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8642B7CF-A9D3-4683-838B-308BF9116F8A}"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ystra" sheetId="27" r:id="rId3"/>
    <sheet name="Spells" sheetId="26"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Mystra!$A$1:$I$39</definedName>
    <definedName name="_xlnm.Print_Area" localSheetId="0">'Personal File'!$A$1:$H$33</definedName>
    <definedName name="_xlnm.Print_Area" localSheetId="1">Skills!$A$1:$K$34</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4" l="1"/>
  <c r="I10" i="6" l="1"/>
  <c r="F5" i="15" l="1"/>
  <c r="F4" i="15"/>
  <c r="F3" i="15"/>
  <c r="I7" i="6" l="1"/>
  <c r="I8" i="6"/>
  <c r="I9" i="6"/>
  <c r="M31" i="6" l="1"/>
  <c r="G23" i="6" l="1"/>
  <c r="G24" i="6"/>
  <c r="G25" i="6"/>
  <c r="N7" i="26" l="1"/>
  <c r="B5" i="15"/>
  <c r="B4" i="15"/>
  <c r="B3" i="15"/>
  <c r="I11" i="6" l="1"/>
  <c r="M29" i="6" l="1"/>
  <c r="M30" i="6"/>
  <c r="B9" i="4" l="1"/>
  <c r="P9" i="26"/>
  <c r="I14" i="6"/>
  <c r="K7" i="26" l="1"/>
  <c r="L7" i="26"/>
  <c r="M7" i="26"/>
  <c r="H13" i="15"/>
  <c r="F43" i="15" l="1"/>
  <c r="G26" i="19" l="1"/>
  <c r="I3" i="6" l="1"/>
  <c r="H36" i="15" l="1"/>
  <c r="B50" i="15" l="1"/>
  <c r="H44" i="15" l="1"/>
  <c r="H43" i="15"/>
  <c r="H42" i="15"/>
  <c r="H41" i="15"/>
  <c r="H40" i="15"/>
  <c r="H39" i="15"/>
  <c r="H38" i="15"/>
  <c r="H37" i="15"/>
  <c r="H35" i="15"/>
  <c r="H34" i="15"/>
  <c r="H33" i="15"/>
  <c r="H32" i="15"/>
  <c r="H31" i="15"/>
  <c r="H30" i="15"/>
  <c r="H29" i="15"/>
  <c r="H28" i="15"/>
  <c r="H27" i="15"/>
  <c r="H26" i="15"/>
  <c r="H25" i="15"/>
  <c r="H24" i="15"/>
  <c r="H23" i="15"/>
  <c r="H22" i="15"/>
  <c r="H21" i="15"/>
  <c r="H20" i="15"/>
  <c r="H19" i="15"/>
  <c r="H18" i="15"/>
  <c r="H17" i="15"/>
  <c r="H16" i="15"/>
  <c r="H15" i="15"/>
  <c r="H14" i="15"/>
  <c r="H12" i="15"/>
  <c r="H11" i="15"/>
  <c r="H10" i="15"/>
  <c r="H9" i="15"/>
  <c r="H8" i="15"/>
  <c r="I4" i="6" l="1"/>
  <c r="J10" i="26" l="1"/>
  <c r="I7" i="26" l="1"/>
  <c r="J7" i="26"/>
  <c r="O7" i="26"/>
  <c r="P7" i="26"/>
  <c r="J11" i="26"/>
  <c r="J13" i="26"/>
  <c r="H48" i="15" l="1"/>
  <c r="H47" i="15"/>
  <c r="H46" i="15"/>
  <c r="H45" i="15"/>
  <c r="E10" i="4" l="1"/>
  <c r="H5" i="15" l="1"/>
  <c r="H4" i="15"/>
  <c r="H3" i="15"/>
  <c r="C14" i="4" l="1"/>
  <c r="J12" i="26" s="1"/>
  <c r="C13" i="4"/>
  <c r="C12" i="4"/>
  <c r="C11" i="4"/>
  <c r="E11" i="4" s="1"/>
  <c r="C10" i="4"/>
  <c r="E12" i="4" s="1"/>
  <c r="C9" i="4"/>
  <c r="H3" i="6" l="1"/>
  <c r="H4" i="6"/>
  <c r="E60" i="15"/>
  <c r="E59" i="15"/>
  <c r="E58" i="15"/>
  <c r="H9" i="6"/>
  <c r="J9" i="6" s="1"/>
  <c r="H8" i="6"/>
  <c r="J8" i="6" s="1"/>
  <c r="H10" i="6"/>
  <c r="J10" i="6" s="1"/>
  <c r="H7" i="6"/>
  <c r="J7" i="6" s="1"/>
  <c r="H14" i="6"/>
  <c r="H11" i="6"/>
  <c r="W18" i="26"/>
  <c r="W34" i="26"/>
  <c r="W26" i="26"/>
  <c r="W14" i="26"/>
  <c r="W6" i="26"/>
  <c r="E25" i="26"/>
  <c r="E33" i="26"/>
  <c r="W33" i="26"/>
  <c r="W29" i="26"/>
  <c r="W25" i="26"/>
  <c r="W21" i="26"/>
  <c r="W17" i="26"/>
  <c r="W13" i="26"/>
  <c r="W9" i="26"/>
  <c r="W5" i="26"/>
  <c r="E18" i="26"/>
  <c r="E22" i="26"/>
  <c r="E26" i="26"/>
  <c r="E30" i="26"/>
  <c r="E34" i="26"/>
  <c r="W28" i="26"/>
  <c r="W20" i="26"/>
  <c r="W16" i="26"/>
  <c r="W8" i="26"/>
  <c r="E19" i="26"/>
  <c r="E27" i="26"/>
  <c r="E31" i="26"/>
  <c r="W32" i="26"/>
  <c r="W24" i="26"/>
  <c r="W12" i="26"/>
  <c r="W4" i="26"/>
  <c r="E23" i="26"/>
  <c r="W31" i="26"/>
  <c r="W27" i="26"/>
  <c r="W23" i="26"/>
  <c r="W19" i="26"/>
  <c r="W15" i="26"/>
  <c r="W11" i="26"/>
  <c r="W7" i="26"/>
  <c r="W3" i="26"/>
  <c r="E20" i="26"/>
  <c r="E24" i="26"/>
  <c r="E28" i="26"/>
  <c r="E32" i="26"/>
  <c r="W30" i="26"/>
  <c r="W22" i="26"/>
  <c r="W10" i="26"/>
  <c r="E17" i="26"/>
  <c r="E21" i="26"/>
  <c r="E29" i="26"/>
  <c r="C14" i="6"/>
  <c r="J11" i="6"/>
  <c r="J14" i="6"/>
  <c r="E12" i="26"/>
  <c r="E16" i="26"/>
  <c r="E9" i="26"/>
  <c r="E13" i="26"/>
  <c r="E6" i="26"/>
  <c r="E10" i="26"/>
  <c r="E14" i="26"/>
  <c r="E7" i="26"/>
  <c r="E11" i="26"/>
  <c r="E15" i="26"/>
  <c r="E8" i="26"/>
  <c r="E56" i="15"/>
  <c r="E57" i="15"/>
  <c r="D36" i="15"/>
  <c r="E36" i="15" s="1"/>
  <c r="D41" i="15"/>
  <c r="E52" i="15"/>
  <c r="E51" i="15"/>
  <c r="D42" i="15"/>
  <c r="D31" i="15"/>
  <c r="E55" i="15"/>
  <c r="E54" i="15"/>
  <c r="D29" i="15"/>
  <c r="D28" i="15"/>
  <c r="D26" i="15"/>
  <c r="D25" i="15"/>
  <c r="E53" i="15"/>
  <c r="J3" i="6"/>
  <c r="J4" i="6"/>
  <c r="D30" i="15"/>
  <c r="D27" i="15"/>
  <c r="J15" i="26"/>
  <c r="J14" i="26"/>
  <c r="E4" i="26"/>
  <c r="E3" i="26"/>
  <c r="E5" i="26"/>
  <c r="D3" i="15"/>
  <c r="E3" i="15" s="1"/>
  <c r="D4" i="15"/>
  <c r="G4" i="15" s="1"/>
  <c r="B8" i="4"/>
  <c r="E14" i="4"/>
  <c r="E13" i="4" s="1"/>
  <c r="D5" i="15"/>
  <c r="H49" i="15"/>
  <c r="H7" i="15"/>
  <c r="H6" i="15"/>
  <c r="E50" i="15" l="1"/>
  <c r="G36" i="15"/>
  <c r="I36" i="15" s="1"/>
  <c r="G28" i="15"/>
  <c r="I28" i="15" s="1"/>
  <c r="E28" i="15"/>
  <c r="E31" i="15"/>
  <c r="G31" i="15"/>
  <c r="I31" i="15" s="1"/>
  <c r="G25" i="15"/>
  <c r="I25" i="15" s="1"/>
  <c r="E25" i="15"/>
  <c r="G29" i="15"/>
  <c r="I29" i="15" s="1"/>
  <c r="E29" i="15"/>
  <c r="G42" i="15"/>
  <c r="I42" i="15" s="1"/>
  <c r="E42" i="15"/>
  <c r="G41" i="15"/>
  <c r="I41" i="15" s="1"/>
  <c r="E41" i="15"/>
  <c r="G26" i="15"/>
  <c r="I26" i="15" s="1"/>
  <c r="E26" i="15"/>
  <c r="G27" i="15"/>
  <c r="I27" i="15" s="1"/>
  <c r="E27" i="15"/>
  <c r="G30" i="15"/>
  <c r="I30" i="15" s="1"/>
  <c r="E30" i="15"/>
  <c r="E4" i="15"/>
  <c r="I4" i="15"/>
  <c r="G3" i="15"/>
  <c r="I3" i="15" s="1"/>
  <c r="E5" i="15"/>
  <c r="G5" i="15"/>
  <c r="I5" i="15" l="1"/>
  <c r="D24" i="15" l="1"/>
  <c r="E24" i="15" l="1"/>
  <c r="G24" i="15"/>
  <c r="I24" i="15" l="1"/>
  <c r="D43" i="15" l="1"/>
  <c r="D19" i="15"/>
  <c r="D45" i="15"/>
  <c r="D47" i="15"/>
  <c r="D44" i="15"/>
  <c r="D46" i="15"/>
  <c r="D38" i="15"/>
  <c r="D48" i="15"/>
  <c r="D34" i="15"/>
  <c r="D40" i="15"/>
  <c r="D14" i="15"/>
  <c r="D12" i="15"/>
  <c r="D49" i="15"/>
  <c r="D39" i="15"/>
  <c r="D37" i="15"/>
  <c r="D35" i="15"/>
  <c r="D33" i="15"/>
  <c r="D32"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33" i="15"/>
  <c r="G33" i="15"/>
  <c r="I33" i="15" s="1"/>
  <c r="E49" i="15"/>
  <c r="G49" i="15"/>
  <c r="E34" i="15"/>
  <c r="G34" i="15"/>
  <c r="I34" i="15" s="1"/>
  <c r="E44" i="15"/>
  <c r="G44" i="15"/>
  <c r="E19" i="15"/>
  <c r="G19" i="15"/>
  <c r="E7" i="15"/>
  <c r="G7" i="15"/>
  <c r="E17" i="15"/>
  <c r="G17" i="15"/>
  <c r="E22" i="15"/>
  <c r="G22" i="15"/>
  <c r="E35" i="15"/>
  <c r="G35" i="15"/>
  <c r="I35" i="15" s="1"/>
  <c r="E12" i="15"/>
  <c r="G12" i="15"/>
  <c r="E48" i="15"/>
  <c r="G48" i="15"/>
  <c r="E47" i="15"/>
  <c r="G47" i="15"/>
  <c r="E43" i="15"/>
  <c r="G43" i="15"/>
  <c r="E13" i="15"/>
  <c r="G13" i="15"/>
  <c r="I13" i="15" s="1"/>
  <c r="E18" i="15"/>
  <c r="G18" i="15"/>
  <c r="E23" i="15"/>
  <c r="G23" i="15"/>
  <c r="E37" i="15"/>
  <c r="G37" i="15"/>
  <c r="E14" i="15"/>
  <c r="G14" i="15"/>
  <c r="E38" i="15"/>
  <c r="G38" i="15"/>
  <c r="E11" i="15"/>
  <c r="G11" i="15"/>
  <c r="I11" i="15" s="1"/>
  <c r="E9" i="15"/>
  <c r="G9" i="15"/>
  <c r="E15" i="15"/>
  <c r="G15" i="15"/>
  <c r="E20" i="15"/>
  <c r="G20" i="15"/>
  <c r="E32" i="15"/>
  <c r="G32" i="15"/>
  <c r="E39" i="15"/>
  <c r="G39" i="15"/>
  <c r="I39" i="15" s="1"/>
  <c r="E40" i="15"/>
  <c r="G40" i="15"/>
  <c r="E46" i="15"/>
  <c r="G46" i="15"/>
  <c r="I46" i="15" s="1"/>
  <c r="E45" i="15"/>
  <c r="G45" i="15"/>
  <c r="I12" i="15" l="1"/>
  <c r="I47" i="15"/>
  <c r="I9" i="15"/>
  <c r="I23" i="15"/>
  <c r="I7" i="15"/>
  <c r="I32" i="15"/>
  <c r="I15" i="15"/>
  <c r="I37" i="15"/>
  <c r="I18" i="15"/>
  <c r="I17" i="15"/>
  <c r="I19" i="15"/>
  <c r="I16" i="15"/>
  <c r="I45" i="15"/>
  <c r="I40" i="15"/>
  <c r="I14" i="15"/>
  <c r="I48" i="15"/>
  <c r="I49" i="15"/>
  <c r="I21" i="15"/>
  <c r="I38" i="15"/>
  <c r="I43" i="15"/>
  <c r="I20" i="15"/>
  <c r="I44"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As sorcerer/wizard
divine power +special
Noncombatant -2
divine favor +3
surge of fortune +2</t>
        </r>
      </text>
    </comment>
    <comment ref="B9" authorId="0" shapeId="0" xr:uid="{00000000-0006-0000-0000-000002000000}">
      <text>
        <r>
          <rPr>
            <i/>
            <sz val="12"/>
            <color indexed="81"/>
            <rFont val="Times New Roman"/>
            <family val="1"/>
          </rPr>
          <t>divine power +6</t>
        </r>
      </text>
    </comment>
    <comment ref="E9" authorId="0" shapeId="0" xr:uid="{00000000-0006-0000-0000-000003000000}">
      <text>
        <r>
          <rPr>
            <sz val="12"/>
            <color indexed="81"/>
            <rFont val="Times New Roman"/>
            <family val="1"/>
          </rPr>
          <t>See PHB 162</t>
        </r>
      </text>
    </comment>
    <comment ref="E11" authorId="0" shapeId="0" xr:uid="{00000000-0006-0000-0000-000004000000}">
      <text>
        <r>
          <rPr>
            <sz val="12"/>
            <color indexed="81"/>
            <rFont val="Times New Roman"/>
            <family val="1"/>
          </rPr>
          <t>[(7 * 6 Cloistered Cleric) * 75%]
+ (7 * 0 Con)</t>
        </r>
      </text>
    </comment>
    <comment ref="E12" authorId="0" shapeId="0" xr:uid="{00000000-0006-0000-0000-000005000000}">
      <text>
        <r>
          <rPr>
            <sz val="12"/>
            <color indexed="81"/>
            <rFont val="Times New Roman"/>
            <family val="1"/>
          </rPr>
          <t>Vulnerable -1</t>
        </r>
        <r>
          <rPr>
            <i/>
            <sz val="12"/>
            <color indexed="81"/>
            <rFont val="Times New Roman"/>
            <family val="1"/>
          </rPr>
          <t xml:space="preserve">
shield of faith +3
surge of fortune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 xml:space="preserve">Luck of Heroes +1
Vest of Resistance +2
</t>
        </r>
        <r>
          <rPr>
            <i/>
            <sz val="12"/>
            <color indexed="81"/>
            <rFont val="Times New Roman"/>
            <family val="1"/>
          </rPr>
          <t>mass conviction +3</t>
        </r>
      </text>
    </comment>
    <comment ref="F4" authorId="0" shapeId="0" xr:uid="{00000000-0006-0000-0100-000002000000}">
      <text>
        <r>
          <rPr>
            <sz val="12"/>
            <color indexed="81"/>
            <rFont val="Times New Roman"/>
            <family val="1"/>
          </rPr>
          <t xml:space="preserve">Luck of Heroes +1
Vest of Resistance +2
</t>
        </r>
        <r>
          <rPr>
            <i/>
            <sz val="12"/>
            <color indexed="81"/>
            <rFont val="Times New Roman"/>
            <family val="1"/>
          </rPr>
          <t>mass conviction +3</t>
        </r>
      </text>
    </comment>
    <comment ref="F5" authorId="0" shapeId="0" xr:uid="{00000000-0006-0000-0100-000003000000}">
      <text>
        <r>
          <rPr>
            <sz val="12"/>
            <color indexed="81"/>
            <rFont val="Times New Roman"/>
            <family val="1"/>
          </rPr>
          <t xml:space="preserve">Luck of Heroes +1
Vest of Resistance +2
</t>
        </r>
        <r>
          <rPr>
            <i/>
            <sz val="12"/>
            <color indexed="81"/>
            <rFont val="Times New Roman"/>
            <family val="1"/>
          </rPr>
          <t>mass conviction +3</t>
        </r>
      </text>
    </comment>
    <comment ref="F10" authorId="0" shapeId="0" xr:uid="{00000000-0006-0000-0100-000004000000}">
      <text>
        <r>
          <rPr>
            <sz val="12"/>
            <color indexed="81"/>
            <rFont val="Times New Roman"/>
            <family val="1"/>
          </rPr>
          <t>Spell Domain +2</t>
        </r>
      </text>
    </comment>
    <comment ref="F13" authorId="0" shapeId="0" xr:uid="{00000000-0006-0000-0100-000005000000}">
      <text>
        <r>
          <rPr>
            <sz val="12"/>
            <color indexed="81"/>
            <rFont val="Times New Roman"/>
            <family val="1"/>
          </rPr>
          <t>Synergy bonuses
+2 Sense Motive
+2 Bluff</t>
        </r>
      </text>
    </comment>
    <comment ref="F24" authorId="0" shapeId="0" xr:uid="{00000000-0006-0000-0100-000006000000}">
      <text>
        <r>
          <rPr>
            <sz val="12"/>
            <color indexed="81"/>
            <rFont val="Times New Roman"/>
            <family val="1"/>
          </rPr>
          <t>+2 Educated</t>
        </r>
      </text>
    </comment>
    <comment ref="F30" authorId="0" shapeId="0" xr:uid="{00000000-0006-0000-0100-000007000000}">
      <text>
        <r>
          <rPr>
            <sz val="12"/>
            <color indexed="81"/>
            <rFont val="Times New Roman"/>
            <family val="1"/>
          </rPr>
          <t>+2 Educated</t>
        </r>
      </text>
    </comment>
    <comment ref="F43" authorId="0" shapeId="0" xr:uid="{00000000-0006-0000-0100-000008000000}">
      <text>
        <r>
          <rPr>
            <sz val="12"/>
            <color indexed="81"/>
            <rFont val="Times New Roman"/>
            <family val="1"/>
          </rPr>
          <t>Know (Arcana) Synergy +2 
Spell Domain +2</t>
        </r>
      </text>
    </comment>
    <comment ref="F44" authorId="0" shapeId="0" xr:uid="{00000000-0006-0000-0100-000009000000}">
      <text>
        <r>
          <rPr>
            <sz val="12"/>
            <color indexed="81"/>
            <rFont val="Times New Roman"/>
            <family val="1"/>
          </rPr>
          <t>Scout’s Headband
MIC 132</t>
        </r>
      </text>
    </comment>
    <comment ref="B50" authorId="0" shapeId="0" xr:uid="{00000000-0006-0000-0100-00000A000000}">
      <text>
        <r>
          <rPr>
            <i/>
            <sz val="12"/>
            <color indexed="81"/>
            <rFont val="Times New Roman"/>
            <family val="1"/>
          </rPr>
          <t>Skill Trick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200-000001000000}">
      <text>
        <r>
          <rPr>
            <sz val="12"/>
            <color indexed="81"/>
            <rFont val="Times New Roman"/>
            <family val="1"/>
          </rPr>
          <t>Phosphorescent moss</t>
        </r>
      </text>
    </comment>
    <comment ref="E12" authorId="0" shapeId="0" xr:uid="{00000000-0006-0000-0200-000002000000}">
      <text>
        <r>
          <rPr>
            <sz val="12"/>
            <color indexed="81"/>
            <rFont val="Times New Roman"/>
            <family val="1"/>
          </rPr>
          <t>Copper wire</t>
        </r>
      </text>
    </comment>
    <comment ref="E15" authorId="0" shapeId="0" xr:uid="{00000000-0006-0000-0200-000003000000}">
      <text>
        <r>
          <rPr>
            <sz val="12"/>
            <color indexed="81"/>
            <rFont val="Times New Roman"/>
            <family val="1"/>
          </rPr>
          <t>Prism, lens, or monocle</t>
        </r>
      </text>
    </comment>
    <comment ref="E16" authorId="0" shapeId="0" xr:uid="{00000000-0006-0000-0200-000004000000}">
      <text>
        <r>
          <rPr>
            <sz val="12"/>
            <color indexed="81"/>
            <rFont val="Times New Roman"/>
            <family val="1"/>
          </rPr>
          <t>Miniature cloak</t>
        </r>
      </text>
    </comment>
    <comment ref="E24" authorId="0" shapeId="0" xr:uid="{00000000-0006-0000-0200-000005000000}">
      <text>
        <r>
          <rPr>
            <sz val="12"/>
            <color indexed="81"/>
            <rFont val="Times New Roman"/>
            <family val="1"/>
          </rPr>
          <t>Pure Water</t>
        </r>
      </text>
    </comment>
    <comment ref="E26" authorId="0" shapeId="0" xr:uid="{00000000-0006-0000-0200-000006000000}">
      <text>
        <r>
          <rPr>
            <sz val="12"/>
            <color indexed="81"/>
            <rFont val="Times New Roman"/>
            <family val="1"/>
          </rPr>
          <t>holy water, holy symbol, 100 XP</t>
        </r>
      </text>
    </comment>
    <comment ref="E29" authorId="0" shapeId="0" xr:uid="{00000000-0006-0000-0200-000007000000}">
      <text>
        <r>
          <rPr>
            <sz val="12"/>
            <color indexed="81"/>
            <rFont val="Times New Roman"/>
            <family val="1"/>
          </rPr>
          <t>Soot &amp; Salt</t>
        </r>
      </text>
    </comment>
    <comment ref="E32" authorId="0" shapeId="0" xr:uid="{00000000-0006-0000-0200-000008000000}">
      <text>
        <r>
          <rPr>
            <sz val="12"/>
            <color indexed="81"/>
            <rFont val="Times New Roman"/>
            <family val="1"/>
          </rPr>
          <t>Bacteria culture</t>
        </r>
      </text>
    </comment>
    <comment ref="E37" authorId="0" shapeId="0" xr:uid="{00000000-0006-0000-0200-000009000000}">
      <text>
        <r>
          <rPr>
            <sz val="12"/>
            <color indexed="81"/>
            <rFont val="Times New Roman"/>
            <family val="1"/>
          </rPr>
          <t>Earth from grave</t>
        </r>
      </text>
    </comment>
    <comment ref="E41" authorId="0" shapeId="0" xr:uid="{00000000-0006-0000-0200-00000A000000}">
      <text>
        <r>
          <rPr>
            <sz val="12"/>
            <color indexed="81"/>
            <rFont val="Times New Roman"/>
            <family val="1"/>
          </rPr>
          <t>powdered black gemstone</t>
        </r>
      </text>
    </comment>
    <comment ref="E54" authorId="0" shapeId="0" xr:uid="{00000000-0006-0000-0200-00000B000000}">
      <text>
        <r>
          <rPr>
            <sz val="12"/>
            <color indexed="81"/>
            <rFont val="Times New Roman"/>
            <family val="1"/>
          </rPr>
          <t>vial with the diluted poison from four separate venomous creatures</t>
        </r>
      </text>
    </comment>
    <comment ref="E56" authorId="0" shapeId="0" xr:uid="{00000000-0006-0000-0200-00000C000000}">
      <text>
        <r>
          <rPr>
            <sz val="12"/>
            <color indexed="81"/>
            <rFont val="Times New Roman"/>
            <family val="1"/>
          </rPr>
          <t>Pinch of dirt</t>
        </r>
      </text>
    </comment>
    <comment ref="E57" authorId="0" shapeId="0" xr:uid="{00000000-0006-0000-0200-00000D000000}">
      <text>
        <r>
          <rPr>
            <sz val="12"/>
            <color indexed="81"/>
            <rFont val="Times New Roman"/>
            <family val="1"/>
          </rPr>
          <t>Cured leather</t>
        </r>
      </text>
    </comment>
    <comment ref="E59" authorId="0" shapeId="0" xr:uid="{00000000-0006-0000-0200-00000E000000}">
      <text>
        <r>
          <rPr>
            <sz val="12"/>
            <color indexed="81"/>
            <rFont val="Times New Roman"/>
            <family val="1"/>
          </rPr>
          <t>Imbued weapon</t>
        </r>
      </text>
    </comment>
    <comment ref="E65" authorId="0" shapeId="0" xr:uid="{00000000-0006-0000-0200-00000F000000}">
      <text>
        <r>
          <rPr>
            <sz val="12"/>
            <color indexed="81"/>
            <rFont val="Times New Roman"/>
            <family val="1"/>
          </rPr>
          <t>Powdered silver</t>
        </r>
      </text>
    </comment>
    <comment ref="E69" authorId="0" shapeId="0" xr:uid="{00000000-0006-0000-0200-000010000000}">
      <text>
        <r>
          <rPr>
            <sz val="12"/>
            <color indexed="81"/>
            <rFont val="Times New Roman"/>
            <family val="1"/>
          </rPr>
          <t>Parchment w/ holy text</t>
        </r>
      </text>
    </comment>
    <comment ref="E70" authorId="0" shapeId="0" xr:uid="{00000000-0006-0000-0200-000011000000}">
      <text>
        <r>
          <rPr>
            <sz val="12"/>
            <color indexed="81"/>
            <rFont val="Times New Roman"/>
            <family val="1"/>
          </rPr>
          <t>a tear</t>
        </r>
      </text>
    </comment>
    <comment ref="E73" authorId="0" shapeId="0" xr:uid="{00000000-0006-0000-0200-000012000000}">
      <text>
        <r>
          <rPr>
            <sz val="12"/>
            <color indexed="81"/>
            <rFont val="Times New Roman"/>
            <family val="1"/>
          </rPr>
          <t>puffball mushroom</t>
        </r>
      </text>
    </comment>
    <comment ref="E74" authorId="0" shapeId="0" xr:uid="{00000000-0006-0000-0200-000013000000}">
      <text>
        <r>
          <rPr>
            <sz val="12"/>
            <rFont val="Times New Roman"/>
            <family val="1"/>
          </rPr>
          <t>Bag and candle</t>
        </r>
      </text>
    </comment>
    <comment ref="E75" authorId="0" shapeId="0" xr:uid="{00000000-0006-0000-0200-000014000000}">
      <text/>
    </comment>
    <comment ref="E76" authorId="0" shapeId="0" xr:uid="{00000000-0006-0000-0200-000015000000}">
      <text>
        <r>
          <rPr>
            <sz val="12"/>
            <color indexed="81"/>
            <rFont val="Times New Roman"/>
            <family val="1"/>
          </rPr>
          <t>drop of bile</t>
        </r>
      </text>
    </comment>
    <comment ref="E83" authorId="0" shapeId="0" xr:uid="{00000000-0006-0000-0200-000016000000}">
      <text>
        <r>
          <rPr>
            <sz val="12"/>
            <color indexed="81"/>
            <rFont val="Times New Roman"/>
            <family val="1"/>
          </rPr>
          <t>Crystal lens</t>
        </r>
      </text>
    </comment>
    <comment ref="E84" authorId="0" shapeId="0" xr:uid="{00000000-0006-0000-0200-000017000000}">
      <text>
        <r>
          <rPr>
            <sz val="12"/>
            <color indexed="81"/>
            <rFont val="Times New Roman"/>
            <family val="1"/>
          </rPr>
          <t>25 gp of sticks and bones</t>
        </r>
      </text>
    </comment>
    <comment ref="E94" authorId="0" shapeId="0" xr:uid="{00000000-0006-0000-0200-000018000000}">
      <text>
        <r>
          <rPr>
            <sz val="12"/>
            <color indexed="81"/>
            <rFont val="Times New Roman"/>
            <family val="1"/>
          </rPr>
          <t>Small thorn</t>
        </r>
      </text>
    </comment>
    <comment ref="E95" authorId="0" shapeId="0" xr:uid="{00000000-0006-0000-0200-000019000000}">
      <text>
        <r>
          <rPr>
            <sz val="12"/>
            <color indexed="81"/>
            <rFont val="Times New Roman"/>
            <family val="1"/>
          </rPr>
          <t>Bull-shit or bull-hair</t>
        </r>
      </text>
    </comment>
    <comment ref="E97" authorId="0" shapeId="0" xr:uid="{00000000-0006-0000-0200-00001A000000}">
      <text>
        <r>
          <rPr>
            <sz val="12"/>
            <color indexed="81"/>
            <rFont val="Times New Roman"/>
            <family val="1"/>
          </rPr>
          <t>Pinch of cat fur</t>
        </r>
      </text>
    </comment>
    <comment ref="E101" authorId="0" shapeId="0" xr:uid="{00000000-0006-0000-0200-00001B000000}">
      <text>
        <r>
          <rPr>
            <sz val="12"/>
            <color indexed="81"/>
            <rFont val="Times New Roman"/>
            <family val="1"/>
          </rPr>
          <t>Holy water, silver dust.</t>
        </r>
      </text>
    </comment>
    <comment ref="E105" authorId="0" shapeId="0" xr:uid="{00000000-0006-0000-0200-00001C000000}">
      <text/>
    </comment>
    <comment ref="E110" authorId="0" shapeId="0" xr:uid="{00000000-0006-0000-0200-00001D000000}">
      <text/>
    </comment>
    <comment ref="E111" authorId="0" shapeId="0" xr:uid="{00000000-0006-0000-0200-00001E000000}">
      <text>
        <r>
          <rPr>
            <sz val="12"/>
            <color indexed="81"/>
            <rFont val="Times New Roman"/>
            <family val="1"/>
          </rPr>
          <t>Copper piece</t>
        </r>
      </text>
    </comment>
    <comment ref="E116" authorId="0" shapeId="0" xr:uid="{00000000-0006-0000-0200-00001F000000}">
      <text>
        <r>
          <rPr>
            <sz val="12"/>
            <color indexed="81"/>
            <rFont val="Times New Roman"/>
            <family val="1"/>
          </rPr>
          <t>Eagle feathers or droppings</t>
        </r>
      </text>
    </comment>
    <comment ref="E122" authorId="0" shapeId="0" xr:uid="{00000000-0006-0000-0200-000020000000}">
      <text>
        <r>
          <rPr>
            <sz val="12"/>
            <color indexed="81"/>
            <rFont val="Times New Roman"/>
            <family val="1"/>
          </rPr>
          <t>Snake scales</t>
        </r>
      </text>
    </comment>
    <comment ref="E125" authorId="0" shapeId="0" xr:uid="{00000000-0006-0000-0200-000021000000}">
      <text>
        <r>
          <rPr>
            <sz val="12"/>
            <color indexed="81"/>
            <rFont val="Times New Roman"/>
            <family val="1"/>
          </rPr>
          <t>Salt, copper pieces</t>
        </r>
      </text>
    </comment>
    <comment ref="E126" authorId="0" shapeId="0" xr:uid="{00000000-0006-0000-0200-000022000000}">
      <text>
        <r>
          <rPr>
            <sz val="12"/>
            <color indexed="81"/>
            <rFont val="Times New Roman"/>
            <family val="1"/>
          </rPr>
          <t>small mint leaf</t>
        </r>
      </text>
    </comment>
    <comment ref="E127" authorId="0" shapeId="0" xr:uid="{00000000-0006-0000-0200-000023000000}">
      <text>
        <r>
          <rPr>
            <sz val="12"/>
            <color indexed="81"/>
            <rFont val="Times New Roman"/>
            <family val="1"/>
          </rPr>
          <t>Iron or holy symbol</t>
        </r>
      </text>
    </comment>
    <comment ref="E132" authorId="0" shapeId="0" xr:uid="{00000000-0006-0000-0200-000024000000}">
      <text>
        <r>
          <rPr>
            <sz val="12"/>
            <color indexed="81"/>
            <rFont val="Times New Roman"/>
            <family val="1"/>
          </rPr>
          <t>A tiny iron statuette of a devil or imp, plus either a drop of the intended victim’s blood or one personal article belonging to the intended victim.</t>
        </r>
      </text>
    </comment>
    <comment ref="E140" authorId="0" shapeId="0" xr:uid="{00000000-0006-0000-0200-000025000000}">
      <text>
        <r>
          <rPr>
            <sz val="12"/>
            <color indexed="81"/>
            <rFont val="Times New Roman"/>
            <family val="1"/>
          </rPr>
          <t>Feathers or pinch of owl droppings</t>
        </r>
      </text>
    </comment>
    <comment ref="E141" authorId="0" shapeId="0" xr:uid="{00000000-0006-0000-0200-000026000000}">
      <text>
        <r>
          <rPr>
            <sz val="12"/>
            <color indexed="81"/>
            <rFont val="Times New Roman"/>
            <family val="1"/>
          </rPr>
          <t>Silver wire knot</t>
        </r>
      </text>
    </comment>
    <comment ref="E146" authorId="0" shapeId="0" xr:uid="{00000000-0006-0000-0200-000027000000}">
      <text>
        <r>
          <rPr>
            <sz val="12"/>
            <color indexed="81"/>
            <rFont val="Times New Roman"/>
            <family val="1"/>
          </rPr>
          <t>long needle and tiny glass bottle</t>
        </r>
      </text>
    </comment>
    <comment ref="E147" authorId="0" shapeId="0" xr:uid="{00000000-0006-0000-0200-000028000000}">
      <text/>
    </comment>
    <comment ref="E148" authorId="0" shapeId="0" xr:uid="{00000000-0006-0000-0200-000029000000}">
      <text>
        <r>
          <rPr>
            <sz val="12"/>
            <color indexed="81"/>
            <rFont val="Times New Roman"/>
            <family val="1"/>
          </rPr>
          <t>25 gp of sticks and bones</t>
        </r>
      </text>
    </comment>
    <comment ref="E151" authorId="0" shapeId="0" xr:uid="{00000000-0006-0000-0200-00002A000000}">
      <text>
        <r>
          <rPr>
            <sz val="12"/>
            <color indexed="81"/>
            <rFont val="Times New Roman"/>
            <family val="1"/>
          </rPr>
          <t>Musical Instrument</t>
        </r>
      </text>
    </comment>
    <comment ref="A154" authorId="0" shapeId="0" xr:uid="{00000000-0006-0000-0200-00002B000000}">
      <text>
        <r>
          <rPr>
            <sz val="12"/>
            <rFont val="Times New Roman"/>
            <family val="1"/>
          </rPr>
          <t>Cleric level 2nd
Planning level 4th</t>
        </r>
      </text>
    </comment>
    <comment ref="E157" authorId="0" shapeId="0" xr:uid="{00000000-0006-0000-0200-00002C000000}">
      <text>
        <r>
          <rPr>
            <sz val="12"/>
            <rFont val="Times New Roman"/>
            <family val="1"/>
          </rPr>
          <t>Bag and candle</t>
        </r>
      </text>
    </comment>
    <comment ref="E158" authorId="0" shapeId="0" xr:uid="{00000000-0006-0000-0200-00002D000000}">
      <text/>
    </comment>
    <comment ref="E164" authorId="0" shapeId="0" xr:uid="{00000000-0006-0000-0200-00002E000000}">
      <text/>
    </comment>
    <comment ref="E166" authorId="0" shapeId="0" xr:uid="{00000000-0006-0000-0200-00002F000000}">
      <text>
        <r>
          <rPr>
            <sz val="12"/>
            <color indexed="81"/>
            <rFont val="Times New Roman"/>
            <family val="1"/>
          </rPr>
          <t>vial of water</t>
        </r>
      </text>
    </comment>
    <comment ref="E167" authorId="0" shapeId="0" xr:uid="{00000000-0006-0000-0200-000030000000}">
      <text>
        <r>
          <rPr>
            <sz val="12"/>
            <color indexed="81"/>
            <rFont val="Times New Roman"/>
            <family val="1"/>
          </rPr>
          <t>Black onyx gem</t>
        </r>
      </text>
    </comment>
    <comment ref="E169" authorId="0" shapeId="0" xr:uid="{00000000-0006-0000-0200-000031000000}">
      <text>
        <r>
          <rPr>
            <sz val="12"/>
            <color indexed="81"/>
            <rFont val="Times New Roman"/>
            <family val="1"/>
          </rPr>
          <t>Stone earth from home plane</t>
        </r>
      </text>
    </comment>
    <comment ref="E171" authorId="0" shapeId="0" xr:uid="{00000000-0006-0000-0200-000032000000}">
      <text>
        <r>
          <rPr>
            <sz val="12"/>
            <color indexed="81"/>
            <rFont val="Times New Roman"/>
            <family val="1"/>
          </rPr>
          <t>ruby dust &amp; blood</t>
        </r>
      </text>
    </comment>
    <comment ref="E180" authorId="0" shapeId="0" xr:uid="{00000000-0006-0000-0200-000033000000}">
      <text>
        <r>
          <rPr>
            <sz val="12"/>
            <color indexed="81"/>
            <rFont val="Times New Roman"/>
            <family val="1"/>
          </rPr>
          <t>Small horn (hearing) or glass eye (seeing)</t>
        </r>
      </text>
    </comment>
    <comment ref="E184" authorId="0" shapeId="0" xr:uid="{00000000-0006-0000-0200-000034000000}">
      <text>
        <r>
          <rPr>
            <sz val="12"/>
            <color indexed="81"/>
            <rFont val="Times New Roman"/>
            <family val="1"/>
          </rPr>
          <t>Phosphorous, sulfur, or other combustible powder</t>
        </r>
      </text>
    </comment>
    <comment ref="E192" authorId="0" shapeId="0" xr:uid="{00000000-0006-0000-0200-000035000000}">
      <text>
        <r>
          <rPr>
            <sz val="12"/>
            <color indexed="81"/>
            <rFont val="Times New Roman"/>
            <family val="1"/>
          </rPr>
          <t>magic potion</t>
        </r>
      </text>
    </comment>
    <comment ref="E193" authorId="0" shapeId="0" xr:uid="{00000000-0006-0000-0200-000036000000}">
      <text>
        <r>
          <rPr>
            <sz val="12"/>
            <color indexed="81"/>
            <rFont val="Times New Roman"/>
            <family val="1"/>
          </rPr>
          <t>phosphorous</t>
        </r>
      </text>
    </comment>
    <comment ref="E196" authorId="0" shapeId="0" xr:uid="{00000000-0006-0000-0200-000037000000}">
      <text>
        <r>
          <rPr>
            <sz val="12"/>
            <color indexed="81"/>
            <rFont val="Times New Roman"/>
            <family val="1"/>
          </rPr>
          <t>Dumathoin symbol</t>
        </r>
      </text>
    </comment>
    <comment ref="E204" authorId="0" shapeId="0" xr:uid="{00000000-0006-0000-0200-000038000000}">
      <text>
        <r>
          <rPr>
            <sz val="12"/>
            <color indexed="81"/>
            <rFont val="Times New Roman"/>
            <family val="1"/>
          </rPr>
          <t>pebble found in a node</t>
        </r>
      </text>
    </comment>
    <comment ref="E205" authorId="0" shapeId="0" xr:uid="{00000000-0006-0000-0200-000039000000}">
      <text>
        <r>
          <rPr>
            <sz val="12"/>
            <color indexed="81"/>
            <rFont val="Times New Roman"/>
            <family val="1"/>
          </rPr>
          <t>Holy symbol</t>
        </r>
      </text>
    </comment>
    <comment ref="E206" authorId="0" shapeId="0" xr:uid="{00000000-0006-0000-0200-00003A000000}">
      <text>
        <r>
          <rPr>
            <sz val="12"/>
            <color indexed="81"/>
            <rFont val="Times New Roman"/>
            <family val="1"/>
          </rPr>
          <t>Metal object with which to outline circle</t>
        </r>
      </text>
    </comment>
    <comment ref="E208" authorId="0" shapeId="0" xr:uid="{00000000-0006-0000-0200-00003B000000}">
      <text>
        <r>
          <rPr>
            <sz val="12"/>
            <color indexed="81"/>
            <rFont val="Times New Roman"/>
            <family val="1"/>
          </rPr>
          <t>leather strap soaked in caster’s blood</t>
        </r>
      </text>
    </comment>
    <comment ref="E210" authorId="0" shapeId="0" xr:uid="{00000000-0006-0000-0200-00003C000000}">
      <text>
        <r>
          <rPr>
            <sz val="12"/>
            <color indexed="81"/>
            <rFont val="Times New Roman"/>
            <family val="1"/>
          </rPr>
          <t>parchment with holy text</t>
        </r>
      </text>
    </comment>
    <comment ref="E212" authorId="0" shapeId="0" xr:uid="{00000000-0006-0000-0200-00003D000000}">
      <text>
        <r>
          <rPr>
            <sz val="12"/>
            <color indexed="81"/>
            <rFont val="Times New Roman"/>
            <family val="1"/>
          </rPr>
          <t>Chameleon skin</t>
        </r>
      </text>
    </comment>
    <comment ref="E221" authorId="0" shapeId="0" xr:uid="{00000000-0006-0000-0200-00003E000000}">
      <text>
        <r>
          <rPr>
            <sz val="12"/>
            <color indexed="81"/>
            <rFont val="Times New Roman"/>
            <family val="1"/>
          </rPr>
          <t>small dagger</t>
        </r>
      </text>
    </comment>
    <comment ref="E228" authorId="0" shapeId="0" xr:uid="{00000000-0006-0000-0200-00003F000000}">
      <text>
        <r>
          <rPr>
            <sz val="12"/>
            <rFont val="Times New Roman"/>
            <family val="1"/>
          </rPr>
          <t>Soft clay, which must be worked into roughly the desired shape of the stone object and then touched to the stone while the verbal component is uttered.</t>
        </r>
      </text>
    </comment>
    <comment ref="E230" authorId="0" shapeId="0" xr:uid="{00000000-0006-0000-0200-000040000000}">
      <text>
        <r>
          <rPr>
            <sz val="12"/>
            <rFont val="Times New Roman"/>
            <family val="1"/>
          </rPr>
          <t>Bag and candle</t>
        </r>
      </text>
    </comment>
    <comment ref="E231" authorId="0" shapeId="0" xr:uid="{00000000-0006-0000-0200-000041000000}">
      <text>
        <r>
          <rPr>
            <sz val="12"/>
            <color indexed="81"/>
            <rFont val="Times New Roman"/>
            <family val="1"/>
          </rPr>
          <t>A tiny bag, a small (not lit) candle, and a carved bone from any humanoid.</t>
        </r>
      </text>
    </comment>
    <comment ref="E233" authorId="0" shapeId="0" xr:uid="{00000000-0006-0000-0200-000042000000}">
      <text>
        <r>
          <rPr>
            <sz val="12"/>
            <color indexed="81"/>
            <rFont val="Times New Roman"/>
            <family val="1"/>
          </rPr>
          <t>drop of bile &amp; bit of sulfur</t>
        </r>
      </text>
    </comment>
    <comment ref="E236" authorId="0" shapeId="0" xr:uid="{00000000-0006-0000-0200-000043000000}">
      <text/>
    </comment>
    <comment ref="E237" authorId="0" shapeId="0" xr:uid="{00000000-0006-0000-0200-000044000000}">
      <text/>
    </comment>
    <comment ref="E238" authorId="0" shapeId="0" xr:uid="{00000000-0006-0000-0200-000045000000}">
      <text/>
    </comment>
    <comment ref="E245" authorId="0" shapeId="0" xr:uid="{00000000-0006-0000-0200-000046000000}">
      <text>
        <r>
          <rPr>
            <sz val="12"/>
            <color indexed="81"/>
            <rFont val="Times New Roman"/>
            <family val="1"/>
          </rPr>
          <t>Flawless, 250-GP gemstone</t>
        </r>
      </text>
    </comment>
    <comment ref="E246" authorId="0" shapeId="0" xr:uid="{00000000-0006-0000-0200-000047000000}">
      <text>
        <r>
          <rPr>
            <sz val="12"/>
            <color indexed="81"/>
            <rFont val="Times New Roman"/>
            <family val="1"/>
          </rPr>
          <t>bird of prey talon</t>
        </r>
      </text>
    </comment>
    <comment ref="E255" authorId="0" shapeId="0" xr:uid="{00000000-0006-0000-0200-000048000000}">
      <text/>
    </comment>
    <comment ref="E261" authorId="0" shapeId="0" xr:uid="{00000000-0006-0000-0200-000049000000}">
      <text>
        <r>
          <rPr>
            <sz val="12"/>
            <color indexed="81"/>
            <rFont val="Times New Roman"/>
            <family val="1"/>
          </rPr>
          <t>Item distasteful to target</t>
        </r>
      </text>
    </comment>
    <comment ref="E262" authorId="0" shapeId="0" xr:uid="{00000000-0006-0000-0200-00004A000000}">
      <text>
        <r>
          <rPr>
            <sz val="12"/>
            <color indexed="81"/>
            <rFont val="Times New Roman"/>
            <family val="1"/>
          </rPr>
          <t>Herbal inhalant applied under nostrils, smoked, or imbibed</t>
        </r>
      </text>
    </comment>
    <comment ref="E268" authorId="0" shapeId="0" xr:uid="{00000000-0006-0000-0200-00004B000000}">
      <text/>
    </comment>
    <comment ref="E277" authorId="0" shapeId="0" xr:uid="{00000000-0006-0000-0200-00004C000000}">
      <text>
        <r>
          <rPr>
            <sz val="12"/>
            <color indexed="81"/>
            <rFont val="Times New Roman"/>
            <family val="1"/>
          </rPr>
          <t>Item distasteful to target</t>
        </r>
      </text>
    </comment>
    <comment ref="E280" authorId="0" shapeId="0" xr:uid="{00000000-0006-0000-0200-00004D000000}">
      <text>
        <r>
          <rPr>
            <sz val="12"/>
            <color indexed="81"/>
            <rFont val="Times New Roman"/>
            <family val="1"/>
          </rPr>
          <t>Charcoal</t>
        </r>
      </text>
    </comment>
    <comment ref="E284" authorId="0" shapeId="0" xr:uid="{00000000-0006-0000-0200-00004E000000}">
      <text>
        <r>
          <rPr>
            <sz val="12"/>
            <color indexed="81"/>
            <rFont val="Times New Roman"/>
            <family val="1"/>
          </rPr>
          <t>humanoid brain tissue</t>
        </r>
      </text>
    </comment>
    <comment ref="E285" authorId="0" shapeId="0" xr:uid="{00000000-0006-0000-0200-00004F000000}">
      <text>
        <r>
          <rPr>
            <sz val="12"/>
            <color indexed="81"/>
            <rFont val="Times New Roman"/>
            <family val="1"/>
          </rPr>
          <t>A piece of string, and ink consisting of squid secretion with black dragon’s blood</t>
        </r>
      </text>
    </comment>
    <comment ref="E289" authorId="0" shapeId="0" xr:uid="{00000000-0006-0000-0200-000050000000}">
      <text/>
    </comment>
    <comment ref="E290" authorId="0" shapeId="0" xr:uid="{00000000-0006-0000-0200-000051000000}">
      <text>
        <r>
          <rPr>
            <sz val="12"/>
            <color indexed="81"/>
            <rFont val="Times New Roman"/>
            <family val="1"/>
          </rPr>
          <t>dandelion fluff and herbs</t>
        </r>
      </text>
    </comment>
    <comment ref="E291" authorId="0" shapeId="0" xr:uid="{00000000-0006-0000-0200-000052000000}">
      <text>
        <r>
          <rPr>
            <sz val="12"/>
            <color indexed="81"/>
            <rFont val="Times New Roman"/>
            <family val="1"/>
          </rPr>
          <t>Vial of holy water</t>
        </r>
      </text>
    </comment>
    <comment ref="E294" authorId="0" shapeId="0" xr:uid="{00000000-0006-0000-0200-000053000000}">
      <text/>
    </comment>
    <comment ref="E295" authorId="0" shapeId="0" xr:uid="{00000000-0006-0000-0200-000054000000}">
      <text>
        <r>
          <rPr>
            <sz val="12"/>
            <color indexed="81"/>
            <rFont val="Times New Roman"/>
            <family val="1"/>
          </rPr>
          <t>Parchment w/ holy text</t>
        </r>
      </text>
    </comment>
    <comment ref="E301" authorId="0" shapeId="0" xr:uid="{00000000-0006-0000-0200-000055000000}">
      <text>
        <r>
          <rPr>
            <sz val="12"/>
            <rFont val="Times New Roman"/>
            <family val="1"/>
          </rPr>
          <t>Bag and candle</t>
        </r>
      </text>
    </comment>
    <comment ref="E302" authorId="0" shapeId="0" xr:uid="{00000000-0006-0000-0200-000056000000}">
      <text>
        <r>
          <rPr>
            <sz val="12"/>
            <color indexed="81"/>
            <rFont val="Times New Roman"/>
            <family val="1"/>
          </rPr>
          <t>A tiny bag, a small (not lit) candle, and a carved bone from any humanoid.</t>
        </r>
      </text>
    </comment>
    <comment ref="E303" authorId="0" shapeId="0" xr:uid="{00000000-0006-0000-0200-000057000000}">
      <text>
        <r>
          <rPr>
            <sz val="12"/>
            <color indexed="81"/>
            <rFont val="Times New Roman"/>
            <family val="1"/>
          </rPr>
          <t>flask of wine and loaf of bread</t>
        </r>
      </text>
    </comment>
    <comment ref="E305" authorId="0" shapeId="0" xr:uid="{00000000-0006-0000-0200-000058000000}">
      <text/>
    </comment>
    <comment ref="E307" authorId="0" shapeId="0" xr:uid="{00000000-0006-0000-0200-000059000000}">
      <text>
        <r>
          <rPr>
            <sz val="12"/>
            <color indexed="81"/>
            <rFont val="Times New Roman"/>
            <family val="1"/>
          </rPr>
          <t>25 GPs' worth of powdered silver</t>
        </r>
      </text>
    </comment>
    <comment ref="E308" authorId="0" shapeId="0" xr:uid="{00000000-0006-0000-0200-00005A000000}">
      <text>
        <r>
          <rPr>
            <sz val="12"/>
            <color indexed="81"/>
            <rFont val="Times New Roman"/>
            <family val="1"/>
          </rPr>
          <t>handful of sand</t>
        </r>
      </text>
    </comment>
    <comment ref="E316" authorId="0" shapeId="0" xr:uid="{00000000-0006-0000-0200-00005B000000}">
      <text>
        <r>
          <rPr>
            <sz val="12"/>
            <color indexed="81"/>
            <rFont val="Times New Roman"/>
            <family val="1"/>
          </rPr>
          <t>tinder and small lens</t>
        </r>
      </text>
    </comment>
    <comment ref="E323" authorId="0" shapeId="0" xr:uid="{00000000-0006-0000-0200-00005C000000}">
      <text>
        <r>
          <rPr>
            <sz val="12"/>
            <color indexed="81"/>
            <rFont val="Times New Roman"/>
            <family val="1"/>
          </rPr>
          <t>Holy water, incense &amp; 100 XPs</t>
        </r>
      </text>
    </comment>
    <comment ref="E340" authorId="0" shapeId="0" xr:uid="{00000000-0006-0000-0200-00005D000000}">
      <text>
        <r>
          <rPr>
            <sz val="12"/>
            <color indexed="81"/>
            <rFont val="Times New Roman"/>
            <family val="1"/>
          </rPr>
          <t>pebble found in a node</t>
        </r>
      </text>
    </comment>
    <comment ref="E341" authorId="0" shapeId="0" xr:uid="{00000000-0006-0000-0200-00005E000000}">
      <text>
        <r>
          <rPr>
            <sz val="12"/>
            <color indexed="81"/>
            <rFont val="Times New Roman"/>
            <family val="1"/>
          </rPr>
          <t>Hen heart or white feather</t>
        </r>
      </text>
    </comment>
    <comment ref="E344" authorId="0" shapeId="0" xr:uid="{00000000-0006-0000-0200-00005F000000}">
      <text>
        <r>
          <rPr>
            <sz val="12"/>
            <rFont val="Times New Roman"/>
            <family val="1"/>
          </rPr>
          <t>Soft clay, which must be worked into roughly the desired shape of the stone object and then touched to the stone while the verbal component is uttered.</t>
        </r>
      </text>
    </comment>
    <comment ref="E346" authorId="0" shapeId="0" xr:uid="{00000000-0006-0000-0200-000060000000}">
      <text>
        <r>
          <rPr>
            <sz val="12"/>
            <color indexed="81"/>
            <rFont val="Times New Roman"/>
            <family val="1"/>
          </rPr>
          <t>pinch of powdered skull</t>
        </r>
      </text>
    </comment>
    <comment ref="E355" authorId="0" shapeId="0" xr:uid="{00000000-0006-0000-0200-000061000000}">
      <text>
        <r>
          <rPr>
            <sz val="12"/>
            <color indexed="81"/>
            <rFont val="Times New Roman"/>
            <family val="1"/>
          </rPr>
          <t>scented ointment</t>
        </r>
      </text>
    </comment>
    <comment ref="E360" authorId="0" shapeId="0" xr:uid="{00000000-0006-0000-0200-000062000000}">
      <text>
        <r>
          <rPr>
            <sz val="12"/>
            <color indexed="81"/>
            <rFont val="Times New Roman"/>
            <family val="1"/>
          </rPr>
          <t>powdered holy symbol</t>
        </r>
      </text>
    </comment>
    <comment ref="E361" authorId="0" shapeId="0" xr:uid="{00000000-0006-0000-0200-000063000000}">
      <text>
        <r>
          <rPr>
            <sz val="12"/>
            <color indexed="81"/>
            <rFont val="Times New Roman"/>
            <family val="1"/>
          </rPr>
          <t>A dollop of pitch with a tiny needle hidden inside it.</t>
        </r>
      </text>
    </comment>
    <comment ref="E362" authorId="0" shapeId="0" xr:uid="{00000000-0006-0000-0200-000064000000}">
      <text>
        <r>
          <rPr>
            <sz val="12"/>
            <color indexed="81"/>
            <rFont val="Times New Roman"/>
            <family val="1"/>
          </rPr>
          <t>Humanoid skull</t>
        </r>
      </text>
    </comment>
    <comment ref="E363" authorId="0" shapeId="0" xr:uid="{00000000-0006-0000-0200-000065000000}">
      <text>
        <r>
          <rPr>
            <sz val="12"/>
            <color indexed="81"/>
            <rFont val="Times New Roman"/>
            <family val="1"/>
          </rPr>
          <t>Grave dirt mixed with powdered onyx worth at least 40 gp per HD of the target.</t>
        </r>
      </text>
    </comment>
    <comment ref="E371" authorId="0" shapeId="0" xr:uid="{00000000-0006-0000-0200-000066000000}">
      <text>
        <r>
          <rPr>
            <sz val="12"/>
            <color indexed="81"/>
            <rFont val="Times New Roman"/>
            <family val="1"/>
          </rPr>
          <t>Natural pool of water</t>
        </r>
      </text>
    </comment>
    <comment ref="E374" authorId="0" shapeId="0" xr:uid="{00000000-0006-0000-0200-000067000000}">
      <text>
        <r>
          <rPr>
            <sz val="12"/>
            <color indexed="81"/>
            <rFont val="Times New Roman"/>
            <family val="1"/>
          </rPr>
          <t>lich bone dust</t>
        </r>
      </text>
    </comment>
    <comment ref="E379" authorId="0" shapeId="0" xr:uid="{00000000-0006-0000-0200-000068000000}">
      <text>
        <r>
          <rPr>
            <sz val="12"/>
            <rFont val="Times New Roman"/>
            <family val="1"/>
          </rPr>
          <t>Bag and candle</t>
        </r>
      </text>
    </comment>
    <comment ref="E380" authorId="0" shapeId="0" xr:uid="{00000000-0006-0000-0200-000069000000}">
      <text>
        <r>
          <rPr>
            <sz val="12"/>
            <color indexed="81"/>
            <rFont val="Times New Roman"/>
            <family val="1"/>
          </rPr>
          <t>A tiny bag, a small (not lit) candle, and a carved bone from any humanoid.</t>
        </r>
      </text>
    </comment>
    <comment ref="E383" authorId="0" shapeId="0" xr:uid="{00000000-0006-0000-0200-00006A000000}">
      <text>
        <r>
          <rPr>
            <sz val="12"/>
            <color indexed="81"/>
            <rFont val="Times New Roman"/>
            <family val="1"/>
          </rPr>
          <t>Mercury and phosphorus, plus powdered diamond and opal with a total value of at least 1,000 gp each.</t>
        </r>
      </text>
    </comment>
    <comment ref="E384" authorId="0" shapeId="0" xr:uid="{00000000-0006-0000-0200-00006B000000}">
      <text>
        <r>
          <rPr>
            <sz val="12"/>
            <color indexed="81"/>
            <rFont val="Times New Roman"/>
            <family val="1"/>
          </rPr>
          <t>Mercury and phosphorus, plus powdered diamond and opal with a total value of at least 1,000 gp each.</t>
        </r>
      </text>
    </comment>
    <comment ref="E386" authorId="0" shapeId="0" xr:uid="{00000000-0006-0000-0200-00006C000000}">
      <text>
        <r>
          <rPr>
            <sz val="12"/>
            <rFont val="Times New Roman"/>
            <family val="1"/>
          </rPr>
          <t>An ointment for the eyes that costs 250 gp and is made from mushroom powder, saffron, and fat.</t>
        </r>
      </text>
    </comment>
    <comment ref="E387" authorId="0" shapeId="0" xr:uid="{00000000-0006-0000-0200-00006D000000}">
      <text>
        <r>
          <rPr>
            <sz val="12"/>
            <color indexed="81"/>
            <rFont val="Times New Roman"/>
            <family val="1"/>
          </rPr>
          <t>Herbs, oils, and incense worth at least 1,000 gp, plus 1,000 gp per level of the spell to be tied to the unhallowed area.</t>
        </r>
      </text>
    </comment>
    <comment ref="E389" authorId="0" shapeId="0" xr:uid="{00000000-0006-0000-0200-00006E000000}">
      <text>
        <r>
          <rPr>
            <sz val="12"/>
            <color indexed="81"/>
            <rFont val="Times New Roman"/>
            <family val="1"/>
          </rPr>
          <t>bit of ochre jelly or gray ooze</t>
        </r>
      </text>
    </comment>
    <comment ref="E390" authorId="0" shapeId="0" xr:uid="{00000000-0006-0000-0200-00006F000000}">
      <text>
        <r>
          <rPr>
            <sz val="12"/>
            <color indexed="81"/>
            <rFont val="Times New Roman"/>
            <family val="1"/>
          </rPr>
          <t>Small block of granite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2" authorId="0" shapeId="0" xr:uid="{00000000-0006-0000-0400-000002000000}">
      <text>
        <r>
          <rPr>
            <sz val="12"/>
            <color indexed="81"/>
            <rFont val="Times New Roman"/>
            <family val="1"/>
          </rPr>
          <t>A cloistered cleric picks up a lot of stray knowledge while wandering the land and learning stories from bards and other cloistered clerics.  He may make a special lore check with a bonus equal to his cloistered cleric level + his Intelligence modifier to see whether he knows some relevant information about local notable people, legendary items, or noteworthy places.  (If the cloistered cleric has 5 or more ranks in Knowledge (history), he gains a +2 bonus on this check.)
A successful lore check will not reveal the powers of a magic item but may give a hint as to its general function.  A cloistered cleric may not take 10 or take 20 on this check; this sort of knowledge is essentially random.  The DM can determine the Difficulty Class of the check by referring to the table at:
PHB 28, UA 50</t>
        </r>
      </text>
    </comment>
    <comment ref="A3" authorId="0" shapeId="0" xr:uid="{00000000-0006-0000-0400-000003000000}">
      <text>
        <r>
          <rPr>
            <sz val="12"/>
            <color indexed="81"/>
            <rFont val="Times New Roman"/>
            <family val="1"/>
          </rPr>
          <t xml:space="preserve">Your intuition guides your hand when you use a ranged weapon.
</t>
        </r>
        <r>
          <rPr>
            <b/>
            <sz val="12"/>
            <color indexed="81"/>
            <rFont val="Times New Roman"/>
            <family val="1"/>
          </rPr>
          <t xml:space="preserve">Prerequisites:  </t>
        </r>
        <r>
          <rPr>
            <sz val="12"/>
            <color indexed="81"/>
            <rFont val="Times New Roman"/>
            <family val="1"/>
          </rPr>
          <t xml:space="preserve">Wis 13, base attack bonus +1.
</t>
        </r>
        <r>
          <rPr>
            <b/>
            <sz val="12"/>
            <color indexed="81"/>
            <rFont val="Times New Roman"/>
            <family val="1"/>
          </rPr>
          <t xml:space="preserve">Benefit:  </t>
        </r>
        <r>
          <rPr>
            <sz val="12"/>
            <color indexed="81"/>
            <rFont val="Times New Roman"/>
            <family val="1"/>
          </rPr>
          <t>You can use your Wisdom modifier instead of your Dexterity modifier when making a ranged attack roll.
Complete Warrior 106</t>
        </r>
      </text>
    </comment>
    <comment ref="A4" authorId="0" shapeId="0" xr:uid="{00000000-0006-0000-0400-000004000000}">
      <text>
        <r>
          <rPr>
            <sz val="12"/>
            <color indexed="81"/>
            <rFont val="Times New Roman"/>
            <family val="1"/>
          </rPr>
          <t xml:space="preserve">You are a treasure trove of little-known information.
</t>
        </r>
        <r>
          <rPr>
            <b/>
            <sz val="12"/>
            <color indexed="81"/>
            <rFont val="Times New Roman"/>
            <family val="1"/>
          </rPr>
          <t xml:space="preserve">Prerequisite:  </t>
        </r>
        <r>
          <rPr>
            <sz val="12"/>
            <color indexed="81"/>
            <rFont val="Times New Roman"/>
            <family val="1"/>
          </rPr>
          <t xml:space="preserve">Bardic knowledge or lore class feature.
</t>
        </r>
        <r>
          <rPr>
            <b/>
            <sz val="12"/>
            <color indexed="81"/>
            <rFont val="Times New Roman"/>
            <family val="1"/>
          </rPr>
          <t xml:space="preserve">Benefit:  </t>
        </r>
        <r>
          <rPr>
            <sz val="12"/>
            <color indexed="81"/>
            <rFont val="Times New Roman"/>
            <family val="1"/>
          </rPr>
          <t>You gain a +4 insight bonus on checks using your bardic knowledge or lore class feature.
Complete Adventurer 111</t>
        </r>
      </text>
    </comment>
    <comment ref="C5" authorId="0" shapeId="0" xr:uid="{00000000-0006-0000-0400-000005000000}">
      <text>
        <r>
          <rPr>
            <sz val="12"/>
            <color indexed="81"/>
            <rFont val="Times New Roman"/>
            <family val="1"/>
          </rPr>
          <t xml:space="preserve">1 </t>
        </r>
        <r>
          <rPr>
            <b/>
            <sz val="12"/>
            <color indexed="81"/>
            <rFont val="Times New Roman"/>
            <family val="1"/>
          </rPr>
          <t xml:space="preserve">Nystul’s Magic Aura: </t>
        </r>
        <r>
          <rPr>
            <sz val="12"/>
            <color indexed="81"/>
            <rFont val="Times New Roman"/>
            <family val="1"/>
          </rPr>
          <t xml:space="preserve">Alters object’s magic aura.
2 </t>
        </r>
        <r>
          <rPr>
            <b/>
            <sz val="12"/>
            <color indexed="81"/>
            <rFont val="Times New Roman"/>
            <family val="1"/>
          </rPr>
          <t xml:space="preserve">Identify: </t>
        </r>
        <r>
          <rPr>
            <sz val="12"/>
            <color indexed="81"/>
            <rFont val="Times New Roman"/>
            <family val="1"/>
          </rPr>
          <t xml:space="preserve">Determines properties of magic item.
3 </t>
        </r>
        <r>
          <rPr>
            <b/>
            <sz val="12"/>
            <color indexed="81"/>
            <rFont val="Times New Roman"/>
            <family val="1"/>
          </rPr>
          <t xml:space="preserve">Dispel Magic: </t>
        </r>
        <r>
          <rPr>
            <sz val="12"/>
            <color indexed="81"/>
            <rFont val="Times New Roman"/>
            <family val="1"/>
          </rPr>
          <t xml:space="preserve">Cancels magical spells and effects.
4 </t>
        </r>
        <r>
          <rPr>
            <b/>
            <sz val="12"/>
            <color indexed="81"/>
            <rFont val="Times New Roman"/>
            <family val="1"/>
          </rPr>
          <t xml:space="preserve">Imbue with Spell Ability: </t>
        </r>
        <r>
          <rPr>
            <sz val="12"/>
            <color indexed="81"/>
            <rFont val="Times New Roman"/>
            <family val="1"/>
          </rPr>
          <t xml:space="preserve">Transfer spells to subject.
5 </t>
        </r>
        <r>
          <rPr>
            <b/>
            <sz val="12"/>
            <color indexed="81"/>
            <rFont val="Times New Roman"/>
            <family val="1"/>
          </rPr>
          <t xml:space="preserve">Spell Resistance: </t>
        </r>
        <r>
          <rPr>
            <sz val="12"/>
            <color indexed="81"/>
            <rFont val="Times New Roman"/>
            <family val="1"/>
          </rPr>
          <t xml:space="preserve">Subject gains SR 12 + level.
6 </t>
        </r>
        <r>
          <rPr>
            <b/>
            <sz val="12"/>
            <color indexed="81"/>
            <rFont val="Times New Roman"/>
            <family val="1"/>
          </rPr>
          <t xml:space="preserve">Antimagic Field: </t>
        </r>
        <r>
          <rPr>
            <sz val="12"/>
            <color indexed="81"/>
            <rFont val="Times New Roman"/>
            <family val="1"/>
          </rPr>
          <t xml:space="preserve">Negates magic within 10 ft.
7 </t>
        </r>
        <r>
          <rPr>
            <b/>
            <sz val="12"/>
            <color indexed="81"/>
            <rFont val="Times New Roman"/>
            <family val="1"/>
          </rPr>
          <t xml:space="preserve">Spell Turning: </t>
        </r>
        <r>
          <rPr>
            <sz val="12"/>
            <color indexed="81"/>
            <rFont val="Times New Roman"/>
            <family val="1"/>
          </rPr>
          <t xml:space="preserve">Reflect 1d4+6 spell levels back at caster.
8 </t>
        </r>
        <r>
          <rPr>
            <b/>
            <sz val="12"/>
            <color indexed="81"/>
            <rFont val="Times New Roman"/>
            <family val="1"/>
          </rPr>
          <t xml:space="preserve">Protection from Spells: </t>
        </r>
        <r>
          <rPr>
            <sz val="12"/>
            <color indexed="81"/>
            <rFont val="Times New Roman"/>
            <family val="1"/>
          </rPr>
          <t xml:space="preserve">Confers +8 resistance bonus.
9 </t>
        </r>
        <r>
          <rPr>
            <b/>
            <sz val="12"/>
            <color indexed="81"/>
            <rFont val="Times New Roman"/>
            <family val="1"/>
          </rPr>
          <t xml:space="preserve">Mordenkainen’s Disjunction: </t>
        </r>
        <r>
          <rPr>
            <sz val="12"/>
            <color indexed="81"/>
            <rFont val="Times New Roman"/>
            <family val="1"/>
          </rPr>
          <t>Dispels magic, disenchants magic items.
PHB 188</t>
        </r>
      </text>
    </comment>
    <comment ref="A6" authorId="0" shapeId="0" xr:uid="{00000000-0006-0000-0400-00000600000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6" authorId="0" shapeId="0" xr:uid="{00000000-0006-0000-0400-000007000000}">
      <text>
        <r>
          <rPr>
            <sz val="12"/>
            <color indexed="81"/>
            <rFont val="Times New Roman"/>
            <family val="1"/>
          </rPr>
          <t>Use scrolls, wands, and other devices with spell completion or spell trigger activation as a wizard of one-half your cleric level (at least 1st level).  For the purpose of using a scroll or other magic device, if you are also a wizard, actual wizard levels and these effective wizard levels stack.
PHB 188</t>
        </r>
      </text>
    </comment>
    <comment ref="A7" authorId="0" shapeId="0" xr:uid="{00000000-0006-0000-0400-000008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7" authorId="0" shapeId="0" xr:uid="{00000000-0006-0000-0400-00000900000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A8" authorId="0" shapeId="0" xr:uid="{00000000-0006-0000-0400-00000A000000}">
      <text>
        <r>
          <rPr>
            <sz val="12"/>
            <color indexed="81"/>
            <rFont val="Times New Roman"/>
            <family val="1"/>
          </rPr>
          <t xml:space="preserve">Your land is known for producing heroes.  Through pluck, determination; and resilience, your people survive when no one expects them to come through.
</t>
        </r>
        <r>
          <rPr>
            <b/>
            <sz val="12"/>
            <color indexed="81"/>
            <rFont val="Times New Roman"/>
            <family val="1"/>
          </rPr>
          <t xml:space="preserve">Regions:  </t>
        </r>
        <r>
          <rPr>
            <sz val="12"/>
            <color indexed="81"/>
            <rFont val="Times New Roman"/>
            <family val="1"/>
          </rPr>
          <t>Aglarond, Dalelands, Tethyr, the Vast.
You receive a +1 luck bonus on all saving throws.
FRCS 37</t>
        </r>
      </text>
    </comment>
    <comment ref="C8" authorId="0" shapeId="0" xr:uid="{00000000-0006-0000-0400-00000B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9" authorId="0" shapeId="0" xr:uid="{00000000-0006-0000-0400-00000C000000}">
      <text>
        <r>
          <rPr>
            <sz val="12"/>
            <color indexed="81"/>
            <rFont val="Times New Roman"/>
            <family val="1"/>
          </rPr>
          <t>1 Mage Armor
2 Silence
3 Anyspell
4 Rary's Mnemonic Enhancer
5 Break Enchantment
6 Greater Anyspell
7 Limited Wish
8 Antimagic Field
9 Mordenkainen's Disjunction
FRCS 66</t>
        </r>
      </text>
    </comment>
    <comment ref="C10" authorId="0" shapeId="0" xr:uid="{00000000-0006-0000-0400-00000D000000}">
      <text>
        <r>
          <rPr>
            <sz val="12"/>
            <color indexed="81"/>
            <rFont val="Times New Roman"/>
            <family val="1"/>
          </rPr>
          <t>You get a +2 bonus on Concentration and Spellcraft checks.
FRCS 66</t>
        </r>
      </text>
    </comment>
    <comment ref="C13" authorId="0" shapeId="0" xr:uid="{00000000-0006-0000-0400-00000E000000}">
      <text>
        <r>
          <rPr>
            <sz val="12"/>
            <color indexed="81"/>
            <rFont val="Times New Roman"/>
            <family val="1"/>
          </rPr>
          <t xml:space="preserve">You’ve heard so many tales of legendary monsters that you remember all sorts of gory details.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When you attempt a trained Knowledge check to identify a creature or to learn its special powers or vulnerabilities, you gain a +5 competence bonus on the check.
Complete Scoundrel 85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500-000001000000}">
      <text>
        <r>
          <rPr>
            <i/>
            <sz val="12"/>
            <color indexed="81"/>
            <rFont val="Times New Roman"/>
            <family val="1"/>
          </rPr>
          <t>Persistent divine favor +3
Persistent surge of fortune +2</t>
        </r>
      </text>
    </comment>
    <comment ref="C4" authorId="0" shapeId="0" xr:uid="{00000000-0006-0000-0500-000002000000}">
      <text>
        <r>
          <rPr>
            <i/>
            <sz val="12"/>
            <color indexed="81"/>
            <rFont val="Times New Roman"/>
            <family val="1"/>
          </rPr>
          <t>Persistent divine favor +3
Persistent surge of fortune +2</t>
        </r>
      </text>
    </comment>
    <comment ref="C7" authorId="0" shapeId="0" xr:uid="{00000000-0006-0000-0500-000003000000}">
      <text>
        <r>
          <rPr>
            <i/>
            <sz val="12"/>
            <color indexed="81"/>
            <rFont val="Times New Roman"/>
            <family val="1"/>
          </rPr>
          <t>Persistent divine favor +3
Persistent surge of fortune +2</t>
        </r>
      </text>
    </comment>
    <comment ref="H7" authorId="0" shapeId="0" xr:uid="{00000000-0006-0000-0500-000004000000}">
      <text>
        <r>
          <rPr>
            <sz val="12"/>
            <color indexed="81"/>
            <rFont val="Times New Roman"/>
            <family val="1"/>
          </rPr>
          <t xml:space="preserve">Your intuition guides your hand when you use a ranged weapon.
</t>
        </r>
        <r>
          <rPr>
            <b/>
            <sz val="12"/>
            <color indexed="81"/>
            <rFont val="Times New Roman"/>
            <family val="1"/>
          </rPr>
          <t xml:space="preserve">Prerequisites:  </t>
        </r>
        <r>
          <rPr>
            <sz val="12"/>
            <color indexed="81"/>
            <rFont val="Times New Roman"/>
            <family val="1"/>
          </rPr>
          <t xml:space="preserve">Wis 13, base attack bonus +1.
</t>
        </r>
        <r>
          <rPr>
            <b/>
            <sz val="12"/>
            <color indexed="81"/>
            <rFont val="Times New Roman"/>
            <family val="1"/>
          </rPr>
          <t xml:space="preserve">Benefit:  </t>
        </r>
        <r>
          <rPr>
            <sz val="12"/>
            <color indexed="81"/>
            <rFont val="Times New Roman"/>
            <family val="1"/>
          </rPr>
          <t xml:space="preserve">You can use your Wisdom modifier instead of your Dexterity modifier when making a ranged attack roll.
Complete Warrior 106
</t>
        </r>
        <r>
          <rPr>
            <i/>
            <sz val="12"/>
            <color indexed="81"/>
            <rFont val="Times New Roman"/>
            <family val="1"/>
          </rPr>
          <t>blessed aim +2</t>
        </r>
      </text>
    </comment>
    <comment ref="C8" authorId="0" shapeId="0" xr:uid="{00000000-0006-0000-0500-000005000000}">
      <text>
        <r>
          <rPr>
            <i/>
            <sz val="12"/>
            <color indexed="81"/>
            <rFont val="Times New Roman"/>
            <family val="1"/>
          </rPr>
          <t>Persistent divine favor +3
Persistent surge of fortune +2</t>
        </r>
      </text>
    </comment>
    <comment ref="H8" authorId="0" shapeId="0" xr:uid="{00000000-0006-0000-0500-000006000000}">
      <text>
        <r>
          <rPr>
            <sz val="12"/>
            <color indexed="81"/>
            <rFont val="Times New Roman"/>
            <family val="1"/>
          </rPr>
          <t xml:space="preserve">Your intuition guides your hand when you use a ranged weapon.
</t>
        </r>
        <r>
          <rPr>
            <b/>
            <sz val="12"/>
            <color indexed="81"/>
            <rFont val="Times New Roman"/>
            <family val="1"/>
          </rPr>
          <t xml:space="preserve">Prerequisites:  </t>
        </r>
        <r>
          <rPr>
            <sz val="12"/>
            <color indexed="81"/>
            <rFont val="Times New Roman"/>
            <family val="1"/>
          </rPr>
          <t xml:space="preserve">Wis 13, base attack bonus +1.
</t>
        </r>
        <r>
          <rPr>
            <b/>
            <sz val="12"/>
            <color indexed="81"/>
            <rFont val="Times New Roman"/>
            <family val="1"/>
          </rPr>
          <t xml:space="preserve">Benefit:  </t>
        </r>
        <r>
          <rPr>
            <sz val="12"/>
            <color indexed="81"/>
            <rFont val="Times New Roman"/>
            <family val="1"/>
          </rPr>
          <t xml:space="preserve">You can use your Wisdom modifier instead of your Dexterity modifier when making a ranged attack roll.
Complete Warrior 106
</t>
        </r>
        <r>
          <rPr>
            <i/>
            <sz val="12"/>
            <color indexed="81"/>
            <rFont val="Times New Roman"/>
            <family val="1"/>
          </rPr>
          <t>blessed aim +2</t>
        </r>
      </text>
    </comment>
    <comment ref="C9" authorId="0" shapeId="0" xr:uid="{00000000-0006-0000-0500-000007000000}">
      <text>
        <r>
          <rPr>
            <i/>
            <sz val="12"/>
            <color indexed="81"/>
            <rFont val="Times New Roman"/>
            <family val="1"/>
          </rPr>
          <t>Persistent divine favor +3
Persistent surge of fortune +2</t>
        </r>
      </text>
    </comment>
    <comment ref="H9" authorId="0" shapeId="0" xr:uid="{00000000-0006-0000-0500-000008000000}">
      <text>
        <r>
          <rPr>
            <sz val="12"/>
            <color indexed="81"/>
            <rFont val="Times New Roman"/>
            <family val="1"/>
          </rPr>
          <t xml:space="preserve">Your intuition guides your hand when you use a ranged weapon.
</t>
        </r>
        <r>
          <rPr>
            <b/>
            <sz val="12"/>
            <color indexed="81"/>
            <rFont val="Times New Roman"/>
            <family val="1"/>
          </rPr>
          <t xml:space="preserve">Prerequisites:  </t>
        </r>
        <r>
          <rPr>
            <sz val="12"/>
            <color indexed="81"/>
            <rFont val="Times New Roman"/>
            <family val="1"/>
          </rPr>
          <t xml:space="preserve">Wis 13, base attack bonus +1.
</t>
        </r>
        <r>
          <rPr>
            <b/>
            <sz val="12"/>
            <color indexed="81"/>
            <rFont val="Times New Roman"/>
            <family val="1"/>
          </rPr>
          <t xml:space="preserve">Benefit:  </t>
        </r>
        <r>
          <rPr>
            <sz val="12"/>
            <color indexed="81"/>
            <rFont val="Times New Roman"/>
            <family val="1"/>
          </rPr>
          <t xml:space="preserve">You can use your Wisdom modifier instead of your Dexterity modifier when making a ranged attack roll.
Complete Warrior 106
</t>
        </r>
        <r>
          <rPr>
            <i/>
            <sz val="12"/>
            <color indexed="81"/>
            <rFont val="Times New Roman"/>
            <family val="1"/>
          </rPr>
          <t>blessed aim +2</t>
        </r>
      </text>
    </comment>
    <comment ref="C10" authorId="0" shapeId="0" xr:uid="{00000000-0006-0000-0500-000009000000}">
      <text>
        <r>
          <rPr>
            <i/>
            <sz val="12"/>
            <color indexed="81"/>
            <rFont val="Times New Roman"/>
            <family val="1"/>
          </rPr>
          <t>Persistent divine favor +3
Persistent surge of fortune +2</t>
        </r>
      </text>
    </comment>
    <comment ref="H10" authorId="0" shapeId="0" xr:uid="{00000000-0006-0000-0500-00000A000000}">
      <text>
        <r>
          <rPr>
            <sz val="12"/>
            <color indexed="81"/>
            <rFont val="Times New Roman"/>
            <family val="1"/>
          </rPr>
          <t xml:space="preserve">Your intuition guides your hand when you use a ranged weapon.
</t>
        </r>
        <r>
          <rPr>
            <b/>
            <sz val="12"/>
            <color indexed="81"/>
            <rFont val="Times New Roman"/>
            <family val="1"/>
          </rPr>
          <t xml:space="preserve">Prerequisites:  </t>
        </r>
        <r>
          <rPr>
            <sz val="12"/>
            <color indexed="81"/>
            <rFont val="Times New Roman"/>
            <family val="1"/>
          </rPr>
          <t xml:space="preserve">Wis 13, base attack bonus +1.
</t>
        </r>
        <r>
          <rPr>
            <b/>
            <sz val="12"/>
            <color indexed="81"/>
            <rFont val="Times New Roman"/>
            <family val="1"/>
          </rPr>
          <t xml:space="preserve">Benefit:  </t>
        </r>
        <r>
          <rPr>
            <sz val="12"/>
            <color indexed="81"/>
            <rFont val="Times New Roman"/>
            <family val="1"/>
          </rPr>
          <t xml:space="preserve">You can use your Wisdom modifier instead of your Dexterity modifier when making a ranged attack roll.
Complete Warrior 106
</t>
        </r>
        <r>
          <rPr>
            <i/>
            <sz val="12"/>
            <color indexed="81"/>
            <rFont val="Times New Roman"/>
            <family val="1"/>
          </rPr>
          <t>blessed aim +2</t>
        </r>
      </text>
    </comment>
    <comment ref="C11" authorId="0" shapeId="0" xr:uid="{00000000-0006-0000-0500-00000B000000}">
      <text>
        <r>
          <rPr>
            <i/>
            <sz val="12"/>
            <color indexed="81"/>
            <rFont val="Times New Roman"/>
            <family val="1"/>
          </rPr>
          <t>Persistent divine favor +3
Persistent surge of fortune +2</t>
        </r>
      </text>
    </comment>
    <comment ref="H11" authorId="0" shapeId="0" xr:uid="{00000000-0006-0000-0500-00000C000000}">
      <text>
        <r>
          <rPr>
            <sz val="12"/>
            <color indexed="81"/>
            <rFont val="Times New Roman"/>
            <family val="1"/>
          </rPr>
          <t xml:space="preserve">Your intuition guides your hand when you use a ranged weapon.
</t>
        </r>
        <r>
          <rPr>
            <b/>
            <sz val="12"/>
            <color indexed="81"/>
            <rFont val="Times New Roman"/>
            <family val="1"/>
          </rPr>
          <t xml:space="preserve">Prerequisites:  </t>
        </r>
        <r>
          <rPr>
            <sz val="12"/>
            <color indexed="81"/>
            <rFont val="Times New Roman"/>
            <family val="1"/>
          </rPr>
          <t xml:space="preserve">Wis 13, base attack bonus +1.
</t>
        </r>
        <r>
          <rPr>
            <b/>
            <sz val="12"/>
            <color indexed="81"/>
            <rFont val="Times New Roman"/>
            <family val="1"/>
          </rPr>
          <t xml:space="preserve">Benefit:  </t>
        </r>
        <r>
          <rPr>
            <sz val="12"/>
            <color indexed="81"/>
            <rFont val="Times New Roman"/>
            <family val="1"/>
          </rPr>
          <t xml:space="preserve">You can use your Wisdom modifier instead of your Dexterity modifier when making a ranged attack roll.
Complete Warrior 106
</t>
        </r>
        <r>
          <rPr>
            <i/>
            <sz val="12"/>
            <color indexed="81"/>
            <rFont val="Times New Roman"/>
            <family val="1"/>
          </rPr>
          <t>blessed aim +2</t>
        </r>
      </text>
    </comment>
    <comment ref="A12" authorId="0" shapeId="0" xr:uid="{00000000-0006-0000-0500-00000D000000}">
      <text>
        <r>
          <rPr>
            <b/>
            <sz val="12"/>
            <color indexed="81"/>
            <rFont val="Times New Roman"/>
            <family val="1"/>
          </rPr>
          <t xml:space="preserve">Price (Item Level):  </t>
        </r>
        <r>
          <rPr>
            <sz val="12"/>
            <color indexed="81"/>
            <rFont val="Times New Roman"/>
            <family val="1"/>
          </rPr>
          <t xml:space="preserve">1,000 gp (4th) (least); 3,000 gp (7th) (lesser); 6,000 gp (10th)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11th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blue-white diamond bears a tiny adamantine emblem of a hammer.
Demolition crystals were designed for those who fight constructs, particularly for the servants of wizards who battle enemy golems.
</t>
        </r>
        <r>
          <rPr>
            <b/>
            <sz val="12"/>
            <color indexed="81"/>
            <rFont val="Times New Roman"/>
            <family val="1"/>
          </rPr>
          <t xml:space="preserve">Least:  </t>
        </r>
        <r>
          <rPr>
            <sz val="12"/>
            <color indexed="81"/>
            <rFont val="Times New Roman"/>
            <family val="1"/>
          </rPr>
          <t xml:space="preserve">A weapon with this crystal attached deals an extra 1d6 points of damage to constructs.
</t>
        </r>
        <r>
          <rPr>
            <b/>
            <sz val="12"/>
            <color indexed="81"/>
            <rFont val="Times New Roman"/>
            <family val="1"/>
          </rPr>
          <t xml:space="preserve">Lesser:  </t>
        </r>
        <r>
          <rPr>
            <sz val="12"/>
            <color indexed="81"/>
            <rFont val="Times New Roman"/>
            <family val="1"/>
          </rPr>
          <t xml:space="preserve">As the least crystal, and the weapon is treated as adamantine for the purpose of overcoming the damage reduction of constructs.
</t>
        </r>
        <r>
          <rPr>
            <b/>
            <sz val="12"/>
            <color indexed="81"/>
            <rFont val="Times New Roman"/>
            <family val="1"/>
          </rPr>
          <t xml:space="preserve">Greater:  </t>
        </r>
        <r>
          <rPr>
            <sz val="12"/>
            <color indexed="81"/>
            <rFont val="Times New Roman"/>
            <family val="1"/>
          </rPr>
          <t>As the lesser crystal, and the weapon can deliver sneak attacks and critical hits against constructs as if they were living creatures.
MIC 65</t>
        </r>
      </text>
    </comment>
    <comment ref="H14" authorId="0" shapeId="0" xr:uid="{00000000-0006-0000-0500-00000E000000}">
      <text>
        <r>
          <rPr>
            <sz val="12"/>
            <color indexed="81"/>
            <rFont val="Times New Roman"/>
            <family val="1"/>
          </rPr>
          <t xml:space="preserve">Your intuition guides your hand when you use a ranged weapon.
</t>
        </r>
        <r>
          <rPr>
            <b/>
            <sz val="12"/>
            <color indexed="81"/>
            <rFont val="Times New Roman"/>
            <family val="1"/>
          </rPr>
          <t xml:space="preserve">Prerequisites:  </t>
        </r>
        <r>
          <rPr>
            <sz val="12"/>
            <color indexed="81"/>
            <rFont val="Times New Roman"/>
            <family val="1"/>
          </rPr>
          <t xml:space="preserve">Wis 13, base attack bonus +1.
</t>
        </r>
        <r>
          <rPr>
            <b/>
            <sz val="12"/>
            <color indexed="81"/>
            <rFont val="Times New Roman"/>
            <family val="1"/>
          </rPr>
          <t xml:space="preserve">Benefit:  </t>
        </r>
        <r>
          <rPr>
            <sz val="12"/>
            <color indexed="81"/>
            <rFont val="Times New Roman"/>
            <family val="1"/>
          </rPr>
          <t xml:space="preserve">You can use your Wisdom modifier instead of your Dexterity modifier when making a ranged attack roll.
Complete Warrior 106
</t>
        </r>
        <r>
          <rPr>
            <i/>
            <sz val="12"/>
            <color indexed="81"/>
            <rFont val="Times New Roman"/>
            <family val="1"/>
          </rPr>
          <t>blessed aim +2</t>
        </r>
      </text>
    </comment>
    <comment ref="D16" authorId="0" shapeId="0" xr:uid="{00000000-0006-0000-0500-00000F000000}">
      <text>
        <r>
          <rPr>
            <sz val="12"/>
            <color indexed="81"/>
            <rFont val="Times New Roman"/>
            <family val="1"/>
          </rPr>
          <t>Balance, Climb, Escape Artist, Hide, Jump, Move Silently, Sleight of Hand, Tumble.</t>
        </r>
      </text>
    </comment>
    <comment ref="A17" authorId="0" shapeId="0" xr:uid="{00000000-0006-0000-0500-000010000000}">
      <text>
        <r>
          <rPr>
            <b/>
            <sz val="12"/>
            <color indexed="81"/>
            <rFont val="Times New Roman"/>
            <family val="1"/>
          </rPr>
          <t xml:space="preserve">Price (Item Level):  </t>
        </r>
        <r>
          <rPr>
            <sz val="12"/>
            <color indexed="81"/>
            <rFont val="Times New Roman"/>
            <family val="1"/>
          </rPr>
          <t xml:space="preserve">8,160 gp (12th)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15 lb.
A layer of white down and long gray owl feathers covers this strange leather armor.  Affixed to the matching helm are a pair of sweeping, feathery horns.
While wearing this +1 leather, you gain a +2 competence bonus on Listen and Move Silently checks.  In addition, the armor has three other special abilities.
Once per day, you can activate the armor to gain a +4 enhancement bonus to Wisdom for 9 minutes.
Twice per day, you can activate the armor to gain a +5 competence bonus on Spot checks for 10 minutes; this effect functions only while in shadowy illumination.
Three times per day, you can cause the armor to sprout wings, allowing you to fly at a speed of 40 feet (good maneuverability) for 5 rounds.
The special properties of a suit of owlfeather armor function normally while you are in wild shape (although it does not grant its armor bonus to AC).
MIC 20</t>
        </r>
      </text>
    </comment>
    <comment ref="E22" authorId="0" shapeId="0" xr:uid="{00000000-0006-0000-0500-000011000000}">
      <text>
        <r>
          <rPr>
            <sz val="12"/>
            <color indexed="81"/>
            <rFont val="Times New Roman"/>
            <family val="1"/>
          </rPr>
          <t>This appears to be a typical arrow container capable of holding about twenty arrows.  It has three distinct portions, each with a nondimensional space allowing it to store far more than would normally be possible.  The first and smallest one can contain up to sixty objects of the same general size and shape as an arrow.  The second slightly longer compartment holds up to eighteen objects of the same general size and shape as a javelin. The third and longest portion of the case contains as many as six objects of the same general size and shape as a bow (spears, staffs, or the like). Once the owner has filled it, the quiver can produce any item she wishes, as if from a regular quiver or scabbard.  The quiver of Ehlonna weighs the same no matter what’s placed inside it.
DMG 265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4" authorId="0" shapeId="0" xr:uid="{00000000-0006-0000-0600-000001000000}">
      <text>
        <r>
          <rPr>
            <sz val="12"/>
            <color indexed="81"/>
            <rFont val="Times New Roman"/>
            <family val="1"/>
          </rPr>
          <t>All Gray Hand enforcers are given a small token, usually a clasp, ring, or brooch in the shape of a human hand, fingers together and palm out.  Civic officials of Waterdeep (including Lords, magistrates, and Watch and Guard officers) know the token by sight.  You gain a +5 bonus on any Charisma-based skill checks made against an officer or official of Waterdeep if you show the token.  A bearer of the token may not be arrested or hindered in Waterdeep unless the arresting official is a Lord, magistrate, or civilar of the Guard or Watch.
City of Splendors 78</t>
        </r>
      </text>
    </comment>
  </commentList>
</comments>
</file>

<file path=xl/sharedStrings.xml><?xml version="1.0" encoding="utf-8"?>
<sst xmlns="http://schemas.openxmlformats.org/spreadsheetml/2006/main" count="3369" uniqueCount="799">
  <si>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</si>
  <si>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</si>
  <si>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</si>
  <si>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</si>
  <si>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</si>
  <si>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</si>
  <si>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</si>
  <si>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</si>
  <si>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</si>
  <si>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</si>
  <si>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</si>
  <si>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</si>
  <si>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</si>
  <si>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</si>
  <si>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</si>
  <si>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</si>
  <si>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</si>
  <si>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</si>
  <si>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</si>
  <si>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</si>
  <si>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</si>
  <si>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</si>
  <si>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</si>
  <si>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</si>
  <si>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</si>
  <si>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</si>
  <si>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</si>
  <si>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</si>
  <si>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</si>
  <si>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</si>
  <si>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</si>
  <si>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</si>
  <si>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</si>
  <si>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</si>
  <si>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</si>
  <si>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</si>
  <si>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</si>
  <si>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</si>
  <si>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</si>
  <si>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</si>
  <si>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</si>
  <si>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</si>
  <si>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</si>
  <si>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</si>
  <si>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</si>
  <si>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</si>
  <si>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</si>
  <si>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</si>
  <si>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</si>
  <si>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</si>
  <si>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</si>
  <si>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</si>
  <si>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</si>
  <si>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</si>
  <si>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</si>
  <si>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</si>
  <si>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</si>
  <si>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</si>
  <si>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</si>
  <si>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</si>
  <si>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</si>
  <si>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</si>
  <si>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</si>
  <si>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</si>
  <si>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</si>
  <si>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</si>
  <si>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</si>
  <si>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</si>
  <si>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</si>
  <si>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</si>
  <si>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</si>
  <si>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</si>
  <si>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</si>
  <si>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</si>
  <si>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</si>
  <si>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</si>
  <si>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</si>
  <si>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</si>
  <si>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</si>
  <si>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</si>
  <si>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</si>
  <si>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</si>
  <si>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</si>
  <si>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</si>
  <si>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</si>
  <si>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</si>
  <si>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</si>
  <si>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</si>
  <si>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</si>
  <si>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</si>
  <si>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</si>
  <si>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Prepared Spells</t>
  </si>
  <si>
    <t>Divination</t>
  </si>
  <si>
    <t>Cure Light Wounds</t>
  </si>
  <si>
    <t>Endure Elements</t>
  </si>
  <si>
    <t>24 hours</t>
  </si>
  <si>
    <t>Obscuring Mist</t>
  </si>
  <si>
    <t>1 day/lvl</t>
  </si>
  <si>
    <t>30’ radius</t>
  </si>
  <si>
    <t>400’ + 40’/lvl</t>
  </si>
  <si>
    <t>Longstrider</t>
  </si>
  <si>
    <t>Sleight of Hand</t>
  </si>
  <si>
    <t>Survival</t>
  </si>
  <si>
    <t>Craft:  (type)</t>
  </si>
  <si>
    <t>DC</t>
  </si>
  <si>
    <t>Weapon Proficiencies</t>
  </si>
  <si>
    <t>Shields (not tower)</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</si>
  <si>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</si>
  <si>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</si>
  <si>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</si>
  <si>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</si>
  <si>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</si>
  <si>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</si>
  <si>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</si>
  <si>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</si>
  <si>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</si>
  <si>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</si>
  <si>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</si>
  <si>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</si>
  <si>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</si>
  <si>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</si>
  <si>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</si>
  <si>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</si>
  <si>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</si>
  <si>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</si>
  <si>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</si>
  <si>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</si>
  <si>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</si>
  <si>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</si>
  <si>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</si>
  <si>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</si>
  <si>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</si>
  <si>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</si>
  <si>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</si>
  <si>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</si>
  <si>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</si>
  <si>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</si>
  <si>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</si>
  <si>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</si>
  <si>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</si>
  <si>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</si>
  <si>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</si>
  <si>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Cure Minor Wounds</t>
  </si>
  <si>
    <t>Detect Magic</t>
  </si>
  <si>
    <t>Guidance</t>
  </si>
  <si>
    <t>Mending</t>
  </si>
  <si>
    <t>Read Magic</t>
  </si>
  <si>
    <t>Resistance</t>
  </si>
  <si>
    <t>Permanent</t>
  </si>
  <si>
    <t>1st</t>
  </si>
  <si>
    <t>2nd</t>
  </si>
  <si>
    <t>3rd</t>
  </si>
  <si>
    <t>4th</t>
  </si>
  <si>
    <t>5th</t>
  </si>
  <si>
    <t>6th</t>
  </si>
  <si>
    <t>Spells per Day</t>
  </si>
  <si>
    <t>Spell Level</t>
  </si>
  <si>
    <t>0th</t>
  </si>
  <si>
    <t>7th</t>
  </si>
  <si>
    <t>Wisdom Bonus</t>
  </si>
  <si>
    <t>Feats</t>
  </si>
  <si>
    <t>Roll</t>
  </si>
  <si>
    <t>Skill/Save</t>
  </si>
  <si>
    <t>30’</t>
  </si>
  <si>
    <t>50’</t>
  </si>
  <si>
    <t>Cleric Spells</t>
  </si>
  <si>
    <t>Aid</t>
  </si>
  <si>
    <t>Shield of Faith</t>
  </si>
  <si>
    <t>Domain</t>
  </si>
  <si>
    <t>Necromancy</t>
  </si>
  <si>
    <t>Transmutation</t>
  </si>
  <si>
    <t>Message</t>
  </si>
  <si>
    <t>Purify Food &amp; Drink</t>
  </si>
  <si>
    <t>0’</t>
  </si>
  <si>
    <t>Cause Fear</t>
  </si>
  <si>
    <t>1d4 rnds</t>
  </si>
  <si>
    <t>Command</t>
  </si>
  <si>
    <t>Deathwatch</t>
  </si>
  <si>
    <t>Detect Undead</t>
  </si>
  <si>
    <t>Divine Favor</t>
  </si>
  <si>
    <t>Doom</t>
  </si>
  <si>
    <t>Entropic Shield</t>
  </si>
  <si>
    <t>Identify</t>
  </si>
  <si>
    <t>Impede</t>
  </si>
  <si>
    <t>Enchantment</t>
  </si>
  <si>
    <t>Magic Weapon</t>
  </si>
  <si>
    <t>V S F/DF</t>
  </si>
  <si>
    <t>Sanctuary</t>
  </si>
  <si>
    <t>Summon Monster I</t>
  </si>
  <si>
    <t>Analyze Portal</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</si>
  <si>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</si>
  <si>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</si>
  <si>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</si>
  <si>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</si>
  <si>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</si>
  <si>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</si>
  <si>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</si>
  <si>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</si>
  <si>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</si>
  <si>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</si>
  <si>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</si>
  <si>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</si>
  <si>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</si>
  <si>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</si>
  <si>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</si>
  <si>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</si>
  <si>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</si>
  <si>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</si>
  <si>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</si>
  <si>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</si>
  <si>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</si>
  <si>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</si>
  <si>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</si>
  <si>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</si>
  <si>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</si>
  <si>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</si>
  <si>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</si>
  <si>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Animate Dead</t>
  </si>
  <si>
    <t>Bestow Curse</t>
  </si>
  <si>
    <t>Bolster Aura</t>
  </si>
  <si>
    <t>Continual Flame</t>
  </si>
  <si>
    <t>Create Food &amp; Water</t>
  </si>
  <si>
    <t>Deeper Darkness</t>
  </si>
  <si>
    <t>Deific Bastion</t>
  </si>
  <si>
    <t>Footsteps of the Divine</t>
  </si>
  <si>
    <t>Glyph of Warding</t>
  </si>
  <si>
    <t>Discharge</t>
  </si>
  <si>
    <t>Invisibility Purge</t>
  </si>
  <si>
    <t>Light of Wisdom</t>
  </si>
  <si>
    <t>Locate Object</t>
  </si>
  <si>
    <t>M</t>
  </si>
  <si>
    <t>10’ radius</t>
  </si>
  <si>
    <t>Magic Vestment</t>
  </si>
  <si>
    <t>Obscure Object</t>
  </si>
  <si>
    <t>8 hours</t>
  </si>
  <si>
    <t>Prayer</t>
  </si>
  <si>
    <t>Rem. Blind/Deafness</t>
  </si>
  <si>
    <t>Remove Curse</t>
  </si>
  <si>
    <t>Searing Light</t>
  </si>
  <si>
    <t>Speak with Dead</t>
  </si>
  <si>
    <t>Subdue Aura</t>
  </si>
  <si>
    <t>Summon Monster III</t>
  </si>
  <si>
    <t>Tongues</t>
  </si>
  <si>
    <t>Water Walk</t>
  </si>
  <si>
    <t>Domain Powers</t>
  </si>
  <si>
    <t>Knowledge:  Religion</t>
  </si>
  <si>
    <t>Summon Holy Symbol</t>
  </si>
  <si>
    <t>1d20 Roll</t>
  </si>
  <si>
    <t>2d6 Roll</t>
  </si>
  <si>
    <t>Turns/Day</t>
  </si>
  <si>
    <t>Turn Check</t>
  </si>
  <si>
    <t>Turn Dmg.</t>
  </si>
  <si>
    <t>Turns Used</t>
  </si>
  <si>
    <t>Max HD Turned</t>
  </si>
  <si>
    <t>Domain Spell</t>
  </si>
  <si>
    <t>2</t>
  </si>
  <si>
    <t>Turning Undead</t>
  </si>
  <si>
    <t>Simple Weapons</t>
  </si>
  <si>
    <t>All Armor</t>
  </si>
  <si>
    <t>Perform:  [type]</t>
  </si>
  <si>
    <t>Knowledge:  Arcana</t>
  </si>
  <si>
    <t>Knowledge:  The Planes</t>
  </si>
  <si>
    <t>4</t>
  </si>
  <si>
    <t>Value</t>
  </si>
  <si>
    <t>Spell Component Pouch</t>
  </si>
  <si>
    <t>Belt Pouch</t>
  </si>
  <si>
    <t>Bedroll</t>
  </si>
  <si>
    <t>Journal</t>
  </si>
  <si>
    <t>Small Steel Mirror</t>
  </si>
  <si>
    <t>Total Equity:</t>
  </si>
  <si>
    <t>x2</t>
  </si>
  <si>
    <t>Close Wounds</t>
  </si>
  <si>
    <t>Immed</t>
  </si>
  <si>
    <t>Traveler’s Outfit</t>
  </si>
  <si>
    <t>eight</t>
  </si>
  <si>
    <t>Grapple, Unarmed Strike</t>
  </si>
  <si>
    <t>1d3</t>
  </si>
  <si>
    <t>Bludgeon</t>
  </si>
  <si>
    <t>Ebon Eyes</t>
  </si>
  <si>
    <t>Cloistered Cleric Features</t>
  </si>
  <si>
    <t>Lore</t>
  </si>
  <si>
    <t>Turn Undead, 60’</t>
  </si>
  <si>
    <t>Domain (Bonus):  Knowledge</t>
  </si>
  <si>
    <t>Spell Focus (Divination)</t>
  </si>
  <si>
    <t>cloistered cleric 1</t>
  </si>
  <si>
    <t>cloistered cleric 2</t>
  </si>
  <si>
    <t>cloistered cleric 3</t>
  </si>
  <si>
    <t>cloistered cleric 4</t>
  </si>
  <si>
    <t>cloistered cleric 5</t>
  </si>
  <si>
    <t>cloistered cleric 6</t>
  </si>
  <si>
    <t>Knowledge:  History</t>
  </si>
  <si>
    <t>Knowledge:  Nature</t>
  </si>
  <si>
    <t>Knowledge:  Dungeoneering</t>
  </si>
  <si>
    <t>Knowledge:  Local</t>
  </si>
  <si>
    <t>Knowledge:  Engineering</t>
  </si>
  <si>
    <t>Scrolls and Potions</t>
  </si>
  <si>
    <t>CLev</t>
  </si>
  <si>
    <t>Blanket</t>
  </si>
  <si>
    <t>Candlesticks</t>
  </si>
  <si>
    <t>Chalk</t>
  </si>
  <si>
    <t>Flint &amp; Steel</t>
  </si>
  <si>
    <t>Quill &amp; Vials of Ink</t>
  </si>
  <si>
    <t>Sealing Wax</t>
  </si>
  <si>
    <t>Tomorrow’s Spells</t>
  </si>
  <si>
    <t>Cloistered Cleric</t>
  </si>
  <si>
    <t>Female</t>
  </si>
  <si>
    <t>5’ 4”</t>
  </si>
  <si>
    <t>Moon Elf</t>
  </si>
  <si>
    <t>Elven Court</t>
  </si>
  <si>
    <t>125 lbs</t>
  </si>
  <si>
    <t>Racial Abilities</t>
  </si>
  <si>
    <t>+2 versus Enchantments</t>
  </si>
  <si>
    <t>Immunity to Sleep</t>
  </si>
  <si>
    <t>Low-light Vision</t>
  </si>
  <si>
    <t>cloistered cleric 7</t>
  </si>
  <si>
    <r>
      <rPr>
        <b/>
        <sz val="13"/>
        <rFont val="Times New Roman"/>
        <family val="1"/>
      </rPr>
      <t xml:space="preserve">Int:  </t>
    </r>
    <r>
      <rPr>
        <sz val="13"/>
        <rFont val="Times New Roman"/>
        <family val="1"/>
      </rPr>
      <t>Draconic</t>
    </r>
    <r>
      <rPr>
        <b/>
        <sz val="13"/>
        <rFont val="Times New Roman"/>
        <family val="1"/>
      </rPr>
      <t/>
    </r>
  </si>
  <si>
    <t>Speak Language:  Damaran</t>
  </si>
  <si>
    <t>Speak Language:  Mulhorandi</t>
  </si>
  <si>
    <t>Skill Tricks</t>
  </si>
  <si>
    <t>Collector of Stories</t>
  </si>
  <si>
    <t>Flaws</t>
  </si>
  <si>
    <t>Regional:  Luck of Heroes</t>
  </si>
  <si>
    <t>1st:  Point Blank Shot</t>
  </si>
  <si>
    <t>Flaw 1:  Precise Shot</t>
  </si>
  <si>
    <t>Flaw 2:  Rapid Shot</t>
  </si>
  <si>
    <t>3rd:  Zen Archery</t>
  </si>
  <si>
    <t>6th:  Knowledge Devotion</t>
  </si>
  <si>
    <t>Spells Granted by Mystra</t>
  </si>
  <si>
    <t>Domain:  Magic</t>
  </si>
  <si>
    <t>Domain:  Spell</t>
  </si>
  <si>
    <t>Reliquary Holy Symbol of Mystra</t>
  </si>
  <si>
    <t>Stash:  ?</t>
  </si>
  <si>
    <t>1d8</t>
  </si>
  <si>
    <t>x3</t>
  </si>
  <si>
    <t>100’</t>
  </si>
  <si>
    <t>Quiver of Ehlonna</t>
  </si>
  <si>
    <t>Amulet of Natural Armor +1</t>
  </si>
  <si>
    <t>-</t>
  </si>
  <si>
    <t>Vest of Resistance +2</t>
  </si>
  <si>
    <t>Profession:  [type]</t>
  </si>
  <si>
    <t>Owlfeather Armor</t>
  </si>
  <si>
    <t>+2 to Listen and Move</t>
  </si>
  <si>
    <t>Electric Lesser Demolition Crystal</t>
  </si>
  <si>
    <t>versus</t>
  </si>
  <si>
    <t>constructs</t>
  </si>
  <si>
    <t>+1d6</t>
  </si>
  <si>
    <t>see Collector of Stories</t>
  </si>
  <si>
    <t>Spell Compendium</t>
  </si>
  <si>
    <t>Reference</t>
  </si>
  <si>
    <t>Page</t>
  </si>
  <si>
    <t>Amanuensis</t>
  </si>
  <si>
    <t>PHB</t>
  </si>
  <si>
    <t>Inflict Minor Wounds</t>
  </si>
  <si>
    <t>instant</t>
  </si>
  <si>
    <t>Preserve Organ</t>
  </si>
  <si>
    <t>Book of Vile Darkness</t>
  </si>
  <si>
    <t>Slash Tongue</t>
  </si>
  <si>
    <t>Complete Champion</t>
  </si>
  <si>
    <t>Virtue</t>
  </si>
  <si>
    <t>Angry Ache</t>
  </si>
  <si>
    <t>Bane</t>
  </si>
  <si>
    <t>Blade of Blood</t>
  </si>
  <si>
    <t>Swift</t>
  </si>
  <si>
    <t>PHB II</t>
  </si>
  <si>
    <t>Bless</t>
  </si>
  <si>
    <t>Bless Water</t>
  </si>
  <si>
    <t>Blood Wind</t>
  </si>
  <si>
    <t>Savage Species</t>
  </si>
  <si>
    <t>Burial Blessing</t>
  </si>
  <si>
    <t>V S M XP</t>
  </si>
  <si>
    <t>Defenders of the Faith</t>
  </si>
  <si>
    <t>Comprehend Languages</t>
  </si>
  <si>
    <t>Conjure Ice Beast I</t>
  </si>
  <si>
    <t>Frostburn</t>
  </si>
  <si>
    <t>Curse Water</t>
  </si>
  <si>
    <t>Detect Animals/Plants</t>
  </si>
  <si>
    <t>Detect C/E/G/L</t>
  </si>
  <si>
    <t>40’</t>
  </si>
  <si>
    <t>Divine Inspiration</t>
  </si>
  <si>
    <t>Sacrifice</t>
  </si>
  <si>
    <t>Book of Exalted Deeds</t>
  </si>
  <si>
    <t>Extract Drug</t>
  </si>
  <si>
    <t>Eyes of the Avoral</t>
  </si>
  <si>
    <t>V S F DF</t>
  </si>
  <si>
    <t>Grave Strike</t>
  </si>
  <si>
    <t>V DF</t>
  </si>
  <si>
    <t>Complete Adventurer</t>
  </si>
  <si>
    <t>Guiding Light</t>
  </si>
  <si>
    <t>Healthful Rest</t>
  </si>
  <si>
    <t>Heartache</t>
  </si>
  <si>
    <t>Hide from Undead</t>
  </si>
  <si>
    <t>Inflict Light Wounds</t>
  </si>
  <si>
    <t>Ironguts</t>
  </si>
  <si>
    <t>Light of Lunia</t>
  </si>
  <si>
    <t>Planar Handbook</t>
  </si>
  <si>
    <t>Magic Stone</t>
  </si>
  <si>
    <t>30 minutes</t>
  </si>
  <si>
    <t>Nightshield</t>
  </si>
  <si>
    <t>Nimbus of Light</t>
  </si>
  <si>
    <t>Complete Divine</t>
  </si>
  <si>
    <t>Omen of Peril</t>
  </si>
  <si>
    <t>V F</t>
  </si>
  <si>
    <t>Remove Fear</t>
  </si>
  <si>
    <t>Resist Planar Alignment</t>
  </si>
  <si>
    <t>Sorrow</t>
  </si>
  <si>
    <t>Spell Flower</t>
  </si>
  <si>
    <t>Spider Hand</t>
  </si>
  <si>
    <t>Stupor</t>
  </si>
  <si>
    <t>S M</t>
  </si>
  <si>
    <t>Summon Undead I</t>
  </si>
  <si>
    <t>Libris Mortis</t>
  </si>
  <si>
    <t>Suspend Disease</t>
  </si>
  <si>
    <t>Twilight Luck</t>
  </si>
  <si>
    <t>V Abstinence</t>
  </si>
  <si>
    <t>Vigor, Lesser</t>
  </si>
  <si>
    <t>Vision of Heaven</t>
  </si>
  <si>
    <t>Addiction</t>
  </si>
  <si>
    <t>V S Drug</t>
  </si>
  <si>
    <t>Align Weapon</t>
  </si>
  <si>
    <t>Manual of the Planes</t>
  </si>
  <si>
    <t>Augury</t>
  </si>
  <si>
    <t>Avoid Planar Effects</t>
  </si>
  <si>
    <t>20’</t>
  </si>
  <si>
    <t>Ayailla’s Radiant Burst</t>
  </si>
  <si>
    <t>V S Sacr.</t>
  </si>
  <si>
    <t>Bear’s Endurance</t>
  </si>
  <si>
    <t>Benediction</t>
  </si>
  <si>
    <t>Body Blades</t>
  </si>
  <si>
    <t>Magic of Faerûn</t>
  </si>
  <si>
    <t>Boneblast</t>
  </si>
  <si>
    <t>Brambles</t>
  </si>
  <si>
    <t>Cat’s Grace</t>
  </si>
  <si>
    <t>Conjure Ice Beast II</t>
  </si>
  <si>
    <t>Consecrate</t>
  </si>
  <si>
    <t>Dance of Ruin</t>
  </si>
  <si>
    <t>Darkbolt</t>
  </si>
  <si>
    <t>Deific Vengeance</t>
  </si>
  <si>
    <t>Divine Flame</t>
  </si>
  <si>
    <t>15’</t>
  </si>
  <si>
    <t>Divine Insight</t>
  </si>
  <si>
    <t>Divine Zephyr</t>
  </si>
  <si>
    <t>Eagle’s Splendor</t>
  </si>
  <si>
    <t>Ease Pain</t>
  </si>
  <si>
    <t>S DF</t>
  </si>
  <si>
    <t>Estanna’s Stew</t>
  </si>
  <si>
    <t>Eyes of the Zombie</t>
  </si>
  <si>
    <t>Filter</t>
  </si>
  <si>
    <t>Tome &amp; Blood</t>
  </si>
  <si>
    <t>Gaze Screen</t>
  </si>
  <si>
    <t>Healing Lorecall</t>
  </si>
  <si>
    <t>Inflict Moderate Wounds</t>
  </si>
  <si>
    <t>Interfaith Blessing</t>
  </si>
  <si>
    <t>Knife Spray</t>
  </si>
  <si>
    <t>Lastai’s Caress</t>
  </si>
  <si>
    <t>Lesser Telepathic Bond</t>
  </si>
  <si>
    <t>Light of Faith</t>
  </si>
  <si>
    <t>Locate Touchstone</t>
  </si>
  <si>
    <t>Luminous Armor</t>
  </si>
  <si>
    <t>Master Cavalier</t>
  </si>
  <si>
    <t>Owl’s Wisdom</t>
  </si>
  <si>
    <t>Portal Well</t>
  </si>
  <si>
    <t>Champions of Valor</t>
  </si>
  <si>
    <t>Remove Addiction</t>
  </si>
  <si>
    <t>Resist Energy</t>
  </si>
  <si>
    <t>Restoration, Lesser</t>
  </si>
  <si>
    <t>Sap Strength</t>
  </si>
  <si>
    <t>Soul Ward</t>
  </si>
  <si>
    <t>Spider Legs</t>
  </si>
  <si>
    <t>Status</t>
  </si>
  <si>
    <t>Stay the Hand</t>
  </si>
  <si>
    <t>Summon Undead II</t>
  </si>
  <si>
    <t>Sweet Water</t>
  </si>
  <si>
    <t>Wave of Grief</t>
  </si>
  <si>
    <t>Wither Limb</t>
  </si>
  <si>
    <t>Affliction</t>
  </si>
  <si>
    <t>Air Breathing</t>
  </si>
  <si>
    <t>S M/DF</t>
  </si>
  <si>
    <t>Stormwrack</t>
  </si>
  <si>
    <t>Attune Form</t>
  </si>
  <si>
    <t>Bladebane</t>
  </si>
  <si>
    <t>Unapproachable East</t>
  </si>
  <si>
    <t>Blessed Aim</t>
  </si>
  <si>
    <t>Blessed Sight</t>
  </si>
  <si>
    <t>Blindness/Deafness</t>
  </si>
  <si>
    <t>Briar Web</t>
  </si>
  <si>
    <t>Chain of Eyes</t>
  </si>
  <si>
    <t>Circle Dance</t>
  </si>
  <si>
    <t>Circle of Nausea</t>
  </si>
  <si>
    <t>Cloak of Bravery</t>
  </si>
  <si>
    <t>Conjure Ice Beast III</t>
  </si>
  <si>
    <t>Curse of the Brute</t>
  </si>
  <si>
    <t>Energize Potion</t>
  </si>
  <si>
    <t>Flame of Faith</t>
  </si>
  <si>
    <t>Forest Eyes</t>
  </si>
  <si>
    <t>Unlimited</t>
  </si>
  <si>
    <t>V S DF0 min</t>
  </si>
  <si>
    <t>Heart’s Ease</t>
  </si>
  <si>
    <t>Hesitate</t>
  </si>
  <si>
    <t>1 IA</t>
  </si>
  <si>
    <t>Inflict Serious Wounds</t>
  </si>
  <si>
    <t>Inspired Aim</t>
  </si>
  <si>
    <t>Invoke the Cerulean Sign</t>
  </si>
  <si>
    <t>S</t>
  </si>
  <si>
    <t>Lords of Madness</t>
  </si>
  <si>
    <t>Locate Node</t>
  </si>
  <si>
    <t>1 mile/lvl</t>
  </si>
  <si>
    <t>Champions of Ruin</t>
  </si>
  <si>
    <t>Magic Circle v C/E/G</t>
  </si>
  <si>
    <t>Masochism</t>
  </si>
  <si>
    <t>Mass Aid</t>
  </si>
  <si>
    <t>Protection from Energy</t>
  </si>
  <si>
    <t>Refreshment</t>
  </si>
  <si>
    <t>Remove Nausea</t>
  </si>
  <si>
    <t>Resist Energy, Mass</t>
  </si>
  <si>
    <t>Complete Arcane</t>
  </si>
  <si>
    <t>Ring of Blades</t>
  </si>
  <si>
    <t>Shriveling</t>
  </si>
  <si>
    <t>V S Disease</t>
  </si>
  <si>
    <t>Skull Watch</t>
  </si>
  <si>
    <t>Player’s Guide to Faerûn</t>
  </si>
  <si>
    <t>Slashing Darkness</t>
  </si>
  <si>
    <t>Spikes</t>
  </si>
  <si>
    <t>Summon Undead III</t>
  </si>
  <si>
    <t>Sword Stream</t>
  </si>
  <si>
    <t>Unliving Weapon</t>
  </si>
  <si>
    <t>Vigor</t>
  </si>
  <si>
    <t>Vigor, Mass, Lesser</t>
  </si>
  <si>
    <t>Wrack</t>
  </si>
  <si>
    <t>Aerial Alacrity</t>
  </si>
  <si>
    <t>Races of the Wild</t>
  </si>
  <si>
    <t>Air Walk</t>
  </si>
  <si>
    <t>Aligned Aura</t>
  </si>
  <si>
    <t>20’ or 60’</t>
  </si>
  <si>
    <t>Assay Resistance</t>
  </si>
  <si>
    <t>Assay Spell Resistance</t>
  </si>
  <si>
    <t>Astral Hospice</t>
  </si>
  <si>
    <t>Beast Claws</t>
  </si>
  <si>
    <t>Blight</t>
  </si>
  <si>
    <t>Blindsight</t>
  </si>
  <si>
    <t>Blood of the Martyr</t>
  </si>
  <si>
    <t>Castigate</t>
  </si>
  <si>
    <t>Celestial Brilliance</t>
  </si>
  <si>
    <t>Claws of the Savage</t>
  </si>
  <si>
    <t>Confound</t>
  </si>
  <si>
    <t>Conjure Ice Beast IV</t>
  </si>
  <si>
    <t>Control Water</t>
  </si>
  <si>
    <t>Cure Critical Wounds</t>
  </si>
  <si>
    <t>Dampen Magic</t>
  </si>
  <si>
    <t>Death Ward</t>
  </si>
  <si>
    <t>Dimensional Anchor</t>
  </si>
  <si>
    <t>Discern Lies</t>
  </si>
  <si>
    <t>Dismissal</t>
  </si>
  <si>
    <t>Divine Power</t>
  </si>
  <si>
    <t>Divine Storm</t>
  </si>
  <si>
    <t>Dragon Blight</t>
  </si>
  <si>
    <t>Dragons of Faerûn</t>
  </si>
  <si>
    <t>Dust to Dust</t>
  </si>
  <si>
    <t>Focus Touchstone Energy</t>
  </si>
  <si>
    <t>Freedom of Movement</t>
  </si>
  <si>
    <t>Giant Vermin</t>
  </si>
  <si>
    <t>Greater Status</t>
  </si>
  <si>
    <t>Harrier</t>
  </si>
  <si>
    <t>Holy Transformation, Lesser</t>
  </si>
  <si>
    <t>Identify Transgressor</t>
  </si>
  <si>
    <t>V S Drug Locat.</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</si>
  <si>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</si>
  <si>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</si>
  <si>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</si>
  <si>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</si>
  <si>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</si>
  <si>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</si>
  <si>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</si>
  <si>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</si>
  <si>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</si>
  <si>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</si>
  <si>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</si>
  <si>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</si>
  <si>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</si>
  <si>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</si>
  <si>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</si>
  <si>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</si>
  <si>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</si>
  <si>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</si>
  <si>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10+1 rnd/lvl</t>
  </si>
  <si>
    <t>Sending</t>
  </si>
  <si>
    <t>12 hours</t>
  </si>
  <si>
    <t>Shield of Faith, Mass</t>
  </si>
  <si>
    <t>?</t>
  </si>
  <si>
    <t>Spell Immunity</t>
  </si>
  <si>
    <t>Spiritual Advisor</t>
  </si>
  <si>
    <t>Stars of Arvandor</t>
  </si>
  <si>
    <t>Stars of Mystra</t>
  </si>
  <si>
    <t>Stars of Selûne</t>
  </si>
  <si>
    <t>Summon Monster IV</t>
  </si>
  <si>
    <t>Summon Undead IV</t>
  </si>
  <si>
    <t>Sustain</t>
  </si>
  <si>
    <t>6 hrs/lvl</t>
  </si>
  <si>
    <t>Sword of Conscience</t>
  </si>
  <si>
    <t>Unfailing Endurance</t>
  </si>
  <si>
    <t>Wall of Good</t>
  </si>
  <si>
    <t>Wall of Sand</t>
  </si>
  <si>
    <t>Conc. + 1/lvl</t>
  </si>
  <si>
    <t>Weapon of the Deity</t>
  </si>
  <si>
    <t>Weather Eye</t>
  </si>
  <si>
    <t>1+1 mile/lvl</t>
  </si>
  <si>
    <t>Use Magic Item as Wiz (½ x ECL)</t>
  </si>
  <si>
    <t>Concentration &amp; Spellcraft +2</t>
  </si>
  <si>
    <t>Noncombatant (-2 to BAB)</t>
  </si>
  <si>
    <t>Vulnerable (-1 to AC)</t>
  </si>
  <si>
    <t>Nystul’s Magic Aura</t>
  </si>
  <si>
    <t>Magic</t>
  </si>
  <si>
    <t>Imbue with Spell Ability</t>
  </si>
  <si>
    <t>Mage Armor</t>
  </si>
  <si>
    <t>Anyspell</t>
  </si>
  <si>
    <t>Rary’s Mnemonic Enhancer</t>
  </si>
  <si>
    <t>Protection from C/E/L</t>
  </si>
  <si>
    <t>Div</t>
  </si>
  <si>
    <t>Total Spells</t>
  </si>
  <si>
    <t>+1 within 30’</t>
  </si>
  <si>
    <r>
      <rPr>
        <b/>
        <sz val="13"/>
        <rFont val="Times New Roman"/>
        <family val="1"/>
      </rPr>
      <t xml:space="preserve">Skill:  </t>
    </r>
    <r>
      <rPr>
        <sz val="13"/>
        <rFont val="Times New Roman"/>
        <family val="1"/>
      </rPr>
      <t>Mulhorandi, Damaran</t>
    </r>
  </si>
  <si>
    <t>Gray Hand Token</t>
  </si>
  <si>
    <t>Metamagic</t>
  </si>
  <si>
    <t>Faith Healing</t>
  </si>
  <si>
    <t>Ray of Resurgence</t>
  </si>
  <si>
    <t>Mass Conviction</t>
  </si>
  <si>
    <t>Mass Resist Energy</t>
  </si>
  <si>
    <t>Divine Retaliation</t>
  </si>
  <si>
    <t>Persistent</t>
  </si>
  <si>
    <t>15 minutes</t>
  </si>
  <si>
    <t>Detect Secret Doors</t>
  </si>
  <si>
    <t>Knowledge</t>
  </si>
  <si>
    <t>Detect Thoughts</t>
  </si>
  <si>
    <t>Clair</t>
  </si>
  <si>
    <t>Bracers of Archery, Lesser</t>
  </si>
  <si>
    <t>Divine Retaliation (7 Shuriken)</t>
  </si>
  <si>
    <t>1d2</t>
  </si>
  <si>
    <t>vs. any melee strike</t>
  </si>
  <si>
    <t>Caster Level:</t>
  </si>
  <si>
    <t>1 (above)</t>
  </si>
  <si>
    <t>Dagger</t>
  </si>
  <si>
    <t>1d4</t>
  </si>
  <si>
    <t>19-20, x2</t>
  </si>
  <si>
    <t>Prcg/Slsh</t>
  </si>
  <si>
    <r>
      <t xml:space="preserve">Scroll of </t>
    </r>
    <r>
      <rPr>
        <i/>
        <sz val="12"/>
        <rFont val="Times New Roman"/>
        <family val="1"/>
      </rPr>
      <t>celestial brilliance</t>
    </r>
  </si>
  <si>
    <r>
      <t xml:space="preserve">Scroll of </t>
    </r>
    <r>
      <rPr>
        <i/>
        <sz val="12"/>
        <rFont val="Times New Roman"/>
        <family val="1"/>
      </rPr>
      <t>daylight</t>
    </r>
  </si>
  <si>
    <t>Extended</t>
  </si>
  <si>
    <t>Magebane Longbow +1</t>
  </si>
  <si>
    <t>MB Longbow +1, 2nd Shot</t>
  </si>
  <si>
    <t>MB Longbow +1, Rapid Shot</t>
  </si>
  <si>
    <t>Magebane Longbow +1, Single Shot</t>
  </si>
  <si>
    <t>q</t>
  </si>
  <si>
    <t>cloistered cleric 8</t>
  </si>
  <si>
    <t>cloistered cleric 9</t>
  </si>
  <si>
    <t>cloistered cleric 10</t>
  </si>
  <si>
    <t>Lesser Vigor, Mass</t>
  </si>
  <si>
    <t>Triadspell</t>
  </si>
  <si>
    <t>Surge of Fortune</t>
  </si>
  <si>
    <t>Greater Stone Shape</t>
  </si>
  <si>
    <t>True Seeing</t>
  </si>
  <si>
    <t>Triad</t>
  </si>
  <si>
    <t>qqq</t>
  </si>
  <si>
    <t>Atonement</t>
  </si>
  <si>
    <t>Break Enchantment</t>
  </si>
  <si>
    <t>Condemnation</t>
  </si>
  <si>
    <t>Dance of the Unicorn</t>
  </si>
  <si>
    <t>Dispel Cold</t>
  </si>
  <si>
    <t>Dispel Evil</t>
  </si>
  <si>
    <t>Dispel Fire</t>
  </si>
  <si>
    <t>Divine Retribution</t>
  </si>
  <si>
    <t>Mana Flux</t>
  </si>
  <si>
    <t>Spell Theft</t>
  </si>
  <si>
    <t>Telepathy Block</t>
  </si>
  <si>
    <t>Call Zelekhut</t>
  </si>
  <si>
    <t>Conjure Ice Beast V</t>
  </si>
  <si>
    <t>Darts of Life</t>
  </si>
  <si>
    <t>Door of Decay</t>
  </si>
  <si>
    <t>Frostbite</t>
  </si>
  <si>
    <t>Healing Circle</t>
  </si>
  <si>
    <t>Insect Plague</t>
  </si>
  <si>
    <t>Invest Heavy Protection</t>
  </si>
  <si>
    <t>Magic Convalescence</t>
  </si>
  <si>
    <t>Summon Bralani Eladrin</t>
  </si>
  <si>
    <t>Summon Monster V</t>
  </si>
  <si>
    <t>Summon Undead V</t>
  </si>
  <si>
    <t>Vigor, Greater</t>
  </si>
  <si>
    <t>Wall of Ooze</t>
  </si>
  <si>
    <t>Wall of Stone</t>
  </si>
  <si>
    <t>Warding Gems</t>
  </si>
  <si>
    <t>Commune</t>
  </si>
  <si>
    <t>Sacred Guardian</t>
  </si>
  <si>
    <t>Scrying</t>
  </si>
  <si>
    <t>Bewildering Mischance</t>
  </si>
  <si>
    <t>Chaav’s Laugh</t>
  </si>
  <si>
    <t>Command, Greater</t>
  </si>
  <si>
    <t>Inquisition</t>
  </si>
  <si>
    <t>Mark of Sin</t>
  </si>
  <si>
    <t>Morality Undone</t>
  </si>
  <si>
    <t>Righteous Wrath of the Faithful</t>
  </si>
  <si>
    <t>Blistering Radiance</t>
  </si>
  <si>
    <t>Boreal Wind</t>
  </si>
  <si>
    <t>Curtain of Light</t>
  </si>
  <si>
    <t>Dragon Breath</t>
  </si>
  <si>
    <t>Flame Strike</t>
  </si>
  <si>
    <t>Hallow</t>
  </si>
  <si>
    <t>Radiance</t>
  </si>
  <si>
    <t>Stalwart Pact</t>
  </si>
  <si>
    <t>Unhallow</t>
  </si>
  <si>
    <t>False Sending</t>
  </si>
  <si>
    <t>Bleed</t>
  </si>
  <si>
    <t>Charnel Fire</t>
  </si>
  <si>
    <t>Death Throes</t>
  </si>
  <si>
    <t>Haunt Shift</t>
  </si>
  <si>
    <t>Hibernate</t>
  </si>
  <si>
    <t>Incorporeal Nova</t>
  </si>
  <si>
    <t>Mass Inflict Light Wounds</t>
  </si>
  <si>
    <t>Necrotic Skull Bomb</t>
  </si>
  <si>
    <t>Oath of Blood</t>
  </si>
  <si>
    <t>Opalescent Glare</t>
  </si>
  <si>
    <t>Sicken Evil</t>
  </si>
  <si>
    <t>Slay Living</t>
  </si>
  <si>
    <t>Soul Scour</t>
  </si>
  <si>
    <t>Symbol of Pain</t>
  </si>
  <si>
    <t>Symbol of Sleep</t>
  </si>
  <si>
    <t>Bear’s Heart</t>
  </si>
  <si>
    <t>Bebilith Blessing</t>
  </si>
  <si>
    <t>Convert Wand</t>
  </si>
  <si>
    <t>Disrupting Weapon</t>
  </si>
  <si>
    <t>Divine Agility</t>
  </si>
  <si>
    <t>Etherealness, Swift</t>
  </si>
  <si>
    <t>Fire in the Blood</t>
  </si>
  <si>
    <t>Heartclutch</t>
  </si>
  <si>
    <t>Hibernal Healing</t>
  </si>
  <si>
    <t>Meteoric Strike</t>
  </si>
  <si>
    <t>Pass through Ice</t>
  </si>
  <si>
    <t>Resonating Resistance</t>
  </si>
  <si>
    <t>Righteous Might</t>
  </si>
  <si>
    <t>Subvert Planar Essence</t>
  </si>
  <si>
    <t>Swift Etherealness</t>
  </si>
  <si>
    <t>Zone of Peace</t>
  </si>
  <si>
    <t>V S M F DF XP</t>
  </si>
  <si>
    <t>Complete Scoundrel</t>
  </si>
  <si>
    <t>V S DF XP</t>
  </si>
  <si>
    <t>see text</t>
  </si>
  <si>
    <t>V S M DF XP</t>
  </si>
  <si>
    <t>V S Celestial</t>
  </si>
  <si>
    <t>V S M/DF F</t>
  </si>
  <si>
    <t>Special</t>
  </si>
  <si>
    <t>V S Sacrifice</t>
  </si>
  <si>
    <t>V S M DF</t>
  </si>
  <si>
    <t>1 wk/lvl</t>
  </si>
  <si>
    <t>Heroes of Horror</t>
  </si>
  <si>
    <t>Drow of the Underdark</t>
  </si>
  <si>
    <t>V S Frostfell</t>
  </si>
  <si>
    <t>V Fiend</t>
  </si>
  <si>
    <t>Cityscape</t>
  </si>
  <si>
    <t>9th:  Extend Spell</t>
  </si>
  <si>
    <t>1+3+2</t>
  </si>
  <si>
    <r>
      <rPr>
        <sz val="13"/>
        <color rgb="FFCCFF99"/>
        <rFont val="Times New Roman"/>
        <family val="1"/>
      </rP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</si>
  <si>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+2d6 vs. arcane casters</t>
  </si>
  <si>
    <r>
      <rPr>
        <b/>
        <sz val="13"/>
        <rFont val="Times New Roman"/>
        <family val="1"/>
      </rPr>
      <t xml:space="preserve">Auto:  </t>
    </r>
    <r>
      <rPr>
        <sz val="13"/>
        <rFont val="Times New Roman"/>
        <family val="1"/>
      </rPr>
      <t>Common, Elven</t>
    </r>
  </si>
  <si>
    <t>Serpentstongue Arrows</t>
  </si>
  <si>
    <t>Slashing &amp; Piercing, Races of the Wild</t>
  </si>
  <si>
    <t>Cold Iron Arrows</t>
  </si>
  <si>
    <t>Alchemical Silver Arrows</t>
  </si>
  <si>
    <t>"</t>
  </si>
  <si>
    <r>
      <t xml:space="preserve">Wand of </t>
    </r>
    <r>
      <rPr>
        <i/>
        <sz val="12"/>
        <rFont val="Times New Roman"/>
        <family val="1"/>
      </rPr>
      <t>cure light wounds</t>
    </r>
  </si>
  <si>
    <r>
      <t xml:space="preserve">MB Longbow +1, </t>
    </r>
    <r>
      <rPr>
        <i/>
        <sz val="12"/>
        <rFont val="Times New Roman"/>
        <family val="1"/>
      </rPr>
      <t>haste</t>
    </r>
  </si>
  <si>
    <t>34 charges</t>
  </si>
  <si>
    <t>Race</t>
  </si>
  <si>
    <t>Age</t>
  </si>
  <si>
    <t>Class</t>
  </si>
  <si>
    <t>Region</t>
  </si>
  <si>
    <t>Sex</t>
  </si>
  <si>
    <t>Deity</t>
  </si>
  <si>
    <t>Height</t>
  </si>
  <si>
    <t>Alignment</t>
  </si>
  <si>
    <t>Weight</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</si>
  <si>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</si>
  <si>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</si>
  <si>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</si>
  <si>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</si>
  <si>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</si>
  <si>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</si>
  <si>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</si>
  <si>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</si>
  <si>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</si>
  <si>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</si>
  <si>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</si>
  <si>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</si>
  <si>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</si>
  <si>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</si>
  <si>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</si>
  <si>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AC</t>
  </si>
  <si>
    <t>NPC</t>
  </si>
  <si>
    <t xml:space="preserve">Anæsthesia </t>
  </si>
  <si>
    <t>Neutral Evil</t>
  </si>
  <si>
    <t>þ</t>
  </si>
  <si>
    <t>nightshield +3</t>
  </si>
  <si>
    <t>Malar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</si>
</sst>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1"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i/>
      <sz val="12"/>
      <color indexed="81"/>
      <name val="Times New Roman"/>
      <family val="1"/>
    </font>
    <font>
      <i/>
      <sz val="16"/>
      <color theme="0"/>
      <name val="Times New Roman"/>
      <family val="1"/>
    </font>
    <font>
      <sz val="13"/>
      <color theme="0"/>
      <name val="Times New Roman"/>
      <family val="1"/>
    </font>
    <font>
      <i/>
      <sz val="18"/>
      <color rgb="FFFFC000"/>
      <name val="Times New Roman"/>
      <family val="1"/>
    </font>
    <font>
      <i/>
      <sz val="18"/>
      <color theme="0" tint="-0.499984740745262"/>
      <name val="Times New Roman"/>
      <family val="1"/>
    </font>
    <font>
      <i/>
      <sz val="18"/>
      <color rgb="FF9966FF"/>
      <name val="Times New Roman"/>
      <family val="1"/>
    </font>
    <font>
      <sz val="13"/>
      <color rgb="FFFF0000"/>
      <name val="Times New Roman"/>
      <family val="1"/>
    </font>
    <font>
      <i/>
      <sz val="12"/>
      <name val="Times New Roman"/>
      <family val="1"/>
    </font>
    <font>
      <sz val="13"/>
      <color rgb="FFFFFF00"/>
      <name val="Times New Roman"/>
      <family val="1"/>
    </font>
    <font>
      <sz val="13"/>
      <color rgb="FFCCFF99"/>
      <name val="Times New Roman"/>
      <family val="1"/>
    </font>
    <font>
      <sz val="10"/>
      <name val="Times New Roman"/>
      <family val="1"/>
    </font>
    <font>
      <sz val="9"/>
      <name val="Times New Roman"/>
      <family val="1"/>
    </font>
    <font>
      <i/>
      <sz val="13"/>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66FF33"/>
        <bgColor indexed="64"/>
      </patternFill>
    </fill>
    <fill>
      <patternFill patternType="solid">
        <fgColor rgb="FFCCFFCC"/>
        <bgColor indexed="55"/>
      </patternFill>
    </fill>
    <fill>
      <patternFill patternType="solid">
        <fgColor rgb="FF3333FF"/>
        <bgColor indexed="64"/>
      </patternFill>
    </fill>
    <fill>
      <patternFill patternType="solid">
        <fgColor rgb="FF9966FF"/>
        <bgColor indexed="64"/>
      </patternFill>
    </fill>
  </fills>
  <borders count="13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hair">
        <color indexed="64"/>
      </right>
      <top style="medium">
        <color indexed="64"/>
      </top>
      <bottom style="hair">
        <color indexed="64"/>
      </bottom>
      <diagonal/>
    </border>
    <border>
      <left style="double">
        <color indexed="64"/>
      </left>
      <right style="double">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cellStyleXfs>
  <cellXfs count="508">
    <xf numFmtId="0" fontId="0" fillId="0" borderId="0" xfId="0"/>
    <xf numFmtId="9" fontId="7" fillId="0" borderId="28" xfId="2" applyFont="1" applyFill="1" applyBorder="1" applyAlignment="1">
      <alignment horizontal="center" vertical="center" shrinkToFit="1"/>
    </xf>
    <xf numFmtId="0" fontId="12" fillId="3" borderId="72" xfId="0" applyFont="1" applyFill="1" applyBorder="1" applyAlignment="1">
      <alignment horizontal="centerContinuous" vertical="center"/>
    </xf>
    <xf numFmtId="0" fontId="12" fillId="3" borderId="44" xfId="0" applyFont="1" applyFill="1" applyBorder="1" applyAlignment="1">
      <alignment horizontal="center" vertical="center"/>
    </xf>
    <xf numFmtId="0" fontId="12" fillId="3" borderId="44" xfId="0" applyFont="1" applyFill="1" applyBorder="1" applyAlignment="1">
      <alignment horizontal="center" vertical="center" wrapText="1"/>
    </xf>
    <xf numFmtId="0" fontId="49" fillId="13" borderId="43" xfId="0" applyFont="1" applyFill="1" applyBorder="1" applyAlignment="1">
      <alignment horizontal="center" vertical="center" wrapText="1"/>
    </xf>
    <xf numFmtId="0" fontId="12" fillId="3" borderId="73" xfId="0" applyFont="1" applyFill="1" applyBorder="1" applyAlignment="1">
      <alignment horizontal="center" vertical="center"/>
    </xf>
    <xf numFmtId="0" fontId="4" fillId="0" borderId="0" xfId="0" applyFont="1" applyAlignment="1">
      <alignment vertical="center"/>
    </xf>
    <xf numFmtId="0" fontId="53" fillId="0" borderId="36" xfId="0" applyFont="1" applyBorder="1" applyAlignment="1">
      <alignment horizontal="centerContinuous" vertical="center" wrapText="1"/>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9" fontId="7" fillId="0" borderId="14" xfId="2" applyFont="1" applyFill="1" applyBorder="1" applyAlignment="1">
      <alignment horizontal="center" vertical="center" shrinkToFit="1"/>
    </xf>
    <xf numFmtId="0" fontId="7" fillId="10"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29" xfId="5" quotePrefix="1" applyFont="1" applyBorder="1" applyAlignment="1">
      <alignment horizontal="center" vertical="center" wrapText="1"/>
    </xf>
    <xf numFmtId="0" fontId="7" fillId="0" borderId="14" xfId="2" applyNumberFormat="1" applyFont="1" applyFill="1" applyBorder="1" applyAlignment="1">
      <alignment horizontal="center" vertical="center" shrinkToFit="1"/>
    </xf>
    <xf numFmtId="0" fontId="7" fillId="0" borderId="29" xfId="8" applyFont="1" applyBorder="1" applyAlignment="1">
      <alignment horizontal="center" vertical="center" wrapText="1"/>
    </xf>
    <xf numFmtId="0" fontId="4" fillId="0" borderId="77" xfId="0" applyFont="1" applyBorder="1" applyAlignment="1">
      <alignment horizontal="right" vertical="center"/>
    </xf>
    <xf numFmtId="0" fontId="4" fillId="0" borderId="79" xfId="0" applyFont="1" applyBorder="1" applyAlignment="1">
      <alignment horizontal="right" vertical="center"/>
    </xf>
    <xf numFmtId="0" fontId="50" fillId="14" borderId="93" xfId="0" applyFont="1" applyFill="1" applyBorder="1" applyAlignment="1">
      <alignment horizontal="right" vertical="center"/>
    </xf>
    <xf numFmtId="0" fontId="50" fillId="14" borderId="77" xfId="0" applyFont="1" applyFill="1" applyBorder="1" applyAlignment="1">
      <alignment horizontal="right" vertical="center"/>
    </xf>
    <xf numFmtId="0" fontId="4" fillId="0" borderId="98" xfId="0" applyFont="1" applyBorder="1" applyAlignment="1">
      <alignment horizontal="right" vertical="center"/>
    </xf>
    <xf numFmtId="0" fontId="4" fillId="0" borderId="100" xfId="0" applyFont="1" applyBorder="1" applyAlignment="1">
      <alignment horizontal="right" vertical="center"/>
    </xf>
    <xf numFmtId="0" fontId="7" fillId="0" borderId="62" xfId="0" applyFont="1" applyBorder="1" applyAlignment="1">
      <alignment horizontal="centerContinuous" vertical="center"/>
    </xf>
    <xf numFmtId="0" fontId="37" fillId="2" borderId="69" xfId="0" applyFont="1" applyFill="1" applyBorder="1" applyAlignment="1">
      <alignment horizontal="right" vertical="center"/>
    </xf>
    <xf numFmtId="0" fontId="38" fillId="2" borderId="70" xfId="0" applyFont="1" applyFill="1" applyBorder="1" applyAlignment="1">
      <alignment horizontal="left" vertical="center"/>
    </xf>
    <xf numFmtId="0" fontId="20" fillId="2" borderId="70" xfId="0" applyFont="1" applyFill="1" applyBorder="1" applyAlignment="1">
      <alignment horizontal="left" vertical="center"/>
    </xf>
    <xf numFmtId="0" fontId="4" fillId="2" borderId="70" xfId="0" applyFont="1" applyFill="1" applyBorder="1" applyAlignment="1">
      <alignment horizontal="centerContinuous" vertical="center"/>
    </xf>
    <xf numFmtId="0" fontId="5" fillId="2" borderId="70" xfId="0" applyFont="1" applyFill="1" applyBorder="1" applyAlignment="1">
      <alignment horizontal="centerContinuous" vertical="center"/>
    </xf>
    <xf numFmtId="0" fontId="36" fillId="2" borderId="71"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4" xfId="0" applyFont="1" applyFill="1" applyBorder="1" applyAlignment="1">
      <alignment horizontal="right" vertical="center"/>
    </xf>
    <xf numFmtId="0" fontId="6" fillId="4" borderId="96" xfId="0" applyFont="1" applyFill="1" applyBorder="1" applyAlignment="1">
      <alignment horizontal="right" vertical="center"/>
    </xf>
    <xf numFmtId="49" fontId="7" fillId="0" borderId="75"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59"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4" xfId="0" applyNumberFormat="1" applyFont="1" applyBorder="1" applyAlignment="1">
      <alignment horizontal="center" vertical="center"/>
    </xf>
    <xf numFmtId="0" fontId="8" fillId="4" borderId="57"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3" fillId="2" borderId="4" xfId="0" applyFont="1" applyFill="1" applyBorder="1" applyAlignment="1">
      <alignment horizontal="right" vertical="center"/>
    </xf>
    <xf numFmtId="0" fontId="11" fillId="4" borderId="57" xfId="0" applyFont="1" applyFill="1" applyBorder="1" applyAlignment="1">
      <alignment horizontal="right"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49" fontId="26" fillId="0" borderId="26" xfId="0" applyNumberFormat="1" applyFont="1" applyBorder="1" applyAlignment="1">
      <alignment horizontal="center" vertical="center"/>
    </xf>
    <xf numFmtId="0" fontId="11" fillId="4" borderId="58"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5" xfId="0" applyFont="1" applyBorder="1" applyAlignment="1">
      <alignment horizontal="centerContinuous" vertical="center"/>
    </xf>
    <xf numFmtId="0" fontId="16" fillId="0" borderId="0" xfId="0" applyFont="1" applyAlignment="1">
      <alignment horizontal="centerContinuous" vertical="center"/>
    </xf>
    <xf numFmtId="0" fontId="46" fillId="0" borderId="1" xfId="0" applyFont="1" applyBorder="1" applyAlignment="1">
      <alignment vertical="center"/>
    </xf>
    <xf numFmtId="0" fontId="7" fillId="0" borderId="27" xfId="0" applyFont="1" applyBorder="1" applyAlignment="1">
      <alignment horizontal="center" vertical="center"/>
    </xf>
    <xf numFmtId="0" fontId="47" fillId="0" borderId="27" xfId="0" applyFont="1" applyBorder="1" applyAlignment="1">
      <alignment horizontal="center" vertical="center" wrapText="1"/>
    </xf>
    <xf numFmtId="1" fontId="7" fillId="0" borderId="27" xfId="0" applyNumberFormat="1" applyFont="1" applyBorder="1" applyAlignment="1">
      <alignment horizontal="center" vertical="center" wrapText="1"/>
    </xf>
    <xf numFmtId="0" fontId="44" fillId="13" borderId="28" xfId="0" applyFont="1" applyFill="1" applyBorder="1" applyAlignment="1">
      <alignment horizontal="center" vertical="center"/>
    </xf>
    <xf numFmtId="0" fontId="7" fillId="0" borderId="29" xfId="0" quotePrefix="1" applyFont="1" applyBorder="1" applyAlignment="1">
      <alignment horizontal="center" vertical="center"/>
    </xf>
    <xf numFmtId="0" fontId="48" fillId="0" borderId="1" xfId="0" applyFont="1" applyBorder="1" applyAlignment="1">
      <alignment vertical="center"/>
    </xf>
    <xf numFmtId="0" fontId="13" fillId="0" borderId="28" xfId="0" applyFont="1" applyBorder="1" applyAlignment="1">
      <alignment horizontal="center" vertical="center"/>
    </xf>
    <xf numFmtId="0" fontId="47" fillId="0" borderId="37" xfId="0" applyFont="1" applyBorder="1" applyAlignment="1">
      <alignment vertical="center"/>
    </xf>
    <xf numFmtId="0" fontId="7" fillId="0" borderId="53" xfId="0" applyFont="1" applyBorder="1" applyAlignment="1">
      <alignment horizontal="center" vertical="center"/>
    </xf>
    <xf numFmtId="0" fontId="49" fillId="0" borderId="53" xfId="0" applyFont="1" applyBorder="1" applyAlignment="1">
      <alignment horizontal="center" vertical="center" wrapText="1"/>
    </xf>
    <xf numFmtId="1" fontId="7" fillId="0" borderId="53" xfId="0" applyNumberFormat="1" applyFont="1" applyBorder="1" applyAlignment="1">
      <alignment horizontal="center" vertical="center" wrapText="1"/>
    </xf>
    <xf numFmtId="0" fontId="44" fillId="13" borderId="53" xfId="0" applyFont="1" applyFill="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0" fontId="7" fillId="0" borderId="29"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7" xfId="0" applyNumberFormat="1" applyFont="1" applyBorder="1" applyAlignment="1">
      <alignment horizontal="center" vertical="center"/>
    </xf>
    <xf numFmtId="0" fontId="24" fillId="0" borderId="28"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30" fillId="0" borderId="0" xfId="0" applyFont="1" applyAlignment="1">
      <alignment vertical="center"/>
    </xf>
    <xf numFmtId="0" fontId="8" fillId="0" borderId="1" xfId="0" applyFont="1" applyBorder="1" applyAlignment="1">
      <alignment vertical="center"/>
    </xf>
    <xf numFmtId="49" fontId="18" fillId="0" borderId="27" xfId="0" applyNumberFormat="1"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29" fillId="0" borderId="0" xfId="0" applyFont="1" applyAlignment="1">
      <alignment vertical="center"/>
    </xf>
    <xf numFmtId="0" fontId="10" fillId="7" borderId="1" xfId="0" applyFont="1" applyFill="1" applyBorder="1" applyAlignment="1">
      <alignment vertical="center"/>
    </xf>
    <xf numFmtId="0" fontId="7" fillId="7" borderId="27" xfId="0" applyFont="1" applyFill="1" applyBorder="1" applyAlignment="1">
      <alignment horizontal="center" vertical="center"/>
    </xf>
    <xf numFmtId="49" fontId="27" fillId="7" borderId="27" xfId="0" applyNumberFormat="1" applyFont="1" applyFill="1" applyBorder="1" applyAlignment="1">
      <alignment horizontal="center" vertical="center"/>
    </xf>
    <xf numFmtId="0" fontId="27" fillId="7" borderId="28" xfId="0" applyFont="1" applyFill="1" applyBorder="1" applyAlignment="1">
      <alignment horizontal="center" vertical="center"/>
    </xf>
    <xf numFmtId="0" fontId="10" fillId="7" borderId="28" xfId="0"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applyFont="1" applyFill="1" applyBorder="1" applyAlignment="1">
      <alignment horizontal="center" vertical="center"/>
    </xf>
    <xf numFmtId="0" fontId="11" fillId="5" borderId="1" xfId="0" applyFont="1" applyFill="1" applyBorder="1" applyAlignment="1">
      <alignment vertical="center"/>
    </xf>
    <xf numFmtId="0" fontId="7"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Font="1" applyFill="1" applyBorder="1" applyAlignment="1">
      <alignment horizontal="center" vertical="center"/>
    </xf>
    <xf numFmtId="0" fontId="31" fillId="0" borderId="0" xfId="0" applyFont="1" applyAlignment="1">
      <alignment vertical="center"/>
    </xf>
    <xf numFmtId="0" fontId="7" fillId="9" borderId="27" xfId="0"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Font="1" applyFill="1" applyBorder="1" applyAlignment="1">
      <alignment horizontal="center" vertical="center"/>
    </xf>
    <xf numFmtId="0" fontId="11" fillId="6" borderId="1" xfId="0" applyFont="1" applyFill="1" applyBorder="1" applyAlignment="1">
      <alignment vertical="center"/>
    </xf>
    <xf numFmtId="0" fontId="7"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1" fillId="7" borderId="28" xfId="0" applyFont="1" applyFill="1" applyBorder="1" applyAlignment="1">
      <alignment horizontal="center" vertical="center"/>
    </xf>
    <xf numFmtId="0" fontId="22" fillId="0" borderId="1" xfId="0" applyFont="1" applyBorder="1" applyAlignment="1">
      <alignment vertical="center"/>
    </xf>
    <xf numFmtId="49" fontId="28" fillId="0" borderId="27" xfId="0" applyNumberFormat="1" applyFont="1" applyBorder="1" applyAlignment="1">
      <alignment horizontal="center" vertical="center"/>
    </xf>
    <xf numFmtId="0" fontId="28" fillId="0" borderId="28" xfId="0" applyFont="1" applyBorder="1" applyAlignment="1">
      <alignment horizontal="center" vertical="center"/>
    </xf>
    <xf numFmtId="0" fontId="22" fillId="0" borderId="28" xfId="0" applyFont="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Font="1" applyFill="1" applyBorder="1" applyAlignment="1">
      <alignment horizontal="center" vertical="center"/>
    </xf>
    <xf numFmtId="0" fontId="13" fillId="5" borderId="28" xfId="0" applyFont="1" applyFill="1" applyBorder="1" applyAlignment="1">
      <alignment horizontal="center" vertical="center"/>
    </xf>
    <xf numFmtId="49" fontId="7" fillId="16" borderId="28" xfId="0" applyNumberFormat="1" applyFont="1" applyFill="1" applyBorder="1" applyAlignment="1">
      <alignment horizontal="center" vertical="center"/>
    </xf>
    <xf numFmtId="0" fontId="13" fillId="4" borderId="1" xfId="0" applyFont="1" applyFill="1" applyBorder="1" applyAlignment="1">
      <alignment vertical="center"/>
    </xf>
    <xf numFmtId="0" fontId="7" fillId="4" borderId="27" xfId="0"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Font="1" applyFill="1" applyBorder="1" applyAlignment="1">
      <alignment horizontal="center" vertical="center"/>
    </xf>
    <xf numFmtId="0" fontId="13"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14" fillId="5" borderId="28" xfId="0" applyFont="1" applyFill="1" applyBorder="1" applyAlignment="1">
      <alignment horizontal="center" vertical="center"/>
    </xf>
    <xf numFmtId="0" fontId="13" fillId="0" borderId="8" xfId="0" applyFont="1" applyBorder="1" applyAlignment="1">
      <alignment vertical="center"/>
    </xf>
    <xf numFmtId="0" fontId="7" fillId="0" borderId="52" xfId="0" applyFont="1" applyBorder="1" applyAlignment="1">
      <alignment horizontal="center" vertical="center"/>
    </xf>
    <xf numFmtId="49" fontId="24" fillId="0" borderId="52" xfId="0" applyNumberFormat="1" applyFont="1" applyBorder="1" applyAlignment="1">
      <alignment horizontal="center" vertical="center"/>
    </xf>
    <xf numFmtId="0" fontId="24" fillId="0" borderId="54" xfId="0" applyFont="1" applyBorder="1" applyAlignment="1">
      <alignment horizontal="center" vertical="center"/>
    </xf>
    <xf numFmtId="0" fontId="13" fillId="0" borderId="54" xfId="0" applyFont="1" applyBorder="1" applyAlignment="1">
      <alignment horizontal="center" vertical="center"/>
    </xf>
    <xf numFmtId="49" fontId="7" fillId="0" borderId="54" xfId="0" applyNumberFormat="1" applyFont="1" applyBorder="1" applyAlignment="1">
      <alignment horizontal="center" vertical="center"/>
    </xf>
    <xf numFmtId="0" fontId="44" fillId="13" borderId="52" xfId="0" applyFont="1" applyFill="1" applyBorder="1" applyAlignment="1">
      <alignment horizontal="center" vertical="center"/>
    </xf>
    <xf numFmtId="0" fontId="7" fillId="0" borderId="4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27" fillId="0" borderId="1" xfId="8" applyFont="1" applyBorder="1" applyAlignment="1">
      <alignment horizontal="center" vertical="center" shrinkToFit="1"/>
    </xf>
    <xf numFmtId="0" fontId="27" fillId="0" borderId="37" xfId="8" applyFont="1" applyBorder="1" applyAlignment="1">
      <alignment horizontal="center" vertical="center" shrinkToFit="1"/>
    </xf>
    <xf numFmtId="0" fontId="7" fillId="10" borderId="53" xfId="8" applyFont="1" applyFill="1" applyBorder="1" applyAlignment="1">
      <alignment horizontal="center" vertical="center"/>
    </xf>
    <xf numFmtId="9" fontId="7" fillId="0" borderId="53" xfId="2" applyFont="1" applyFill="1" applyBorder="1" applyAlignment="1">
      <alignment horizontal="center" vertical="center" shrinkToFit="1"/>
    </xf>
    <xf numFmtId="0" fontId="54" fillId="0" borderId="33" xfId="0" applyFont="1" applyBorder="1" applyAlignment="1">
      <alignment horizontal="centerContinuous" vertical="center" wrapText="1"/>
    </xf>
    <xf numFmtId="0" fontId="6"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7" fillId="0" borderId="0" xfId="0" applyFont="1" applyAlignment="1">
      <alignment vertical="center" wrapText="1"/>
    </xf>
    <xf numFmtId="0" fontId="2" fillId="0" borderId="0" xfId="0" applyFont="1" applyAlignment="1">
      <alignment vertical="center" wrapText="1"/>
    </xf>
    <xf numFmtId="0" fontId="54" fillId="0" borderId="0" xfId="0" applyFont="1" applyAlignment="1">
      <alignment horizontal="centerContinuous" vertical="center" wrapText="1"/>
    </xf>
    <xf numFmtId="0" fontId="16" fillId="0" borderId="0" xfId="0" applyFont="1" applyAlignment="1">
      <alignment horizontal="centerContinuous" vertical="center" wrapText="1"/>
    </xf>
    <xf numFmtId="0" fontId="40" fillId="0" borderId="0" xfId="0" applyFont="1" applyAlignment="1">
      <alignment horizontal="centerContinuous" vertical="center" wrapText="1"/>
    </xf>
    <xf numFmtId="0" fontId="4" fillId="0" borderId="5" xfId="0" applyFont="1" applyBorder="1" applyAlignment="1">
      <alignment horizontal="centerContinuous" vertical="center"/>
    </xf>
    <xf numFmtId="0" fontId="55" fillId="0" borderId="1" xfId="0" applyFont="1" applyBorder="1" applyAlignment="1">
      <alignment horizontal="center" vertical="center" shrinkToFit="1"/>
    </xf>
    <xf numFmtId="49" fontId="7" fillId="0" borderId="27" xfId="0" applyNumberFormat="1" applyFont="1" applyBorder="1" applyAlignment="1">
      <alignment horizontal="center" vertical="center"/>
    </xf>
    <xf numFmtId="0" fontId="35" fillId="8" borderId="29" xfId="2" applyNumberFormat="1" applyFont="1" applyFill="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7" xfId="0" applyFont="1" applyBorder="1" applyAlignment="1">
      <alignment horizontal="right"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11" borderId="65" xfId="0" applyFont="1" applyFill="1" applyBorder="1" applyAlignment="1">
      <alignment horizontal="center" vertical="center" wrapText="1"/>
    </xf>
    <xf numFmtId="0" fontId="2" fillId="11" borderId="66" xfId="0" applyFont="1" applyFill="1" applyBorder="1" applyAlignment="1">
      <alignment horizontal="center" vertical="center" wrapText="1"/>
    </xf>
    <xf numFmtId="0" fontId="4" fillId="0" borderId="42" xfId="0" applyFont="1" applyBorder="1" applyAlignment="1">
      <alignment horizontal="right" vertical="center" wrapText="1"/>
    </xf>
    <xf numFmtId="0" fontId="2" fillId="0" borderId="63" xfId="0" applyFont="1" applyBorder="1" applyAlignment="1">
      <alignment horizontal="center" vertical="center" wrapText="1"/>
    </xf>
    <xf numFmtId="0" fontId="2" fillId="0" borderId="46" xfId="0" applyFont="1" applyBorder="1" applyAlignment="1">
      <alignment horizontal="center" vertical="center" wrapText="1"/>
    </xf>
    <xf numFmtId="0" fontId="2" fillId="11" borderId="46" xfId="0" applyFont="1" applyFill="1" applyBorder="1" applyAlignment="1">
      <alignment horizontal="center" vertical="center" wrapText="1"/>
    </xf>
    <xf numFmtId="0" fontId="2" fillId="11" borderId="47" xfId="0" applyFont="1" applyFill="1" applyBorder="1" applyAlignment="1">
      <alignment horizontal="center" vertical="center" wrapText="1"/>
    </xf>
    <xf numFmtId="0" fontId="55" fillId="0" borderId="37" xfId="0" applyFont="1" applyBorder="1" applyAlignment="1">
      <alignment horizontal="center" vertical="center" shrinkToFit="1"/>
    </xf>
    <xf numFmtId="49" fontId="7" fillId="0" borderId="53" xfId="0" applyNumberFormat="1" applyFont="1" applyBorder="1" applyAlignment="1">
      <alignment horizontal="center" vertical="center"/>
    </xf>
    <xf numFmtId="0" fontId="35" fillId="8" borderId="40" xfId="2" applyNumberFormat="1" applyFont="1" applyFill="1" applyBorder="1" applyAlignment="1">
      <alignment horizontal="center" vertical="center" shrinkToFit="1"/>
    </xf>
    <xf numFmtId="0" fontId="4" fillId="0" borderId="55" xfId="0" applyFont="1" applyBorder="1" applyAlignment="1">
      <alignment horizontal="right" vertical="center" wrapText="1"/>
    </xf>
    <xf numFmtId="0" fontId="41" fillId="14" borderId="68" xfId="0" applyFont="1" applyFill="1" applyBorder="1" applyAlignment="1">
      <alignment horizontal="center" vertical="center" wrapText="1"/>
    </xf>
    <xf numFmtId="0" fontId="41" fillId="14" borderId="48" xfId="0" applyFont="1" applyFill="1" applyBorder="1" applyAlignment="1">
      <alignment horizontal="center" vertical="center" wrapText="1"/>
    </xf>
    <xf numFmtId="0" fontId="4" fillId="11" borderId="48" xfId="0" applyFont="1" applyFill="1" applyBorder="1" applyAlignment="1">
      <alignment horizontal="center" vertical="center" wrapText="1"/>
    </xf>
    <xf numFmtId="0" fontId="4" fillId="11" borderId="49" xfId="0" applyFont="1" applyFill="1" applyBorder="1" applyAlignment="1">
      <alignment horizontal="center" vertical="center" wrapText="1"/>
    </xf>
    <xf numFmtId="0" fontId="54" fillId="0" borderId="89" xfId="0" applyFont="1" applyBorder="1" applyAlignment="1">
      <alignment horizontal="centerContinuous" vertical="center"/>
    </xf>
    <xf numFmtId="0" fontId="54" fillId="0" borderId="90" xfId="0" applyFont="1" applyBorder="1" applyAlignment="1">
      <alignment horizontal="centerContinuous" vertical="center"/>
    </xf>
    <xf numFmtId="0" fontId="57" fillId="0" borderId="91" xfId="0" applyFont="1" applyBorder="1" applyAlignment="1">
      <alignment horizontal="centerContinuous" vertical="center"/>
    </xf>
    <xf numFmtId="0" fontId="4" fillId="0" borderId="94" xfId="0" applyFont="1" applyBorder="1" applyAlignment="1">
      <alignment vertical="center"/>
    </xf>
    <xf numFmtId="0" fontId="2" fillId="0" borderId="101" xfId="0" applyFont="1" applyBorder="1" applyAlignment="1">
      <alignment horizontal="center" vertical="center"/>
    </xf>
    <xf numFmtId="49" fontId="51" fillId="14" borderId="92" xfId="0" applyNumberFormat="1" applyFont="1" applyFill="1" applyBorder="1" applyAlignment="1">
      <alignment vertical="center"/>
    </xf>
    <xf numFmtId="0" fontId="51" fillId="14" borderId="102" xfId="0" applyFont="1" applyFill="1" applyBorder="1" applyAlignment="1">
      <alignment horizontal="center" vertical="center"/>
    </xf>
    <xf numFmtId="49" fontId="2" fillId="0" borderId="94" xfId="0" applyNumberFormat="1" applyFont="1" applyBorder="1" applyAlignment="1">
      <alignment vertical="center"/>
    </xf>
    <xf numFmtId="0" fontId="51" fillId="14" borderId="94" xfId="0" applyFont="1" applyFill="1" applyBorder="1" applyAlignment="1">
      <alignment vertical="center"/>
    </xf>
    <xf numFmtId="0" fontId="51" fillId="14" borderId="103" xfId="0" applyFont="1" applyFill="1" applyBorder="1" applyAlignment="1">
      <alignment horizontal="center" vertical="center"/>
    </xf>
    <xf numFmtId="0" fontId="2" fillId="0" borderId="99" xfId="0" applyFont="1" applyBorder="1" applyAlignment="1">
      <alignment vertical="center"/>
    </xf>
    <xf numFmtId="0" fontId="2" fillId="0" borderId="104" xfId="0" applyFont="1" applyBorder="1" applyAlignment="1">
      <alignment horizontal="center" vertical="center"/>
    </xf>
    <xf numFmtId="0" fontId="2" fillId="0" borderId="97" xfId="0" applyFont="1" applyBorder="1" applyAlignment="1">
      <alignment vertical="center"/>
    </xf>
    <xf numFmtId="0" fontId="2" fillId="0" borderId="105" xfId="0" applyFont="1" applyBorder="1" applyAlignment="1">
      <alignment horizontal="center" vertical="center"/>
    </xf>
    <xf numFmtId="49" fontId="7" fillId="0" borderId="52" xfId="0" applyNumberFormat="1" applyFont="1" applyBorder="1" applyAlignment="1">
      <alignment horizontal="center" vertical="center"/>
    </xf>
    <xf numFmtId="0" fontId="35" fillId="8" borderId="41" xfId="2" applyNumberFormat="1" applyFont="1" applyFill="1" applyBorder="1" applyAlignment="1">
      <alignment horizontal="center" vertical="center" shrinkToFit="1"/>
    </xf>
    <xf numFmtId="0" fontId="7" fillId="0" borderId="0" xfId="0" applyFont="1" applyAlignment="1">
      <alignment horizontal="left" vertical="center" wrapText="1"/>
    </xf>
    <xf numFmtId="49" fontId="2" fillId="0" borderId="95" xfId="0" applyNumberFormat="1" applyFont="1" applyBorder="1" applyAlignment="1">
      <alignment vertical="center"/>
    </xf>
    <xf numFmtId="0" fontId="2" fillId="15" borderId="84" xfId="0" applyFont="1" applyFill="1" applyBorder="1" applyAlignment="1">
      <alignment horizontal="center" vertical="center"/>
    </xf>
    <xf numFmtId="0" fontId="6" fillId="0" borderId="0" xfId="0" applyFont="1" applyAlignment="1">
      <alignment horizontal="right" vertical="center" wrapText="1"/>
    </xf>
    <xf numFmtId="0" fontId="3" fillId="0" borderId="0" xfId="0" applyFont="1" applyAlignment="1">
      <alignment horizontal="centerContinuous" vertical="center"/>
    </xf>
    <xf numFmtId="0" fontId="52" fillId="0" borderId="36" xfId="0" applyFont="1" applyBorder="1" applyAlignment="1">
      <alignment horizontal="centerContinuous" vertical="center"/>
    </xf>
    <xf numFmtId="0" fontId="7" fillId="0" borderId="0" xfId="0" applyFont="1" applyAlignment="1">
      <alignment horizontal="center" vertical="center" wrapText="1"/>
    </xf>
    <xf numFmtId="0" fontId="56" fillId="14" borderId="36" xfId="0" applyFont="1" applyFill="1" applyBorder="1" applyAlignment="1">
      <alignment horizontal="centerContinuous" vertical="center"/>
    </xf>
    <xf numFmtId="0" fontId="27" fillId="0" borderId="88" xfId="0" applyFont="1" applyBorder="1" applyAlignment="1">
      <alignment horizontal="centerContinuous" vertical="center" shrinkToFit="1"/>
    </xf>
    <xf numFmtId="0" fontId="27" fillId="0" borderId="62" xfId="0" applyFont="1" applyBorder="1" applyAlignment="1">
      <alignment horizontal="center" vertical="center" shrinkToFit="1"/>
    </xf>
    <xf numFmtId="0" fontId="7" fillId="0" borderId="60" xfId="0" applyFont="1" applyBorder="1" applyAlignment="1">
      <alignment horizontal="centerContinuous" vertical="center"/>
    </xf>
    <xf numFmtId="0" fontId="7" fillId="0" borderId="55"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3" xfId="0" applyFont="1" applyFill="1" applyBorder="1" applyAlignment="1">
      <alignment horizontal="center" vertical="center"/>
    </xf>
    <xf numFmtId="164" fontId="21" fillId="3" borderId="44" xfId="0" applyNumberFormat="1" applyFont="1" applyFill="1" applyBorder="1" applyAlignment="1">
      <alignment horizontal="center" vertical="center"/>
    </xf>
    <xf numFmtId="0" fontId="21" fillId="3" borderId="43" xfId="0" applyFont="1" applyFill="1" applyBorder="1" applyAlignment="1">
      <alignment horizontal="right" vertical="center"/>
    </xf>
    <xf numFmtId="0" fontId="21" fillId="3" borderId="45" xfId="0" applyFont="1" applyFill="1" applyBorder="1" applyAlignment="1">
      <alignment vertical="center"/>
    </xf>
    <xf numFmtId="0" fontId="2" fillId="0" borderId="81" xfId="0" applyFont="1" applyBorder="1" applyAlignment="1">
      <alignment horizontal="center" vertical="center" shrinkToFit="1"/>
    </xf>
    <xf numFmtId="0" fontId="5" fillId="0" borderId="51" xfId="0" applyFont="1" applyBorder="1" applyAlignment="1">
      <alignment horizontal="center" vertical="center" shrinkToFit="1"/>
    </xf>
    <xf numFmtId="164" fontId="5" fillId="0" borderId="51"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0" xfId="0" applyFont="1" applyBorder="1" applyAlignment="1">
      <alignment horizontal="left" vertical="center" shrinkToFit="1"/>
    </xf>
    <xf numFmtId="0" fontId="2" fillId="0" borderId="0" xfId="0" applyFont="1" applyAlignment="1">
      <alignment horizontal="center" vertical="center"/>
    </xf>
    <xf numFmtId="0" fontId="2" fillId="0" borderId="82" xfId="0" applyFont="1" applyBorder="1" applyAlignment="1">
      <alignment horizontal="center" vertical="center" shrinkToFit="1"/>
    </xf>
    <xf numFmtId="0" fontId="5" fillId="0" borderId="46" xfId="0" applyFont="1" applyBorder="1" applyAlignment="1">
      <alignment horizontal="left" vertical="center"/>
    </xf>
    <xf numFmtId="0" fontId="5" fillId="0" borderId="47" xfId="0" applyFont="1" applyBorder="1" applyAlignment="1">
      <alignment horizontal="left" vertical="center" shrinkToFit="1"/>
    </xf>
    <xf numFmtId="0" fontId="2" fillId="0" borderId="85" xfId="0" applyFont="1" applyBorder="1" applyAlignment="1">
      <alignment horizontal="center" vertical="center" shrinkToFit="1"/>
    </xf>
    <xf numFmtId="0" fontId="5" fillId="0" borderId="86" xfId="0" applyFont="1" applyBorder="1" applyAlignment="1">
      <alignment horizontal="center" vertical="center" shrinkToFit="1"/>
    </xf>
    <xf numFmtId="164" fontId="2" fillId="0" borderId="86" xfId="0" applyNumberFormat="1" applyFont="1" applyBorder="1" applyAlignment="1">
      <alignment horizontal="center" vertical="center" shrinkToFit="1"/>
    </xf>
    <xf numFmtId="0" fontId="5" fillId="0" borderId="86" xfId="0" applyFont="1" applyBorder="1" applyAlignment="1">
      <alignment horizontal="left" vertical="center"/>
    </xf>
    <xf numFmtId="0" fontId="5" fillId="0" borderId="87" xfId="0" applyFont="1" applyBorder="1" applyAlignment="1">
      <alignment horizontal="left" vertical="center" shrinkToFit="1"/>
    </xf>
    <xf numFmtId="164" fontId="5" fillId="0" borderId="86" xfId="0" applyNumberFormat="1"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48" xfId="0" applyFont="1" applyBorder="1" applyAlignment="1">
      <alignment horizontal="center" vertical="center" shrinkToFit="1"/>
    </xf>
    <xf numFmtId="164" fontId="2"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9"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51" xfId="0" applyFont="1" applyBorder="1" applyAlignment="1">
      <alignment horizontal="center" vertical="center" shrinkToFit="1"/>
    </xf>
    <xf numFmtId="0" fontId="2" fillId="0" borderId="46" xfId="0" applyFont="1" applyBorder="1" applyAlignment="1">
      <alignment horizontal="center" vertical="center" shrinkToFit="1"/>
    </xf>
    <xf numFmtId="164" fontId="5" fillId="0" borderId="46" xfId="0" applyNumberFormat="1" applyFont="1" applyBorder="1" applyAlignment="1">
      <alignment horizontal="center" vertical="center" shrinkToFit="1"/>
    </xf>
    <xf numFmtId="164" fontId="5" fillId="0" borderId="48" xfId="0" applyNumberFormat="1" applyFont="1" applyBorder="1" applyAlignment="1">
      <alignment horizontal="center" vertical="center" shrinkToFit="1"/>
    </xf>
    <xf numFmtId="0" fontId="2" fillId="0" borderId="48" xfId="0" applyFont="1" applyBorder="1" applyAlignment="1">
      <alignment horizontal="left" vertical="center"/>
    </xf>
    <xf numFmtId="164" fontId="5" fillId="0" borderId="0" xfId="0" applyNumberFormat="1" applyFont="1" applyAlignment="1">
      <alignment horizontal="center" vertical="center"/>
    </xf>
    <xf numFmtId="0" fontId="3" fillId="0" borderId="0" xfId="0" applyFont="1" applyAlignment="1">
      <alignment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50"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5" fillId="0" borderId="0" xfId="0" applyFont="1" applyAlignment="1">
      <alignment horizontal="centerContinuous" vertical="center"/>
    </xf>
    <xf numFmtId="0" fontId="21" fillId="12" borderId="21" xfId="0" applyFont="1" applyFill="1" applyBorder="1" applyAlignment="1">
      <alignment horizontal="centerContinuous" vertical="center"/>
    </xf>
    <xf numFmtId="0" fontId="21" fillId="12" borderId="76" xfId="0" applyFont="1" applyFill="1" applyBorder="1" applyAlignment="1">
      <alignment horizontal="centerContinuous" vertical="center"/>
    </xf>
    <xf numFmtId="0" fontId="21" fillId="12" borderId="56" xfId="0" applyFont="1" applyFill="1" applyBorder="1" applyAlignment="1">
      <alignment horizontal="centerContinuous" vertical="center"/>
    </xf>
    <xf numFmtId="164" fontId="2" fillId="0" borderId="77" xfId="0" applyNumberFormat="1" applyFont="1" applyBorder="1" applyAlignment="1">
      <alignment horizontal="centerContinuous" vertical="center"/>
    </xf>
    <xf numFmtId="0" fontId="5" fillId="0" borderId="78" xfId="0" quotePrefix="1" applyFont="1" applyBorder="1" applyAlignment="1">
      <alignment horizontal="centerContinuous" vertical="center"/>
    </xf>
    <xf numFmtId="0" fontId="2" fillId="0" borderId="80" xfId="0" applyFont="1" applyBorder="1" applyAlignment="1">
      <alignment horizontal="centerContinuous"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Font="1" applyFill="1" applyBorder="1" applyAlignment="1">
      <alignment horizontal="center" vertical="center"/>
    </xf>
    <xf numFmtId="0" fontId="11" fillId="9" borderId="28" xfId="0" applyFont="1" applyFill="1" applyBorder="1" applyAlignment="1">
      <alignment horizontal="center" vertical="center"/>
    </xf>
    <xf numFmtId="49" fontId="2" fillId="0" borderId="103" xfId="0" applyNumberFormat="1" applyFont="1" applyBorder="1" applyAlignment="1">
      <alignment horizontal="center" vertical="center"/>
    </xf>
    <xf numFmtId="0" fontId="51" fillId="13" borderId="51" xfId="0" applyFont="1" applyFill="1" applyBorder="1" applyAlignment="1">
      <alignment horizontal="center" vertical="center"/>
    </xf>
    <xf numFmtId="0" fontId="2" fillId="0" borderId="51" xfId="0" applyFont="1" applyBorder="1" applyAlignment="1">
      <alignment horizontal="center" vertical="center"/>
    </xf>
    <xf numFmtId="49" fontId="2" fillId="0" borderId="51" xfId="0" applyNumberFormat="1" applyFont="1" applyBorder="1" applyAlignment="1">
      <alignment horizontal="center" vertical="center"/>
    </xf>
    <xf numFmtId="0" fontId="2" fillId="0" borderId="50" xfId="0" applyFont="1" applyBorder="1" applyAlignment="1">
      <alignment horizontal="center" vertical="center"/>
    </xf>
    <xf numFmtId="0" fontId="2" fillId="0" borderId="83" xfId="0" applyFont="1" applyBorder="1" applyAlignment="1">
      <alignment horizontal="center" vertical="center"/>
    </xf>
    <xf numFmtId="0" fontId="2" fillId="0" borderId="48" xfId="0" applyFont="1" applyBorder="1" applyAlignment="1">
      <alignment horizontal="center" vertical="center"/>
    </xf>
    <xf numFmtId="0" fontId="2" fillId="0" borderId="48" xfId="0" quotePrefix="1" applyFont="1" applyBorder="1" applyAlignment="1">
      <alignment horizontal="center" vertical="center" wrapText="1"/>
    </xf>
    <xf numFmtId="49" fontId="2" fillId="0" borderId="48" xfId="2" applyNumberFormat="1" applyFont="1" applyBorder="1" applyAlignment="1">
      <alignment horizontal="center" vertical="center"/>
    </xf>
    <xf numFmtId="164" fontId="5" fillId="0" borderId="48" xfId="0" applyNumberFormat="1" applyFont="1" applyBorder="1" applyAlignment="1">
      <alignment horizontal="center" vertical="center"/>
    </xf>
    <xf numFmtId="1" fontId="51" fillId="13" borderId="48" xfId="0" applyNumberFormat="1" applyFont="1" applyFill="1" applyBorder="1" applyAlignment="1">
      <alignment horizontal="center" vertical="center"/>
    </xf>
    <xf numFmtId="1" fontId="5" fillId="0" borderId="48" xfId="0" applyNumberFormat="1" applyFont="1" applyBorder="1" applyAlignment="1">
      <alignment horizontal="center" vertical="center"/>
    </xf>
    <xf numFmtId="0" fontId="4" fillId="0" borderId="49" xfId="0" applyFont="1" applyBorder="1" applyAlignment="1">
      <alignment horizontal="center" vertical="center"/>
    </xf>
    <xf numFmtId="0" fontId="5" fillId="0" borderId="51" xfId="0" applyFont="1" applyBorder="1" applyAlignment="1">
      <alignment horizontal="center" vertical="center"/>
    </xf>
    <xf numFmtId="0" fontId="2" fillId="0" borderId="51" xfId="0" quotePrefix="1" applyFont="1" applyBorder="1" applyAlignment="1">
      <alignment horizontal="center" vertical="center"/>
    </xf>
    <xf numFmtId="9" fontId="2" fillId="0" borderId="51" xfId="0" applyNumberFormat="1" applyFont="1" applyBorder="1" applyAlignment="1">
      <alignment horizontal="center" vertical="center"/>
    </xf>
    <xf numFmtId="164" fontId="5" fillId="0" borderId="51" xfId="0" applyNumberFormat="1" applyFont="1" applyBorder="1" applyAlignment="1">
      <alignment horizontal="center" vertical="center"/>
    </xf>
    <xf numFmtId="164" fontId="21" fillId="3" borderId="36" xfId="0" applyNumberFormat="1" applyFont="1" applyFill="1" applyBorder="1" applyAlignment="1">
      <alignment horizontal="center" vertical="center"/>
    </xf>
    <xf numFmtId="164" fontId="2" fillId="0" borderId="108" xfId="0" applyNumberFormat="1" applyFont="1" applyBorder="1" applyAlignment="1">
      <alignment horizontal="centerContinuous" vertical="center"/>
    </xf>
    <xf numFmtId="0" fontId="5" fillId="0" borderId="109" xfId="0" quotePrefix="1" applyFont="1" applyBorder="1" applyAlignment="1">
      <alignment horizontal="centerContinuous" vertical="center"/>
    </xf>
    <xf numFmtId="0" fontId="2" fillId="0" borderId="46" xfId="0" quotePrefix="1" applyFont="1" applyBorder="1" applyAlignment="1">
      <alignment horizontal="center" vertical="center"/>
    </xf>
    <xf numFmtId="0" fontId="2" fillId="0" borderId="46" xfId="0" applyFont="1" applyBorder="1" applyAlignment="1">
      <alignment horizontal="center" vertical="center"/>
    </xf>
    <xf numFmtId="9" fontId="2" fillId="0" borderId="46" xfId="0" applyNumberFormat="1" applyFont="1" applyBorder="1" applyAlignment="1">
      <alignment horizontal="center" vertical="center"/>
    </xf>
    <xf numFmtId="164" fontId="2" fillId="0" borderId="110" xfId="0" applyNumberFormat="1" applyFont="1" applyBorder="1" applyAlignment="1">
      <alignment horizontal="centerContinuous" vertical="center"/>
    </xf>
    <xf numFmtId="0" fontId="2" fillId="0" borderId="86" xfId="0" applyFont="1" applyBorder="1" applyAlignment="1">
      <alignment horizontal="center" vertical="center" shrinkToFit="1"/>
    </xf>
    <xf numFmtId="0" fontId="47" fillId="0" borderId="1" xfId="0" applyFont="1" applyBorder="1" applyAlignment="1">
      <alignment horizontal="center" vertical="center" shrinkToFit="1"/>
    </xf>
    <xf numFmtId="1" fontId="2" fillId="0" borderId="51" xfId="0" applyNumberFormat="1" applyFont="1" applyBorder="1" applyAlignment="1">
      <alignment horizontal="center" vertical="center"/>
    </xf>
    <xf numFmtId="164" fontId="2" fillId="0" borderId="46" xfId="0" applyNumberFormat="1" applyFont="1" applyBorder="1" applyAlignment="1">
      <alignment horizontal="center" vertical="center"/>
    </xf>
    <xf numFmtId="164" fontId="2" fillId="0" borderId="51" xfId="0" applyNumberFormat="1" applyFont="1" applyBorder="1" applyAlignment="1">
      <alignment horizontal="center" vertical="center"/>
    </xf>
    <xf numFmtId="1" fontId="7" fillId="0" borderId="12" xfId="0" applyNumberFormat="1" applyFont="1" applyBorder="1" applyAlignment="1">
      <alignment horizontal="center" vertical="center"/>
    </xf>
    <xf numFmtId="0" fontId="7" fillId="0" borderId="27" xfId="5" applyFont="1" applyBorder="1" applyAlignment="1">
      <alignment horizontal="center" vertical="center" shrinkToFit="1"/>
    </xf>
    <xf numFmtId="0" fontId="27" fillId="0" borderId="8" xfId="8" applyFont="1" applyBorder="1" applyAlignment="1">
      <alignment horizontal="center" vertical="center" shrinkToFit="1"/>
    </xf>
    <xf numFmtId="9" fontId="7" fillId="0" borderId="52" xfId="2" applyFont="1" applyFill="1" applyBorder="1" applyAlignment="1">
      <alignment horizontal="center" vertical="center" shrinkToFit="1"/>
    </xf>
    <xf numFmtId="9" fontId="7" fillId="0" borderId="54" xfId="2" applyFont="1" applyFill="1" applyBorder="1" applyAlignment="1">
      <alignment horizontal="center" vertical="center" shrinkToFit="1"/>
    </xf>
    <xf numFmtId="0" fontId="7" fillId="0" borderId="54" xfId="2" applyNumberFormat="1" applyFont="1" applyFill="1" applyBorder="1" applyAlignment="1">
      <alignment horizontal="center" vertical="center" shrinkToFit="1"/>
    </xf>
    <xf numFmtId="1" fontId="7" fillId="0" borderId="30" xfId="0" applyNumberFormat="1" applyFont="1" applyBorder="1" applyAlignment="1">
      <alignment horizontal="center" vertical="center"/>
    </xf>
    <xf numFmtId="1" fontId="2" fillId="0" borderId="62" xfId="0" applyNumberFormat="1" applyFont="1" applyBorder="1" applyAlignment="1">
      <alignment horizontal="center" vertical="center" shrinkToFit="1"/>
    </xf>
    <xf numFmtId="1" fontId="2" fillId="0" borderId="55"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6" xfId="0" applyNumberFormat="1" applyFont="1" applyFill="1" applyBorder="1" applyAlignment="1">
      <alignment horizontal="center" vertical="center"/>
    </xf>
    <xf numFmtId="1" fontId="5" fillId="0" borderId="0" xfId="0" applyNumberFormat="1" applyFont="1" applyAlignment="1">
      <alignment horizontal="center" vertical="center"/>
    </xf>
    <xf numFmtId="0" fontId="7" fillId="0" borderId="26" xfId="0" quotePrefix="1" applyFont="1" applyBorder="1" applyAlignment="1">
      <alignment horizontal="center" vertical="center"/>
    </xf>
    <xf numFmtId="0" fontId="59" fillId="17" borderId="36" xfId="0" applyFont="1" applyFill="1" applyBorder="1" applyAlignment="1">
      <alignment horizontal="centerContinuous"/>
    </xf>
    <xf numFmtId="0" fontId="60" fillId="17" borderId="42" xfId="0" applyFont="1" applyFill="1" applyBorder="1" applyAlignment="1">
      <alignment horizontal="centerContinuous" shrinkToFit="1"/>
    </xf>
    <xf numFmtId="0" fontId="60" fillId="17" borderId="111" xfId="0" applyFont="1" applyFill="1" applyBorder="1" applyAlignment="1">
      <alignment horizontal="center" shrinkToFit="1"/>
    </xf>
    <xf numFmtId="0" fontId="27" fillId="0" borderId="88" xfId="0" applyFont="1" applyBorder="1" applyAlignment="1">
      <alignment horizontal="centerContinuous" shrinkToFit="1"/>
    </xf>
    <xf numFmtId="0" fontId="27" fillId="0" borderId="62" xfId="0" applyFont="1" applyBorder="1" applyAlignment="1">
      <alignment horizontal="center" shrinkToFit="1"/>
    </xf>
    <xf numFmtId="1" fontId="4" fillId="0" borderId="0" xfId="0" applyNumberFormat="1" applyFont="1" applyAlignment="1">
      <alignment horizontal="center" vertical="center"/>
    </xf>
    <xf numFmtId="0" fontId="2" fillId="0" borderId="86" xfId="0" applyFont="1" applyBorder="1" applyAlignment="1">
      <alignment horizontal="left" vertical="center"/>
    </xf>
    <xf numFmtId="0" fontId="21" fillId="12" borderId="112" xfId="0" applyFont="1" applyFill="1" applyBorder="1" applyAlignment="1">
      <alignment horizontal="center" vertical="center"/>
    </xf>
    <xf numFmtId="0" fontId="2" fillId="0" borderId="0" xfId="0" applyFont="1" applyAlignment="1">
      <alignment vertical="center"/>
    </xf>
    <xf numFmtId="0" fontId="2" fillId="0" borderId="113" xfId="0" applyFont="1" applyBorder="1" applyAlignment="1">
      <alignment horizontal="centerContinuous" vertical="center" shrinkToFit="1"/>
    </xf>
    <xf numFmtId="0" fontId="21" fillId="0" borderId="114" xfId="0" applyFont="1" applyBorder="1" applyAlignment="1">
      <alignment horizontal="centerContinuous" vertical="center"/>
    </xf>
    <xf numFmtId="0" fontId="2" fillId="0" borderId="115" xfId="0" applyFont="1" applyBorder="1" applyAlignment="1">
      <alignment horizontal="center" vertical="center"/>
    </xf>
    <xf numFmtId="0" fontId="2" fillId="0" borderId="116" xfId="0" applyFont="1" applyBorder="1" applyAlignment="1">
      <alignment horizontal="centerContinuous" vertical="center"/>
    </xf>
    <xf numFmtId="1" fontId="2" fillId="0" borderId="117" xfId="0" applyNumberFormat="1" applyFont="1" applyBorder="1" applyAlignment="1">
      <alignment horizontal="center" vertical="center"/>
    </xf>
    <xf numFmtId="0" fontId="2" fillId="0" borderId="94" xfId="0" applyFont="1" applyBorder="1" applyAlignment="1">
      <alignment horizontal="centerContinuous" vertical="center" shrinkToFit="1"/>
    </xf>
    <xf numFmtId="0" fontId="21" fillId="0" borderId="77" xfId="0" applyFont="1" applyBorder="1" applyAlignment="1">
      <alignment horizontal="centerContinuous" vertical="center"/>
    </xf>
    <xf numFmtId="0" fontId="2" fillId="0" borderId="118" xfId="0" applyFont="1" applyBorder="1" applyAlignment="1">
      <alignment horizontal="center" vertical="center"/>
    </xf>
    <xf numFmtId="0" fontId="2" fillId="0" borderId="78" xfId="0" applyFont="1" applyBorder="1" applyAlignment="1">
      <alignment horizontal="centerContinuous" vertical="center"/>
    </xf>
    <xf numFmtId="1" fontId="2" fillId="0" borderId="42" xfId="0" applyNumberFormat="1" applyFont="1" applyBorder="1" applyAlignment="1">
      <alignment horizontal="center" vertical="center"/>
    </xf>
    <xf numFmtId="0" fontId="2" fillId="0" borderId="95" xfId="0" applyFont="1" applyBorder="1" applyAlignment="1">
      <alignment horizontal="centerContinuous" vertical="center" shrinkToFit="1"/>
    </xf>
    <xf numFmtId="0" fontId="2" fillId="0" borderId="79" xfId="0" applyFont="1" applyBorder="1" applyAlignment="1">
      <alignment horizontal="centerContinuous" vertical="center"/>
    </xf>
    <xf numFmtId="49" fontId="2" fillId="0" borderId="119" xfId="0" applyNumberFormat="1" applyFont="1" applyBorder="1" applyAlignment="1">
      <alignment horizontal="center" vertical="center"/>
    </xf>
    <xf numFmtId="1" fontId="2" fillId="0" borderId="55" xfId="0" applyNumberFormat="1" applyFont="1" applyBorder="1" applyAlignment="1">
      <alignment horizontal="center" vertical="center"/>
    </xf>
    <xf numFmtId="1" fontId="2" fillId="0" borderId="120" xfId="0" applyNumberFormat="1" applyFont="1" applyBorder="1" applyAlignment="1">
      <alignment horizontal="center" vertical="center" shrinkToFit="1"/>
    </xf>
    <xf numFmtId="0" fontId="27" fillId="0" borderId="61" xfId="0" quotePrefix="1" applyFont="1" applyBorder="1" applyAlignment="1">
      <alignment horizontal="center" vertical="center" shrinkToFit="1"/>
    </xf>
    <xf numFmtId="0" fontId="6" fillId="4" borderId="11" xfId="0" applyFont="1" applyFill="1" applyBorder="1" applyAlignment="1">
      <alignment horizontal="right" vertical="center"/>
    </xf>
    <xf numFmtId="49" fontId="7" fillId="0" borderId="121" xfId="0" applyNumberFormat="1" applyFont="1" applyBorder="1" applyAlignment="1">
      <alignment horizontal="centerContinuous" vertical="center"/>
    </xf>
    <xf numFmtId="0" fontId="2" fillId="0" borderId="122" xfId="0" applyFont="1" applyBorder="1" applyAlignment="1">
      <alignment horizontal="centerContinuous" vertical="center"/>
    </xf>
    <xf numFmtId="0" fontId="6" fillId="4" borderId="32" xfId="0" applyFont="1" applyFill="1" applyBorder="1" applyAlignment="1">
      <alignment horizontal="right" vertical="center"/>
    </xf>
    <xf numFmtId="49" fontId="7" fillId="0" borderId="12" xfId="0" applyNumberFormat="1" applyFont="1" applyBorder="1" applyAlignment="1">
      <alignment horizontal="center" vertical="center"/>
    </xf>
    <xf numFmtId="165" fontId="2" fillId="0" borderId="0" xfId="0" applyNumberFormat="1" applyFont="1" applyAlignment="1">
      <alignment horizontal="center" vertical="center"/>
    </xf>
    <xf numFmtId="0" fontId="7" fillId="0" borderId="62" xfId="0" quotePrefix="1" applyFont="1" applyBorder="1" applyAlignment="1">
      <alignment horizontal="centerContinuous"/>
    </xf>
    <xf numFmtId="0" fontId="7" fillId="0" borderId="62" xfId="0" applyFont="1" applyBorder="1" applyAlignment="1">
      <alignment horizontal="centerContinuous"/>
    </xf>
    <xf numFmtId="0" fontId="7" fillId="0" borderId="55" xfId="0" quotePrefix="1" applyFont="1" applyBorder="1" applyAlignment="1">
      <alignment horizontal="centerContinuous"/>
    </xf>
    <xf numFmtId="0" fontId="25" fillId="0" borderId="36" xfId="0" applyFont="1" applyBorder="1" applyAlignment="1">
      <alignment horizontal="centerContinuous" vertical="center" wrapText="1"/>
    </xf>
    <xf numFmtId="0" fontId="11" fillId="9" borderId="1" xfId="0" applyFont="1" applyFill="1" applyBorder="1" applyAlignment="1">
      <alignment vertical="center" wrapText="1"/>
    </xf>
    <xf numFmtId="1" fontId="21" fillId="12" borderId="36" xfId="0" applyNumberFormat="1" applyFont="1" applyFill="1" applyBorder="1" applyAlignment="1">
      <alignment horizontal="center" vertical="center"/>
    </xf>
    <xf numFmtId="1" fontId="2" fillId="0" borderId="88" xfId="0" applyNumberFormat="1" applyFont="1" applyBorder="1" applyAlignment="1">
      <alignment horizontal="center" vertical="center"/>
    </xf>
    <xf numFmtId="0" fontId="2" fillId="0" borderId="81" xfId="0" applyFont="1" applyBorder="1" applyAlignment="1">
      <alignment horizontal="center" vertical="center" wrapText="1" shrinkToFit="1"/>
    </xf>
    <xf numFmtId="0" fontId="6" fillId="0" borderId="27" xfId="0" applyFont="1" applyBorder="1" applyAlignment="1">
      <alignment horizontal="center" vertical="center"/>
    </xf>
    <xf numFmtId="0" fontId="6" fillId="0" borderId="53" xfId="0" applyFont="1" applyBorder="1" applyAlignment="1">
      <alignment horizontal="center" vertical="center"/>
    </xf>
    <xf numFmtId="164" fontId="2" fillId="0" borderId="106" xfId="0" quotePrefix="1" applyNumberFormat="1" applyFont="1" applyBorder="1" applyAlignment="1">
      <alignment horizontal="centerContinuous" vertical="center"/>
    </xf>
    <xf numFmtId="0" fontId="54" fillId="0" borderId="25" xfId="5" applyFont="1" applyBorder="1" applyAlignment="1">
      <alignment horizontal="centerContinuous" vertical="center"/>
    </xf>
    <xf numFmtId="0" fontId="16" fillId="0" borderId="0" xfId="5" applyFont="1" applyAlignment="1">
      <alignment horizontal="centerContinuous" vertical="center"/>
    </xf>
    <xf numFmtId="0" fontId="2" fillId="0" borderId="0" xfId="5" applyAlignment="1">
      <alignment vertical="center"/>
    </xf>
    <xf numFmtId="0" fontId="4" fillId="0" borderId="0" xfId="5" applyFont="1" applyAlignment="1">
      <alignment vertical="center"/>
    </xf>
    <xf numFmtId="0" fontId="7" fillId="0" borderId="125" xfId="5" applyFont="1" applyBorder="1" applyAlignment="1">
      <alignment horizontal="center" vertical="center" wrapText="1"/>
    </xf>
    <xf numFmtId="0" fontId="7" fillId="0" borderId="28" xfId="5" applyFont="1" applyBorder="1" applyAlignment="1">
      <alignment horizontal="center" vertical="center" shrinkToFit="1"/>
    </xf>
    <xf numFmtId="0" fontId="7" fillId="0" borderId="29" xfId="5" applyFont="1" applyBorder="1" applyAlignment="1">
      <alignment horizontal="center" vertical="center" wrapText="1"/>
    </xf>
    <xf numFmtId="0" fontId="7" fillId="0" borderId="14" xfId="5" applyFont="1" applyBorder="1" applyAlignment="1">
      <alignment horizontal="center" vertical="center" shrinkToFit="1"/>
    </xf>
    <xf numFmtId="0" fontId="7" fillId="0" borderId="40" xfId="5" applyFont="1" applyBorder="1" applyAlignment="1">
      <alignment horizontal="center" vertical="center" wrapText="1"/>
    </xf>
    <xf numFmtId="9" fontId="7" fillId="0" borderId="28" xfId="10" applyFont="1" applyFill="1" applyBorder="1" applyAlignment="1">
      <alignment horizontal="center" vertical="center" shrinkToFit="1"/>
    </xf>
    <xf numFmtId="9" fontId="7" fillId="0" borderId="27" xfId="10" applyFont="1" applyFill="1" applyBorder="1" applyAlignment="1">
      <alignment horizontal="center" vertical="center" shrinkToFit="1"/>
    </xf>
    <xf numFmtId="0" fontId="7" fillId="0" borderId="28" xfId="10" applyNumberFormat="1" applyFont="1" applyFill="1" applyBorder="1" applyAlignment="1">
      <alignment horizontal="center" vertical="center" shrinkToFit="1"/>
    </xf>
    <xf numFmtId="0" fontId="7" fillId="0" borderId="29" xfId="5" applyFont="1" applyBorder="1" applyAlignment="1">
      <alignment horizontal="center" vertical="center"/>
    </xf>
    <xf numFmtId="0" fontId="7" fillId="0" borderId="29" xfId="5" applyFont="1" applyBorder="1" applyAlignment="1">
      <alignment horizontal="center" vertical="center" shrinkToFit="1"/>
    </xf>
    <xf numFmtId="0" fontId="7" fillId="0" borderId="14" xfId="2" applyNumberFormat="1" applyFont="1" applyBorder="1" applyAlignment="1">
      <alignment horizontal="center" vertical="center" shrinkToFit="1"/>
    </xf>
    <xf numFmtId="0" fontId="7" fillId="0" borderId="28" xfId="5" applyFont="1" applyBorder="1" applyAlignment="1">
      <alignment horizontal="center" vertical="center"/>
    </xf>
    <xf numFmtId="0" fontId="7" fillId="0" borderId="28" xfId="5" applyFont="1" applyBorder="1" applyAlignment="1">
      <alignment horizontal="center" vertical="center" wrapText="1"/>
    </xf>
    <xf numFmtId="0" fontId="7" fillId="10" borderId="52" xfId="8" applyFont="1" applyFill="1" applyBorder="1" applyAlignment="1">
      <alignment horizontal="center" vertical="center"/>
    </xf>
    <xf numFmtId="0" fontId="7" fillId="0" borderId="54" xfId="5" applyFont="1" applyBorder="1" applyAlignment="1">
      <alignment horizontal="center" vertical="center" shrinkToFit="1"/>
    </xf>
    <xf numFmtId="0" fontId="7" fillId="0" borderId="41" xfId="5" applyFont="1" applyBorder="1" applyAlignment="1">
      <alignment horizontal="center" vertical="center" wrapText="1"/>
    </xf>
    <xf numFmtId="0" fontId="4" fillId="0" borderId="0" xfId="5" applyFont="1" applyAlignment="1">
      <alignment horizontal="right" vertical="center"/>
    </xf>
    <xf numFmtId="0" fontId="2" fillId="0" borderId="0" xfId="5" applyAlignment="1">
      <alignment horizontal="left" vertical="center"/>
    </xf>
    <xf numFmtId="0" fontId="7" fillId="9" borderId="28" xfId="0" applyFont="1" applyFill="1" applyBorder="1" applyAlignment="1">
      <alignment horizontal="center" vertical="center"/>
    </xf>
    <xf numFmtId="0" fontId="14" fillId="9" borderId="1" xfId="0" applyFont="1" applyFill="1" applyBorder="1" applyAlignment="1">
      <alignment vertical="center"/>
    </xf>
    <xf numFmtId="49" fontId="23" fillId="9" borderId="27" xfId="0" applyNumberFormat="1" applyFont="1" applyFill="1" applyBorder="1" applyAlignment="1">
      <alignment horizontal="center" vertical="center"/>
    </xf>
    <xf numFmtId="0" fontId="23" fillId="9" borderId="28" xfId="0" applyFont="1" applyFill="1" applyBorder="1" applyAlignment="1">
      <alignment horizontal="center" vertical="center"/>
    </xf>
    <xf numFmtId="0" fontId="14" fillId="9" borderId="28" xfId="0" applyFont="1" applyFill="1" applyBorder="1" applyAlignment="1">
      <alignment horizontal="center" vertical="center"/>
    </xf>
    <xf numFmtId="0" fontId="61" fillId="0" borderId="36" xfId="0" applyFont="1" applyBorder="1" applyAlignment="1">
      <alignment horizontal="centerContinuous" vertical="center" wrapText="1"/>
    </xf>
    <xf numFmtId="0" fontId="62" fillId="0" borderId="36" xfId="0" applyFont="1" applyBorder="1" applyAlignment="1">
      <alignment horizontal="centerContinuous" vertical="center" wrapText="1"/>
    </xf>
    <xf numFmtId="0" fontId="63" fillId="0" borderId="36" xfId="0" applyFont="1" applyBorder="1" applyAlignment="1">
      <alignment horizontal="centerContinuous" vertical="center" wrapText="1"/>
    </xf>
    <xf numFmtId="0" fontId="64" fillId="0" borderId="42" xfId="0" applyFont="1" applyBorder="1" applyAlignment="1">
      <alignment horizontal="center" vertical="center" shrinkToFit="1"/>
    </xf>
    <xf numFmtId="0" fontId="64" fillId="0" borderId="42" xfId="0" applyFont="1" applyBorder="1" applyAlignment="1">
      <alignment horizontal="centerContinuous" vertical="center"/>
    </xf>
    <xf numFmtId="0" fontId="27" fillId="0" borderId="42" xfId="0" quotePrefix="1" applyFont="1" applyBorder="1" applyAlignment="1">
      <alignment horizontal="centerContinuous" vertical="center"/>
    </xf>
    <xf numFmtId="0" fontId="55" fillId="0" borderId="55" xfId="0" applyFont="1" applyBorder="1" applyAlignment="1">
      <alignment horizontal="center" vertical="center" shrinkToFit="1"/>
    </xf>
    <xf numFmtId="0" fontId="12" fillId="14" borderId="37" xfId="0" applyFont="1" applyFill="1" applyBorder="1" applyAlignment="1">
      <alignment horizontal="centerContinuous" vertical="center"/>
    </xf>
    <xf numFmtId="0" fontId="12" fillId="14" borderId="38" xfId="0" applyFont="1" applyFill="1" applyBorder="1" applyAlignment="1">
      <alignment horizontal="center" vertical="center"/>
    </xf>
    <xf numFmtId="0" fontId="12" fillId="14" borderId="39" xfId="0" applyFont="1" applyFill="1" applyBorder="1" applyAlignment="1">
      <alignment horizontal="center"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7" fillId="0" borderId="28" xfId="0" applyFont="1" applyBorder="1" applyAlignment="1">
      <alignment horizontal="center" vertical="center" shrinkToFit="1"/>
    </xf>
    <xf numFmtId="0" fontId="7" fillId="0" borderId="29" xfId="0" applyFont="1" applyBorder="1" applyAlignment="1">
      <alignment horizontal="center" vertical="center" wrapText="1"/>
    </xf>
    <xf numFmtId="0" fontId="2" fillId="18" borderId="127" xfId="0" applyFont="1" applyFill="1" applyBorder="1" applyAlignment="1">
      <alignment horizontal="centerContinuous" vertical="center"/>
    </xf>
    <xf numFmtId="0" fontId="2" fillId="18" borderId="83" xfId="0" applyFont="1" applyFill="1" applyBorder="1" applyAlignment="1">
      <alignment horizontal="center" vertical="center"/>
    </xf>
    <xf numFmtId="0" fontId="2" fillId="18" borderId="48" xfId="0" applyFont="1" applyFill="1" applyBorder="1" applyAlignment="1">
      <alignment horizontal="center" vertical="center"/>
    </xf>
    <xf numFmtId="49" fontId="2" fillId="18" borderId="48" xfId="0" applyNumberFormat="1" applyFont="1" applyFill="1" applyBorder="1" applyAlignment="1">
      <alignment horizontal="center" vertical="center"/>
    </xf>
    <xf numFmtId="164" fontId="2" fillId="18" borderId="48" xfId="0" applyNumberFormat="1" applyFont="1" applyFill="1" applyBorder="1" applyAlignment="1">
      <alignment horizontal="center" vertical="center"/>
    </xf>
    <xf numFmtId="1" fontId="2" fillId="18" borderId="48" xfId="0" applyNumberFormat="1" applyFont="1" applyFill="1" applyBorder="1" applyAlignment="1">
      <alignment horizontal="center" vertical="center"/>
    </xf>
    <xf numFmtId="1" fontId="2" fillId="18" borderId="55" xfId="0" applyNumberFormat="1" applyFont="1" applyFill="1" applyBorder="1" applyAlignment="1">
      <alignment horizontal="center" vertical="center"/>
    </xf>
    <xf numFmtId="0" fontId="2" fillId="18" borderId="49" xfId="0" applyFont="1" applyFill="1" applyBorder="1" applyAlignment="1">
      <alignment horizontal="center" vertical="center"/>
    </xf>
    <xf numFmtId="0" fontId="6" fillId="0" borderId="0" xfId="0" quotePrefix="1" applyFont="1" applyAlignment="1">
      <alignment vertical="center"/>
    </xf>
    <xf numFmtId="0" fontId="6" fillId="0" borderId="0" xfId="0" quotePrefix="1" applyFont="1" applyAlignment="1">
      <alignment horizontal="right" vertical="center"/>
    </xf>
    <xf numFmtId="0" fontId="7" fillId="18" borderId="14" xfId="0" applyFont="1" applyFill="1" applyBorder="1" applyAlignment="1">
      <alignment horizontal="center" vertical="center"/>
    </xf>
    <xf numFmtId="0" fontId="2" fillId="0" borderId="128" xfId="0" applyFont="1" applyBorder="1" applyAlignment="1">
      <alignment horizontal="center" vertical="center"/>
    </xf>
    <xf numFmtId="0" fontId="2" fillId="0" borderId="129" xfId="0" applyFont="1" applyBorder="1" applyAlignment="1">
      <alignment horizontal="center" vertical="center"/>
    </xf>
    <xf numFmtId="49" fontId="2" fillId="0" borderId="129" xfId="0" applyNumberFormat="1" applyFont="1" applyBorder="1" applyAlignment="1">
      <alignment horizontal="center" vertical="center"/>
    </xf>
    <xf numFmtId="164" fontId="2" fillId="0" borderId="129" xfId="0" applyNumberFormat="1" applyFont="1" applyBorder="1" applyAlignment="1">
      <alignment horizontal="center" vertical="center"/>
    </xf>
    <xf numFmtId="1" fontId="51" fillId="13" borderId="129" xfId="0" applyNumberFormat="1" applyFont="1" applyFill="1" applyBorder="1" applyAlignment="1">
      <alignment horizontal="center" vertical="center"/>
    </xf>
    <xf numFmtId="1" fontId="2" fillId="0" borderId="129" xfId="0" applyNumberFormat="1" applyFont="1" applyBorder="1" applyAlignment="1">
      <alignment horizontal="center" vertical="center"/>
    </xf>
    <xf numFmtId="0" fontId="2" fillId="0" borderId="130" xfId="0" quotePrefix="1" applyFont="1" applyBorder="1" applyAlignment="1">
      <alignment horizontal="center" vertical="center"/>
    </xf>
    <xf numFmtId="0" fontId="2" fillId="0" borderId="131" xfId="0" applyFont="1" applyBorder="1" applyAlignment="1">
      <alignment horizontal="center" vertical="center"/>
    </xf>
    <xf numFmtId="0" fontId="2" fillId="0" borderId="132" xfId="0" applyFont="1" applyBorder="1" applyAlignment="1">
      <alignment horizontal="center" vertical="center"/>
    </xf>
    <xf numFmtId="49" fontId="2" fillId="0" borderId="132" xfId="0" applyNumberFormat="1" applyFont="1" applyBorder="1" applyAlignment="1">
      <alignment horizontal="center" vertical="center"/>
    </xf>
    <xf numFmtId="164" fontId="2" fillId="0" borderId="132" xfId="0" applyNumberFormat="1" applyFont="1" applyBorder="1" applyAlignment="1">
      <alignment horizontal="center" vertical="center"/>
    </xf>
    <xf numFmtId="1" fontId="51" fillId="13" borderId="132" xfId="0" applyNumberFormat="1" applyFont="1" applyFill="1" applyBorder="1" applyAlignment="1">
      <alignment horizontal="center" vertical="center"/>
    </xf>
    <xf numFmtId="1" fontId="2" fillId="0" borderId="132" xfId="0" applyNumberFormat="1" applyFont="1" applyBorder="1" applyAlignment="1">
      <alignment horizontal="center" vertical="center"/>
    </xf>
    <xf numFmtId="0" fontId="2" fillId="0" borderId="133" xfId="0" quotePrefix="1" applyFont="1" applyBorder="1" applyAlignment="1">
      <alignment horizontal="center" vertical="center"/>
    </xf>
    <xf numFmtId="1" fontId="2" fillId="0" borderId="120" xfId="0" applyNumberFormat="1" applyFont="1" applyBorder="1" applyAlignment="1">
      <alignment horizontal="center" vertical="center"/>
    </xf>
    <xf numFmtId="0" fontId="2" fillId="0" borderId="131" xfId="0" applyFont="1" applyBorder="1" applyAlignment="1">
      <alignment horizontal="center" vertical="center" shrinkToFit="1"/>
    </xf>
    <xf numFmtId="0" fontId="2" fillId="0" borderId="132" xfId="0" quotePrefix="1" applyFont="1" applyBorder="1" applyAlignment="1">
      <alignment horizontal="center" vertical="center" wrapText="1"/>
    </xf>
    <xf numFmtId="0" fontId="2" fillId="0" borderId="132" xfId="0" applyFont="1" applyBorder="1" applyAlignment="1">
      <alignment horizontal="center" vertical="center" shrinkToFit="1"/>
    </xf>
    <xf numFmtId="0" fontId="5" fillId="0" borderId="134" xfId="0" applyFont="1" applyBorder="1" applyAlignment="1">
      <alignment horizontal="centerContinuous" vertical="center"/>
    </xf>
    <xf numFmtId="49" fontId="2" fillId="0" borderId="106" xfId="0" applyNumberFormat="1" applyFont="1" applyBorder="1" applyAlignment="1">
      <alignment horizontal="centerContinuous" vertical="center"/>
    </xf>
    <xf numFmtId="0" fontId="2" fillId="0" borderId="95" xfId="0" applyFont="1" applyBorder="1" applyAlignment="1">
      <alignment horizontal="centerContinuous" vertical="center"/>
    </xf>
    <xf numFmtId="0" fontId="5" fillId="0" borderId="68" xfId="0" applyFont="1" applyBorder="1" applyAlignment="1">
      <alignment horizontal="centerContinuous" vertical="center"/>
    </xf>
    <xf numFmtId="0" fontId="5" fillId="0" borderId="48" xfId="0" applyFont="1" applyBorder="1" applyAlignment="1">
      <alignment horizontal="center" vertical="center"/>
    </xf>
    <xf numFmtId="49" fontId="2" fillId="0" borderId="48" xfId="0" applyNumberFormat="1" applyFont="1" applyBorder="1" applyAlignment="1">
      <alignment horizontal="center" vertical="center"/>
    </xf>
    <xf numFmtId="49" fontId="2" fillId="0" borderId="107" xfId="0" applyNumberFormat="1" applyFont="1" applyBorder="1" applyAlignment="1">
      <alignment horizontal="centerContinuous" vertical="center"/>
    </xf>
    <xf numFmtId="49" fontId="2" fillId="0" borderId="79" xfId="0" applyNumberFormat="1" applyFont="1" applyBorder="1" applyAlignment="1">
      <alignment horizontal="centerContinuous" vertical="center"/>
    </xf>
    <xf numFmtId="0" fontId="5" fillId="0" borderId="80" xfId="0" applyFont="1" applyBorder="1" applyAlignment="1">
      <alignment horizontal="centerContinuous" vertical="center"/>
    </xf>
    <xf numFmtId="49" fontId="2" fillId="0" borderId="129" xfId="0" quotePrefix="1" applyNumberFormat="1" applyFont="1" applyBorder="1" applyAlignment="1">
      <alignment horizontal="center" vertical="center"/>
    </xf>
    <xf numFmtId="49" fontId="2" fillId="0" borderId="132" xfId="0" quotePrefix="1" applyNumberFormat="1" applyFont="1" applyBorder="1" applyAlignment="1">
      <alignment horizontal="center" vertical="center"/>
    </xf>
    <xf numFmtId="0" fontId="66" fillId="18" borderId="27" xfId="0" applyFont="1" applyFill="1" applyBorder="1" applyAlignment="1">
      <alignment horizontal="center" vertical="center" wrapText="1"/>
    </xf>
    <xf numFmtId="0" fontId="66" fillId="18" borderId="53" xfId="0" applyFont="1" applyFill="1" applyBorder="1" applyAlignment="1">
      <alignment horizontal="center" vertical="center" wrapText="1"/>
    </xf>
    <xf numFmtId="0" fontId="47" fillId="0" borderId="8" xfId="0" applyFont="1" applyBorder="1" applyAlignment="1">
      <alignment horizontal="center" vertical="center" shrinkToFit="1"/>
    </xf>
    <xf numFmtId="0" fontId="7" fillId="10" borderId="27" xfId="0" applyFont="1" applyFill="1" applyBorder="1" applyAlignment="1">
      <alignment horizontal="center" vertical="center"/>
    </xf>
    <xf numFmtId="0" fontId="7" fillId="10" borderId="53" xfId="0" applyFont="1" applyFill="1" applyBorder="1" applyAlignment="1">
      <alignment horizontal="center" vertical="center"/>
    </xf>
    <xf numFmtId="9" fontId="7" fillId="0" borderId="123" xfId="2" applyFont="1" applyFill="1" applyBorder="1" applyAlignment="1">
      <alignment horizontal="center" vertical="center" shrinkToFit="1"/>
    </xf>
    <xf numFmtId="0" fontId="7" fillId="0" borderId="53" xfId="5" applyFont="1" applyBorder="1" applyAlignment="1">
      <alignment horizontal="center" vertical="center" shrinkToFit="1"/>
    </xf>
    <xf numFmtId="9" fontId="7" fillId="0" borderId="124" xfId="2" applyFont="1" applyFill="1" applyBorder="1" applyAlignment="1">
      <alignment horizontal="center" vertical="center" shrinkToFit="1"/>
    </xf>
    <xf numFmtId="0" fontId="7" fillId="0" borderId="124" xfId="5" applyFont="1" applyBorder="1" applyAlignment="1">
      <alignment horizontal="center" vertical="center" shrinkToFit="1"/>
    </xf>
    <xf numFmtId="0" fontId="7" fillId="0" borderId="124" xfId="2" applyNumberFormat="1" applyFont="1" applyFill="1" applyBorder="1" applyAlignment="1">
      <alignment horizontal="center" vertical="center" shrinkToFit="1"/>
    </xf>
    <xf numFmtId="0" fontId="12" fillId="14" borderId="22" xfId="0" applyFont="1" applyFill="1" applyBorder="1" applyAlignment="1">
      <alignment horizontal="centerContinuous" vertical="center" wrapText="1"/>
    </xf>
    <xf numFmtId="0" fontId="12" fillId="14" borderId="23" xfId="0" applyFont="1" applyFill="1" applyBorder="1" applyAlignment="1">
      <alignment horizontal="center" vertical="center"/>
    </xf>
    <xf numFmtId="0" fontId="12" fillId="14" borderId="23" xfId="0" applyFont="1" applyFill="1" applyBorder="1" applyAlignment="1">
      <alignment horizontal="center" vertical="center" wrapText="1"/>
    </xf>
    <xf numFmtId="0" fontId="12" fillId="14" borderId="24" xfId="0" applyFont="1" applyFill="1" applyBorder="1" applyAlignment="1">
      <alignment horizontal="centerContinuous" vertical="center" wrapText="1"/>
    </xf>
    <xf numFmtId="0" fontId="7" fillId="10" borderId="52" xfId="0" applyFont="1" applyFill="1" applyBorder="1" applyAlignment="1">
      <alignment horizontal="center" vertical="center"/>
    </xf>
    <xf numFmtId="49" fontId="17" fillId="18" borderId="40" xfId="0" applyNumberFormat="1" applyFont="1" applyFill="1" applyBorder="1" applyAlignment="1">
      <alignment horizontal="center" shrinkToFit="1"/>
    </xf>
    <xf numFmtId="0" fontId="2" fillId="0" borderId="113" xfId="0" applyFont="1" applyBorder="1" applyAlignment="1">
      <alignment horizontal="centerContinuous" vertical="center"/>
    </xf>
    <xf numFmtId="49" fontId="2" fillId="0" borderId="114" xfId="0" applyNumberFormat="1" applyFont="1" applyBorder="1" applyAlignment="1">
      <alignment horizontal="centerContinuous" vertical="center"/>
    </xf>
    <xf numFmtId="0" fontId="5" fillId="0" borderId="116" xfId="0" applyFont="1" applyBorder="1" applyAlignment="1">
      <alignment horizontal="centerContinuous" vertical="center"/>
    </xf>
    <xf numFmtId="0" fontId="2" fillId="0" borderId="94" xfId="0" applyFont="1" applyBorder="1" applyAlignment="1">
      <alignment horizontal="centerContinuous" vertical="center"/>
    </xf>
    <xf numFmtId="0" fontId="5" fillId="0" borderId="63" xfId="0" applyFont="1" applyBorder="1" applyAlignment="1">
      <alignment horizontal="centerContinuous" vertical="center"/>
    </xf>
    <xf numFmtId="0" fontId="5" fillId="0" borderId="46" xfId="0" applyFont="1" applyBorder="1" applyAlignment="1">
      <alignment horizontal="center" vertical="center"/>
    </xf>
    <xf numFmtId="164" fontId="5" fillId="0" borderId="46"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2" fillId="0" borderId="110" xfId="0" applyNumberFormat="1" applyFont="1" applyBorder="1" applyAlignment="1">
      <alignment horizontal="centerContinuous" vertical="center"/>
    </xf>
    <xf numFmtId="49" fontId="2" fillId="0" borderId="77" xfId="0" applyNumberFormat="1" applyFont="1" applyBorder="1" applyAlignment="1">
      <alignment horizontal="centerContinuous" vertical="center"/>
    </xf>
    <xf numFmtId="0" fontId="5" fillId="0" borderId="78" xfId="0" applyFont="1" applyBorder="1" applyAlignment="1">
      <alignment horizontal="centerContinuous" vertical="center"/>
    </xf>
    <xf numFmtId="0" fontId="68" fillId="0" borderId="94" xfId="0" applyFont="1" applyBorder="1" applyAlignment="1">
      <alignment horizontal="centerContinuous" vertical="center"/>
    </xf>
    <xf numFmtId="0" fontId="69" fillId="0" borderId="94" xfId="0" applyFont="1" applyBorder="1" applyAlignment="1">
      <alignment horizontal="centerContinuous" vertical="center"/>
    </xf>
    <xf numFmtId="0" fontId="2" fillId="0" borderId="136" xfId="0" applyFont="1" applyBorder="1" applyAlignment="1">
      <alignment horizontal="center" vertical="center" shrinkToFit="1"/>
    </xf>
    <xf numFmtId="0" fontId="2" fillId="0" borderId="137" xfId="0" applyFont="1" applyBorder="1" applyAlignment="1">
      <alignment horizontal="center" vertical="center"/>
    </xf>
    <xf numFmtId="0" fontId="2" fillId="0" borderId="137" xfId="0" quotePrefix="1" applyFont="1" applyBorder="1" applyAlignment="1">
      <alignment horizontal="center" vertical="center" wrapText="1"/>
    </xf>
    <xf numFmtId="49" fontId="2" fillId="0" borderId="137" xfId="0" applyNumberFormat="1" applyFont="1" applyBorder="1" applyAlignment="1">
      <alignment horizontal="center" vertical="center"/>
    </xf>
    <xf numFmtId="0" fontId="2" fillId="0" borderId="137" xfId="0" applyFont="1" applyBorder="1" applyAlignment="1">
      <alignment horizontal="center" vertical="center" shrinkToFit="1"/>
    </xf>
    <xf numFmtId="164" fontId="2" fillId="0" borderId="137" xfId="0" applyNumberFormat="1" applyFont="1" applyBorder="1" applyAlignment="1">
      <alignment horizontal="center" vertical="center"/>
    </xf>
    <xf numFmtId="1" fontId="51" fillId="13" borderId="137" xfId="0" applyNumberFormat="1" applyFont="1" applyFill="1" applyBorder="1" applyAlignment="1">
      <alignment horizontal="center" vertical="center"/>
    </xf>
    <xf numFmtId="0" fontId="2" fillId="0" borderId="138" xfId="0" quotePrefix="1" applyFont="1" applyBorder="1" applyAlignment="1">
      <alignment horizontal="center" vertical="center"/>
    </xf>
    <xf numFmtId="1" fontId="2" fillId="0" borderId="135" xfId="0" applyNumberFormat="1" applyFont="1" applyBorder="1" applyAlignment="1">
      <alignment horizontal="center" vertical="center"/>
    </xf>
    <xf numFmtId="1" fontId="7" fillId="18" borderId="126" xfId="0" applyNumberFormat="1" applyFont="1" applyFill="1" applyBorder="1" applyAlignment="1">
      <alignment horizontal="centerContinuous" vertical="center"/>
    </xf>
    <xf numFmtId="1" fontId="7" fillId="18" borderId="30" xfId="0" applyNumberFormat="1" applyFont="1" applyFill="1" applyBorder="1" applyAlignment="1">
      <alignment horizontal="center" vertical="center"/>
    </xf>
    <xf numFmtId="0" fontId="65" fillId="18" borderId="83" xfId="0" applyFont="1" applyFill="1" applyBorder="1" applyAlignment="1">
      <alignment horizontal="center" vertical="center"/>
    </xf>
    <xf numFmtId="0" fontId="65" fillId="18" borderId="48" xfId="0" applyFont="1" applyFill="1" applyBorder="1" applyAlignment="1">
      <alignment horizontal="center" vertical="center"/>
    </xf>
    <xf numFmtId="49" fontId="65" fillId="18" borderId="48" xfId="0" applyNumberFormat="1" applyFont="1" applyFill="1" applyBorder="1" applyAlignment="1">
      <alignment horizontal="center" vertical="center"/>
    </xf>
    <xf numFmtId="164" fontId="65" fillId="18" borderId="48" xfId="0" applyNumberFormat="1" applyFont="1" applyFill="1" applyBorder="1" applyAlignment="1">
      <alignment horizontal="center" vertical="center"/>
    </xf>
    <xf numFmtId="164" fontId="65" fillId="18" borderId="107" xfId="0" applyNumberFormat="1" applyFont="1" applyFill="1" applyBorder="1" applyAlignment="1">
      <alignment horizontal="centerContinuous" vertical="center"/>
    </xf>
    <xf numFmtId="164" fontId="65" fillId="18" borderId="79" xfId="0" applyNumberFormat="1" applyFont="1" applyFill="1" applyBorder="1" applyAlignment="1">
      <alignment horizontal="centerContinuous" vertical="center"/>
    </xf>
    <xf numFmtId="0" fontId="65" fillId="18" borderId="80" xfId="0" applyFont="1" applyFill="1" applyBorder="1" applyAlignment="1">
      <alignment horizontal="center" vertical="center"/>
    </xf>
    <xf numFmtId="0" fontId="65" fillId="0" borderId="0" xfId="0" applyFont="1" applyAlignment="1">
      <alignment vertical="center"/>
    </xf>
    <xf numFmtId="1" fontId="65" fillId="18" borderId="55" xfId="0" applyNumberFormat="1" applyFont="1" applyFill="1" applyBorder="1" applyAlignment="1">
      <alignment horizontal="center" vertical="center"/>
    </xf>
    <xf numFmtId="0" fontId="70" fillId="0" borderId="29" xfId="0" quotePrefix="1" applyFont="1" applyBorder="1" applyAlignment="1">
      <alignment horizontal="center" vertical="center"/>
    </xf>
    <xf numFmtId="0" fontId="70" fillId="0" borderId="40" xfId="0" quotePrefix="1" applyFont="1" applyBorder="1" applyAlignment="1">
      <alignment horizontal="center"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21">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66FF"/>
      <color rgb="FFCCFF99"/>
      <color rgb="FF0000FF"/>
      <color rgb="FFCCFFCC"/>
      <color rgb="FF00CC66"/>
      <color rgb="FFCCCC00"/>
      <color rgb="FF009900"/>
      <color rgb="FF99FF99"/>
      <color rgb="FFFF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99061</xdr:colOff>
      <xdr:row>1</xdr:row>
      <xdr:rowOff>45721</xdr:rowOff>
    </xdr:from>
    <xdr:to>
      <xdr:col>6</xdr:col>
      <xdr:colOff>1222754</xdr:colOff>
      <xdr:row>14</xdr:row>
      <xdr:rowOff>129540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81501" y="419101"/>
          <a:ext cx="2243833" cy="2903219"/>
        </a:xfrm>
        <a:prstGeom prst="rect">
          <a:avLst/>
        </a:prstGeom>
      </xdr:spPr>
    </xdr:pic>
    <xdr:clientData/>
  </xdr:twoCellAnchor>
  <xdr:twoCellAnchor>
    <xdr:from>
      <xdr:col>0</xdr:col>
      <xdr:colOff>57150</xdr:colOff>
      <xdr:row>15</xdr:row>
      <xdr:rowOff>66675</xdr:rowOff>
    </xdr:from>
    <xdr:to>
      <xdr:col>6</xdr:col>
      <xdr:colOff>1276350</xdr:colOff>
      <xdr:row>32</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i="0" u="none" strike="noStrike" baseline="0">
              <a:solidFill>
                <a:srgbClr val="000000"/>
              </a:solidFill>
              <a:latin typeface="Times New Roman" pitchFamily="18" charset="0"/>
              <a:cs typeface="Times New Roman" pitchFamily="18" charset="0"/>
            </a:rPr>
            <a:t>Appearance:  </a:t>
          </a:r>
          <a:r>
            <a:rPr lang="en-US" sz="1200" b="0" i="0" u="none" strike="noStrike" baseline="0">
              <a:solidFill>
                <a:srgbClr val="000000"/>
              </a:solidFill>
              <a:latin typeface="Times New Roman" pitchFamily="18" charset="0"/>
              <a:cs typeface="Times New Roman" pitchFamily="18" charset="0"/>
            </a:rPr>
            <a:t>Valania doesn’t look much like a cleric. No mace, no heavy armor. Instead, she strongly favors her elven heritage, with light armor and a longbow making her look more like a ranger than a priest, although the symbology of Mystra woven into her attire gives some indication of her affiliations.  Slight of build, Valania has raven black hair and dusky, almost violet colored skin and deep blue eyes.</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1" i="0" u="none" strike="noStrike" baseline="0">
              <a:solidFill>
                <a:srgbClr val="000000"/>
              </a:solidFill>
              <a:latin typeface="Times New Roman" pitchFamily="18" charset="0"/>
              <a:cs typeface="Times New Roman" pitchFamily="18" charset="0"/>
            </a:rPr>
            <a:t>History:  </a:t>
          </a:r>
          <a:r>
            <a:rPr lang="en-US" sz="1200" b="0" i="0" u="none" strike="noStrike" baseline="0">
              <a:solidFill>
                <a:srgbClr val="000000"/>
              </a:solidFill>
              <a:latin typeface="Times New Roman" pitchFamily="18" charset="0"/>
              <a:cs typeface="Times New Roman" pitchFamily="18" charset="0"/>
            </a:rPr>
            <a:t>Raised in the elven court, Valania was destined to be a handmaiden to an elven noble, but had no patience for that sort of work. Early in life, she traveled with her mistress to the Wild city of Waterdeep, and found the chaos of the city invigorating. All of these different creatures and people with all their petty intrigues and fascinating lives. it was so different than the staid Elven courts. While exploring the city, she came across the House of Wonder and felt herself drawn within, as if by an unnatural force. Inside were men and women of a dozen different races and credos, all brought together through the common love of magic. There, in the House of Wonder, she felt at home.</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So she made it her home.</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1" i="0" u="none" strike="noStrike" baseline="0">
              <a:solidFill>
                <a:srgbClr val="000000"/>
              </a:solidFill>
              <a:latin typeface="Times New Roman" pitchFamily="18" charset="0"/>
              <a:cs typeface="Times New Roman" pitchFamily="18" charset="0"/>
            </a:rPr>
            <a:t>Personality:  </a:t>
          </a:r>
          <a:r>
            <a:rPr lang="en-US" sz="1200" b="0" i="0" u="none" strike="noStrike" baseline="0">
              <a:solidFill>
                <a:srgbClr val="000000"/>
              </a:solidFill>
              <a:latin typeface="Times New Roman" pitchFamily="18" charset="0"/>
              <a:cs typeface="Times New Roman" pitchFamily="18" charset="0"/>
            </a:rPr>
            <a:t>Unlike Mellion, who’s cold and aloof, Valania is warm and gracious. She enjoys good conversation and loves magic. Mellion's obsessive focus on understanding magic inspires her, but she worries that the deeper he delves into his research, the farther he drifts from humanity. As such, she tries to draw him out of his comfortable shell, to challenge and give him a more fullfilling life. And not just for his benefit. She considers Mellion reactive, content to ignore the world. By properly guiding him, Val believes she can weild him as a powerful weapon for good.</a:t>
          </a:r>
        </a:p>
      </xdr:txBody>
    </xdr:sp>
    <xdr:clientData/>
  </xdr:twoCellAnchor>
  <xdr:twoCellAnchor>
    <xdr:from>
      <xdr:col>5</xdr:col>
      <xdr:colOff>66675</xdr:colOff>
      <xdr:row>11</xdr:row>
      <xdr:rowOff>205740</xdr:rowOff>
    </xdr:from>
    <xdr:to>
      <xdr:col>6</xdr:col>
      <xdr:colOff>1238250</xdr:colOff>
      <xdr:row>14</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49115" y="2750820"/>
          <a:ext cx="2291715" cy="68008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200" b="0" i="0" u="none" strike="noStrike" baseline="0">
              <a:solidFill>
                <a:srgbClr val="000000"/>
              </a:solidFill>
              <a:latin typeface="Times New Roman"/>
              <a:cs typeface="Times New Roman"/>
            </a:rPr>
            <a:t>Resist Electric 30; Resist Fire 20; Resist Cold 20; Resist Sonic 20;</a:t>
          </a:r>
        </a:p>
        <a:p>
          <a:pPr algn="ctr" rtl="0">
            <a:defRPr sz="1000"/>
          </a:pPr>
          <a:r>
            <a:rPr lang="en-US" sz="1200" b="0" i="1" u="none" strike="noStrike" baseline="0">
              <a:solidFill>
                <a:srgbClr val="000000"/>
              </a:solidFill>
              <a:latin typeface="Times New Roman"/>
              <a:cs typeface="Times New Roman"/>
            </a:rPr>
            <a:t>Fire Shield 1d6 + 15</a:t>
          </a: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7620</xdr:colOff>
      <xdr:row>43</xdr:row>
      <xdr:rowOff>38100</xdr:rowOff>
    </xdr:from>
    <xdr:to>
      <xdr:col>9</xdr:col>
      <xdr:colOff>1661160</xdr:colOff>
      <xdr:row>44</xdr:row>
      <xdr:rowOff>83820</xdr:rowOff>
    </xdr:to>
    <xdr:sp macro="" textlink="">
      <xdr:nvSpPr>
        <xdr:cNvPr id="5" name="Text Box 60">
          <a:extLst>
            <a:ext uri="{FF2B5EF4-FFF2-40B4-BE49-F238E27FC236}">
              <a16:creationId xmlns:a16="http://schemas.microsoft.com/office/drawing/2014/main" id="{00000000-0008-0000-0100-000005000000}"/>
            </a:ext>
          </a:extLst>
        </xdr:cNvPr>
        <xdr:cNvSpPr txBox="1">
          <a:spLocks noChangeArrowheads="1"/>
        </xdr:cNvSpPr>
      </xdr:nvSpPr>
      <xdr:spPr bwMode="auto">
        <a:xfrm>
          <a:off x="5334000" y="9517380"/>
          <a:ext cx="1653540" cy="259080"/>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100" b="0" i="1" u="none" strike="noStrike" baseline="0">
              <a:solidFill>
                <a:srgbClr val="000000"/>
              </a:solidFill>
              <a:latin typeface="Times New Roman" panose="02020603050405020304" pitchFamily="18" charset="0"/>
              <a:cs typeface="Times New Roman" panose="02020603050405020304" pitchFamily="18" charset="0"/>
            </a:rPr>
            <a:t>Owlfeather +5 (10 mins)</a:t>
          </a:r>
          <a:endParaRPr lang="en-US" sz="1000" b="0" i="0" u="none" strike="noStrike" baseline="0">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188595</xdr:colOff>
      <xdr:row>1</xdr:row>
      <xdr:rowOff>123825</xdr:rowOff>
    </xdr:from>
    <xdr:to>
      <xdr:col>2</xdr:col>
      <xdr:colOff>234315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showGridLines="0" tabSelected="1" zoomScaleNormal="100" workbookViewId="0"/>
  </sheetViews>
  <sheetFormatPr defaultColWidth="13" defaultRowHeight="15.6" x14ac:dyDescent="0.3"/>
  <cols>
    <col min="1" max="1" width="20.5" style="75" customWidth="1"/>
    <col min="2" max="2" width="11" style="76" bestFit="1" customWidth="1"/>
    <col min="3" max="3" width="5.796875" style="76" customWidth="1"/>
    <col min="4" max="4" width="14" style="75" bestFit="1" customWidth="1"/>
    <col min="5" max="5" width="10.8984375" style="76" bestFit="1" customWidth="1"/>
    <col min="6" max="6" width="14.69921875" style="75" customWidth="1"/>
    <col min="7" max="7" width="17.09765625" style="76" customWidth="1"/>
    <col min="8" max="16384" width="13" style="32"/>
  </cols>
  <sheetData>
    <row r="1" spans="1:7" ht="29.4" thickTop="1" thickBot="1" x14ac:dyDescent="0.35">
      <c r="A1" s="26" t="s">
        <v>794</v>
      </c>
      <c r="B1" s="27"/>
      <c r="C1" s="28"/>
      <c r="D1" s="29"/>
      <c r="E1" s="30"/>
      <c r="F1" s="29"/>
      <c r="G1" s="31" t="s">
        <v>793</v>
      </c>
    </row>
    <row r="2" spans="1:7" ht="17.399999999999999" thickTop="1" x14ac:dyDescent="0.3">
      <c r="A2" s="33" t="s">
        <v>768</v>
      </c>
      <c r="B2" s="34" t="s">
        <v>307</v>
      </c>
      <c r="C2" s="34"/>
      <c r="D2" s="35" t="s">
        <v>769</v>
      </c>
      <c r="E2" s="36">
        <v>176</v>
      </c>
      <c r="F2" s="37"/>
      <c r="G2" s="38"/>
    </row>
    <row r="3" spans="1:7" ht="16.8" x14ac:dyDescent="0.3">
      <c r="A3" s="33" t="s">
        <v>770</v>
      </c>
      <c r="B3" s="34" t="s">
        <v>304</v>
      </c>
      <c r="C3" s="34"/>
      <c r="D3" s="35" t="s">
        <v>0</v>
      </c>
      <c r="E3" s="36">
        <v>10</v>
      </c>
      <c r="F3" s="35"/>
      <c r="G3" s="38"/>
    </row>
    <row r="4" spans="1:7" ht="16.8" x14ac:dyDescent="0.3">
      <c r="A4" s="33" t="s">
        <v>771</v>
      </c>
      <c r="B4" s="34" t="s">
        <v>308</v>
      </c>
      <c r="C4" s="34"/>
      <c r="D4" s="35" t="s">
        <v>772</v>
      </c>
      <c r="E4" s="36" t="s">
        <v>305</v>
      </c>
      <c r="F4" s="35"/>
      <c r="G4" s="38"/>
    </row>
    <row r="5" spans="1:7" ht="16.8" x14ac:dyDescent="0.3">
      <c r="A5" s="33" t="s">
        <v>773</v>
      </c>
      <c r="B5" s="34" t="s">
        <v>798</v>
      </c>
      <c r="C5" s="34"/>
      <c r="D5" s="35" t="s">
        <v>774</v>
      </c>
      <c r="E5" s="36" t="s">
        <v>306</v>
      </c>
      <c r="F5" s="35"/>
      <c r="G5" s="38"/>
    </row>
    <row r="6" spans="1:7" ht="17.399999999999999" thickBot="1" x14ac:dyDescent="0.35">
      <c r="A6" s="33" t="s">
        <v>775</v>
      </c>
      <c r="B6" s="34" t="s">
        <v>795</v>
      </c>
      <c r="C6" s="34"/>
      <c r="D6" s="35" t="s">
        <v>776</v>
      </c>
      <c r="E6" s="36" t="s">
        <v>309</v>
      </c>
      <c r="F6" s="35"/>
      <c r="G6" s="38"/>
    </row>
    <row r="7" spans="1:7" ht="17.399999999999999" thickTop="1" x14ac:dyDescent="0.3">
      <c r="A7" s="39" t="s">
        <v>777</v>
      </c>
      <c r="B7" s="495">
        <f>E3-2+3+2</f>
        <v>13</v>
      </c>
      <c r="C7" s="417"/>
      <c r="D7" s="40" t="s">
        <v>778</v>
      </c>
      <c r="E7" s="41" t="s">
        <v>163</v>
      </c>
      <c r="F7" s="42"/>
      <c r="G7" s="38"/>
    </row>
    <row r="8" spans="1:7" ht="17.399999999999999" thickBot="1" x14ac:dyDescent="0.35">
      <c r="A8" s="359" t="s">
        <v>779</v>
      </c>
      <c r="B8" s="360" t="str">
        <f>C10</f>
        <v>+1</v>
      </c>
      <c r="C8" s="361"/>
      <c r="D8" s="362" t="s">
        <v>780</v>
      </c>
      <c r="E8" s="363" t="s">
        <v>163</v>
      </c>
      <c r="F8" s="42"/>
      <c r="G8" s="38"/>
    </row>
    <row r="9" spans="1:7" ht="17.399999999999999" thickTop="1" x14ac:dyDescent="0.3">
      <c r="A9" s="43" t="s">
        <v>781</v>
      </c>
      <c r="B9" s="427">
        <f>8+6</f>
        <v>14</v>
      </c>
      <c r="C9" s="44" t="str">
        <f t="shared" ref="C9:C14" si="0">IF(B9&gt;9.9,CONCATENATE("+",ROUNDDOWN((B9-10)/2,0)),ROUNDUP((B9-10)/2,0))</f>
        <v>+2</v>
      </c>
      <c r="D9" s="45" t="s">
        <v>782</v>
      </c>
      <c r="E9" s="472" t="s">
        <v>757</v>
      </c>
      <c r="F9" s="42"/>
      <c r="G9" s="38"/>
    </row>
    <row r="10" spans="1:7" ht="16.8" x14ac:dyDescent="0.3">
      <c r="A10" s="46" t="s">
        <v>783</v>
      </c>
      <c r="B10" s="47">
        <v>13</v>
      </c>
      <c r="C10" s="48" t="str">
        <f t="shared" si="0"/>
        <v>+1</v>
      </c>
      <c r="D10" s="49" t="s">
        <v>784</v>
      </c>
      <c r="E10" s="50">
        <f>SUM(Martial!G4:G22)+SUM(Equipment!C3:C19)</f>
        <v>36.5</v>
      </c>
      <c r="F10" s="42"/>
      <c r="G10" s="38"/>
    </row>
    <row r="11" spans="1:7" ht="16.8" x14ac:dyDescent="0.3">
      <c r="A11" s="51" t="s">
        <v>785</v>
      </c>
      <c r="B11" s="52">
        <v>10</v>
      </c>
      <c r="C11" s="53" t="str">
        <f t="shared" si="0"/>
        <v>+0</v>
      </c>
      <c r="D11" s="49" t="s">
        <v>786</v>
      </c>
      <c r="E11" s="54">
        <f>ROUNDUP(((E3*6)*0.75)+(E3*C11),0)</f>
        <v>45</v>
      </c>
      <c r="F11" s="42"/>
      <c r="G11" s="38"/>
    </row>
    <row r="12" spans="1:7" ht="16.8" x14ac:dyDescent="0.3">
      <c r="A12" s="55" t="s">
        <v>787</v>
      </c>
      <c r="B12" s="52">
        <v>12</v>
      </c>
      <c r="C12" s="48" t="str">
        <f t="shared" si="0"/>
        <v>+1</v>
      </c>
      <c r="D12" s="56" t="s">
        <v>788</v>
      </c>
      <c r="E12" s="496">
        <f>-1+10+C10+2</f>
        <v>12</v>
      </c>
      <c r="F12" s="33"/>
      <c r="G12" s="38"/>
    </row>
    <row r="13" spans="1:7" ht="16.8" x14ac:dyDescent="0.3">
      <c r="A13" s="57" t="s">
        <v>789</v>
      </c>
      <c r="B13" s="58">
        <v>21</v>
      </c>
      <c r="C13" s="48" t="str">
        <f t="shared" si="0"/>
        <v>+5</v>
      </c>
      <c r="D13" s="56" t="s">
        <v>790</v>
      </c>
      <c r="E13" s="327">
        <f>E14-C10</f>
        <v>20</v>
      </c>
      <c r="F13" s="42"/>
      <c r="G13" s="38"/>
    </row>
    <row r="14" spans="1:7" ht="17.399999999999999" thickBot="1" x14ac:dyDescent="0.35">
      <c r="A14" s="59" t="s">
        <v>791</v>
      </c>
      <c r="B14" s="333">
        <v>14</v>
      </c>
      <c r="C14" s="60" t="str">
        <f t="shared" si="0"/>
        <v>+2</v>
      </c>
      <c r="D14" s="61" t="s">
        <v>792</v>
      </c>
      <c r="E14" s="321">
        <f>E12+SUM(Martial!B17:B19)</f>
        <v>21</v>
      </c>
      <c r="F14" s="42"/>
      <c r="G14" s="38"/>
    </row>
    <row r="15" spans="1:7" ht="24" thickTop="1" thickBot="1" x14ac:dyDescent="0.35">
      <c r="A15" s="62" t="s">
        <v>18</v>
      </c>
      <c r="B15" s="63"/>
      <c r="C15" s="63"/>
      <c r="F15" s="64"/>
      <c r="G15" s="65"/>
    </row>
    <row r="16" spans="1:7" s="7" customFormat="1" ht="17.399999999999999" thickTop="1" x14ac:dyDescent="0.3">
      <c r="A16" s="66"/>
      <c r="B16" s="67"/>
      <c r="C16" s="67"/>
      <c r="D16" s="67"/>
      <c r="E16" s="67"/>
      <c r="F16" s="67"/>
      <c r="G16" s="68"/>
    </row>
    <row r="17" spans="1:7" s="7" customFormat="1" ht="16.8" x14ac:dyDescent="0.3">
      <c r="A17" s="69"/>
      <c r="B17" s="70"/>
      <c r="C17" s="70"/>
      <c r="D17" s="70"/>
      <c r="E17" s="70"/>
      <c r="F17" s="70"/>
      <c r="G17" s="71"/>
    </row>
    <row r="18" spans="1:7" s="7" customFormat="1" ht="16.8" x14ac:dyDescent="0.3">
      <c r="A18" s="69"/>
      <c r="B18" s="70"/>
      <c r="C18" s="70"/>
      <c r="D18" s="70"/>
      <c r="E18" s="70"/>
      <c r="F18" s="70"/>
      <c r="G18" s="71"/>
    </row>
    <row r="19" spans="1:7" s="7" customFormat="1" ht="16.8" x14ac:dyDescent="0.3">
      <c r="A19" s="69"/>
      <c r="B19" s="70"/>
      <c r="C19" s="70"/>
      <c r="D19" s="70"/>
      <c r="E19" s="70"/>
      <c r="F19" s="70"/>
      <c r="G19" s="71"/>
    </row>
    <row r="20" spans="1:7" s="7" customFormat="1" ht="16.8" x14ac:dyDescent="0.3">
      <c r="A20" s="69"/>
      <c r="B20" s="70"/>
      <c r="C20" s="70"/>
      <c r="D20" s="70"/>
      <c r="E20" s="70"/>
      <c r="F20" s="70"/>
      <c r="G20" s="71"/>
    </row>
    <row r="21" spans="1:7" s="7" customFormat="1" ht="16.8" x14ac:dyDescent="0.3">
      <c r="A21" s="69"/>
      <c r="B21" s="70"/>
      <c r="C21" s="70"/>
      <c r="D21" s="70"/>
      <c r="E21" s="70"/>
      <c r="F21" s="70"/>
      <c r="G21" s="71"/>
    </row>
    <row r="22" spans="1:7" s="7" customFormat="1" ht="16.8" x14ac:dyDescent="0.3">
      <c r="A22" s="69"/>
      <c r="B22" s="70"/>
      <c r="C22" s="70"/>
      <c r="D22" s="70"/>
      <c r="E22" s="70"/>
      <c r="F22" s="70"/>
      <c r="G22" s="71"/>
    </row>
    <row r="23" spans="1:7" s="7" customFormat="1" ht="16.8" x14ac:dyDescent="0.3">
      <c r="A23" s="69"/>
      <c r="B23" s="70"/>
      <c r="C23" s="70"/>
      <c r="D23" s="70"/>
      <c r="E23" s="70"/>
      <c r="F23" s="70"/>
      <c r="G23" s="71"/>
    </row>
    <row r="24" spans="1:7" s="7" customFormat="1" ht="16.8" x14ac:dyDescent="0.3">
      <c r="A24" s="69"/>
      <c r="B24" s="70"/>
      <c r="C24" s="70"/>
      <c r="D24" s="70"/>
      <c r="E24" s="70"/>
      <c r="F24" s="70"/>
      <c r="G24" s="71"/>
    </row>
    <row r="25" spans="1:7" s="7" customFormat="1" ht="16.8" x14ac:dyDescent="0.3">
      <c r="A25" s="69"/>
      <c r="B25" s="70"/>
      <c r="C25" s="70"/>
      <c r="D25" s="70"/>
      <c r="E25" s="70"/>
      <c r="F25" s="70"/>
      <c r="G25" s="71"/>
    </row>
    <row r="26" spans="1:7" s="7" customFormat="1" ht="16.8" x14ac:dyDescent="0.3">
      <c r="A26" s="69"/>
      <c r="B26" s="70"/>
      <c r="C26" s="70"/>
      <c r="D26" s="70"/>
      <c r="E26" s="70"/>
      <c r="F26" s="70"/>
      <c r="G26" s="71"/>
    </row>
    <row r="27" spans="1:7" s="7" customFormat="1" ht="16.8" x14ac:dyDescent="0.3">
      <c r="A27" s="69"/>
      <c r="B27" s="70"/>
      <c r="C27" s="70"/>
      <c r="D27" s="70"/>
      <c r="E27" s="70"/>
      <c r="F27" s="70"/>
      <c r="G27" s="71"/>
    </row>
    <row r="28" spans="1:7" s="7" customFormat="1" ht="16.8" x14ac:dyDescent="0.3">
      <c r="A28" s="69"/>
      <c r="B28" s="70"/>
      <c r="C28" s="70"/>
      <c r="D28" s="70"/>
      <c r="E28" s="70"/>
      <c r="F28" s="70"/>
      <c r="G28" s="71"/>
    </row>
    <row r="29" spans="1:7" s="7" customFormat="1" ht="16.8" x14ac:dyDescent="0.3">
      <c r="A29" s="69"/>
      <c r="B29" s="70"/>
      <c r="C29" s="70"/>
      <c r="D29" s="70"/>
      <c r="E29" s="70"/>
      <c r="F29" s="70"/>
      <c r="G29" s="71"/>
    </row>
    <row r="30" spans="1:7" s="7" customFormat="1" ht="16.8" x14ac:dyDescent="0.3">
      <c r="A30" s="69"/>
      <c r="B30" s="70"/>
      <c r="C30" s="70"/>
      <c r="D30" s="70"/>
      <c r="E30" s="70"/>
      <c r="F30" s="70"/>
      <c r="G30" s="71"/>
    </row>
    <row r="31" spans="1:7" s="7" customFormat="1" ht="16.8" x14ac:dyDescent="0.3">
      <c r="A31" s="69"/>
      <c r="B31" s="70"/>
      <c r="C31" s="70"/>
      <c r="D31" s="70"/>
      <c r="E31" s="70"/>
      <c r="F31" s="70"/>
      <c r="G31" s="71"/>
    </row>
    <row r="32" spans="1:7" s="7" customFormat="1" ht="16.8" x14ac:dyDescent="0.3">
      <c r="A32" s="69"/>
      <c r="B32" s="70"/>
      <c r="C32" s="70"/>
      <c r="D32" s="70"/>
      <c r="E32" s="70"/>
      <c r="F32" s="70"/>
      <c r="G32" s="71"/>
    </row>
    <row r="33" spans="1:7" ht="17.399999999999999" thickBot="1" x14ac:dyDescent="0.35">
      <c r="A33" s="72"/>
      <c r="B33" s="73"/>
      <c r="C33" s="73"/>
      <c r="D33" s="73"/>
      <c r="E33" s="73"/>
      <c r="F33" s="73"/>
      <c r="G33" s="74"/>
    </row>
    <row r="34" spans="1:7" ht="16.2" thickTop="1" x14ac:dyDescent="0.3"/>
  </sheetData>
  <phoneticPr fontId="0" type="noConversion"/>
  <conditionalFormatting sqref="E10">
    <cfRule type="cellIs" dxfId="20" priority="4" stopIfTrue="1" operator="greaterThan">
      <formula>116</formula>
    </cfRule>
    <cfRule type="cellIs" dxfId="19"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showGridLines="0" workbookViewId="0">
      <pane ySplit="2" topLeftCell="A3" activePane="bottomLeft" state="frozen"/>
      <selection pane="bottomLeft" activeCell="A3" sqref="A3"/>
    </sheetView>
  </sheetViews>
  <sheetFormatPr defaultColWidth="13" defaultRowHeight="15.6" x14ac:dyDescent="0.3"/>
  <cols>
    <col min="1" max="1" width="30" style="75" bestFit="1" customWidth="1"/>
    <col min="2" max="2" width="5.8984375" style="75" bestFit="1" customWidth="1"/>
    <col min="3" max="3" width="7.59765625" style="76" hidden="1" customWidth="1"/>
    <col min="4" max="4" width="5.8984375" style="76" hidden="1" customWidth="1"/>
    <col min="5" max="5" width="9.19921875" style="76" bestFit="1" customWidth="1"/>
    <col min="6" max="6" width="6.69921875" style="76" bestFit="1" customWidth="1"/>
    <col min="7" max="7" width="6" style="76" bestFit="1" customWidth="1"/>
    <col min="8" max="8" width="5.19921875" style="76" bestFit="1" customWidth="1"/>
    <col min="9" max="9" width="6.8984375" style="76" bestFit="1" customWidth="1"/>
    <col min="10" max="10" width="22" style="75" bestFit="1" customWidth="1"/>
    <col min="11" max="16384" width="13" style="32"/>
  </cols>
  <sheetData>
    <row r="1" spans="1:10" ht="23.4" thickBot="1" x14ac:dyDescent="0.35">
      <c r="A1" s="77" t="s">
        <v>7</v>
      </c>
      <c r="B1" s="78"/>
      <c r="C1" s="78"/>
      <c r="D1" s="78"/>
      <c r="E1" s="78"/>
      <c r="F1" s="78"/>
      <c r="G1" s="78"/>
      <c r="H1" s="78"/>
      <c r="I1" s="78"/>
      <c r="J1" s="78"/>
    </row>
    <row r="2" spans="1:10" s="7" customFormat="1" ht="34.200000000000003" thickBot="1" x14ac:dyDescent="0.35">
      <c r="A2" s="2" t="s">
        <v>162</v>
      </c>
      <c r="B2" s="3" t="s">
        <v>23</v>
      </c>
      <c r="C2" s="3" t="s">
        <v>30</v>
      </c>
      <c r="D2" s="3" t="s">
        <v>22</v>
      </c>
      <c r="E2" s="4" t="s">
        <v>55</v>
      </c>
      <c r="F2" s="4" t="s">
        <v>31</v>
      </c>
      <c r="G2" s="4" t="s">
        <v>57</v>
      </c>
      <c r="H2" s="5" t="s">
        <v>161</v>
      </c>
      <c r="I2" s="3" t="s">
        <v>87</v>
      </c>
      <c r="J2" s="6" t="s">
        <v>85</v>
      </c>
    </row>
    <row r="3" spans="1:10" s="7" customFormat="1" ht="16.8" x14ac:dyDescent="0.3">
      <c r="A3" s="79" t="s">
        <v>60</v>
      </c>
      <c r="B3" s="373">
        <f>7</f>
        <v>7</v>
      </c>
      <c r="C3" s="80" t="s">
        <v>25</v>
      </c>
      <c r="D3" s="80" t="str">
        <f>IF(C3="Str",'Personal File'!$C$9,IF(C3="Dex",'Personal File'!$C$10,IF(C3="Con",'Personal File'!$C$11,IF(C3="Int",'Personal File'!$C$12,IF(C3="Wis",'Personal File'!$C$13,IF(C3="Cha",'Personal File'!$C$14))))))</f>
        <v>+0</v>
      </c>
      <c r="E3" s="81" t="str">
        <f t="shared" ref="E3:E40" si="0">CONCATENATE(C3," (",D3,")")</f>
        <v>Con (+0)</v>
      </c>
      <c r="F3" s="457">
        <f>2+1</f>
        <v>3</v>
      </c>
      <c r="G3" s="82">
        <f t="shared" ref="G3:G40" si="1">B3+D3+F3</f>
        <v>10</v>
      </c>
      <c r="H3" s="83">
        <f ca="1">RANDBETWEEN(1,20)</f>
        <v>9</v>
      </c>
      <c r="I3" s="82">
        <f t="shared" ref="I3:I40" ca="1" si="2">SUM(G3:H3)</f>
        <v>19</v>
      </c>
      <c r="J3" s="506" t="s">
        <v>797</v>
      </c>
    </row>
    <row r="4" spans="1:10" s="7" customFormat="1" ht="16.8" x14ac:dyDescent="0.3">
      <c r="A4" s="85" t="s">
        <v>61</v>
      </c>
      <c r="B4" s="373">
        <f>3</f>
        <v>3</v>
      </c>
      <c r="C4" s="80" t="s">
        <v>28</v>
      </c>
      <c r="D4" s="80" t="str">
        <f>IF(C4="Str",'Personal File'!$C$9,IF(C4="Dex",'Personal File'!$C$10,IF(C4="Con",'Personal File'!$C$11,IF(C4="Int",'Personal File'!$C$12,IF(C4="Wis",'Personal File'!$C$13,IF(C4="Cha",'Personal File'!$C$14))))))</f>
        <v>+1</v>
      </c>
      <c r="E4" s="86" t="str">
        <f t="shared" si="0"/>
        <v>Dex (+1)</v>
      </c>
      <c r="F4" s="457">
        <f>2+1</f>
        <v>3</v>
      </c>
      <c r="G4" s="82">
        <f t="shared" si="1"/>
        <v>7</v>
      </c>
      <c r="H4" s="83">
        <f ca="1">RANDBETWEEN(1,20)</f>
        <v>4</v>
      </c>
      <c r="I4" s="82">
        <f t="shared" ca="1" si="2"/>
        <v>11</v>
      </c>
      <c r="J4" s="506" t="s">
        <v>797</v>
      </c>
    </row>
    <row r="5" spans="1:10" s="7" customFormat="1" ht="16.8" x14ac:dyDescent="0.3">
      <c r="A5" s="87" t="s">
        <v>62</v>
      </c>
      <c r="B5" s="374">
        <f>7</f>
        <v>7</v>
      </c>
      <c r="C5" s="88" t="s">
        <v>27</v>
      </c>
      <c r="D5" s="88" t="str">
        <f>IF(C5="Str",'Personal File'!$C$9,IF(C5="Dex",'Personal File'!$C$10,IF(C5="Con",'Personal File'!$C$11,IF(C5="Int",'Personal File'!$C$12,IF(C5="Wis",'Personal File'!$C$13,IF(C5="Cha",'Personal File'!$C$14))))))</f>
        <v>+5</v>
      </c>
      <c r="E5" s="89" t="str">
        <f t="shared" si="0"/>
        <v>Wis (+5)</v>
      </c>
      <c r="F5" s="458">
        <f>2+1</f>
        <v>3</v>
      </c>
      <c r="G5" s="90">
        <f t="shared" si="1"/>
        <v>15</v>
      </c>
      <c r="H5" s="91">
        <f ca="1">RANDBETWEEN(1,20)</f>
        <v>10</v>
      </c>
      <c r="I5" s="90">
        <f t="shared" ca="1" si="2"/>
        <v>25</v>
      </c>
      <c r="J5" s="507" t="s">
        <v>797</v>
      </c>
    </row>
    <row r="6" spans="1:10" s="99" customFormat="1" ht="16.8" x14ac:dyDescent="0.3">
      <c r="A6" s="92" t="s">
        <v>32</v>
      </c>
      <c r="B6" s="80">
        <v>0</v>
      </c>
      <c r="C6" s="93" t="s">
        <v>26</v>
      </c>
      <c r="D6" s="94" t="str">
        <f>IF(C6="Str",'Personal File'!$C$9,IF(C6="Dex",'Personal File'!$C$10,IF(C6="Con",'Personal File'!$C$11,IF(C6="Int",'Personal File'!$C$12,IF(C6="Wis",'Personal File'!$C$13,IF(C6="Cha",'Personal File'!$C$14))))))</f>
        <v>+1</v>
      </c>
      <c r="E6" s="95" t="str">
        <f t="shared" si="0"/>
        <v>Int (+1)</v>
      </c>
      <c r="F6" s="96" t="s">
        <v>56</v>
      </c>
      <c r="G6" s="97">
        <f t="shared" si="1"/>
        <v>1</v>
      </c>
      <c r="H6" s="83">
        <f ca="1">RANDBETWEEN(1,20)</f>
        <v>4</v>
      </c>
      <c r="I6" s="97">
        <f t="shared" ca="1" si="2"/>
        <v>5</v>
      </c>
      <c r="J6" s="98"/>
    </row>
    <row r="7" spans="1:10" s="103" customFormat="1" ht="16.8" x14ac:dyDescent="0.3">
      <c r="A7" s="100" t="s">
        <v>33</v>
      </c>
      <c r="B7" s="80">
        <v>0</v>
      </c>
      <c r="C7" s="101" t="s">
        <v>28</v>
      </c>
      <c r="D7" s="102" t="str">
        <f>IF(C7="Str",'Personal File'!$C$9,IF(C7="Dex",'Personal File'!$C$10,IF(C7="Con",'Personal File'!$C$11,IF(C7="Int",'Personal File'!$C$12,IF(C7="Wis",'Personal File'!$C$13,IF(C7="Cha",'Personal File'!$C$14))))))</f>
        <v>+1</v>
      </c>
      <c r="E7" s="86" t="str">
        <f t="shared" si="0"/>
        <v>Dex (+1)</v>
      </c>
      <c r="F7" s="97" t="s">
        <v>56</v>
      </c>
      <c r="G7" s="97">
        <f t="shared" si="1"/>
        <v>1</v>
      </c>
      <c r="H7" s="83">
        <f ca="1">RANDBETWEEN(1,20)</f>
        <v>9</v>
      </c>
      <c r="I7" s="97">
        <f t="shared" ca="1" si="2"/>
        <v>10</v>
      </c>
      <c r="J7" s="98"/>
    </row>
    <row r="8" spans="1:10" s="108" customFormat="1" ht="16.8" x14ac:dyDescent="0.3">
      <c r="A8" s="104" t="s">
        <v>34</v>
      </c>
      <c r="B8" s="80">
        <v>0</v>
      </c>
      <c r="C8" s="105" t="s">
        <v>24</v>
      </c>
      <c r="D8" s="106" t="str">
        <f>IF(C8="Str",'Personal File'!$C$9,IF(C8="Dex",'Personal File'!$C$10,IF(C8="Con",'Personal File'!$C$11,IF(C8="Int",'Personal File'!$C$12,IF(C8="Wis",'Personal File'!$C$13,IF(C8="Cha",'Personal File'!$C$14))))))</f>
        <v>+2</v>
      </c>
      <c r="E8" s="107" t="str">
        <f t="shared" si="0"/>
        <v>Cha (+2)</v>
      </c>
      <c r="F8" s="97" t="s">
        <v>56</v>
      </c>
      <c r="G8" s="97">
        <f t="shared" si="1"/>
        <v>2</v>
      </c>
      <c r="H8" s="83">
        <f t="shared" ref="H8:H44" ca="1" si="3">RANDBETWEEN(1,20)</f>
        <v>15</v>
      </c>
      <c r="I8" s="97">
        <f t="shared" ca="1" si="2"/>
        <v>17</v>
      </c>
      <c r="J8" s="98"/>
    </row>
    <row r="9" spans="1:10" s="113" customFormat="1" ht="16.8" x14ac:dyDescent="0.3">
      <c r="A9" s="109" t="s">
        <v>35</v>
      </c>
      <c r="B9" s="80">
        <v>0</v>
      </c>
      <c r="C9" s="110" t="s">
        <v>29</v>
      </c>
      <c r="D9" s="111" t="str">
        <f>IF(C9="Str",'Personal File'!$C$9,IF(C9="Dex",'Personal File'!$C$10,IF(C9="Con",'Personal File'!$C$11,IF(C9="Int",'Personal File'!$C$12,IF(C9="Wis",'Personal File'!$C$13,IF(C9="Cha",'Personal File'!$C$14))))))</f>
        <v>+2</v>
      </c>
      <c r="E9" s="112" t="str">
        <f t="shared" si="0"/>
        <v>Str (+2)</v>
      </c>
      <c r="F9" s="97" t="s">
        <v>56</v>
      </c>
      <c r="G9" s="97">
        <f t="shared" si="1"/>
        <v>2</v>
      </c>
      <c r="H9" s="83">
        <f t="shared" ca="1" si="3"/>
        <v>10</v>
      </c>
      <c r="I9" s="97">
        <f t="shared" ca="1" si="2"/>
        <v>12</v>
      </c>
      <c r="J9" s="98"/>
    </row>
    <row r="10" spans="1:10" s="113" customFormat="1" ht="16.8" x14ac:dyDescent="0.3">
      <c r="A10" s="114" t="s">
        <v>8</v>
      </c>
      <c r="B10" s="115">
        <v>13</v>
      </c>
      <c r="C10" s="116" t="s">
        <v>25</v>
      </c>
      <c r="D10" s="117" t="str">
        <f>IF(C10="Str",'Personal File'!$C$9,IF(C10="Dex",'Personal File'!$C$10,IF(C10="Con",'Personal File'!$C$11,IF(C10="Int",'Personal File'!$C$12,IF(C10="Wis",'Personal File'!$C$13,IF(C10="Cha",'Personal File'!$C$14))))))</f>
        <v>+0</v>
      </c>
      <c r="E10" s="118" t="str">
        <f t="shared" si="0"/>
        <v>Con (+0)</v>
      </c>
      <c r="F10" s="119" t="s">
        <v>255</v>
      </c>
      <c r="G10" s="119">
        <f t="shared" si="1"/>
        <v>15</v>
      </c>
      <c r="H10" s="83">
        <f t="shared" ca="1" si="3"/>
        <v>15</v>
      </c>
      <c r="I10" s="119">
        <f t="shared" ca="1" si="2"/>
        <v>30</v>
      </c>
      <c r="J10" s="120"/>
    </row>
    <row r="11" spans="1:10" s="99" customFormat="1" ht="16.8" x14ac:dyDescent="0.3">
      <c r="A11" s="92" t="s">
        <v>103</v>
      </c>
      <c r="B11" s="80">
        <v>0</v>
      </c>
      <c r="C11" s="93" t="s">
        <v>26</v>
      </c>
      <c r="D11" s="94" t="str">
        <f>IF(C11="Str",'Personal File'!$C$9,IF(C11="Dex",'Personal File'!$C$10,IF(C11="Con",'Personal File'!$C$11,IF(C11="Int",'Personal File'!$C$12,IF(C11="Wis",'Personal File'!$C$13,IF(C11="Cha",'Personal File'!$C$14))))))</f>
        <v>+1</v>
      </c>
      <c r="E11" s="95" t="str">
        <f t="shared" si="0"/>
        <v>Int (+1)</v>
      </c>
      <c r="F11" s="97" t="s">
        <v>56</v>
      </c>
      <c r="G11" s="97">
        <f t="shared" si="1"/>
        <v>1</v>
      </c>
      <c r="H11" s="83">
        <f t="shared" ca="1" si="3"/>
        <v>9</v>
      </c>
      <c r="I11" s="97">
        <f t="shared" ca="1" si="2"/>
        <v>10</v>
      </c>
      <c r="J11" s="98"/>
    </row>
    <row r="12" spans="1:10" s="128" customFormat="1" ht="16.8" x14ac:dyDescent="0.3">
      <c r="A12" s="121" t="s">
        <v>36</v>
      </c>
      <c r="B12" s="122">
        <v>0</v>
      </c>
      <c r="C12" s="123" t="s">
        <v>26</v>
      </c>
      <c r="D12" s="124" t="str">
        <f>IF(C12="Str",'Personal File'!$C$9,IF(C12="Dex",'Personal File'!$C$10,IF(C12="Con",'Personal File'!$C$11,IF(C12="Int",'Personal File'!$C$12,IF(C12="Wis",'Personal File'!$C$13,IF(C12="Cha",'Personal File'!$C$14))))))</f>
        <v>+1</v>
      </c>
      <c r="E12" s="125" t="str">
        <f t="shared" si="0"/>
        <v>Int (+1)</v>
      </c>
      <c r="F12" s="126" t="s">
        <v>56</v>
      </c>
      <c r="G12" s="126">
        <f t="shared" si="1"/>
        <v>1</v>
      </c>
      <c r="H12" s="83">
        <f t="shared" ca="1" si="3"/>
        <v>19</v>
      </c>
      <c r="I12" s="126">
        <f t="shared" ca="1" si="2"/>
        <v>20</v>
      </c>
      <c r="J12" s="127"/>
    </row>
    <row r="13" spans="1:10" s="103" customFormat="1" ht="16.8" x14ac:dyDescent="0.3">
      <c r="A13" s="399" t="s">
        <v>37</v>
      </c>
      <c r="B13" s="129">
        <v>13</v>
      </c>
      <c r="C13" s="400" t="s">
        <v>24</v>
      </c>
      <c r="D13" s="401" t="str">
        <f>IF(C13="Str",'Personal File'!$C$9,IF(C13="Dex",'Personal File'!$C$10,IF(C13="Con",'Personal File'!$C$11,IF(C13="Int",'Personal File'!$C$12,IF(C13="Wis",'Personal File'!$C$13,IF(C13="Cha",'Personal File'!$C$14))))))</f>
        <v>+2</v>
      </c>
      <c r="E13" s="402" t="str">
        <f t="shared" si="0"/>
        <v>Cha (+2)</v>
      </c>
      <c r="F13" s="130" t="s">
        <v>262</v>
      </c>
      <c r="G13" s="130">
        <f t="shared" si="1"/>
        <v>19</v>
      </c>
      <c r="H13" s="83">
        <f t="shared" ca="1" si="3"/>
        <v>20</v>
      </c>
      <c r="I13" s="130">
        <f t="shared" ca="1" si="2"/>
        <v>39</v>
      </c>
      <c r="J13" s="131"/>
    </row>
    <row r="14" spans="1:10" s="103" customFormat="1" ht="16.8" x14ac:dyDescent="0.3">
      <c r="A14" s="121" t="s">
        <v>38</v>
      </c>
      <c r="B14" s="122">
        <v>0</v>
      </c>
      <c r="C14" s="123" t="s">
        <v>26</v>
      </c>
      <c r="D14" s="124" t="str">
        <f>IF(C14="Str",'Personal File'!$C$9,IF(C14="Dex",'Personal File'!$C$10,IF(C14="Con",'Personal File'!$C$11,IF(C14="Int",'Personal File'!$C$12,IF(C14="Wis",'Personal File'!$C$13,IF(C14="Cha",'Personal File'!$C$14))))))</f>
        <v>+1</v>
      </c>
      <c r="E14" s="125" t="str">
        <f t="shared" si="0"/>
        <v>Int (+1)</v>
      </c>
      <c r="F14" s="126" t="s">
        <v>56</v>
      </c>
      <c r="G14" s="126">
        <f t="shared" si="1"/>
        <v>1</v>
      </c>
      <c r="H14" s="83">
        <f t="shared" ca="1" si="3"/>
        <v>15</v>
      </c>
      <c r="I14" s="126">
        <f t="shared" ca="1" si="2"/>
        <v>16</v>
      </c>
      <c r="J14" s="127"/>
    </row>
    <row r="15" spans="1:10" s="103" customFormat="1" ht="16.8" x14ac:dyDescent="0.3">
      <c r="A15" s="104" t="s">
        <v>39</v>
      </c>
      <c r="B15" s="80">
        <v>0</v>
      </c>
      <c r="C15" s="105" t="s">
        <v>24</v>
      </c>
      <c r="D15" s="106" t="str">
        <f>IF(C15="Str",'Personal File'!$C$9,IF(C15="Dex",'Personal File'!$C$10,IF(C15="Con",'Personal File'!$C$11,IF(C15="Int",'Personal File'!$C$12,IF(C15="Wis",'Personal File'!$C$13,IF(C15="Cha",'Personal File'!$C$14))))))</f>
        <v>+2</v>
      </c>
      <c r="E15" s="107" t="str">
        <f t="shared" si="0"/>
        <v>Cha (+2)</v>
      </c>
      <c r="F15" s="97" t="s">
        <v>56</v>
      </c>
      <c r="G15" s="97">
        <f t="shared" si="1"/>
        <v>2</v>
      </c>
      <c r="H15" s="83">
        <f t="shared" ca="1" si="3"/>
        <v>2</v>
      </c>
      <c r="I15" s="97">
        <f t="shared" ca="1" si="2"/>
        <v>4</v>
      </c>
      <c r="J15" s="98"/>
    </row>
    <row r="16" spans="1:10" s="103" customFormat="1" ht="16.8" x14ac:dyDescent="0.3">
      <c r="A16" s="100" t="s">
        <v>40</v>
      </c>
      <c r="B16" s="80">
        <v>0</v>
      </c>
      <c r="C16" s="101" t="s">
        <v>28</v>
      </c>
      <c r="D16" s="102" t="str">
        <f>IF(C16="Str",'Personal File'!$C$9,IF(C16="Dex",'Personal File'!$C$10,IF(C16="Con",'Personal File'!$C$11,IF(C16="Int",'Personal File'!$C$12,IF(C16="Wis",'Personal File'!$C$13,IF(C16="Cha",'Personal File'!$C$14))))))</f>
        <v>+1</v>
      </c>
      <c r="E16" s="86" t="str">
        <f t="shared" si="0"/>
        <v>Dex (+1)</v>
      </c>
      <c r="F16" s="97" t="s">
        <v>56</v>
      </c>
      <c r="G16" s="97">
        <f t="shared" si="1"/>
        <v>1</v>
      </c>
      <c r="H16" s="83">
        <f t="shared" ca="1" si="3"/>
        <v>19</v>
      </c>
      <c r="I16" s="97">
        <f t="shared" ca="1" si="2"/>
        <v>20</v>
      </c>
      <c r="J16" s="98"/>
    </row>
    <row r="17" spans="1:10" s="103" customFormat="1" ht="16.8" x14ac:dyDescent="0.3">
      <c r="A17" s="132" t="s">
        <v>41</v>
      </c>
      <c r="B17" s="133">
        <v>0</v>
      </c>
      <c r="C17" s="134" t="s">
        <v>26</v>
      </c>
      <c r="D17" s="135" t="str">
        <f>IF(C17="Str",'Personal File'!$C$9,IF(C17="Dex",'Personal File'!$C$10,IF(C17="Con",'Personal File'!$C$11,IF(C17="Int",'Personal File'!$C$12,IF(C17="Wis",'Personal File'!$C$13,IF(C17="Cha",'Personal File'!$C$14))))))</f>
        <v>+1</v>
      </c>
      <c r="E17" s="136" t="str">
        <f t="shared" si="0"/>
        <v>Int (+1)</v>
      </c>
      <c r="F17" s="137" t="s">
        <v>56</v>
      </c>
      <c r="G17" s="137">
        <f t="shared" si="1"/>
        <v>1</v>
      </c>
      <c r="H17" s="83">
        <f t="shared" ca="1" si="3"/>
        <v>2</v>
      </c>
      <c r="I17" s="137">
        <f t="shared" ca="1" si="2"/>
        <v>3</v>
      </c>
      <c r="J17" s="138"/>
    </row>
    <row r="18" spans="1:10" s="103" customFormat="1" ht="16.8" x14ac:dyDescent="0.3">
      <c r="A18" s="104" t="s">
        <v>42</v>
      </c>
      <c r="B18" s="80">
        <v>0</v>
      </c>
      <c r="C18" s="105" t="s">
        <v>24</v>
      </c>
      <c r="D18" s="106" t="str">
        <f>IF(C18="Str",'Personal File'!$C$9,IF(C18="Dex",'Personal File'!$C$10,IF(C18="Con",'Personal File'!$C$11,IF(C18="Int",'Personal File'!$C$12,IF(C18="Wis",'Personal File'!$C$13,IF(C18="Cha",'Personal File'!$C$14))))))</f>
        <v>+2</v>
      </c>
      <c r="E18" s="107" t="str">
        <f t="shared" si="0"/>
        <v>Cha (+2)</v>
      </c>
      <c r="F18" s="97" t="s">
        <v>56</v>
      </c>
      <c r="G18" s="97">
        <f t="shared" si="1"/>
        <v>2</v>
      </c>
      <c r="H18" s="83">
        <f t="shared" ca="1" si="3"/>
        <v>12</v>
      </c>
      <c r="I18" s="97">
        <f t="shared" ca="1" si="2"/>
        <v>14</v>
      </c>
      <c r="J18" s="98"/>
    </row>
    <row r="19" spans="1:10" s="103" customFormat="1" ht="16.8" x14ac:dyDescent="0.3">
      <c r="A19" s="104" t="s">
        <v>10</v>
      </c>
      <c r="B19" s="80">
        <v>0</v>
      </c>
      <c r="C19" s="105" t="s">
        <v>24</v>
      </c>
      <c r="D19" s="106" t="str">
        <f>IF(C19="Str",'Personal File'!$C$9,IF(C19="Dex",'Personal File'!$C$10,IF(C19="Con",'Personal File'!$C$11,IF(C19="Int",'Personal File'!$C$12,IF(C19="Wis",'Personal File'!$C$13,IF(C19="Cha",'Personal File'!$C$14))))))</f>
        <v>+2</v>
      </c>
      <c r="E19" s="107" t="str">
        <f t="shared" si="0"/>
        <v>Cha (+2)</v>
      </c>
      <c r="F19" s="97" t="s">
        <v>56</v>
      </c>
      <c r="G19" s="97">
        <f t="shared" si="1"/>
        <v>2</v>
      </c>
      <c r="H19" s="83">
        <f t="shared" ca="1" si="3"/>
        <v>14</v>
      </c>
      <c r="I19" s="97">
        <f t="shared" ca="1" si="2"/>
        <v>16</v>
      </c>
      <c r="J19" s="98"/>
    </row>
    <row r="20" spans="1:10" s="103" customFormat="1" ht="16.8" x14ac:dyDescent="0.3">
      <c r="A20" s="143" t="s">
        <v>43</v>
      </c>
      <c r="B20" s="80">
        <v>0</v>
      </c>
      <c r="C20" s="144" t="s">
        <v>27</v>
      </c>
      <c r="D20" s="145" t="str">
        <f>IF(C20="Str",'Personal File'!$C$9,IF(C20="Dex",'Personal File'!$C$10,IF(C20="Con",'Personal File'!$C$11,IF(C20="Int",'Personal File'!$C$12,IF(C20="Wis",'Personal File'!$C$13,IF(C20="Cha",'Personal File'!$C$14))))))</f>
        <v>+5</v>
      </c>
      <c r="E20" s="146" t="str">
        <f t="shared" si="0"/>
        <v>Wis (+5)</v>
      </c>
      <c r="F20" s="97" t="s">
        <v>56</v>
      </c>
      <c r="G20" s="97">
        <f t="shared" si="1"/>
        <v>5</v>
      </c>
      <c r="H20" s="83">
        <f t="shared" ca="1" si="3"/>
        <v>18</v>
      </c>
      <c r="I20" s="97">
        <f t="shared" ca="1" si="2"/>
        <v>23</v>
      </c>
      <c r="J20" s="98"/>
    </row>
    <row r="21" spans="1:10" s="103" customFormat="1" ht="16.8" x14ac:dyDescent="0.3">
      <c r="A21" s="100" t="s">
        <v>44</v>
      </c>
      <c r="B21" s="80">
        <v>0</v>
      </c>
      <c r="C21" s="101" t="s">
        <v>28</v>
      </c>
      <c r="D21" s="102" t="str">
        <f>IF(C21="Str",'Personal File'!$C$9,IF(C21="Dex",'Personal File'!$C$10,IF(C21="Con",'Personal File'!$C$11,IF(C21="Int",'Personal File'!$C$12,IF(C21="Wis",'Personal File'!$C$13,IF(C21="Cha",'Personal File'!$C$14))))))</f>
        <v>+1</v>
      </c>
      <c r="E21" s="86" t="str">
        <f t="shared" si="0"/>
        <v>Dex (+1)</v>
      </c>
      <c r="F21" s="97" t="s">
        <v>56</v>
      </c>
      <c r="G21" s="97">
        <f t="shared" si="1"/>
        <v>1</v>
      </c>
      <c r="H21" s="83">
        <f t="shared" ca="1" si="3"/>
        <v>6</v>
      </c>
      <c r="I21" s="97">
        <f t="shared" ca="1" si="2"/>
        <v>7</v>
      </c>
      <c r="J21" s="98"/>
    </row>
    <row r="22" spans="1:10" s="103" customFormat="1" ht="16.8" x14ac:dyDescent="0.3">
      <c r="A22" s="104" t="s">
        <v>45</v>
      </c>
      <c r="B22" s="80">
        <v>0</v>
      </c>
      <c r="C22" s="105" t="s">
        <v>24</v>
      </c>
      <c r="D22" s="106" t="str">
        <f>IF(C22="Str",'Personal File'!$C$9,IF(C22="Dex",'Personal File'!$C$10,IF(C22="Con",'Personal File'!$C$11,IF(C22="Int",'Personal File'!$C$12,IF(C22="Wis",'Personal File'!$C$13,IF(C22="Cha",'Personal File'!$C$14))))))</f>
        <v>+2</v>
      </c>
      <c r="E22" s="107" t="str">
        <f t="shared" si="0"/>
        <v>Cha (+2)</v>
      </c>
      <c r="F22" s="97" t="s">
        <v>56</v>
      </c>
      <c r="G22" s="97">
        <f t="shared" si="1"/>
        <v>2</v>
      </c>
      <c r="H22" s="83">
        <f t="shared" ca="1" si="3"/>
        <v>15</v>
      </c>
      <c r="I22" s="97">
        <f t="shared" ca="1" si="2"/>
        <v>17</v>
      </c>
      <c r="J22" s="98"/>
    </row>
    <row r="23" spans="1:10" s="103" customFormat="1" ht="16.8" x14ac:dyDescent="0.3">
      <c r="A23" s="109" t="s">
        <v>46</v>
      </c>
      <c r="B23" s="80">
        <v>0</v>
      </c>
      <c r="C23" s="110" t="s">
        <v>29</v>
      </c>
      <c r="D23" s="111" t="str">
        <f>IF(C23="Str",'Personal File'!$C$9,IF(C23="Dex",'Personal File'!$C$10,IF(C23="Con",'Personal File'!$C$11,IF(C23="Int",'Personal File'!$C$12,IF(C23="Wis",'Personal File'!$C$13,IF(C23="Cha",'Personal File'!$C$14))))))</f>
        <v>+2</v>
      </c>
      <c r="E23" s="112" t="str">
        <f t="shared" si="0"/>
        <v>Str (+2)</v>
      </c>
      <c r="F23" s="97" t="s">
        <v>56</v>
      </c>
      <c r="G23" s="97">
        <f t="shared" si="1"/>
        <v>2</v>
      </c>
      <c r="H23" s="83">
        <f t="shared" ca="1" si="3"/>
        <v>1</v>
      </c>
      <c r="I23" s="97">
        <f t="shared" ca="1" si="2"/>
        <v>3</v>
      </c>
      <c r="J23" s="98"/>
    </row>
    <row r="24" spans="1:10" s="103" customFormat="1" ht="16.8" x14ac:dyDescent="0.3">
      <c r="A24" s="139" t="s">
        <v>260</v>
      </c>
      <c r="B24" s="115">
        <v>9</v>
      </c>
      <c r="C24" s="140" t="s">
        <v>26</v>
      </c>
      <c r="D24" s="141" t="str">
        <f>IF(C24="Str",'Personal File'!$C$9,IF(C24="Dex",'Personal File'!$C$10,IF(C24="Con",'Personal File'!$C$11,IF(C24="Int",'Personal File'!$C$12,IF(C24="Wis",'Personal File'!$C$13,IF(C24="Cha",'Personal File'!$C$14))))))</f>
        <v>+1</v>
      </c>
      <c r="E24" s="142" t="str">
        <f t="shared" si="0"/>
        <v>Int (+1)</v>
      </c>
      <c r="F24" s="130" t="s">
        <v>255</v>
      </c>
      <c r="G24" s="119">
        <f t="shared" si="1"/>
        <v>12</v>
      </c>
      <c r="H24" s="83">
        <f t="shared" ca="1" si="3"/>
        <v>8</v>
      </c>
      <c r="I24" s="119">
        <f t="shared" ca="1" si="2"/>
        <v>20</v>
      </c>
      <c r="J24" s="120" t="s">
        <v>346</v>
      </c>
    </row>
    <row r="25" spans="1:10" s="103" customFormat="1" ht="16.8" x14ac:dyDescent="0.3">
      <c r="A25" s="139" t="s">
        <v>292</v>
      </c>
      <c r="B25" s="115">
        <v>9</v>
      </c>
      <c r="C25" s="140" t="s">
        <v>26</v>
      </c>
      <c r="D25" s="141" t="str">
        <f>IF(C25="Str",'Personal File'!$C$9,IF(C25="Dex",'Personal File'!$C$10,IF(C25="Con",'Personal File'!$C$11,IF(C25="Int",'Personal File'!$C$12,IF(C25="Wis",'Personal File'!$C$13,IF(C25="Cha",'Personal File'!$C$14))))))</f>
        <v>+1</v>
      </c>
      <c r="E25" s="142" t="str">
        <f t="shared" si="0"/>
        <v>Int (+1)</v>
      </c>
      <c r="F25" s="130" t="s">
        <v>56</v>
      </c>
      <c r="G25" s="119">
        <f t="shared" si="1"/>
        <v>10</v>
      </c>
      <c r="H25" s="83">
        <f t="shared" ca="1" si="3"/>
        <v>13</v>
      </c>
      <c r="I25" s="119">
        <f t="shared" ca="1" si="2"/>
        <v>23</v>
      </c>
      <c r="J25" s="120" t="s">
        <v>764</v>
      </c>
    </row>
    <row r="26" spans="1:10" s="103" customFormat="1" ht="16.8" x14ac:dyDescent="0.3">
      <c r="A26" s="139" t="s">
        <v>294</v>
      </c>
      <c r="B26" s="115">
        <v>5</v>
      </c>
      <c r="C26" s="140" t="s">
        <v>26</v>
      </c>
      <c r="D26" s="141" t="str">
        <f>IF(C26="Str",'Personal File'!$C$9,IF(C26="Dex",'Personal File'!$C$10,IF(C26="Con",'Personal File'!$C$11,IF(C26="Int",'Personal File'!$C$12,IF(C26="Wis",'Personal File'!$C$13,IF(C26="Cha",'Personal File'!$C$14))))))</f>
        <v>+1</v>
      </c>
      <c r="E26" s="142" t="str">
        <f t="shared" si="0"/>
        <v>Int (+1)</v>
      </c>
      <c r="F26" s="130" t="s">
        <v>56</v>
      </c>
      <c r="G26" s="119">
        <f t="shared" si="1"/>
        <v>6</v>
      </c>
      <c r="H26" s="83">
        <f t="shared" ca="1" si="3"/>
        <v>8</v>
      </c>
      <c r="I26" s="119">
        <f t="shared" ca="1" si="2"/>
        <v>14</v>
      </c>
      <c r="J26" s="120" t="s">
        <v>764</v>
      </c>
    </row>
    <row r="27" spans="1:10" s="103" customFormat="1" ht="16.8" x14ac:dyDescent="0.3">
      <c r="A27" s="139" t="s">
        <v>290</v>
      </c>
      <c r="B27" s="115">
        <v>5</v>
      </c>
      <c r="C27" s="140" t="s">
        <v>26</v>
      </c>
      <c r="D27" s="141" t="str">
        <f>IF(C27="Str",'Personal File'!$C$9,IF(C27="Dex",'Personal File'!$C$10,IF(C27="Con",'Personal File'!$C$11,IF(C27="Int",'Personal File'!$C$12,IF(C27="Wis",'Personal File'!$C$13,IF(C27="Cha",'Personal File'!$C$14))))))</f>
        <v>+1</v>
      </c>
      <c r="E27" s="142" t="str">
        <f t="shared" si="0"/>
        <v>Int (+1)</v>
      </c>
      <c r="F27" s="130" t="s">
        <v>56</v>
      </c>
      <c r="G27" s="119">
        <f t="shared" si="1"/>
        <v>6</v>
      </c>
      <c r="H27" s="83">
        <f t="shared" ca="1" si="3"/>
        <v>14</v>
      </c>
      <c r="I27" s="119">
        <f t="shared" ca="1" si="2"/>
        <v>20</v>
      </c>
      <c r="J27" s="120" t="s">
        <v>764</v>
      </c>
    </row>
    <row r="28" spans="1:10" s="103" customFormat="1" ht="16.8" x14ac:dyDescent="0.3">
      <c r="A28" s="139" t="s">
        <v>293</v>
      </c>
      <c r="B28" s="115">
        <v>9</v>
      </c>
      <c r="C28" s="140" t="s">
        <v>26</v>
      </c>
      <c r="D28" s="141" t="str">
        <f>IF(C28="Str",'Personal File'!$C$9,IF(C28="Dex",'Personal File'!$C$10,IF(C28="Con",'Personal File'!$C$11,IF(C28="Int",'Personal File'!$C$12,IF(C28="Wis",'Personal File'!$C$13,IF(C28="Cha",'Personal File'!$C$14))))))</f>
        <v>+1</v>
      </c>
      <c r="E28" s="142" t="str">
        <f t="shared" si="0"/>
        <v>Int (+1)</v>
      </c>
      <c r="F28" s="130" t="s">
        <v>56</v>
      </c>
      <c r="G28" s="119">
        <f t="shared" si="1"/>
        <v>10</v>
      </c>
      <c r="H28" s="83">
        <f t="shared" ca="1" si="3"/>
        <v>3</v>
      </c>
      <c r="I28" s="119">
        <f t="shared" ca="1" si="2"/>
        <v>13</v>
      </c>
      <c r="J28" s="120" t="s">
        <v>764</v>
      </c>
    </row>
    <row r="29" spans="1:10" s="103" customFormat="1" ht="16.8" x14ac:dyDescent="0.3">
      <c r="A29" s="139" t="s">
        <v>291</v>
      </c>
      <c r="B29" s="115">
        <v>9</v>
      </c>
      <c r="C29" s="140" t="s">
        <v>26</v>
      </c>
      <c r="D29" s="141" t="str">
        <f>IF(C29="Str",'Personal File'!$C$9,IF(C29="Dex",'Personal File'!$C$10,IF(C29="Con",'Personal File'!$C$11,IF(C29="Int",'Personal File'!$C$12,IF(C29="Wis",'Personal File'!$C$13,IF(C29="Cha",'Personal File'!$C$14))))))</f>
        <v>+1</v>
      </c>
      <c r="E29" s="142" t="str">
        <f t="shared" si="0"/>
        <v>Int (+1)</v>
      </c>
      <c r="F29" s="130" t="s">
        <v>56</v>
      </c>
      <c r="G29" s="119">
        <f t="shared" si="1"/>
        <v>10</v>
      </c>
      <c r="H29" s="83">
        <f t="shared" ca="1" si="3"/>
        <v>16</v>
      </c>
      <c r="I29" s="119">
        <f t="shared" ca="1" si="2"/>
        <v>26</v>
      </c>
      <c r="J29" s="120" t="s">
        <v>764</v>
      </c>
    </row>
    <row r="30" spans="1:10" s="103" customFormat="1" ht="16.8" x14ac:dyDescent="0.3">
      <c r="A30" s="139" t="s">
        <v>245</v>
      </c>
      <c r="B30" s="115">
        <v>9</v>
      </c>
      <c r="C30" s="140" t="s">
        <v>26</v>
      </c>
      <c r="D30" s="141" t="str">
        <f>IF(C30="Str",'Personal File'!$C$9,IF(C30="Dex",'Personal File'!$C$10,IF(C30="Con",'Personal File'!$C$11,IF(C30="Int",'Personal File'!$C$12,IF(C30="Wis",'Personal File'!$C$13,IF(C30="Cha",'Personal File'!$C$14))))))</f>
        <v>+1</v>
      </c>
      <c r="E30" s="142" t="str">
        <f t="shared" si="0"/>
        <v>Int (+1)</v>
      </c>
      <c r="F30" s="130" t="s">
        <v>255</v>
      </c>
      <c r="G30" s="119">
        <f t="shared" si="1"/>
        <v>12</v>
      </c>
      <c r="H30" s="83">
        <f t="shared" ca="1" si="3"/>
        <v>20</v>
      </c>
      <c r="I30" s="119">
        <f t="shared" ca="1" si="2"/>
        <v>32</v>
      </c>
      <c r="J30" s="120" t="s">
        <v>764</v>
      </c>
    </row>
    <row r="31" spans="1:10" s="103" customFormat="1" ht="16.8" x14ac:dyDescent="0.3">
      <c r="A31" s="139" t="s">
        <v>261</v>
      </c>
      <c r="B31" s="115">
        <v>9</v>
      </c>
      <c r="C31" s="140" t="s">
        <v>26</v>
      </c>
      <c r="D31" s="141" t="str">
        <f>IF(C31="Str",'Personal File'!$C$9,IF(C31="Dex",'Personal File'!$C$10,IF(C31="Con",'Personal File'!$C$11,IF(C31="Int",'Personal File'!$C$12,IF(C31="Wis",'Personal File'!$C$13,IF(C31="Cha",'Personal File'!$C$14))))))</f>
        <v>+1</v>
      </c>
      <c r="E31" s="142" t="str">
        <f t="shared" si="0"/>
        <v>Int (+1)</v>
      </c>
      <c r="F31" s="130" t="s">
        <v>56</v>
      </c>
      <c r="G31" s="119">
        <f t="shared" si="1"/>
        <v>10</v>
      </c>
      <c r="H31" s="83">
        <f t="shared" ca="1" si="3"/>
        <v>13</v>
      </c>
      <c r="I31" s="119">
        <f t="shared" ca="1" si="2"/>
        <v>23</v>
      </c>
      <c r="J31" s="120" t="s">
        <v>346</v>
      </c>
    </row>
    <row r="32" spans="1:10" s="103" customFormat="1" ht="16.8" x14ac:dyDescent="0.3">
      <c r="A32" s="143" t="s">
        <v>47</v>
      </c>
      <c r="B32" s="80">
        <v>0</v>
      </c>
      <c r="C32" s="144" t="s">
        <v>27</v>
      </c>
      <c r="D32" s="145" t="str">
        <f>IF(C32="Str",'Personal File'!$C$9,IF(C32="Dex",'Personal File'!$C$10,IF(C32="Con",'Personal File'!$C$11,IF(C32="Int",'Personal File'!$C$12,IF(C32="Wis",'Personal File'!$C$13,IF(C32="Cha",'Personal File'!$C$14))))))</f>
        <v>+5</v>
      </c>
      <c r="E32" s="146" t="str">
        <f t="shared" si="0"/>
        <v>Wis (+5)</v>
      </c>
      <c r="F32" s="97" t="s">
        <v>56</v>
      </c>
      <c r="G32" s="97">
        <f t="shared" si="1"/>
        <v>5</v>
      </c>
      <c r="H32" s="83">
        <f t="shared" ca="1" si="3"/>
        <v>2</v>
      </c>
      <c r="I32" s="97">
        <f t="shared" ca="1" si="2"/>
        <v>7</v>
      </c>
      <c r="J32" s="98"/>
    </row>
    <row r="33" spans="1:10" s="103" customFormat="1" ht="16.8" x14ac:dyDescent="0.3">
      <c r="A33" s="100" t="s">
        <v>11</v>
      </c>
      <c r="B33" s="80">
        <v>0</v>
      </c>
      <c r="C33" s="101" t="s">
        <v>28</v>
      </c>
      <c r="D33" s="102" t="str">
        <f>IF(C33="Str",'Personal File'!$C$9,IF(C33="Dex",'Personal File'!$C$10,IF(C33="Con",'Personal File'!$C$11,IF(C33="Int",'Personal File'!$C$12,IF(C33="Wis",'Personal File'!$C$13,IF(C33="Cha",'Personal File'!$C$14))))))</f>
        <v>+1</v>
      </c>
      <c r="E33" s="86" t="str">
        <f t="shared" si="0"/>
        <v>Dex (+1)</v>
      </c>
      <c r="F33" s="97" t="s">
        <v>56</v>
      </c>
      <c r="G33" s="97">
        <f t="shared" si="1"/>
        <v>1</v>
      </c>
      <c r="H33" s="83">
        <f t="shared" ca="1" si="3"/>
        <v>20</v>
      </c>
      <c r="I33" s="97">
        <f t="shared" ca="1" si="2"/>
        <v>21</v>
      </c>
      <c r="J33" s="98"/>
    </row>
    <row r="34" spans="1:10" s="103" customFormat="1" ht="16.8" x14ac:dyDescent="0.3">
      <c r="A34" s="147" t="s">
        <v>48</v>
      </c>
      <c r="B34" s="122">
        <v>0</v>
      </c>
      <c r="C34" s="148" t="s">
        <v>28</v>
      </c>
      <c r="D34" s="149" t="str">
        <f>IF(C34="Str",'Personal File'!$C$9,IF(C34="Dex",'Personal File'!$C$10,IF(C34="Con",'Personal File'!$C$11,IF(C34="Int",'Personal File'!$C$12,IF(C34="Wis",'Personal File'!$C$13,IF(C34="Cha",'Personal File'!$C$14))))))</f>
        <v>+1</v>
      </c>
      <c r="E34" s="150" t="str">
        <f t="shared" si="0"/>
        <v>Dex (+1)</v>
      </c>
      <c r="F34" s="126" t="s">
        <v>56</v>
      </c>
      <c r="G34" s="126">
        <f t="shared" si="1"/>
        <v>1</v>
      </c>
      <c r="H34" s="83">
        <f t="shared" ca="1" si="3"/>
        <v>10</v>
      </c>
      <c r="I34" s="126">
        <f t="shared" ca="1" si="2"/>
        <v>11</v>
      </c>
      <c r="J34" s="127"/>
    </row>
    <row r="35" spans="1:10" ht="16.8" x14ac:dyDescent="0.3">
      <c r="A35" s="104" t="s">
        <v>259</v>
      </c>
      <c r="B35" s="80">
        <v>0</v>
      </c>
      <c r="C35" s="105" t="s">
        <v>24</v>
      </c>
      <c r="D35" s="106" t="str">
        <f>IF(C35="Str",'Personal File'!$C$9,IF(C35="Dex",'Personal File'!$C$10,IF(C35="Con",'Personal File'!$C$11,IF(C35="Int",'Personal File'!$C$12,IF(C35="Wis",'Personal File'!$C$13,IF(C35="Cha",'Personal File'!$C$14))))))</f>
        <v>+2</v>
      </c>
      <c r="E35" s="107" t="str">
        <f t="shared" si="0"/>
        <v>Cha (+2)</v>
      </c>
      <c r="F35" s="97" t="s">
        <v>56</v>
      </c>
      <c r="G35" s="97">
        <f t="shared" si="1"/>
        <v>2</v>
      </c>
      <c r="H35" s="83">
        <f t="shared" ca="1" si="3"/>
        <v>17</v>
      </c>
      <c r="I35" s="97">
        <f t="shared" ca="1" si="2"/>
        <v>19</v>
      </c>
      <c r="J35" s="98"/>
    </row>
    <row r="36" spans="1:10" ht="16.8" x14ac:dyDescent="0.3">
      <c r="A36" s="104" t="s">
        <v>339</v>
      </c>
      <c r="B36" s="80">
        <v>0</v>
      </c>
      <c r="C36" s="144" t="s">
        <v>27</v>
      </c>
      <c r="D36" s="145" t="str">
        <f>IF(C36="Str",'Personal File'!$C$9,IF(C36="Dex",'Personal File'!$C$10,IF(C36="Con",'Personal File'!$C$11,IF(C36="Int",'Personal File'!$C$12,IF(C36="Wis",'Personal File'!$C$13,IF(C36="Cha",'Personal File'!$C$14))))))</f>
        <v>+5</v>
      </c>
      <c r="E36" s="146" t="str">
        <f t="shared" si="0"/>
        <v>Wis (+5)</v>
      </c>
      <c r="F36" s="97" t="s">
        <v>56</v>
      </c>
      <c r="G36" s="97">
        <f t="shared" si="1"/>
        <v>5</v>
      </c>
      <c r="H36" s="83">
        <f t="shared" ca="1" si="3"/>
        <v>11</v>
      </c>
      <c r="I36" s="97">
        <f t="shared" ca="1" si="2"/>
        <v>16</v>
      </c>
      <c r="J36" s="98"/>
    </row>
    <row r="37" spans="1:10" ht="16.8" x14ac:dyDescent="0.3">
      <c r="A37" s="100" t="s">
        <v>12</v>
      </c>
      <c r="B37" s="80">
        <v>0</v>
      </c>
      <c r="C37" s="101" t="s">
        <v>28</v>
      </c>
      <c r="D37" s="102" t="str">
        <f>IF(C37="Str",'Personal File'!$C$9,IF(C37="Dex",'Personal File'!$C$10,IF(C37="Con",'Personal File'!$C$11,IF(C37="Int",'Personal File'!$C$12,IF(C37="Wis",'Personal File'!$C$13,IF(C37="Cha",'Personal File'!$C$14))))))</f>
        <v>+1</v>
      </c>
      <c r="E37" s="86" t="str">
        <f t="shared" si="0"/>
        <v>Dex (+1)</v>
      </c>
      <c r="F37" s="97" t="s">
        <v>56</v>
      </c>
      <c r="G37" s="97">
        <f t="shared" si="1"/>
        <v>1</v>
      </c>
      <c r="H37" s="83">
        <f t="shared" ca="1" si="3"/>
        <v>3</v>
      </c>
      <c r="I37" s="97">
        <f t="shared" ca="1" si="2"/>
        <v>4</v>
      </c>
      <c r="J37" s="98"/>
    </row>
    <row r="38" spans="1:10" ht="16.8" x14ac:dyDescent="0.3">
      <c r="A38" s="92" t="s">
        <v>13</v>
      </c>
      <c r="B38" s="80">
        <v>0</v>
      </c>
      <c r="C38" s="93" t="s">
        <v>26</v>
      </c>
      <c r="D38" s="94" t="str">
        <f>IF(C38="Str",'Personal File'!$C$9,IF(C38="Dex",'Personal File'!$C$10,IF(C38="Con",'Personal File'!$C$11,IF(C38="Int",'Personal File'!$C$12,IF(C38="Wis",'Personal File'!$C$13,IF(C38="Cha",'Personal File'!$C$14))))))</f>
        <v>+1</v>
      </c>
      <c r="E38" s="95" t="str">
        <f t="shared" si="0"/>
        <v>Int (+1)</v>
      </c>
      <c r="F38" s="97" t="s">
        <v>56</v>
      </c>
      <c r="G38" s="97">
        <f t="shared" si="1"/>
        <v>1</v>
      </c>
      <c r="H38" s="83">
        <f t="shared" ca="1" si="3"/>
        <v>6</v>
      </c>
      <c r="I38" s="97">
        <f t="shared" ca="1" si="2"/>
        <v>7</v>
      </c>
      <c r="J38" s="98"/>
    </row>
    <row r="39" spans="1:10" ht="16.8" x14ac:dyDescent="0.3">
      <c r="A39" s="143" t="s">
        <v>49</v>
      </c>
      <c r="B39" s="80">
        <v>0</v>
      </c>
      <c r="C39" s="144" t="s">
        <v>27</v>
      </c>
      <c r="D39" s="145" t="str">
        <f>IF(C39="Str",'Personal File'!$C$9,IF(C39="Dex",'Personal File'!$C$10,IF(C39="Con",'Personal File'!$C$11,IF(C39="Int",'Personal File'!$C$12,IF(C39="Wis",'Personal File'!$C$13,IF(C39="Cha",'Personal File'!$C$14))))))</f>
        <v>+5</v>
      </c>
      <c r="E39" s="146" t="str">
        <f t="shared" si="0"/>
        <v>Wis (+5)</v>
      </c>
      <c r="F39" s="97" t="s">
        <v>56</v>
      </c>
      <c r="G39" s="97">
        <f t="shared" si="1"/>
        <v>5</v>
      </c>
      <c r="H39" s="83">
        <f t="shared" ca="1" si="3"/>
        <v>17</v>
      </c>
      <c r="I39" s="97">
        <f t="shared" ca="1" si="2"/>
        <v>22</v>
      </c>
      <c r="J39" s="98"/>
    </row>
    <row r="40" spans="1:10" ht="16.8" x14ac:dyDescent="0.3">
      <c r="A40" s="147" t="s">
        <v>101</v>
      </c>
      <c r="B40" s="122">
        <v>0</v>
      </c>
      <c r="C40" s="148" t="s">
        <v>28</v>
      </c>
      <c r="D40" s="149" t="str">
        <f>IF(C40="Str",'Personal File'!$C$9,IF(C40="Dex",'Personal File'!$C$10,IF(C40="Con",'Personal File'!$C$11,IF(C40="Int",'Personal File'!$C$12,IF(C40="Wis",'Personal File'!$C$13,IF(C40="Cha",'Personal File'!$C$14))))))</f>
        <v>+1</v>
      </c>
      <c r="E40" s="150" t="str">
        <f t="shared" si="0"/>
        <v>Dex (+1)</v>
      </c>
      <c r="F40" s="126" t="s">
        <v>56</v>
      </c>
      <c r="G40" s="126">
        <f t="shared" si="1"/>
        <v>1</v>
      </c>
      <c r="H40" s="83">
        <f t="shared" ca="1" si="3"/>
        <v>16</v>
      </c>
      <c r="I40" s="126">
        <f t="shared" ca="1" si="2"/>
        <v>17</v>
      </c>
      <c r="J40" s="127"/>
    </row>
    <row r="41" spans="1:10" ht="16.8" x14ac:dyDescent="0.3">
      <c r="A41" s="369" t="s">
        <v>316</v>
      </c>
      <c r="B41" s="129">
        <v>1</v>
      </c>
      <c r="C41" s="289" t="s">
        <v>26</v>
      </c>
      <c r="D41" s="290" t="str">
        <f>IF(C41="Str",'Personal File'!$C$9,IF(C41="Dex",'Personal File'!$C$10,IF(C41="Con",'Personal File'!$C$11,IF(C41="Int",'Personal File'!$C$12,IF(C41="Wis",'Personal File'!$C$13,IF(C41="Cha",'Personal File'!$C$14))))))</f>
        <v>+1</v>
      </c>
      <c r="E41" s="291" t="str">
        <f t="shared" ref="E41:E42" si="4">CONCATENATE(C41," (",D41,")")</f>
        <v>Int (+1)</v>
      </c>
      <c r="F41" s="130" t="s">
        <v>56</v>
      </c>
      <c r="G41" s="151">
        <f t="shared" ref="G41:G42" si="5">B41+D41+F41</f>
        <v>2</v>
      </c>
      <c r="H41" s="83">
        <f t="shared" ca="1" si="3"/>
        <v>16</v>
      </c>
      <c r="I41" s="151">
        <f t="shared" ref="I41:I42" ca="1" si="6">SUM(G41:H41)</f>
        <v>18</v>
      </c>
      <c r="J41" s="131"/>
    </row>
    <row r="42" spans="1:10" ht="16.8" x14ac:dyDescent="0.3">
      <c r="A42" s="288" t="s">
        <v>317</v>
      </c>
      <c r="B42" s="129">
        <v>1</v>
      </c>
      <c r="C42" s="289" t="s">
        <v>26</v>
      </c>
      <c r="D42" s="290" t="str">
        <f>IF(C42="Str",'Personal File'!$C$9,IF(C42="Dex",'Personal File'!$C$10,IF(C42="Con",'Personal File'!$C$11,IF(C42="Int",'Personal File'!$C$12,IF(C42="Wis",'Personal File'!$C$13,IF(C42="Cha",'Personal File'!$C$14))))))</f>
        <v>+1</v>
      </c>
      <c r="E42" s="291" t="str">
        <f t="shared" si="4"/>
        <v>Int (+1)</v>
      </c>
      <c r="F42" s="130" t="s">
        <v>56</v>
      </c>
      <c r="G42" s="151">
        <f t="shared" si="5"/>
        <v>2</v>
      </c>
      <c r="H42" s="83">
        <f t="shared" ca="1" si="3"/>
        <v>8</v>
      </c>
      <c r="I42" s="151">
        <f t="shared" ca="1" si="6"/>
        <v>10</v>
      </c>
      <c r="J42" s="131"/>
    </row>
    <row r="43" spans="1:10" ht="16.8" x14ac:dyDescent="0.3">
      <c r="A43" s="288" t="s">
        <v>50</v>
      </c>
      <c r="B43" s="129">
        <v>10</v>
      </c>
      <c r="C43" s="289" t="s">
        <v>26</v>
      </c>
      <c r="D43" s="290" t="str">
        <f>IF(C43="Str",'Personal File'!$C$9,IF(C43="Dex",'Personal File'!$C$10,IF(C43="Con",'Personal File'!$C$11,IF(C43="Int",'Personal File'!$C$12,IF(C43="Wis",'Personal File'!$C$13,IF(C43="Cha",'Personal File'!$C$14))))))</f>
        <v>+1</v>
      </c>
      <c r="E43" s="291" t="str">
        <f t="shared" ref="E43:E49" si="7">CONCATENATE(C43," (",D43,")")</f>
        <v>Int (+1)</v>
      </c>
      <c r="F43" s="398">
        <f>2+2</f>
        <v>4</v>
      </c>
      <c r="G43" s="130">
        <f t="shared" ref="G43:G49" si="8">B43+D43+F43</f>
        <v>15</v>
      </c>
      <c r="H43" s="83">
        <f t="shared" ca="1" si="3"/>
        <v>4</v>
      </c>
      <c r="I43" s="130">
        <f t="shared" ref="I43:I49" ca="1" si="9">SUM(G43:H43)</f>
        <v>19</v>
      </c>
      <c r="J43" s="131"/>
    </row>
    <row r="44" spans="1:10" ht="16.8" x14ac:dyDescent="0.3">
      <c r="A44" s="143" t="s">
        <v>51</v>
      </c>
      <c r="B44" s="80">
        <v>0</v>
      </c>
      <c r="C44" s="144" t="s">
        <v>27</v>
      </c>
      <c r="D44" s="145" t="str">
        <f>IF(C44="Str",'Personal File'!$C$9,IF(C44="Dex",'Personal File'!$C$10,IF(C44="Con",'Personal File'!$C$11,IF(C44="Int",'Personal File'!$C$12,IF(C44="Wis",'Personal File'!$C$13,IF(C44="Cha",'Personal File'!$C$14))))))</f>
        <v>+5</v>
      </c>
      <c r="E44" s="146" t="str">
        <f t="shared" si="7"/>
        <v>Wis (+5)</v>
      </c>
      <c r="F44" s="97" t="s">
        <v>255</v>
      </c>
      <c r="G44" s="97">
        <f t="shared" si="8"/>
        <v>7</v>
      </c>
      <c r="H44" s="83">
        <f t="shared" ca="1" si="3"/>
        <v>5</v>
      </c>
      <c r="I44" s="97">
        <f t="shared" ca="1" si="9"/>
        <v>12</v>
      </c>
      <c r="J44" s="98"/>
    </row>
    <row r="45" spans="1:10" ht="16.8" x14ac:dyDescent="0.3">
      <c r="A45" s="143" t="s">
        <v>102</v>
      </c>
      <c r="B45" s="80">
        <v>0</v>
      </c>
      <c r="C45" s="144" t="s">
        <v>27</v>
      </c>
      <c r="D45" s="145" t="str">
        <f>IF(C45="Str",'Personal File'!$C$9,IF(C45="Dex",'Personal File'!$C$10,IF(C45="Con",'Personal File'!$C$11,IF(C45="Int",'Personal File'!$C$12,IF(C45="Wis",'Personal File'!$C$13,IF(C45="Cha",'Personal File'!$C$14))))))</f>
        <v>+5</v>
      </c>
      <c r="E45" s="146" t="str">
        <f t="shared" si="7"/>
        <v>Wis (+5)</v>
      </c>
      <c r="F45" s="97" t="s">
        <v>56</v>
      </c>
      <c r="G45" s="97">
        <f t="shared" si="8"/>
        <v>5</v>
      </c>
      <c r="H45" s="83">
        <f ca="1">RANDBETWEEN(1,20)</f>
        <v>5</v>
      </c>
      <c r="I45" s="97">
        <f t="shared" ca="1" si="9"/>
        <v>10</v>
      </c>
      <c r="J45" s="98"/>
    </row>
    <row r="46" spans="1:10" ht="16.8" x14ac:dyDescent="0.3">
      <c r="A46" s="109" t="s">
        <v>14</v>
      </c>
      <c r="B46" s="80">
        <v>0</v>
      </c>
      <c r="C46" s="110" t="s">
        <v>29</v>
      </c>
      <c r="D46" s="111" t="str">
        <f>IF(C46="Str",'Personal File'!$C$9,IF(C46="Dex",'Personal File'!$C$10,IF(C46="Con",'Personal File'!$C$11,IF(C46="Int",'Personal File'!$C$12,IF(C46="Wis",'Personal File'!$C$13,IF(C46="Cha",'Personal File'!$C$14))))))</f>
        <v>+2</v>
      </c>
      <c r="E46" s="112" t="str">
        <f t="shared" si="7"/>
        <v>Str (+2)</v>
      </c>
      <c r="F46" s="97" t="s">
        <v>56</v>
      </c>
      <c r="G46" s="97">
        <f t="shared" si="8"/>
        <v>2</v>
      </c>
      <c r="H46" s="83">
        <f ca="1">RANDBETWEEN(1,20)</f>
        <v>9</v>
      </c>
      <c r="I46" s="97">
        <f t="shared" ca="1" si="9"/>
        <v>11</v>
      </c>
      <c r="J46" s="84"/>
    </row>
    <row r="47" spans="1:10" ht="16.8" x14ac:dyDescent="0.3">
      <c r="A47" s="152" t="s">
        <v>52</v>
      </c>
      <c r="B47" s="153">
        <v>0</v>
      </c>
      <c r="C47" s="154" t="s">
        <v>28</v>
      </c>
      <c r="D47" s="155" t="str">
        <f>IF(C47="Str",'Personal File'!$C$9,IF(C47="Dex",'Personal File'!$C$10,IF(C47="Con",'Personal File'!$C$11,IF(C47="Int",'Personal File'!$C$12,IF(C47="Wis",'Personal File'!$C$13,IF(C47="Cha",'Personal File'!$C$14))))))</f>
        <v>+1</v>
      </c>
      <c r="E47" s="156" t="str">
        <f t="shared" si="7"/>
        <v>Dex (+1)</v>
      </c>
      <c r="F47" s="126" t="s">
        <v>56</v>
      </c>
      <c r="G47" s="126">
        <f t="shared" si="8"/>
        <v>1</v>
      </c>
      <c r="H47" s="83">
        <f ca="1">RANDBETWEEN(1,20)</f>
        <v>7</v>
      </c>
      <c r="I47" s="126">
        <f t="shared" ca="1" si="9"/>
        <v>8</v>
      </c>
      <c r="J47" s="157"/>
    </row>
    <row r="48" spans="1:10" ht="16.8" x14ac:dyDescent="0.3">
      <c r="A48" s="158" t="s">
        <v>53</v>
      </c>
      <c r="B48" s="122">
        <v>0</v>
      </c>
      <c r="C48" s="159" t="s">
        <v>24</v>
      </c>
      <c r="D48" s="160" t="str">
        <f>IF(C48="Str",'Personal File'!$C$9,IF(C48="Dex",'Personal File'!$C$10,IF(C48="Con",'Personal File'!$C$11,IF(C48="Int",'Personal File'!$C$12,IF(C48="Wis",'Personal File'!$C$13,IF(C48="Cha",'Personal File'!$C$14))))))</f>
        <v>+2</v>
      </c>
      <c r="E48" s="161" t="str">
        <f t="shared" si="7"/>
        <v>Cha (+2)</v>
      </c>
      <c r="F48" s="126" t="s">
        <v>56</v>
      </c>
      <c r="G48" s="126">
        <f t="shared" si="8"/>
        <v>2</v>
      </c>
      <c r="H48" s="83">
        <f ca="1">RANDBETWEEN(1,20)</f>
        <v>1</v>
      </c>
      <c r="I48" s="126">
        <f t="shared" ca="1" si="9"/>
        <v>3</v>
      </c>
      <c r="J48" s="127"/>
    </row>
    <row r="49" spans="1:10" ht="17.399999999999999" thickBot="1" x14ac:dyDescent="0.35">
      <c r="A49" s="162" t="s">
        <v>54</v>
      </c>
      <c r="B49" s="163">
        <v>0</v>
      </c>
      <c r="C49" s="164" t="s">
        <v>28</v>
      </c>
      <c r="D49" s="165" t="str">
        <f>IF(C49="Str",'Personal File'!$C$9,IF(C49="Dex",'Personal File'!$C$10,IF(C49="Con",'Personal File'!$C$11,IF(C49="Int",'Personal File'!$C$12,IF(C49="Wis",'Personal File'!$C$13,IF(C49="Cha",'Personal File'!$C$14))))))</f>
        <v>+1</v>
      </c>
      <c r="E49" s="166" t="str">
        <f t="shared" si="7"/>
        <v>Dex (+1)</v>
      </c>
      <c r="F49" s="167" t="s">
        <v>56</v>
      </c>
      <c r="G49" s="167">
        <f t="shared" si="8"/>
        <v>1</v>
      </c>
      <c r="H49" s="168">
        <f ca="1">RANDBETWEEN(1,20)</f>
        <v>9</v>
      </c>
      <c r="I49" s="167">
        <f t="shared" ca="1" si="9"/>
        <v>10</v>
      </c>
      <c r="J49" s="169"/>
    </row>
    <row r="50" spans="1:10" ht="16.2" thickTop="1" x14ac:dyDescent="0.3">
      <c r="B50" s="170">
        <f>SUM(B6:B49)+2</f>
        <v>104</v>
      </c>
      <c r="E50" s="339">
        <f>SUM(E51:E61)</f>
        <v>104</v>
      </c>
      <c r="F50" s="171" t="s">
        <v>57</v>
      </c>
    </row>
    <row r="51" spans="1:10" x14ac:dyDescent="0.3">
      <c r="B51" s="170"/>
      <c r="E51" s="339">
        <f>4*(6+'Personal File'!$C$12+1)</f>
        <v>32</v>
      </c>
      <c r="F51" s="172" t="s">
        <v>284</v>
      </c>
    </row>
    <row r="52" spans="1:10" x14ac:dyDescent="0.3">
      <c r="E52" s="339">
        <f>6+'Personal File'!$C$12+1</f>
        <v>8</v>
      </c>
      <c r="F52" s="172" t="s">
        <v>285</v>
      </c>
    </row>
    <row r="53" spans="1:10" x14ac:dyDescent="0.3">
      <c r="E53" s="339">
        <f>6+'Personal File'!$C$12+1</f>
        <v>8</v>
      </c>
      <c r="F53" s="172" t="s">
        <v>286</v>
      </c>
    </row>
    <row r="54" spans="1:10" x14ac:dyDescent="0.3">
      <c r="E54" s="339">
        <f>6+'Personal File'!$C$12+1</f>
        <v>8</v>
      </c>
      <c r="F54" s="172" t="s">
        <v>287</v>
      </c>
    </row>
    <row r="55" spans="1:10" x14ac:dyDescent="0.3">
      <c r="E55" s="339">
        <f>6+'Personal File'!$C$12+1</f>
        <v>8</v>
      </c>
      <c r="F55" s="172" t="s">
        <v>288</v>
      </c>
    </row>
    <row r="56" spans="1:10" x14ac:dyDescent="0.3">
      <c r="E56" s="339">
        <f>6+'Personal File'!$C$12+1</f>
        <v>8</v>
      </c>
      <c r="F56" s="172" t="s">
        <v>289</v>
      </c>
    </row>
    <row r="57" spans="1:10" x14ac:dyDescent="0.3">
      <c r="E57" s="339">
        <f>6+'Personal File'!$C$12+1</f>
        <v>8</v>
      </c>
      <c r="F57" s="172" t="s">
        <v>314</v>
      </c>
    </row>
    <row r="58" spans="1:10" x14ac:dyDescent="0.3">
      <c r="E58" s="339">
        <f>6+'Personal File'!$C$12+1</f>
        <v>8</v>
      </c>
      <c r="F58" s="172" t="s">
        <v>651</v>
      </c>
    </row>
    <row r="59" spans="1:10" x14ac:dyDescent="0.3">
      <c r="E59" s="339">
        <f>6+'Personal File'!$C$12+1</f>
        <v>8</v>
      </c>
      <c r="F59" s="172" t="s">
        <v>652</v>
      </c>
    </row>
    <row r="60" spans="1:10" x14ac:dyDescent="0.3">
      <c r="E60" s="339">
        <f>6+'Personal File'!$C$12+1</f>
        <v>8</v>
      </c>
      <c r="F60" s="172" t="s">
        <v>653</v>
      </c>
    </row>
  </sheetData>
  <sortState xmlns:xlrd2="http://schemas.microsoft.com/office/spreadsheetml/2017/richdata2" ref="A3:J48">
    <sortCondition ref="A3:A4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93"/>
  <sheetViews>
    <sheetView showGridLines="0" zoomScaleNormal="100" workbookViewId="0"/>
  </sheetViews>
  <sheetFormatPr defaultColWidth="13" defaultRowHeight="15.6" x14ac:dyDescent="0.3"/>
  <cols>
    <col min="1" max="1" width="28.59765625" style="396" bestFit="1" customWidth="1"/>
    <col min="2" max="2" width="6.19921875" style="396" bestFit="1" customWidth="1"/>
    <col min="3" max="3" width="11.5" style="397" bestFit="1" customWidth="1"/>
    <col min="4" max="4" width="13.3984375" style="397" bestFit="1" customWidth="1"/>
    <col min="5" max="5" width="15.3984375" style="397" bestFit="1" customWidth="1"/>
    <col min="6" max="6" width="10.59765625" style="397" bestFit="1" customWidth="1"/>
    <col min="7" max="7" width="13" style="397" bestFit="1" customWidth="1"/>
    <col min="8" max="8" width="13.19921875" style="396" bestFit="1" customWidth="1"/>
    <col min="9" max="9" width="23.296875" style="378" bestFit="1" customWidth="1"/>
    <col min="10" max="10" width="5.5" style="378" bestFit="1" customWidth="1"/>
    <col min="11" max="16384" width="13" style="378"/>
  </cols>
  <sheetData>
    <row r="1" spans="1:10" ht="23.4" thickBot="1" x14ac:dyDescent="0.35">
      <c r="A1" s="376" t="s">
        <v>327</v>
      </c>
      <c r="B1" s="377"/>
      <c r="C1" s="377"/>
      <c r="D1" s="377"/>
      <c r="E1" s="377"/>
      <c r="F1" s="377"/>
      <c r="G1" s="377"/>
      <c r="H1" s="377"/>
      <c r="I1" s="377"/>
    </row>
    <row r="2" spans="1:10" ht="16.8" x14ac:dyDescent="0.3">
      <c r="A2" s="467" t="s">
        <v>76</v>
      </c>
      <c r="B2" s="468" t="s">
        <v>0</v>
      </c>
      <c r="C2" s="469" t="s">
        <v>168</v>
      </c>
      <c r="D2" s="469" t="s">
        <v>79</v>
      </c>
      <c r="E2" s="469" t="s">
        <v>108</v>
      </c>
      <c r="F2" s="469" t="s">
        <v>109</v>
      </c>
      <c r="G2" s="469" t="s">
        <v>59</v>
      </c>
      <c r="H2" s="469" t="s">
        <v>17</v>
      </c>
      <c r="I2" s="469" t="s">
        <v>348</v>
      </c>
      <c r="J2" s="470" t="s">
        <v>349</v>
      </c>
    </row>
    <row r="3" spans="1:10" s="379" customFormat="1" ht="16.8" x14ac:dyDescent="0.3">
      <c r="A3" s="173" t="s">
        <v>350</v>
      </c>
      <c r="B3" s="460">
        <v>0</v>
      </c>
      <c r="C3" s="12"/>
      <c r="D3" s="462" t="s">
        <v>170</v>
      </c>
      <c r="E3" s="464" t="s">
        <v>110</v>
      </c>
      <c r="F3" s="465" t="s">
        <v>111</v>
      </c>
      <c r="G3" s="466" t="s">
        <v>90</v>
      </c>
      <c r="H3" s="466" t="s">
        <v>72</v>
      </c>
      <c r="I3" s="9" t="s">
        <v>347</v>
      </c>
      <c r="J3" s="380">
        <v>9</v>
      </c>
    </row>
    <row r="4" spans="1:10" s="379" customFormat="1" ht="16.8" x14ac:dyDescent="0.3">
      <c r="A4" s="173" t="s">
        <v>139</v>
      </c>
      <c r="B4" s="460">
        <v>0</v>
      </c>
      <c r="C4" s="12"/>
      <c r="D4" s="15" t="s">
        <v>73</v>
      </c>
      <c r="E4" s="1" t="s">
        <v>110</v>
      </c>
      <c r="F4" s="381" t="s">
        <v>111</v>
      </c>
      <c r="G4" s="9" t="s">
        <v>90</v>
      </c>
      <c r="H4" s="9" t="s">
        <v>70</v>
      </c>
      <c r="I4" s="9" t="s">
        <v>351</v>
      </c>
      <c r="J4" s="382">
        <v>215</v>
      </c>
    </row>
    <row r="5" spans="1:10" s="379" customFormat="1" ht="16.8" x14ac:dyDescent="0.3">
      <c r="A5" s="173" t="s">
        <v>142</v>
      </c>
      <c r="B5" s="460">
        <v>0</v>
      </c>
      <c r="C5" s="12"/>
      <c r="D5" s="15" t="s">
        <v>68</v>
      </c>
      <c r="E5" s="1" t="s">
        <v>110</v>
      </c>
      <c r="F5" s="381" t="s">
        <v>111</v>
      </c>
      <c r="G5" s="9" t="s">
        <v>66</v>
      </c>
      <c r="H5" s="9" t="s">
        <v>70</v>
      </c>
      <c r="I5" s="9" t="s">
        <v>351</v>
      </c>
      <c r="J5" s="382">
        <v>216</v>
      </c>
    </row>
    <row r="6" spans="1:10" s="379" customFormat="1" ht="16.8" x14ac:dyDescent="0.3">
      <c r="A6" s="173" t="s">
        <v>143</v>
      </c>
      <c r="B6" s="460">
        <v>0</v>
      </c>
      <c r="C6" s="12"/>
      <c r="D6" s="322" t="s">
        <v>68</v>
      </c>
      <c r="E6" s="1" t="s">
        <v>110</v>
      </c>
      <c r="F6" s="9" t="s">
        <v>111</v>
      </c>
      <c r="G6" s="9" t="s">
        <v>80</v>
      </c>
      <c r="H6" s="9" t="s">
        <v>69</v>
      </c>
      <c r="I6" s="9" t="s">
        <v>351</v>
      </c>
      <c r="J6" s="382">
        <v>219</v>
      </c>
    </row>
    <row r="7" spans="1:10" s="379" customFormat="1" ht="16.8" x14ac:dyDescent="0.3">
      <c r="A7" s="173" t="s">
        <v>140</v>
      </c>
      <c r="B7" s="460">
        <v>0</v>
      </c>
      <c r="C7" s="12"/>
      <c r="D7" s="15" t="s">
        <v>92</v>
      </c>
      <c r="E7" s="1" t="s">
        <v>110</v>
      </c>
      <c r="F7" s="381" t="s">
        <v>111</v>
      </c>
      <c r="G7" s="9" t="s">
        <v>90</v>
      </c>
      <c r="H7" s="9" t="s">
        <v>70</v>
      </c>
      <c r="I7" s="9" t="s">
        <v>351</v>
      </c>
      <c r="J7" s="382">
        <v>219</v>
      </c>
    </row>
    <row r="8" spans="1:10" s="379" customFormat="1" ht="16.8" x14ac:dyDescent="0.3">
      <c r="A8" s="173" t="s">
        <v>144</v>
      </c>
      <c r="B8" s="460">
        <v>0</v>
      </c>
      <c r="C8" s="12"/>
      <c r="D8" s="15" t="s">
        <v>92</v>
      </c>
      <c r="E8" s="1" t="s">
        <v>110</v>
      </c>
      <c r="F8" s="381" t="s">
        <v>111</v>
      </c>
      <c r="G8" s="9" t="s">
        <v>66</v>
      </c>
      <c r="H8" s="9" t="s">
        <v>67</v>
      </c>
      <c r="I8" s="9" t="s">
        <v>351</v>
      </c>
      <c r="J8" s="16">
        <v>238</v>
      </c>
    </row>
    <row r="9" spans="1:10" s="379" customFormat="1" ht="16.8" x14ac:dyDescent="0.3">
      <c r="A9" s="173" t="s">
        <v>352</v>
      </c>
      <c r="B9" s="460">
        <v>0</v>
      </c>
      <c r="C9" s="12"/>
      <c r="D9" s="13" t="s">
        <v>169</v>
      </c>
      <c r="E9" s="1" t="s">
        <v>110</v>
      </c>
      <c r="F9" s="14" t="s">
        <v>111</v>
      </c>
      <c r="G9" s="9" t="s">
        <v>66</v>
      </c>
      <c r="H9" s="14" t="s">
        <v>353</v>
      </c>
      <c r="I9" s="9" t="s">
        <v>351</v>
      </c>
      <c r="J9" s="382">
        <v>244</v>
      </c>
    </row>
    <row r="10" spans="1:10" s="379" customFormat="1" ht="16.8" x14ac:dyDescent="0.3">
      <c r="A10" s="173" t="s">
        <v>141</v>
      </c>
      <c r="B10" s="460">
        <v>0</v>
      </c>
      <c r="C10" s="12"/>
      <c r="D10" s="15" t="s">
        <v>75</v>
      </c>
      <c r="E10" s="1" t="s">
        <v>196</v>
      </c>
      <c r="F10" s="381" t="s">
        <v>111</v>
      </c>
      <c r="G10" s="9" t="s">
        <v>66</v>
      </c>
      <c r="H10" s="9" t="s">
        <v>72</v>
      </c>
      <c r="I10" s="9" t="s">
        <v>351</v>
      </c>
      <c r="J10" s="382">
        <v>248</v>
      </c>
    </row>
    <row r="11" spans="1:10" s="379" customFormat="1" ht="16.8" x14ac:dyDescent="0.3">
      <c r="A11" s="173" t="s">
        <v>145</v>
      </c>
      <c r="B11" s="460">
        <v>0</v>
      </c>
      <c r="C11" s="12"/>
      <c r="D11" s="15" t="s">
        <v>170</v>
      </c>
      <c r="E11" s="1" t="s">
        <v>110</v>
      </c>
      <c r="F11" s="381" t="s">
        <v>111</v>
      </c>
      <c r="G11" s="9" t="s">
        <v>81</v>
      </c>
      <c r="H11" s="9" t="s">
        <v>70</v>
      </c>
      <c r="I11" s="9" t="s">
        <v>351</v>
      </c>
      <c r="J11" s="382">
        <v>253</v>
      </c>
    </row>
    <row r="12" spans="1:10" s="379" customFormat="1" ht="16.8" x14ac:dyDescent="0.3">
      <c r="A12" s="173" t="s">
        <v>171</v>
      </c>
      <c r="B12" s="460">
        <v>0</v>
      </c>
      <c r="C12" s="12"/>
      <c r="D12" s="322" t="s">
        <v>170</v>
      </c>
      <c r="E12" s="1" t="s">
        <v>134</v>
      </c>
      <c r="F12" s="381" t="s">
        <v>111</v>
      </c>
      <c r="G12" s="9" t="s">
        <v>118</v>
      </c>
      <c r="H12" s="9" t="s">
        <v>72</v>
      </c>
      <c r="I12" s="9" t="s">
        <v>351</v>
      </c>
      <c r="J12" s="382">
        <v>253</v>
      </c>
    </row>
    <row r="13" spans="1:10" s="379" customFormat="1" ht="16.8" x14ac:dyDescent="0.3">
      <c r="A13" s="173" t="s">
        <v>354</v>
      </c>
      <c r="B13" s="460">
        <v>0</v>
      </c>
      <c r="C13" s="12"/>
      <c r="D13" s="322" t="s">
        <v>169</v>
      </c>
      <c r="E13" s="1" t="s">
        <v>113</v>
      </c>
      <c r="F13" s="381" t="s">
        <v>136</v>
      </c>
      <c r="G13" s="9" t="s">
        <v>66</v>
      </c>
      <c r="H13" s="9" t="s">
        <v>95</v>
      </c>
      <c r="I13" s="9" t="s">
        <v>355</v>
      </c>
      <c r="J13" s="382">
        <v>101</v>
      </c>
    </row>
    <row r="14" spans="1:10" s="379" customFormat="1" ht="16.8" x14ac:dyDescent="0.3">
      <c r="A14" s="173" t="s">
        <v>172</v>
      </c>
      <c r="B14" s="460">
        <v>0</v>
      </c>
      <c r="C14" s="12"/>
      <c r="D14" s="15" t="s">
        <v>68</v>
      </c>
      <c r="E14" s="1" t="s">
        <v>110</v>
      </c>
      <c r="F14" s="381" t="s">
        <v>111</v>
      </c>
      <c r="G14" s="9" t="s">
        <v>81</v>
      </c>
      <c r="H14" s="9" t="s">
        <v>70</v>
      </c>
      <c r="I14" s="9" t="s">
        <v>351</v>
      </c>
      <c r="J14" s="382">
        <v>267</v>
      </c>
    </row>
    <row r="15" spans="1:10" s="379" customFormat="1" ht="16.8" x14ac:dyDescent="0.3">
      <c r="A15" s="173" t="s">
        <v>146</v>
      </c>
      <c r="B15" s="460">
        <v>0</v>
      </c>
      <c r="C15" s="12"/>
      <c r="D15" s="15" t="s">
        <v>68</v>
      </c>
      <c r="E15" s="1" t="s">
        <v>134</v>
      </c>
      <c r="F15" s="381" t="s">
        <v>111</v>
      </c>
      <c r="G15" s="9" t="s">
        <v>71</v>
      </c>
      <c r="H15" s="9" t="s">
        <v>72</v>
      </c>
      <c r="I15" s="9" t="s">
        <v>351</v>
      </c>
      <c r="J15" s="382">
        <v>269</v>
      </c>
    </row>
    <row r="16" spans="1:10" s="379" customFormat="1" ht="16.8" x14ac:dyDescent="0.3">
      <c r="A16" s="173" t="s">
        <v>147</v>
      </c>
      <c r="B16" s="460">
        <v>0</v>
      </c>
      <c r="C16" s="12"/>
      <c r="D16" s="322" t="s">
        <v>65</v>
      </c>
      <c r="E16" s="1" t="s">
        <v>116</v>
      </c>
      <c r="F16" s="381" t="s">
        <v>111</v>
      </c>
      <c r="G16" s="9" t="s">
        <v>66</v>
      </c>
      <c r="H16" s="9" t="s">
        <v>67</v>
      </c>
      <c r="I16" s="9" t="s">
        <v>351</v>
      </c>
      <c r="J16" s="382">
        <v>272</v>
      </c>
    </row>
    <row r="17" spans="1:10" s="379" customFormat="1" ht="16.8" x14ac:dyDescent="0.3">
      <c r="A17" s="173" t="s">
        <v>356</v>
      </c>
      <c r="B17" s="460">
        <v>0</v>
      </c>
      <c r="C17" s="12"/>
      <c r="D17" s="13" t="s">
        <v>170</v>
      </c>
      <c r="E17" s="1" t="s">
        <v>110</v>
      </c>
      <c r="F17" s="14" t="s">
        <v>111</v>
      </c>
      <c r="G17" s="14" t="s">
        <v>90</v>
      </c>
      <c r="H17" s="14" t="s">
        <v>137</v>
      </c>
      <c r="I17" s="14" t="s">
        <v>355</v>
      </c>
      <c r="J17" s="382">
        <v>103</v>
      </c>
    </row>
    <row r="18" spans="1:10" ht="16.8" x14ac:dyDescent="0.3">
      <c r="A18" s="173" t="s">
        <v>246</v>
      </c>
      <c r="B18" s="460">
        <v>0</v>
      </c>
      <c r="C18" s="12"/>
      <c r="D18" s="15" t="s">
        <v>73</v>
      </c>
      <c r="E18" s="1" t="s">
        <v>110</v>
      </c>
      <c r="F18" s="381" t="s">
        <v>111</v>
      </c>
      <c r="G18" s="9" t="s">
        <v>173</v>
      </c>
      <c r="H18" s="9" t="s">
        <v>74</v>
      </c>
      <c r="I18" s="9" t="s">
        <v>357</v>
      </c>
      <c r="J18" s="382">
        <v>128</v>
      </c>
    </row>
    <row r="19" spans="1:10" ht="16.8" x14ac:dyDescent="0.3">
      <c r="A19" s="174" t="s">
        <v>358</v>
      </c>
      <c r="B19" s="461">
        <v>0</v>
      </c>
      <c r="C19" s="175"/>
      <c r="D19" s="176" t="s">
        <v>170</v>
      </c>
      <c r="E19" s="11" t="s">
        <v>113</v>
      </c>
      <c r="F19" s="383" t="s">
        <v>111</v>
      </c>
      <c r="G19" s="17" t="s">
        <v>66</v>
      </c>
      <c r="H19" s="390" t="s">
        <v>67</v>
      </c>
      <c r="I19" s="17" t="s">
        <v>351</v>
      </c>
      <c r="J19" s="384">
        <v>298</v>
      </c>
    </row>
    <row r="20" spans="1:10" ht="16.8" x14ac:dyDescent="0.3">
      <c r="A20" s="173" t="s">
        <v>359</v>
      </c>
      <c r="B20" s="460">
        <v>1</v>
      </c>
      <c r="C20" s="12"/>
      <c r="D20" s="15" t="s">
        <v>169</v>
      </c>
      <c r="E20" s="1" t="s">
        <v>110</v>
      </c>
      <c r="F20" s="381" t="s">
        <v>111</v>
      </c>
      <c r="G20" s="9" t="s">
        <v>71</v>
      </c>
      <c r="H20" s="9" t="s">
        <v>69</v>
      </c>
      <c r="I20" s="9" t="s">
        <v>355</v>
      </c>
      <c r="J20" s="16">
        <v>85</v>
      </c>
    </row>
    <row r="21" spans="1:10" ht="16.8" x14ac:dyDescent="0.3">
      <c r="A21" s="173" t="s">
        <v>360</v>
      </c>
      <c r="B21" s="460">
        <v>1</v>
      </c>
      <c r="C21" s="12"/>
      <c r="D21" s="15" t="s">
        <v>184</v>
      </c>
      <c r="E21" s="1" t="s">
        <v>113</v>
      </c>
      <c r="F21" s="381" t="s">
        <v>111</v>
      </c>
      <c r="G21" s="9" t="s">
        <v>164</v>
      </c>
      <c r="H21" s="9" t="s">
        <v>69</v>
      </c>
      <c r="I21" s="9" t="s">
        <v>351</v>
      </c>
      <c r="J21" s="16">
        <v>203</v>
      </c>
    </row>
    <row r="22" spans="1:10" ht="16.8" x14ac:dyDescent="0.3">
      <c r="A22" s="173" t="s">
        <v>361</v>
      </c>
      <c r="B22" s="460">
        <v>1</v>
      </c>
      <c r="C22" s="12"/>
      <c r="D22" s="13" t="s">
        <v>169</v>
      </c>
      <c r="E22" s="10" t="s">
        <v>110</v>
      </c>
      <c r="F22" s="14" t="s">
        <v>362</v>
      </c>
      <c r="G22" s="14" t="s">
        <v>66</v>
      </c>
      <c r="H22" s="14" t="s">
        <v>74</v>
      </c>
      <c r="I22" s="9" t="s">
        <v>363</v>
      </c>
      <c r="J22" s="16">
        <v>103</v>
      </c>
    </row>
    <row r="23" spans="1:10" ht="16.8" x14ac:dyDescent="0.3">
      <c r="A23" s="173" t="s">
        <v>364</v>
      </c>
      <c r="B23" s="460">
        <v>1</v>
      </c>
      <c r="C23" s="12"/>
      <c r="D23" s="15" t="s">
        <v>184</v>
      </c>
      <c r="E23" s="1" t="s">
        <v>113</v>
      </c>
      <c r="F23" s="381" t="s">
        <v>111</v>
      </c>
      <c r="G23" s="9" t="s">
        <v>164</v>
      </c>
      <c r="H23" s="9" t="s">
        <v>69</v>
      </c>
      <c r="I23" s="9" t="s">
        <v>351</v>
      </c>
      <c r="J23" s="16">
        <v>205</v>
      </c>
    </row>
    <row r="24" spans="1:10" ht="16.8" x14ac:dyDescent="0.3">
      <c r="A24" s="173" t="s">
        <v>365</v>
      </c>
      <c r="B24" s="460">
        <v>1</v>
      </c>
      <c r="C24" s="12"/>
      <c r="D24" s="15" t="s">
        <v>170</v>
      </c>
      <c r="E24" s="1" t="s">
        <v>114</v>
      </c>
      <c r="F24" s="381" t="s">
        <v>111</v>
      </c>
      <c r="G24" s="9" t="s">
        <v>66</v>
      </c>
      <c r="H24" s="9" t="s">
        <v>70</v>
      </c>
      <c r="I24" s="9" t="s">
        <v>351</v>
      </c>
      <c r="J24" s="382">
        <v>205</v>
      </c>
    </row>
    <row r="25" spans="1:10" ht="16.8" x14ac:dyDescent="0.3">
      <c r="A25" s="173" t="s">
        <v>366</v>
      </c>
      <c r="B25" s="460">
        <v>1</v>
      </c>
      <c r="C25" s="12"/>
      <c r="D25" s="15" t="s">
        <v>75</v>
      </c>
      <c r="E25" s="385" t="s">
        <v>110</v>
      </c>
      <c r="F25" s="381" t="s">
        <v>362</v>
      </c>
      <c r="G25" s="9" t="s">
        <v>90</v>
      </c>
      <c r="H25" s="14" t="s">
        <v>137</v>
      </c>
      <c r="I25" s="14" t="s">
        <v>367</v>
      </c>
      <c r="J25" s="16">
        <v>63</v>
      </c>
    </row>
    <row r="26" spans="1:10" ht="16.8" x14ac:dyDescent="0.3">
      <c r="A26" s="173" t="s">
        <v>368</v>
      </c>
      <c r="B26" s="460">
        <v>1</v>
      </c>
      <c r="C26" s="12"/>
      <c r="D26" s="15" t="s">
        <v>65</v>
      </c>
      <c r="E26" s="1" t="s">
        <v>369</v>
      </c>
      <c r="F26" s="381" t="s">
        <v>111</v>
      </c>
      <c r="G26" s="9" t="s">
        <v>66</v>
      </c>
      <c r="H26" s="9" t="s">
        <v>148</v>
      </c>
      <c r="I26" s="9" t="s">
        <v>370</v>
      </c>
      <c r="J26" s="382">
        <v>83</v>
      </c>
    </row>
    <row r="27" spans="1:10" ht="16.8" x14ac:dyDescent="0.3">
      <c r="A27" s="173" t="s">
        <v>174</v>
      </c>
      <c r="B27" s="460">
        <v>1</v>
      </c>
      <c r="C27" s="12"/>
      <c r="D27" s="15" t="s">
        <v>169</v>
      </c>
      <c r="E27" s="1" t="s">
        <v>110</v>
      </c>
      <c r="F27" s="381" t="s">
        <v>111</v>
      </c>
      <c r="G27" s="9" t="s">
        <v>90</v>
      </c>
      <c r="H27" s="9" t="s">
        <v>175</v>
      </c>
      <c r="I27" s="9" t="s">
        <v>351</v>
      </c>
      <c r="J27" s="382">
        <v>208</v>
      </c>
    </row>
    <row r="28" spans="1:10" ht="16.8" x14ac:dyDescent="0.3">
      <c r="A28" s="173" t="s">
        <v>176</v>
      </c>
      <c r="B28" s="460">
        <v>1</v>
      </c>
      <c r="C28" s="12"/>
      <c r="D28" s="15" t="s">
        <v>184</v>
      </c>
      <c r="E28" s="1" t="s">
        <v>135</v>
      </c>
      <c r="F28" s="381" t="s">
        <v>111</v>
      </c>
      <c r="G28" s="9" t="s">
        <v>90</v>
      </c>
      <c r="H28" s="9" t="s">
        <v>137</v>
      </c>
      <c r="I28" s="9" t="s">
        <v>351</v>
      </c>
      <c r="J28" s="382">
        <v>211</v>
      </c>
    </row>
    <row r="29" spans="1:10" ht="16.8" x14ac:dyDescent="0.3">
      <c r="A29" s="173" t="s">
        <v>371</v>
      </c>
      <c r="B29" s="460">
        <v>1</v>
      </c>
      <c r="C29" s="12"/>
      <c r="D29" s="15" t="s">
        <v>92</v>
      </c>
      <c r="E29" s="1" t="s">
        <v>116</v>
      </c>
      <c r="F29" s="381" t="s">
        <v>111</v>
      </c>
      <c r="G29" s="9" t="s">
        <v>71</v>
      </c>
      <c r="H29" s="9" t="s">
        <v>72</v>
      </c>
      <c r="I29" s="9" t="s">
        <v>351</v>
      </c>
      <c r="J29" s="382">
        <v>212</v>
      </c>
    </row>
    <row r="30" spans="1:10" ht="16.8" x14ac:dyDescent="0.3">
      <c r="A30" s="173" t="s">
        <v>372</v>
      </c>
      <c r="B30" s="460">
        <v>1</v>
      </c>
      <c r="C30" s="12"/>
      <c r="D30" s="386" t="s">
        <v>73</v>
      </c>
      <c r="E30" s="385" t="s">
        <v>113</v>
      </c>
      <c r="F30" s="381" t="s">
        <v>133</v>
      </c>
      <c r="G30" s="387" t="s">
        <v>90</v>
      </c>
      <c r="H30" s="387" t="s">
        <v>74</v>
      </c>
      <c r="I30" s="9" t="s">
        <v>373</v>
      </c>
      <c r="J30" s="388">
        <v>91</v>
      </c>
    </row>
    <row r="31" spans="1:10" ht="16.8" x14ac:dyDescent="0.3">
      <c r="A31" s="173" t="s">
        <v>93</v>
      </c>
      <c r="B31" s="460">
        <v>1</v>
      </c>
      <c r="C31" s="12"/>
      <c r="D31" s="15" t="s">
        <v>68</v>
      </c>
      <c r="E31" s="1" t="s">
        <v>110</v>
      </c>
      <c r="F31" s="381" t="s">
        <v>111</v>
      </c>
      <c r="G31" s="9" t="s">
        <v>66</v>
      </c>
      <c r="H31" s="9" t="s">
        <v>70</v>
      </c>
      <c r="I31" s="9" t="s">
        <v>351</v>
      </c>
      <c r="J31" s="382">
        <v>216</v>
      </c>
    </row>
    <row r="32" spans="1:10" ht="16.8" x14ac:dyDescent="0.3">
      <c r="A32" s="173" t="s">
        <v>374</v>
      </c>
      <c r="B32" s="460">
        <v>1</v>
      </c>
      <c r="C32" s="12"/>
      <c r="D32" s="15" t="s">
        <v>170</v>
      </c>
      <c r="E32" s="1" t="s">
        <v>114</v>
      </c>
      <c r="F32" s="381" t="s">
        <v>67</v>
      </c>
      <c r="G32" s="9" t="s">
        <v>66</v>
      </c>
      <c r="H32" s="9" t="s">
        <v>70</v>
      </c>
      <c r="I32" s="9" t="s">
        <v>351</v>
      </c>
      <c r="J32" s="382">
        <v>216</v>
      </c>
    </row>
    <row r="33" spans="1:10" ht="16.8" x14ac:dyDescent="0.3">
      <c r="A33" s="173" t="s">
        <v>177</v>
      </c>
      <c r="B33" s="460">
        <v>1</v>
      </c>
      <c r="C33" s="12"/>
      <c r="D33" s="15" t="s">
        <v>169</v>
      </c>
      <c r="E33" s="1" t="s">
        <v>110</v>
      </c>
      <c r="F33" s="381" t="s">
        <v>111</v>
      </c>
      <c r="G33" s="9" t="s">
        <v>90</v>
      </c>
      <c r="H33" s="9" t="s">
        <v>72</v>
      </c>
      <c r="I33" s="9" t="s">
        <v>351</v>
      </c>
      <c r="J33" s="382">
        <v>217</v>
      </c>
    </row>
    <row r="34" spans="1:10" ht="16.8" x14ac:dyDescent="0.3">
      <c r="A34" s="173" t="s">
        <v>375</v>
      </c>
      <c r="B34" s="460">
        <v>1</v>
      </c>
      <c r="C34" s="12"/>
      <c r="D34" s="15" t="s">
        <v>92</v>
      </c>
      <c r="E34" s="1" t="s">
        <v>113</v>
      </c>
      <c r="F34" s="381" t="s">
        <v>111</v>
      </c>
      <c r="G34" s="9" t="s">
        <v>99</v>
      </c>
      <c r="H34" s="9" t="s">
        <v>72</v>
      </c>
      <c r="I34" s="9" t="s">
        <v>351</v>
      </c>
      <c r="J34" s="382">
        <v>218</v>
      </c>
    </row>
    <row r="35" spans="1:10" ht="16.8" x14ac:dyDescent="0.3">
      <c r="A35" s="173" t="s">
        <v>376</v>
      </c>
      <c r="B35" s="460">
        <v>1</v>
      </c>
      <c r="C35" s="12"/>
      <c r="D35" s="15" t="s">
        <v>92</v>
      </c>
      <c r="E35" s="1" t="s">
        <v>113</v>
      </c>
      <c r="F35" s="381" t="s">
        <v>111</v>
      </c>
      <c r="G35" s="9" t="s">
        <v>80</v>
      </c>
      <c r="H35" s="9" t="s">
        <v>72</v>
      </c>
      <c r="I35" s="9" t="s">
        <v>351</v>
      </c>
      <c r="J35" s="382">
        <v>218</v>
      </c>
    </row>
    <row r="36" spans="1:10" ht="16.8" x14ac:dyDescent="0.3">
      <c r="A36" s="173" t="s">
        <v>629</v>
      </c>
      <c r="B36" s="460">
        <v>1</v>
      </c>
      <c r="C36" s="15" t="s">
        <v>630</v>
      </c>
      <c r="D36" s="15" t="s">
        <v>92</v>
      </c>
      <c r="E36" s="1" t="s">
        <v>110</v>
      </c>
      <c r="F36" s="415" t="s">
        <v>111</v>
      </c>
      <c r="G36" s="9" t="s">
        <v>80</v>
      </c>
      <c r="H36" s="9" t="s">
        <v>69</v>
      </c>
      <c r="I36" s="9" t="s">
        <v>351</v>
      </c>
      <c r="J36" s="416">
        <v>220</v>
      </c>
    </row>
    <row r="37" spans="1:10" ht="16.8" x14ac:dyDescent="0.3">
      <c r="A37" s="173" t="s">
        <v>178</v>
      </c>
      <c r="B37" s="460">
        <v>1</v>
      </c>
      <c r="C37" s="12"/>
      <c r="D37" s="15" t="s">
        <v>92</v>
      </c>
      <c r="E37" s="1" t="s">
        <v>116</v>
      </c>
      <c r="F37" s="381" t="s">
        <v>111</v>
      </c>
      <c r="G37" s="9" t="s">
        <v>377</v>
      </c>
      <c r="H37" s="9" t="s">
        <v>70</v>
      </c>
      <c r="I37" s="9" t="s">
        <v>351</v>
      </c>
      <c r="J37" s="382">
        <v>220</v>
      </c>
    </row>
    <row r="38" spans="1:10" ht="16.8" x14ac:dyDescent="0.3">
      <c r="A38" s="173" t="s">
        <v>179</v>
      </c>
      <c r="B38" s="460">
        <v>1</v>
      </c>
      <c r="C38" s="12"/>
      <c r="D38" s="15" t="s">
        <v>75</v>
      </c>
      <c r="E38" s="1" t="s">
        <v>113</v>
      </c>
      <c r="F38" s="381" t="s">
        <v>111</v>
      </c>
      <c r="G38" s="9" t="s">
        <v>71</v>
      </c>
      <c r="H38" s="9" t="s">
        <v>67</v>
      </c>
      <c r="I38" s="9" t="s">
        <v>351</v>
      </c>
      <c r="J38" s="16">
        <v>224</v>
      </c>
    </row>
    <row r="39" spans="1:10" ht="16.8" x14ac:dyDescent="0.3">
      <c r="A39" s="173" t="s">
        <v>378</v>
      </c>
      <c r="B39" s="460">
        <v>1</v>
      </c>
      <c r="C39" s="12"/>
      <c r="D39" s="15" t="s">
        <v>92</v>
      </c>
      <c r="E39" s="1" t="s">
        <v>379</v>
      </c>
      <c r="F39" s="9" t="s">
        <v>111</v>
      </c>
      <c r="G39" s="9" t="s">
        <v>66</v>
      </c>
      <c r="H39" s="9" t="s">
        <v>175</v>
      </c>
      <c r="I39" s="9" t="s">
        <v>380</v>
      </c>
      <c r="J39" s="382">
        <v>96</v>
      </c>
    </row>
    <row r="40" spans="1:10" ht="16.8" x14ac:dyDescent="0.3">
      <c r="A40" s="173" t="s">
        <v>180</v>
      </c>
      <c r="B40" s="460">
        <v>1</v>
      </c>
      <c r="C40" s="12"/>
      <c r="D40" s="15" t="s">
        <v>184</v>
      </c>
      <c r="E40" s="1" t="s">
        <v>113</v>
      </c>
      <c r="F40" s="381" t="s">
        <v>111</v>
      </c>
      <c r="G40" s="9" t="s">
        <v>118</v>
      </c>
      <c r="H40" s="9" t="s">
        <v>69</v>
      </c>
      <c r="I40" s="9" t="s">
        <v>351</v>
      </c>
      <c r="J40" s="382">
        <v>225</v>
      </c>
    </row>
    <row r="41" spans="1:10" ht="16.8" x14ac:dyDescent="0.3">
      <c r="A41" s="173" t="s">
        <v>278</v>
      </c>
      <c r="B41" s="460">
        <v>1</v>
      </c>
      <c r="C41" s="12"/>
      <c r="D41" s="15" t="s">
        <v>170</v>
      </c>
      <c r="E41" s="10" t="s">
        <v>114</v>
      </c>
      <c r="F41" s="10" t="s">
        <v>111</v>
      </c>
      <c r="G41" s="9" t="s">
        <v>66</v>
      </c>
      <c r="H41" s="9" t="s">
        <v>72</v>
      </c>
      <c r="I41" s="9" t="s">
        <v>347</v>
      </c>
      <c r="J41" s="382">
        <v>77</v>
      </c>
    </row>
    <row r="42" spans="1:10" ht="16.8" x14ac:dyDescent="0.3">
      <c r="A42" s="173" t="s">
        <v>94</v>
      </c>
      <c r="B42" s="460">
        <v>1</v>
      </c>
      <c r="C42" s="12"/>
      <c r="D42" s="15" t="s">
        <v>65</v>
      </c>
      <c r="E42" s="1" t="s">
        <v>110</v>
      </c>
      <c r="F42" s="381" t="s">
        <v>111</v>
      </c>
      <c r="G42" s="9" t="s">
        <v>66</v>
      </c>
      <c r="H42" s="9" t="s">
        <v>95</v>
      </c>
      <c r="I42" s="9" t="s">
        <v>351</v>
      </c>
      <c r="J42" s="382">
        <v>226</v>
      </c>
    </row>
    <row r="43" spans="1:10" ht="16.8" x14ac:dyDescent="0.3">
      <c r="A43" s="173" t="s">
        <v>181</v>
      </c>
      <c r="B43" s="460">
        <v>1</v>
      </c>
      <c r="C43" s="12"/>
      <c r="D43" s="15" t="s">
        <v>65</v>
      </c>
      <c r="E43" s="1" t="s">
        <v>110</v>
      </c>
      <c r="F43" s="381" t="s">
        <v>111</v>
      </c>
      <c r="G43" s="9" t="s">
        <v>71</v>
      </c>
      <c r="H43" s="9" t="s">
        <v>69</v>
      </c>
      <c r="I43" s="9" t="s">
        <v>351</v>
      </c>
      <c r="J43" s="16">
        <v>227</v>
      </c>
    </row>
    <row r="44" spans="1:10" ht="16.8" x14ac:dyDescent="0.3">
      <c r="A44" s="173" t="s">
        <v>381</v>
      </c>
      <c r="B44" s="460">
        <v>1</v>
      </c>
      <c r="C44" s="12"/>
      <c r="D44" s="15" t="s">
        <v>73</v>
      </c>
      <c r="E44" s="1" t="s">
        <v>134</v>
      </c>
      <c r="F44" s="381" t="s">
        <v>67</v>
      </c>
      <c r="G44" s="9" t="s">
        <v>66</v>
      </c>
      <c r="H44" s="9" t="s">
        <v>148</v>
      </c>
      <c r="I44" s="9" t="s">
        <v>355</v>
      </c>
      <c r="J44" s="382">
        <v>93</v>
      </c>
    </row>
    <row r="45" spans="1:10" ht="16.8" x14ac:dyDescent="0.3">
      <c r="A45" s="173" t="s">
        <v>382</v>
      </c>
      <c r="B45" s="460">
        <v>1</v>
      </c>
      <c r="C45" s="12"/>
      <c r="D45" s="15" t="s">
        <v>65</v>
      </c>
      <c r="E45" s="1" t="s">
        <v>383</v>
      </c>
      <c r="F45" s="9" t="s">
        <v>111</v>
      </c>
      <c r="G45" s="9" t="s">
        <v>90</v>
      </c>
      <c r="H45" s="9" t="s">
        <v>112</v>
      </c>
      <c r="I45" s="9" t="s">
        <v>380</v>
      </c>
      <c r="J45" s="382">
        <v>99</v>
      </c>
    </row>
    <row r="46" spans="1:10" ht="16.8" x14ac:dyDescent="0.3">
      <c r="A46" s="173" t="s">
        <v>622</v>
      </c>
      <c r="B46" s="460">
        <v>1</v>
      </c>
      <c r="C46" s="12"/>
      <c r="D46" s="15" t="s">
        <v>73</v>
      </c>
      <c r="E46" s="1" t="s">
        <v>110</v>
      </c>
      <c r="F46" s="381" t="s">
        <v>111</v>
      </c>
      <c r="G46" s="9" t="s">
        <v>66</v>
      </c>
      <c r="H46" s="9" t="s">
        <v>70</v>
      </c>
      <c r="I46" s="9" t="s">
        <v>428</v>
      </c>
      <c r="J46" s="382">
        <v>93</v>
      </c>
    </row>
    <row r="47" spans="1:10" ht="16.8" x14ac:dyDescent="0.3">
      <c r="A47" s="173" t="s">
        <v>384</v>
      </c>
      <c r="B47" s="460">
        <v>1</v>
      </c>
      <c r="C47" s="12"/>
      <c r="D47" s="15" t="s">
        <v>92</v>
      </c>
      <c r="E47" s="385" t="s">
        <v>385</v>
      </c>
      <c r="F47" s="381" t="s">
        <v>362</v>
      </c>
      <c r="G47" s="387" t="s">
        <v>71</v>
      </c>
      <c r="H47" s="9" t="s">
        <v>137</v>
      </c>
      <c r="I47" s="9" t="s">
        <v>386</v>
      </c>
      <c r="J47" s="388">
        <v>150</v>
      </c>
    </row>
    <row r="48" spans="1:10" ht="16.8" x14ac:dyDescent="0.3">
      <c r="A48" s="173" t="s">
        <v>387</v>
      </c>
      <c r="B48" s="460">
        <v>1</v>
      </c>
      <c r="C48" s="12"/>
      <c r="D48" s="15" t="s">
        <v>75</v>
      </c>
      <c r="E48" s="1" t="s">
        <v>110</v>
      </c>
      <c r="F48" s="9" t="s">
        <v>111</v>
      </c>
      <c r="G48" s="9" t="s">
        <v>99</v>
      </c>
      <c r="H48" s="9" t="s">
        <v>69</v>
      </c>
      <c r="I48" s="9" t="s">
        <v>347</v>
      </c>
      <c r="J48" s="382">
        <v>108</v>
      </c>
    </row>
    <row r="49" spans="1:10" ht="16.8" x14ac:dyDescent="0.3">
      <c r="A49" s="173" t="s">
        <v>388</v>
      </c>
      <c r="B49" s="460">
        <v>1</v>
      </c>
      <c r="C49" s="12"/>
      <c r="D49" s="15" t="s">
        <v>73</v>
      </c>
      <c r="E49" s="1" t="s">
        <v>110</v>
      </c>
      <c r="F49" s="381" t="s">
        <v>136</v>
      </c>
      <c r="G49" s="9" t="s">
        <v>90</v>
      </c>
      <c r="H49" s="9" t="s">
        <v>95</v>
      </c>
      <c r="I49" s="9" t="s">
        <v>386</v>
      </c>
      <c r="J49" s="382">
        <v>151</v>
      </c>
    </row>
    <row r="50" spans="1:10" ht="16.8" x14ac:dyDescent="0.3">
      <c r="A50" s="173" t="s">
        <v>389</v>
      </c>
      <c r="B50" s="460">
        <v>1</v>
      </c>
      <c r="C50" s="12"/>
      <c r="D50" s="15" t="s">
        <v>184</v>
      </c>
      <c r="E50" s="1" t="s">
        <v>113</v>
      </c>
      <c r="F50" s="381" t="s">
        <v>111</v>
      </c>
      <c r="G50" s="9" t="s">
        <v>90</v>
      </c>
      <c r="H50" s="9" t="s">
        <v>137</v>
      </c>
      <c r="I50" s="9" t="s">
        <v>355</v>
      </c>
      <c r="J50" s="382">
        <v>97</v>
      </c>
    </row>
    <row r="51" spans="1:10" ht="16.8" x14ac:dyDescent="0.3">
      <c r="A51" s="173" t="s">
        <v>390</v>
      </c>
      <c r="B51" s="460">
        <v>1</v>
      </c>
      <c r="C51" s="12"/>
      <c r="D51" s="13" t="s">
        <v>65</v>
      </c>
      <c r="E51" s="10" t="s">
        <v>113</v>
      </c>
      <c r="F51" s="14" t="s">
        <v>111</v>
      </c>
      <c r="G51" s="14" t="s">
        <v>66</v>
      </c>
      <c r="H51" s="14" t="s">
        <v>72</v>
      </c>
      <c r="I51" s="9" t="s">
        <v>351</v>
      </c>
      <c r="J51" s="382">
        <v>241</v>
      </c>
    </row>
    <row r="52" spans="1:10" ht="16.8" x14ac:dyDescent="0.3">
      <c r="A52" s="173" t="s">
        <v>183</v>
      </c>
      <c r="B52" s="460">
        <v>1</v>
      </c>
      <c r="C52" s="12"/>
      <c r="D52" s="15" t="s">
        <v>184</v>
      </c>
      <c r="E52" s="1" t="s">
        <v>113</v>
      </c>
      <c r="F52" s="381" t="s">
        <v>111</v>
      </c>
      <c r="G52" s="9" t="s">
        <v>118</v>
      </c>
      <c r="H52" s="9" t="s">
        <v>74</v>
      </c>
      <c r="I52" s="9" t="s">
        <v>357</v>
      </c>
      <c r="J52" s="382">
        <v>122</v>
      </c>
    </row>
    <row r="53" spans="1:10" ht="16.8" x14ac:dyDescent="0.3">
      <c r="A53" s="173" t="s">
        <v>391</v>
      </c>
      <c r="B53" s="460">
        <v>1</v>
      </c>
      <c r="C53" s="12"/>
      <c r="D53" s="13" t="s">
        <v>169</v>
      </c>
      <c r="E53" s="1" t="s">
        <v>110</v>
      </c>
      <c r="F53" s="14" t="s">
        <v>111</v>
      </c>
      <c r="G53" s="9" t="s">
        <v>66</v>
      </c>
      <c r="H53" s="14" t="s">
        <v>353</v>
      </c>
      <c r="I53" s="9" t="s">
        <v>351</v>
      </c>
      <c r="J53" s="382">
        <v>244</v>
      </c>
    </row>
    <row r="54" spans="1:10" ht="16.8" x14ac:dyDescent="0.3">
      <c r="A54" s="173" t="s">
        <v>392</v>
      </c>
      <c r="B54" s="460">
        <v>1</v>
      </c>
      <c r="C54" s="12"/>
      <c r="D54" s="15" t="s">
        <v>65</v>
      </c>
      <c r="E54" s="1" t="s">
        <v>114</v>
      </c>
      <c r="F54" s="381" t="s">
        <v>111</v>
      </c>
      <c r="G54" s="9" t="s">
        <v>66</v>
      </c>
      <c r="H54" s="14" t="s">
        <v>72</v>
      </c>
      <c r="I54" s="14" t="s">
        <v>347</v>
      </c>
      <c r="J54" s="382">
        <v>126</v>
      </c>
    </row>
    <row r="55" spans="1:10" ht="16.8" x14ac:dyDescent="0.3">
      <c r="A55" s="173" t="s">
        <v>393</v>
      </c>
      <c r="B55" s="460">
        <v>1</v>
      </c>
      <c r="C55" s="12"/>
      <c r="D55" s="15" t="s">
        <v>75</v>
      </c>
      <c r="E55" s="1" t="s">
        <v>110</v>
      </c>
      <c r="F55" s="381" t="s">
        <v>111</v>
      </c>
      <c r="G55" s="14" t="s">
        <v>118</v>
      </c>
      <c r="H55" s="9" t="s">
        <v>72</v>
      </c>
      <c r="I55" s="9" t="s">
        <v>394</v>
      </c>
      <c r="J55" s="382">
        <v>100</v>
      </c>
    </row>
    <row r="56" spans="1:10" ht="16.8" x14ac:dyDescent="0.3">
      <c r="A56" s="173" t="s">
        <v>100</v>
      </c>
      <c r="B56" s="460">
        <v>1</v>
      </c>
      <c r="C56" s="12"/>
      <c r="D56" s="15" t="s">
        <v>170</v>
      </c>
      <c r="E56" s="1" t="s">
        <v>114</v>
      </c>
      <c r="F56" s="381" t="s">
        <v>111</v>
      </c>
      <c r="G56" s="9" t="s">
        <v>71</v>
      </c>
      <c r="H56" s="9" t="s">
        <v>112</v>
      </c>
      <c r="I56" s="9" t="s">
        <v>351</v>
      </c>
      <c r="J56" s="382">
        <v>249</v>
      </c>
    </row>
    <row r="57" spans="1:10" ht="16.8" x14ac:dyDescent="0.3">
      <c r="A57" s="173" t="s">
        <v>612</v>
      </c>
      <c r="B57" s="460">
        <v>1</v>
      </c>
      <c r="C57" s="15" t="s">
        <v>76</v>
      </c>
      <c r="D57" s="15" t="s">
        <v>73</v>
      </c>
      <c r="E57" s="1" t="s">
        <v>134</v>
      </c>
      <c r="F57" s="415" t="s">
        <v>111</v>
      </c>
      <c r="G57" s="9" t="s">
        <v>66</v>
      </c>
      <c r="H57" s="9" t="s">
        <v>112</v>
      </c>
      <c r="I57" s="9" t="s">
        <v>351</v>
      </c>
      <c r="J57" s="416">
        <v>249</v>
      </c>
    </row>
    <row r="58" spans="1:10" ht="16.8" x14ac:dyDescent="0.3">
      <c r="A58" s="173" t="s">
        <v>395</v>
      </c>
      <c r="B58" s="460">
        <v>1</v>
      </c>
      <c r="C58" s="12"/>
      <c r="D58" s="15" t="s">
        <v>170</v>
      </c>
      <c r="E58" s="1" t="s">
        <v>113</v>
      </c>
      <c r="F58" s="381" t="s">
        <v>111</v>
      </c>
      <c r="G58" s="9" t="s">
        <v>66</v>
      </c>
      <c r="H58" s="9" t="s">
        <v>396</v>
      </c>
      <c r="I58" s="9" t="s">
        <v>351</v>
      </c>
      <c r="J58" s="382">
        <v>251</v>
      </c>
    </row>
    <row r="59" spans="1:10" ht="16.8" x14ac:dyDescent="0.3">
      <c r="A59" s="173" t="s">
        <v>185</v>
      </c>
      <c r="B59" s="460">
        <v>1</v>
      </c>
      <c r="C59" s="12"/>
      <c r="D59" s="15" t="s">
        <v>170</v>
      </c>
      <c r="E59" s="1" t="s">
        <v>186</v>
      </c>
      <c r="F59" s="381" t="s">
        <v>111</v>
      </c>
      <c r="G59" s="9" t="s">
        <v>66</v>
      </c>
      <c r="H59" s="9" t="s">
        <v>69</v>
      </c>
      <c r="I59" s="9" t="s">
        <v>351</v>
      </c>
      <c r="J59" s="389">
        <v>251</v>
      </c>
    </row>
    <row r="60" spans="1:10" ht="16.8" x14ac:dyDescent="0.3">
      <c r="A60" s="173" t="s">
        <v>397</v>
      </c>
      <c r="B60" s="460">
        <v>1</v>
      </c>
      <c r="C60" s="12"/>
      <c r="D60" s="15" t="s">
        <v>65</v>
      </c>
      <c r="E60" s="10" t="s">
        <v>110</v>
      </c>
      <c r="F60" s="14" t="s">
        <v>111</v>
      </c>
      <c r="G60" s="9" t="s">
        <v>71</v>
      </c>
      <c r="H60" s="9" t="s">
        <v>69</v>
      </c>
      <c r="I60" s="9" t="s">
        <v>347</v>
      </c>
      <c r="J60" s="18">
        <v>148</v>
      </c>
    </row>
    <row r="61" spans="1:10" ht="16.8" x14ac:dyDescent="0.3">
      <c r="A61" s="173" t="s">
        <v>398</v>
      </c>
      <c r="B61" s="460">
        <v>1</v>
      </c>
      <c r="C61" s="12"/>
      <c r="D61" s="15" t="s">
        <v>75</v>
      </c>
      <c r="E61" s="1" t="s">
        <v>113</v>
      </c>
      <c r="F61" s="381" t="s">
        <v>111</v>
      </c>
      <c r="G61" s="9" t="s">
        <v>71</v>
      </c>
      <c r="H61" s="9" t="s">
        <v>69</v>
      </c>
      <c r="I61" s="9" t="s">
        <v>399</v>
      </c>
      <c r="J61" s="382">
        <v>170</v>
      </c>
    </row>
    <row r="62" spans="1:10" ht="16.8" x14ac:dyDescent="0.3">
      <c r="A62" s="173" t="s">
        <v>609</v>
      </c>
      <c r="B62" s="460">
        <v>1</v>
      </c>
      <c r="C62" s="15" t="s">
        <v>610</v>
      </c>
      <c r="D62" s="15" t="s">
        <v>191</v>
      </c>
      <c r="E62" s="1" t="s">
        <v>134</v>
      </c>
      <c r="F62" s="1" t="s">
        <v>111</v>
      </c>
      <c r="G62" s="9" t="s">
        <v>66</v>
      </c>
      <c r="H62" s="9" t="s">
        <v>97</v>
      </c>
      <c r="I62" s="9" t="s">
        <v>351</v>
      </c>
      <c r="J62" s="382">
        <v>257</v>
      </c>
    </row>
    <row r="63" spans="1:10" ht="16.8" x14ac:dyDescent="0.3">
      <c r="A63" s="173" t="s">
        <v>96</v>
      </c>
      <c r="B63" s="460">
        <v>1</v>
      </c>
      <c r="C63" s="12"/>
      <c r="D63" s="15" t="s">
        <v>73</v>
      </c>
      <c r="E63" s="1" t="s">
        <v>110</v>
      </c>
      <c r="F63" s="381" t="s">
        <v>111</v>
      </c>
      <c r="G63" s="9" t="s">
        <v>98</v>
      </c>
      <c r="H63" s="9" t="s">
        <v>69</v>
      </c>
      <c r="I63" s="9" t="s">
        <v>351</v>
      </c>
      <c r="J63" s="382">
        <v>258</v>
      </c>
    </row>
    <row r="64" spans="1:10" ht="16.8" x14ac:dyDescent="0.3">
      <c r="A64" s="173" t="s">
        <v>400</v>
      </c>
      <c r="B64" s="460">
        <v>1</v>
      </c>
      <c r="C64" s="12"/>
      <c r="D64" s="15" t="s">
        <v>92</v>
      </c>
      <c r="E64" s="1" t="s">
        <v>401</v>
      </c>
      <c r="F64" s="381" t="s">
        <v>133</v>
      </c>
      <c r="G64" s="9" t="s">
        <v>71</v>
      </c>
      <c r="H64" s="9" t="s">
        <v>70</v>
      </c>
      <c r="I64" s="9" t="s">
        <v>399</v>
      </c>
      <c r="J64" s="382">
        <v>171</v>
      </c>
    </row>
    <row r="65" spans="1:10" ht="16.8" x14ac:dyDescent="0.3">
      <c r="A65" s="173" t="s">
        <v>615</v>
      </c>
      <c r="B65" s="460">
        <v>1</v>
      </c>
      <c r="C65" s="12"/>
      <c r="D65" s="15" t="s">
        <v>65</v>
      </c>
      <c r="E65" s="1" t="s">
        <v>116</v>
      </c>
      <c r="F65" s="381" t="s">
        <v>111</v>
      </c>
      <c r="G65" s="9" t="s">
        <v>66</v>
      </c>
      <c r="H65" s="9" t="s">
        <v>69</v>
      </c>
      <c r="I65" s="9" t="s">
        <v>351</v>
      </c>
      <c r="J65" s="16">
        <v>266</v>
      </c>
    </row>
    <row r="66" spans="1:10" ht="16.8" x14ac:dyDescent="0.3">
      <c r="A66" s="173" t="s">
        <v>402</v>
      </c>
      <c r="B66" s="460">
        <v>1</v>
      </c>
      <c r="C66" s="12"/>
      <c r="D66" s="15" t="s">
        <v>65</v>
      </c>
      <c r="E66" s="1" t="s">
        <v>110</v>
      </c>
      <c r="F66" s="381" t="s">
        <v>111</v>
      </c>
      <c r="G66" s="9" t="s">
        <v>90</v>
      </c>
      <c r="H66" s="9" t="s">
        <v>72</v>
      </c>
      <c r="I66" s="9" t="s">
        <v>351</v>
      </c>
      <c r="J66" s="382">
        <v>271</v>
      </c>
    </row>
    <row r="67" spans="1:10" ht="16.8" x14ac:dyDescent="0.3">
      <c r="A67" s="173" t="s">
        <v>403</v>
      </c>
      <c r="B67" s="460">
        <v>1</v>
      </c>
      <c r="C67" s="12"/>
      <c r="D67" s="386" t="s">
        <v>65</v>
      </c>
      <c r="E67" s="385" t="s">
        <v>113</v>
      </c>
      <c r="F67" s="381" t="s">
        <v>111</v>
      </c>
      <c r="G67" s="387" t="s">
        <v>66</v>
      </c>
      <c r="H67" s="387" t="s">
        <v>72</v>
      </c>
      <c r="I67" s="387" t="s">
        <v>394</v>
      </c>
      <c r="J67" s="382">
        <v>104</v>
      </c>
    </row>
    <row r="68" spans="1:10" ht="16.8" x14ac:dyDescent="0.3">
      <c r="A68" s="173" t="s">
        <v>187</v>
      </c>
      <c r="B68" s="460">
        <v>1</v>
      </c>
      <c r="C68" s="12"/>
      <c r="D68" s="15" t="s">
        <v>65</v>
      </c>
      <c r="E68" s="1" t="s">
        <v>113</v>
      </c>
      <c r="F68" s="381" t="s">
        <v>111</v>
      </c>
      <c r="G68" s="9" t="s">
        <v>66</v>
      </c>
      <c r="H68" s="9" t="s">
        <v>74</v>
      </c>
      <c r="I68" s="9" t="s">
        <v>351</v>
      </c>
      <c r="J68" s="382">
        <v>274</v>
      </c>
    </row>
    <row r="69" spans="1:10" ht="16.8" x14ac:dyDescent="0.3">
      <c r="A69" s="173" t="s">
        <v>167</v>
      </c>
      <c r="B69" s="460">
        <v>1</v>
      </c>
      <c r="C69" s="12"/>
      <c r="D69" s="15" t="s">
        <v>65</v>
      </c>
      <c r="E69" s="1" t="s">
        <v>114</v>
      </c>
      <c r="F69" s="381" t="s">
        <v>111</v>
      </c>
      <c r="G69" s="9" t="s">
        <v>66</v>
      </c>
      <c r="H69" s="9" t="s">
        <v>69</v>
      </c>
      <c r="I69" s="9" t="s">
        <v>351</v>
      </c>
      <c r="J69" s="16">
        <v>278</v>
      </c>
    </row>
    <row r="70" spans="1:10" ht="16.8" x14ac:dyDescent="0.3">
      <c r="A70" s="173" t="s">
        <v>404</v>
      </c>
      <c r="B70" s="460">
        <v>1</v>
      </c>
      <c r="C70" s="12"/>
      <c r="D70" s="15" t="s">
        <v>184</v>
      </c>
      <c r="E70" s="1" t="s">
        <v>114</v>
      </c>
      <c r="F70" s="381" t="s">
        <v>111</v>
      </c>
      <c r="G70" s="9" t="s">
        <v>90</v>
      </c>
      <c r="H70" s="9" t="s">
        <v>74</v>
      </c>
      <c r="I70" s="9" t="s">
        <v>355</v>
      </c>
      <c r="J70" s="382">
        <v>104</v>
      </c>
    </row>
    <row r="71" spans="1:10" ht="16.8" x14ac:dyDescent="0.3">
      <c r="A71" s="173" t="s">
        <v>405</v>
      </c>
      <c r="B71" s="460">
        <v>1</v>
      </c>
      <c r="C71" s="12"/>
      <c r="D71" s="15" t="s">
        <v>170</v>
      </c>
      <c r="E71" s="10" t="s">
        <v>110</v>
      </c>
      <c r="F71" s="14" t="s">
        <v>111</v>
      </c>
      <c r="G71" s="14" t="s">
        <v>71</v>
      </c>
      <c r="H71" s="14" t="s">
        <v>74</v>
      </c>
      <c r="I71" s="14" t="s">
        <v>347</v>
      </c>
      <c r="J71" s="382">
        <v>198</v>
      </c>
    </row>
    <row r="72" spans="1:10" ht="16.8" x14ac:dyDescent="0.3">
      <c r="A72" s="173" t="s">
        <v>406</v>
      </c>
      <c r="B72" s="460">
        <v>1</v>
      </c>
      <c r="C72" s="12"/>
      <c r="D72" s="15" t="s">
        <v>170</v>
      </c>
      <c r="E72" s="1" t="s">
        <v>110</v>
      </c>
      <c r="F72" s="381" t="s">
        <v>111</v>
      </c>
      <c r="G72" s="9" t="s">
        <v>71</v>
      </c>
      <c r="H72" s="9" t="s">
        <v>69</v>
      </c>
      <c r="I72" s="9" t="s">
        <v>355</v>
      </c>
      <c r="J72" s="382">
        <v>104</v>
      </c>
    </row>
    <row r="73" spans="1:10" ht="16.8" x14ac:dyDescent="0.3">
      <c r="A73" s="173" t="s">
        <v>407</v>
      </c>
      <c r="B73" s="460">
        <v>1</v>
      </c>
      <c r="C73" s="12"/>
      <c r="D73" s="15" t="s">
        <v>184</v>
      </c>
      <c r="E73" s="1" t="s">
        <v>408</v>
      </c>
      <c r="F73" s="381" t="s">
        <v>111</v>
      </c>
      <c r="G73" s="9" t="s">
        <v>66</v>
      </c>
      <c r="H73" s="9" t="s">
        <v>112</v>
      </c>
      <c r="I73" s="9" t="s">
        <v>355</v>
      </c>
      <c r="J73" s="382">
        <v>106</v>
      </c>
    </row>
    <row r="74" spans="1:10" ht="16.8" x14ac:dyDescent="0.3">
      <c r="A74" s="173" t="s">
        <v>188</v>
      </c>
      <c r="B74" s="460">
        <v>1</v>
      </c>
      <c r="C74" s="12"/>
      <c r="D74" s="15" t="s">
        <v>73</v>
      </c>
      <c r="E74" s="1" t="s">
        <v>116</v>
      </c>
      <c r="F74" s="381" t="s">
        <v>133</v>
      </c>
      <c r="G74" s="9" t="s">
        <v>90</v>
      </c>
      <c r="H74" s="9" t="s">
        <v>74</v>
      </c>
      <c r="I74" s="9" t="s">
        <v>351</v>
      </c>
      <c r="J74" s="389">
        <v>285</v>
      </c>
    </row>
    <row r="75" spans="1:10" ht="16.8" x14ac:dyDescent="0.3">
      <c r="A75" s="173" t="s">
        <v>409</v>
      </c>
      <c r="B75" s="460">
        <v>1</v>
      </c>
      <c r="C75" s="12"/>
      <c r="D75" s="15" t="s">
        <v>73</v>
      </c>
      <c r="E75" s="1" t="s">
        <v>116</v>
      </c>
      <c r="F75" s="381" t="s">
        <v>133</v>
      </c>
      <c r="G75" s="9" t="s">
        <v>90</v>
      </c>
      <c r="H75" s="9" t="s">
        <v>74</v>
      </c>
      <c r="I75" s="9" t="s">
        <v>410</v>
      </c>
      <c r="J75" s="389">
        <v>71</v>
      </c>
    </row>
    <row r="76" spans="1:10" ht="16.8" x14ac:dyDescent="0.3">
      <c r="A76" s="173" t="s">
        <v>411</v>
      </c>
      <c r="B76" s="460">
        <v>1</v>
      </c>
      <c r="C76" s="12"/>
      <c r="D76" s="15" t="s">
        <v>65</v>
      </c>
      <c r="E76" s="1" t="s">
        <v>114</v>
      </c>
      <c r="F76" s="381" t="s">
        <v>111</v>
      </c>
      <c r="G76" s="9" t="s">
        <v>66</v>
      </c>
      <c r="H76" s="9" t="s">
        <v>95</v>
      </c>
      <c r="I76" s="9" t="s">
        <v>355</v>
      </c>
      <c r="J76" s="382">
        <v>106</v>
      </c>
    </row>
    <row r="77" spans="1:10" ht="16.8" x14ac:dyDescent="0.3">
      <c r="A77" s="173" t="s">
        <v>412</v>
      </c>
      <c r="B77" s="460">
        <v>1</v>
      </c>
      <c r="C77" s="12"/>
      <c r="D77" s="15" t="s">
        <v>65</v>
      </c>
      <c r="E77" s="1" t="s">
        <v>413</v>
      </c>
      <c r="F77" s="9" t="s">
        <v>111</v>
      </c>
      <c r="G77" s="9" t="s">
        <v>66</v>
      </c>
      <c r="H77" s="9" t="s">
        <v>69</v>
      </c>
      <c r="I77" s="9" t="s">
        <v>380</v>
      </c>
      <c r="J77" s="382">
        <v>110</v>
      </c>
    </row>
    <row r="78" spans="1:10" ht="16.8" x14ac:dyDescent="0.3">
      <c r="A78" s="173" t="s">
        <v>414</v>
      </c>
      <c r="B78" s="460">
        <v>1</v>
      </c>
      <c r="C78" s="12"/>
      <c r="D78" s="15" t="s">
        <v>73</v>
      </c>
      <c r="E78" s="1" t="s">
        <v>110</v>
      </c>
      <c r="F78" s="9" t="s">
        <v>111</v>
      </c>
      <c r="G78" s="14" t="s">
        <v>66</v>
      </c>
      <c r="H78" s="9" t="s">
        <v>124</v>
      </c>
      <c r="I78" s="9" t="s">
        <v>399</v>
      </c>
      <c r="J78" s="382">
        <v>186</v>
      </c>
    </row>
    <row r="79" spans="1:10" ht="16.8" x14ac:dyDescent="0.3">
      <c r="A79" s="174" t="s">
        <v>415</v>
      </c>
      <c r="B79" s="461">
        <v>1</v>
      </c>
      <c r="C79" s="175"/>
      <c r="D79" s="176" t="s">
        <v>184</v>
      </c>
      <c r="E79" s="11" t="s">
        <v>135</v>
      </c>
      <c r="F79" s="383" t="s">
        <v>111</v>
      </c>
      <c r="G79" s="17" t="s">
        <v>90</v>
      </c>
      <c r="H79" s="17" t="s">
        <v>137</v>
      </c>
      <c r="I79" s="17" t="s">
        <v>380</v>
      </c>
      <c r="J79" s="384">
        <v>111</v>
      </c>
    </row>
    <row r="80" spans="1:10" ht="16.8" x14ac:dyDescent="0.3">
      <c r="A80" s="173" t="s">
        <v>416</v>
      </c>
      <c r="B80" s="460">
        <v>2</v>
      </c>
      <c r="C80" s="12"/>
      <c r="D80" s="15" t="s">
        <v>184</v>
      </c>
      <c r="E80" s="1" t="s">
        <v>417</v>
      </c>
      <c r="F80" s="381" t="s">
        <v>111</v>
      </c>
      <c r="G80" s="9" t="s">
        <v>66</v>
      </c>
      <c r="H80" s="9" t="s">
        <v>70</v>
      </c>
      <c r="I80" s="9" t="s">
        <v>355</v>
      </c>
      <c r="J80" s="16">
        <v>84</v>
      </c>
    </row>
    <row r="81" spans="1:10" ht="16.8" x14ac:dyDescent="0.3">
      <c r="A81" s="173" t="s">
        <v>166</v>
      </c>
      <c r="B81" s="460">
        <v>2</v>
      </c>
      <c r="C81" s="12"/>
      <c r="D81" s="15" t="s">
        <v>184</v>
      </c>
      <c r="E81" s="1" t="s">
        <v>113</v>
      </c>
      <c r="F81" s="381" t="s">
        <v>111</v>
      </c>
      <c r="G81" s="9" t="s">
        <v>66</v>
      </c>
      <c r="H81" s="9" t="s">
        <v>69</v>
      </c>
      <c r="I81" s="9" t="s">
        <v>351</v>
      </c>
      <c r="J81" s="16">
        <v>196</v>
      </c>
    </row>
    <row r="82" spans="1:10" ht="16.8" x14ac:dyDescent="0.3">
      <c r="A82" s="173" t="s">
        <v>418</v>
      </c>
      <c r="B82" s="460">
        <v>2</v>
      </c>
      <c r="C82" s="12"/>
      <c r="D82" s="15" t="s">
        <v>170</v>
      </c>
      <c r="E82" s="1" t="s">
        <v>113</v>
      </c>
      <c r="F82" s="381" t="s">
        <v>111</v>
      </c>
      <c r="G82" s="387" t="s">
        <v>66</v>
      </c>
      <c r="H82" s="9" t="s">
        <v>69</v>
      </c>
      <c r="I82" s="9" t="s">
        <v>351</v>
      </c>
      <c r="J82" s="388">
        <v>197</v>
      </c>
    </row>
    <row r="83" spans="1:10" ht="16.8" x14ac:dyDescent="0.3">
      <c r="A83" s="173" t="s">
        <v>189</v>
      </c>
      <c r="B83" s="460">
        <v>2</v>
      </c>
      <c r="C83" s="12"/>
      <c r="D83" s="15" t="s">
        <v>92</v>
      </c>
      <c r="E83" s="1" t="s">
        <v>114</v>
      </c>
      <c r="F83" s="381" t="s">
        <v>67</v>
      </c>
      <c r="G83" s="387" t="s">
        <v>80</v>
      </c>
      <c r="H83" s="9" t="s">
        <v>74</v>
      </c>
      <c r="I83" s="9" t="s">
        <v>419</v>
      </c>
      <c r="J83" s="388">
        <v>33</v>
      </c>
    </row>
    <row r="84" spans="1:10" ht="16.8" x14ac:dyDescent="0.3">
      <c r="A84" s="173" t="s">
        <v>420</v>
      </c>
      <c r="B84" s="460">
        <v>2</v>
      </c>
      <c r="C84" s="12"/>
      <c r="D84" s="15" t="s">
        <v>420</v>
      </c>
      <c r="E84" s="1" t="s">
        <v>134</v>
      </c>
      <c r="F84" s="381" t="s">
        <v>111</v>
      </c>
      <c r="G84" s="9" t="s">
        <v>71</v>
      </c>
      <c r="H84" s="9" t="s">
        <v>70</v>
      </c>
      <c r="I84" s="9" t="s">
        <v>351</v>
      </c>
      <c r="J84" s="382">
        <v>202</v>
      </c>
    </row>
    <row r="85" spans="1:10" ht="16.8" x14ac:dyDescent="0.3">
      <c r="A85" s="173" t="s">
        <v>421</v>
      </c>
      <c r="B85" s="460">
        <v>2</v>
      </c>
      <c r="C85" s="12"/>
      <c r="D85" s="15" t="s">
        <v>65</v>
      </c>
      <c r="E85" s="1" t="s">
        <v>135</v>
      </c>
      <c r="F85" s="9" t="s">
        <v>111</v>
      </c>
      <c r="G85" s="9" t="s">
        <v>422</v>
      </c>
      <c r="H85" s="9" t="s">
        <v>69</v>
      </c>
      <c r="I85" s="9" t="s">
        <v>394</v>
      </c>
      <c r="J85" s="388">
        <v>94</v>
      </c>
    </row>
    <row r="86" spans="1:10" ht="16.8" x14ac:dyDescent="0.3">
      <c r="A86" s="173" t="s">
        <v>423</v>
      </c>
      <c r="B86" s="460">
        <v>2</v>
      </c>
      <c r="C86" s="12"/>
      <c r="D86" s="15" t="s">
        <v>75</v>
      </c>
      <c r="E86" s="1" t="s">
        <v>424</v>
      </c>
      <c r="F86" s="9" t="s">
        <v>111</v>
      </c>
      <c r="G86" s="9" t="s">
        <v>80</v>
      </c>
      <c r="H86" s="9" t="s">
        <v>70</v>
      </c>
      <c r="I86" s="9" t="s">
        <v>380</v>
      </c>
      <c r="J86" s="382">
        <v>91</v>
      </c>
    </row>
    <row r="87" spans="1:10" ht="16.8" x14ac:dyDescent="0.3">
      <c r="A87" s="173" t="s">
        <v>425</v>
      </c>
      <c r="B87" s="460">
        <v>2</v>
      </c>
      <c r="C87" s="12"/>
      <c r="D87" s="15" t="s">
        <v>170</v>
      </c>
      <c r="E87" s="1" t="s">
        <v>113</v>
      </c>
      <c r="F87" s="381" t="s">
        <v>111</v>
      </c>
      <c r="G87" s="9" t="s">
        <v>66</v>
      </c>
      <c r="H87" s="9" t="s">
        <v>69</v>
      </c>
      <c r="I87" s="9" t="s">
        <v>351</v>
      </c>
      <c r="J87" s="16">
        <v>203</v>
      </c>
    </row>
    <row r="88" spans="1:10" ht="16.8" x14ac:dyDescent="0.3">
      <c r="A88" s="173" t="s">
        <v>426</v>
      </c>
      <c r="B88" s="460">
        <v>2</v>
      </c>
      <c r="C88" s="12"/>
      <c r="D88" s="15" t="s">
        <v>65</v>
      </c>
      <c r="E88" s="1" t="s">
        <v>113</v>
      </c>
      <c r="F88" s="381" t="s">
        <v>133</v>
      </c>
      <c r="G88" s="9" t="s">
        <v>66</v>
      </c>
      <c r="H88" s="9" t="s">
        <v>72</v>
      </c>
      <c r="I88" s="9" t="s">
        <v>357</v>
      </c>
      <c r="J88" s="382">
        <v>116</v>
      </c>
    </row>
    <row r="89" spans="1:10" ht="16.8" x14ac:dyDescent="0.3">
      <c r="A89" s="173" t="s">
        <v>190</v>
      </c>
      <c r="B89" s="460">
        <v>2</v>
      </c>
      <c r="C89" s="12"/>
      <c r="D89" s="15" t="s">
        <v>191</v>
      </c>
      <c r="E89" s="1" t="s">
        <v>113</v>
      </c>
      <c r="F89" s="381" t="s">
        <v>111</v>
      </c>
      <c r="G89" s="9" t="s">
        <v>90</v>
      </c>
      <c r="H89" s="9" t="s">
        <v>74</v>
      </c>
      <c r="I89" s="9" t="s">
        <v>357</v>
      </c>
      <c r="J89" s="382">
        <v>116</v>
      </c>
    </row>
    <row r="90" spans="1:10" ht="16.8" x14ac:dyDescent="0.3">
      <c r="A90" s="173" t="s">
        <v>192</v>
      </c>
      <c r="B90" s="460">
        <v>2</v>
      </c>
      <c r="C90" s="12"/>
      <c r="D90" s="15" t="s">
        <v>191</v>
      </c>
      <c r="E90" s="1" t="s">
        <v>113</v>
      </c>
      <c r="F90" s="381" t="s">
        <v>111</v>
      </c>
      <c r="G90" s="9" t="s">
        <v>90</v>
      </c>
      <c r="H90" s="9" t="s">
        <v>74</v>
      </c>
      <c r="I90" s="9" t="s">
        <v>357</v>
      </c>
      <c r="J90" s="382">
        <v>117</v>
      </c>
    </row>
    <row r="91" spans="1:10" ht="16.8" x14ac:dyDescent="0.3">
      <c r="A91" s="173" t="s">
        <v>427</v>
      </c>
      <c r="B91" s="460">
        <v>2</v>
      </c>
      <c r="C91" s="12"/>
      <c r="D91" s="15" t="s">
        <v>170</v>
      </c>
      <c r="E91" s="385" t="s">
        <v>110</v>
      </c>
      <c r="F91" s="391" t="s">
        <v>111</v>
      </c>
      <c r="G91" s="387" t="s">
        <v>71</v>
      </c>
      <c r="H91" s="387" t="s">
        <v>69</v>
      </c>
      <c r="I91" s="387" t="s">
        <v>428</v>
      </c>
      <c r="J91" s="388">
        <v>82</v>
      </c>
    </row>
    <row r="92" spans="1:10" ht="16.8" x14ac:dyDescent="0.3">
      <c r="A92" s="173" t="s">
        <v>131</v>
      </c>
      <c r="B92" s="460">
        <v>2</v>
      </c>
      <c r="C92" s="12"/>
      <c r="D92" s="15" t="s">
        <v>65</v>
      </c>
      <c r="E92" s="1" t="s">
        <v>113</v>
      </c>
      <c r="F92" s="381" t="s">
        <v>111</v>
      </c>
      <c r="G92" s="9" t="s">
        <v>66</v>
      </c>
      <c r="H92" s="9" t="s">
        <v>69</v>
      </c>
      <c r="I92" s="9" t="s">
        <v>357</v>
      </c>
      <c r="J92" s="382">
        <v>117</v>
      </c>
    </row>
    <row r="93" spans="1:10" ht="16.8" x14ac:dyDescent="0.3">
      <c r="A93" s="173" t="s">
        <v>429</v>
      </c>
      <c r="B93" s="460">
        <v>2</v>
      </c>
      <c r="C93" s="12"/>
      <c r="D93" s="15" t="s">
        <v>169</v>
      </c>
      <c r="E93" s="1" t="s">
        <v>110</v>
      </c>
      <c r="F93" s="381" t="s">
        <v>111</v>
      </c>
      <c r="G93" s="9" t="s">
        <v>66</v>
      </c>
      <c r="H93" s="9" t="s">
        <v>70</v>
      </c>
      <c r="I93" s="9" t="s">
        <v>355</v>
      </c>
      <c r="J93" s="382">
        <v>86</v>
      </c>
    </row>
    <row r="94" spans="1:10" ht="16.8" x14ac:dyDescent="0.3">
      <c r="A94" s="173" t="s">
        <v>430</v>
      </c>
      <c r="B94" s="460">
        <v>2</v>
      </c>
      <c r="C94" s="12"/>
      <c r="D94" s="15" t="s">
        <v>170</v>
      </c>
      <c r="E94" s="1" t="s">
        <v>114</v>
      </c>
      <c r="F94" s="381" t="s">
        <v>111</v>
      </c>
      <c r="G94" s="9" t="s">
        <v>66</v>
      </c>
      <c r="H94" s="9" t="s">
        <v>74</v>
      </c>
      <c r="I94" s="9" t="s">
        <v>399</v>
      </c>
      <c r="J94" s="382">
        <v>156</v>
      </c>
    </row>
    <row r="95" spans="1:10" ht="16.8" x14ac:dyDescent="0.3">
      <c r="A95" s="173" t="s">
        <v>115</v>
      </c>
      <c r="B95" s="460">
        <v>2</v>
      </c>
      <c r="C95" s="12"/>
      <c r="D95" s="15" t="s">
        <v>170</v>
      </c>
      <c r="E95" s="1" t="s">
        <v>116</v>
      </c>
      <c r="F95" s="381" t="s">
        <v>111</v>
      </c>
      <c r="G95" s="9" t="s">
        <v>66</v>
      </c>
      <c r="H95" s="9" t="s">
        <v>69</v>
      </c>
      <c r="I95" s="9" t="s">
        <v>351</v>
      </c>
      <c r="J95" s="382">
        <v>207</v>
      </c>
    </row>
    <row r="96" spans="1:10" ht="16.8" x14ac:dyDescent="0.3">
      <c r="A96" s="173" t="s">
        <v>193</v>
      </c>
      <c r="B96" s="460">
        <v>2</v>
      </c>
      <c r="C96" s="12"/>
      <c r="D96" s="15" t="s">
        <v>184</v>
      </c>
      <c r="E96" s="1" t="s">
        <v>113</v>
      </c>
      <c r="F96" s="381" t="s">
        <v>111</v>
      </c>
      <c r="G96" s="9" t="s">
        <v>118</v>
      </c>
      <c r="H96" s="9" t="s">
        <v>74</v>
      </c>
      <c r="I96" s="9" t="s">
        <v>351</v>
      </c>
      <c r="J96" s="382">
        <v>207</v>
      </c>
    </row>
    <row r="97" spans="1:10" ht="16.8" x14ac:dyDescent="0.3">
      <c r="A97" s="173" t="s">
        <v>431</v>
      </c>
      <c r="B97" s="460">
        <v>2</v>
      </c>
      <c r="C97" s="12"/>
      <c r="D97" s="15" t="s">
        <v>170</v>
      </c>
      <c r="E97" s="1" t="s">
        <v>114</v>
      </c>
      <c r="F97" s="381" t="s">
        <v>111</v>
      </c>
      <c r="G97" s="9" t="s">
        <v>66</v>
      </c>
      <c r="H97" s="9" t="s">
        <v>69</v>
      </c>
      <c r="I97" s="9" t="s">
        <v>351</v>
      </c>
      <c r="J97" s="16">
        <v>208</v>
      </c>
    </row>
    <row r="98" spans="1:10" ht="16.8" x14ac:dyDescent="0.3">
      <c r="A98" s="173" t="s">
        <v>271</v>
      </c>
      <c r="B98" s="460">
        <v>2</v>
      </c>
      <c r="C98" s="12"/>
      <c r="D98" s="322" t="s">
        <v>73</v>
      </c>
      <c r="E98" s="10" t="s">
        <v>135</v>
      </c>
      <c r="F98" s="14" t="s">
        <v>272</v>
      </c>
      <c r="G98" s="14" t="s">
        <v>90</v>
      </c>
      <c r="H98" s="14" t="s">
        <v>70</v>
      </c>
      <c r="I98" s="14" t="s">
        <v>347</v>
      </c>
      <c r="J98" s="382">
        <v>48</v>
      </c>
    </row>
    <row r="99" spans="1:10" ht="16.8" x14ac:dyDescent="0.3">
      <c r="A99" s="173" t="s">
        <v>194</v>
      </c>
      <c r="B99" s="460">
        <v>2</v>
      </c>
      <c r="C99" s="12"/>
      <c r="D99" s="15" t="s">
        <v>73</v>
      </c>
      <c r="E99" s="1" t="s">
        <v>110</v>
      </c>
      <c r="F99" s="381" t="s">
        <v>111</v>
      </c>
      <c r="G99" s="9" t="s">
        <v>71</v>
      </c>
      <c r="H99" s="9" t="s">
        <v>72</v>
      </c>
      <c r="I99" s="9" t="s">
        <v>357</v>
      </c>
      <c r="J99" s="382">
        <v>118</v>
      </c>
    </row>
    <row r="100" spans="1:10" ht="16.8" x14ac:dyDescent="0.3">
      <c r="A100" s="173" t="s">
        <v>432</v>
      </c>
      <c r="B100" s="460">
        <v>2</v>
      </c>
      <c r="C100" s="12"/>
      <c r="D100" s="386" t="s">
        <v>73</v>
      </c>
      <c r="E100" s="385" t="s">
        <v>113</v>
      </c>
      <c r="F100" s="381" t="s">
        <v>133</v>
      </c>
      <c r="G100" s="387" t="s">
        <v>90</v>
      </c>
      <c r="H100" s="387" t="s">
        <v>74</v>
      </c>
      <c r="I100" s="9" t="s">
        <v>373</v>
      </c>
      <c r="J100" s="388">
        <v>91</v>
      </c>
    </row>
    <row r="101" spans="1:10" ht="16.8" x14ac:dyDescent="0.3">
      <c r="A101" s="173" t="s">
        <v>433</v>
      </c>
      <c r="B101" s="460">
        <v>2</v>
      </c>
      <c r="C101" s="12"/>
      <c r="D101" s="15" t="s">
        <v>75</v>
      </c>
      <c r="E101" s="1" t="s">
        <v>116</v>
      </c>
      <c r="F101" s="381" t="s">
        <v>111</v>
      </c>
      <c r="G101" s="9" t="s">
        <v>90</v>
      </c>
      <c r="H101" s="9" t="s">
        <v>127</v>
      </c>
      <c r="I101" s="9" t="s">
        <v>351</v>
      </c>
      <c r="J101" s="382">
        <v>212</v>
      </c>
    </row>
    <row r="102" spans="1:10" ht="16.8" x14ac:dyDescent="0.3">
      <c r="A102" s="173" t="s">
        <v>120</v>
      </c>
      <c r="B102" s="460">
        <v>2</v>
      </c>
      <c r="C102" s="12"/>
      <c r="D102" s="15" t="s">
        <v>68</v>
      </c>
      <c r="E102" s="1" t="s">
        <v>110</v>
      </c>
      <c r="F102" s="381" t="s">
        <v>111</v>
      </c>
      <c r="G102" s="9" t="s">
        <v>66</v>
      </c>
      <c r="H102" s="9" t="s">
        <v>70</v>
      </c>
      <c r="I102" s="9" t="s">
        <v>351</v>
      </c>
      <c r="J102" s="382">
        <v>216</v>
      </c>
    </row>
    <row r="103" spans="1:10" ht="16.8" x14ac:dyDescent="0.3">
      <c r="A103" s="173" t="s">
        <v>434</v>
      </c>
      <c r="B103" s="460">
        <v>2</v>
      </c>
      <c r="C103" s="12"/>
      <c r="D103" s="15" t="s">
        <v>169</v>
      </c>
      <c r="E103" s="1" t="s">
        <v>110</v>
      </c>
      <c r="F103" s="381" t="s">
        <v>133</v>
      </c>
      <c r="G103" s="9" t="s">
        <v>90</v>
      </c>
      <c r="H103" s="9" t="s">
        <v>70</v>
      </c>
      <c r="I103" s="9" t="s">
        <v>355</v>
      </c>
      <c r="J103" s="382">
        <v>90</v>
      </c>
    </row>
    <row r="104" spans="1:10" ht="16.8" x14ac:dyDescent="0.3">
      <c r="A104" s="173" t="s">
        <v>435</v>
      </c>
      <c r="B104" s="460">
        <v>2</v>
      </c>
      <c r="C104" s="12"/>
      <c r="D104" s="15" t="s">
        <v>75</v>
      </c>
      <c r="E104" s="1" t="s">
        <v>110</v>
      </c>
      <c r="F104" s="9" t="s">
        <v>111</v>
      </c>
      <c r="G104" s="9" t="s">
        <v>90</v>
      </c>
      <c r="H104" s="9" t="s">
        <v>70</v>
      </c>
      <c r="I104" s="9" t="s">
        <v>355</v>
      </c>
      <c r="J104" s="382">
        <v>90</v>
      </c>
    </row>
    <row r="105" spans="1:10" ht="16.8" x14ac:dyDescent="0.3">
      <c r="A105" s="173" t="s">
        <v>195</v>
      </c>
      <c r="B105" s="460">
        <v>2</v>
      </c>
      <c r="C105" s="12"/>
      <c r="D105" s="15" t="s">
        <v>75</v>
      </c>
      <c r="E105" s="1" t="s">
        <v>196</v>
      </c>
      <c r="F105" s="381" t="s">
        <v>111</v>
      </c>
      <c r="G105" s="9" t="s">
        <v>66</v>
      </c>
      <c r="H105" s="9" t="s">
        <v>72</v>
      </c>
      <c r="I105" s="9" t="s">
        <v>351</v>
      </c>
      <c r="J105" s="382">
        <v>216</v>
      </c>
    </row>
    <row r="106" spans="1:10" ht="16.8" x14ac:dyDescent="0.3">
      <c r="A106" s="173" t="s">
        <v>121</v>
      </c>
      <c r="B106" s="460">
        <v>2</v>
      </c>
      <c r="C106" s="12"/>
      <c r="D106" s="15" t="s">
        <v>75</v>
      </c>
      <c r="E106" s="1" t="s">
        <v>110</v>
      </c>
      <c r="F106" s="381" t="s">
        <v>111</v>
      </c>
      <c r="G106" s="9" t="s">
        <v>66</v>
      </c>
      <c r="H106" s="9" t="s">
        <v>72</v>
      </c>
      <c r="I106" s="9" t="s">
        <v>351</v>
      </c>
      <c r="J106" s="382">
        <v>216</v>
      </c>
    </row>
    <row r="107" spans="1:10" ht="16.8" x14ac:dyDescent="0.3">
      <c r="A107" s="173" t="s">
        <v>197</v>
      </c>
      <c r="B107" s="460">
        <v>2</v>
      </c>
      <c r="C107" s="12"/>
      <c r="D107" s="15" t="s">
        <v>169</v>
      </c>
      <c r="E107" s="1" t="s">
        <v>110</v>
      </c>
      <c r="F107" s="381" t="s">
        <v>111</v>
      </c>
      <c r="G107" s="9" t="s">
        <v>66</v>
      </c>
      <c r="H107" s="9" t="s">
        <v>124</v>
      </c>
      <c r="I107" s="9" t="s">
        <v>351</v>
      </c>
      <c r="J107" s="382">
        <v>217</v>
      </c>
    </row>
    <row r="108" spans="1:10" ht="16.8" x14ac:dyDescent="0.3">
      <c r="A108" s="173" t="s">
        <v>436</v>
      </c>
      <c r="B108" s="460">
        <v>2</v>
      </c>
      <c r="C108" s="12"/>
      <c r="D108" s="15" t="s">
        <v>73</v>
      </c>
      <c r="E108" s="1" t="s">
        <v>113</v>
      </c>
      <c r="F108" s="381" t="s">
        <v>111</v>
      </c>
      <c r="G108" s="9" t="s">
        <v>90</v>
      </c>
      <c r="H108" s="9" t="s">
        <v>70</v>
      </c>
      <c r="I108" s="9" t="s">
        <v>399</v>
      </c>
      <c r="J108" s="382">
        <v>161</v>
      </c>
    </row>
    <row r="109" spans="1:10" ht="16.8" x14ac:dyDescent="0.3">
      <c r="A109" s="173" t="s">
        <v>117</v>
      </c>
      <c r="B109" s="460">
        <v>2</v>
      </c>
      <c r="C109" s="12"/>
      <c r="D109" s="15" t="s">
        <v>73</v>
      </c>
      <c r="E109" s="1" t="s">
        <v>113</v>
      </c>
      <c r="F109" s="381" t="s">
        <v>111</v>
      </c>
      <c r="G109" s="9" t="s">
        <v>66</v>
      </c>
      <c r="H109" s="9" t="s">
        <v>112</v>
      </c>
      <c r="I109" s="9" t="s">
        <v>351</v>
      </c>
      <c r="J109" s="382">
        <v>217</v>
      </c>
    </row>
    <row r="110" spans="1:10" ht="16.8" x14ac:dyDescent="0.3">
      <c r="A110" s="173" t="s">
        <v>198</v>
      </c>
      <c r="B110" s="460">
        <v>2</v>
      </c>
      <c r="C110" s="12"/>
      <c r="D110" s="15" t="s">
        <v>75</v>
      </c>
      <c r="E110" s="1" t="s">
        <v>116</v>
      </c>
      <c r="F110" s="381" t="s">
        <v>111</v>
      </c>
      <c r="G110" s="9" t="s">
        <v>90</v>
      </c>
      <c r="H110" s="9" t="s">
        <v>127</v>
      </c>
      <c r="I110" s="9" t="s">
        <v>351</v>
      </c>
      <c r="J110" s="382">
        <v>218</v>
      </c>
    </row>
    <row r="111" spans="1:10" ht="16.8" x14ac:dyDescent="0.3">
      <c r="A111" s="173" t="s">
        <v>631</v>
      </c>
      <c r="B111" s="460">
        <v>2</v>
      </c>
      <c r="C111" s="15" t="s">
        <v>630</v>
      </c>
      <c r="D111" s="15" t="s">
        <v>92</v>
      </c>
      <c r="E111" s="1" t="s">
        <v>186</v>
      </c>
      <c r="F111" s="415" t="s">
        <v>111</v>
      </c>
      <c r="G111" s="9" t="s">
        <v>80</v>
      </c>
      <c r="H111" s="9" t="s">
        <v>69</v>
      </c>
      <c r="I111" s="9" t="s">
        <v>351</v>
      </c>
      <c r="J111" s="416">
        <v>220</v>
      </c>
    </row>
    <row r="112" spans="1:10" ht="16.8" x14ac:dyDescent="0.3">
      <c r="A112" s="173" t="s">
        <v>437</v>
      </c>
      <c r="B112" s="460">
        <v>2</v>
      </c>
      <c r="C112" s="12"/>
      <c r="D112" s="15" t="s">
        <v>65</v>
      </c>
      <c r="E112" s="1" t="s">
        <v>110</v>
      </c>
      <c r="F112" s="381" t="s">
        <v>111</v>
      </c>
      <c r="G112" s="9" t="s">
        <v>438</v>
      </c>
      <c r="H112" s="14" t="s">
        <v>74</v>
      </c>
      <c r="I112" s="14" t="s">
        <v>370</v>
      </c>
      <c r="J112" s="382">
        <v>85</v>
      </c>
    </row>
    <row r="113" spans="1:10" ht="16.8" x14ac:dyDescent="0.3">
      <c r="A113" s="173" t="s">
        <v>439</v>
      </c>
      <c r="B113" s="460">
        <v>2</v>
      </c>
      <c r="C113" s="12"/>
      <c r="D113" s="15" t="s">
        <v>92</v>
      </c>
      <c r="E113" s="1" t="s">
        <v>113</v>
      </c>
      <c r="F113" s="381" t="s">
        <v>111</v>
      </c>
      <c r="G113" s="9" t="s">
        <v>71</v>
      </c>
      <c r="H113" s="9" t="s">
        <v>112</v>
      </c>
      <c r="I113" s="14" t="s">
        <v>386</v>
      </c>
      <c r="J113" s="382">
        <v>146</v>
      </c>
    </row>
    <row r="114" spans="1:10" ht="16.8" x14ac:dyDescent="0.3">
      <c r="A114" s="173" t="s">
        <v>132</v>
      </c>
      <c r="B114" s="460">
        <v>2</v>
      </c>
      <c r="C114" s="12"/>
      <c r="D114" s="15" t="s">
        <v>170</v>
      </c>
      <c r="E114" s="1" t="s">
        <v>110</v>
      </c>
      <c r="F114" s="381" t="s">
        <v>111</v>
      </c>
      <c r="G114" s="9" t="s">
        <v>71</v>
      </c>
      <c r="H114" s="9" t="s">
        <v>72</v>
      </c>
      <c r="I114" s="9" t="s">
        <v>357</v>
      </c>
      <c r="J114" s="382">
        <v>119</v>
      </c>
    </row>
    <row r="115" spans="1:10" ht="16.8" x14ac:dyDescent="0.3">
      <c r="A115" s="173" t="s">
        <v>440</v>
      </c>
      <c r="B115" s="460">
        <v>2</v>
      </c>
      <c r="C115" s="12"/>
      <c r="D115" s="15" t="s">
        <v>65</v>
      </c>
      <c r="E115" s="1" t="s">
        <v>110</v>
      </c>
      <c r="F115" s="381" t="s">
        <v>111</v>
      </c>
      <c r="G115" s="9" t="s">
        <v>438</v>
      </c>
      <c r="H115" s="14" t="s">
        <v>74</v>
      </c>
      <c r="I115" s="14" t="s">
        <v>370</v>
      </c>
      <c r="J115" s="382">
        <v>85</v>
      </c>
    </row>
    <row r="116" spans="1:10" ht="16.8" x14ac:dyDescent="0.3">
      <c r="A116" s="173" t="s">
        <v>441</v>
      </c>
      <c r="B116" s="460">
        <v>2</v>
      </c>
      <c r="C116" s="12"/>
      <c r="D116" s="15" t="s">
        <v>170</v>
      </c>
      <c r="E116" s="1" t="s">
        <v>116</v>
      </c>
      <c r="F116" s="381" t="s">
        <v>111</v>
      </c>
      <c r="G116" s="9" t="s">
        <v>66</v>
      </c>
      <c r="H116" s="9" t="s">
        <v>69</v>
      </c>
      <c r="I116" s="9" t="s">
        <v>351</v>
      </c>
      <c r="J116" s="382">
        <v>225</v>
      </c>
    </row>
    <row r="117" spans="1:10" ht="16.8" x14ac:dyDescent="0.3">
      <c r="A117" s="173" t="s">
        <v>442</v>
      </c>
      <c r="B117" s="460">
        <v>2</v>
      </c>
      <c r="C117" s="12"/>
      <c r="D117" s="15" t="s">
        <v>73</v>
      </c>
      <c r="E117" s="1" t="s">
        <v>443</v>
      </c>
      <c r="F117" s="9" t="s">
        <v>111</v>
      </c>
      <c r="G117" s="9" t="s">
        <v>66</v>
      </c>
      <c r="H117" s="9" t="s">
        <v>70</v>
      </c>
      <c r="I117" s="9" t="s">
        <v>380</v>
      </c>
      <c r="J117" s="382">
        <v>97</v>
      </c>
    </row>
    <row r="118" spans="1:10" ht="16.8" x14ac:dyDescent="0.3">
      <c r="A118" s="173" t="s">
        <v>199</v>
      </c>
      <c r="B118" s="460">
        <v>2</v>
      </c>
      <c r="C118" s="12"/>
      <c r="D118" s="15" t="s">
        <v>184</v>
      </c>
      <c r="E118" s="1" t="s">
        <v>110</v>
      </c>
      <c r="F118" s="381" t="s">
        <v>111</v>
      </c>
      <c r="G118" s="9" t="s">
        <v>118</v>
      </c>
      <c r="H118" s="9" t="s">
        <v>138</v>
      </c>
      <c r="I118" s="9" t="s">
        <v>351</v>
      </c>
      <c r="J118" s="382">
        <v>227</v>
      </c>
    </row>
    <row r="119" spans="1:10" ht="16.8" x14ac:dyDescent="0.3">
      <c r="A119" s="173" t="s">
        <v>444</v>
      </c>
      <c r="B119" s="460">
        <v>2</v>
      </c>
      <c r="C119" s="12"/>
      <c r="D119" s="15" t="s">
        <v>73</v>
      </c>
      <c r="E119" s="1" t="s">
        <v>134</v>
      </c>
      <c r="F119" s="9" t="s">
        <v>133</v>
      </c>
      <c r="G119" s="9" t="s">
        <v>173</v>
      </c>
      <c r="H119" s="9" t="s">
        <v>70</v>
      </c>
      <c r="I119" s="9" t="s">
        <v>380</v>
      </c>
      <c r="J119" s="382">
        <v>99</v>
      </c>
    </row>
    <row r="120" spans="1:10" ht="16.8" x14ac:dyDescent="0.3">
      <c r="A120" s="173" t="s">
        <v>200</v>
      </c>
      <c r="B120" s="460">
        <v>2</v>
      </c>
      <c r="C120" s="12"/>
      <c r="D120" s="15" t="s">
        <v>169</v>
      </c>
      <c r="E120" s="1" t="s">
        <v>113</v>
      </c>
      <c r="F120" s="381" t="s">
        <v>111</v>
      </c>
      <c r="G120" s="9" t="s">
        <v>66</v>
      </c>
      <c r="H120" s="9" t="s">
        <v>72</v>
      </c>
      <c r="I120" s="9" t="s">
        <v>357</v>
      </c>
      <c r="J120" s="382">
        <v>120</v>
      </c>
    </row>
    <row r="121" spans="1:10" ht="16.8" x14ac:dyDescent="0.3">
      <c r="A121" s="173" t="s">
        <v>445</v>
      </c>
      <c r="B121" s="460">
        <v>2</v>
      </c>
      <c r="C121" s="12"/>
      <c r="D121" s="15" t="s">
        <v>92</v>
      </c>
      <c r="E121" s="1" t="s">
        <v>134</v>
      </c>
      <c r="F121" s="381" t="s">
        <v>396</v>
      </c>
      <c r="G121" s="9" t="s">
        <v>71</v>
      </c>
      <c r="H121" s="9" t="s">
        <v>112</v>
      </c>
      <c r="I121" s="9" t="s">
        <v>355</v>
      </c>
      <c r="J121" s="382">
        <v>94</v>
      </c>
    </row>
    <row r="122" spans="1:10" ht="16.8" x14ac:dyDescent="0.3">
      <c r="A122" s="173" t="s">
        <v>446</v>
      </c>
      <c r="B122" s="460">
        <v>2</v>
      </c>
      <c r="C122" s="12"/>
      <c r="D122" s="15" t="s">
        <v>65</v>
      </c>
      <c r="E122" s="1" t="s">
        <v>116</v>
      </c>
      <c r="F122" s="381" t="s">
        <v>111</v>
      </c>
      <c r="G122" s="9" t="s">
        <v>66</v>
      </c>
      <c r="H122" s="9" t="s">
        <v>72</v>
      </c>
      <c r="I122" s="9" t="s">
        <v>447</v>
      </c>
      <c r="J122" s="382">
        <v>89</v>
      </c>
    </row>
    <row r="123" spans="1:10" ht="16.8" x14ac:dyDescent="0.3">
      <c r="A123" s="173" t="s">
        <v>201</v>
      </c>
      <c r="B123" s="460">
        <v>2</v>
      </c>
      <c r="C123" s="12"/>
      <c r="D123" s="15" t="s">
        <v>92</v>
      </c>
      <c r="E123" s="1" t="s">
        <v>110</v>
      </c>
      <c r="F123" s="381" t="s">
        <v>111</v>
      </c>
      <c r="G123" s="9" t="s">
        <v>118</v>
      </c>
      <c r="H123" s="9" t="s">
        <v>69</v>
      </c>
      <c r="I123" s="9" t="s">
        <v>351</v>
      </c>
      <c r="J123" s="382">
        <v>230</v>
      </c>
    </row>
    <row r="124" spans="1:10" ht="16.8" x14ac:dyDescent="0.3">
      <c r="A124" s="173" t="s">
        <v>448</v>
      </c>
      <c r="B124" s="460">
        <v>2</v>
      </c>
      <c r="C124" s="12"/>
      <c r="D124" s="15" t="s">
        <v>65</v>
      </c>
      <c r="E124" s="1" t="s">
        <v>110</v>
      </c>
      <c r="F124" s="381" t="s">
        <v>111</v>
      </c>
      <c r="G124" s="9" t="s">
        <v>66</v>
      </c>
      <c r="H124" s="9" t="s">
        <v>72</v>
      </c>
      <c r="I124" s="9" t="s">
        <v>447</v>
      </c>
      <c r="J124" s="382">
        <v>90</v>
      </c>
    </row>
    <row r="125" spans="1:10" ht="16.8" x14ac:dyDescent="0.3">
      <c r="A125" s="173" t="s">
        <v>202</v>
      </c>
      <c r="B125" s="460">
        <v>2</v>
      </c>
      <c r="C125" s="12"/>
      <c r="D125" s="15" t="s">
        <v>169</v>
      </c>
      <c r="E125" s="1" t="s">
        <v>116</v>
      </c>
      <c r="F125" s="381" t="s">
        <v>111</v>
      </c>
      <c r="G125" s="9" t="s">
        <v>66</v>
      </c>
      <c r="H125" s="9" t="s">
        <v>97</v>
      </c>
      <c r="I125" s="9" t="s">
        <v>351</v>
      </c>
      <c r="J125" s="382">
        <v>235</v>
      </c>
    </row>
    <row r="126" spans="1:10" ht="16.8" x14ac:dyDescent="0.3">
      <c r="A126" s="173" t="s">
        <v>449</v>
      </c>
      <c r="B126" s="460">
        <v>2</v>
      </c>
      <c r="C126" s="12"/>
      <c r="D126" s="15" t="s">
        <v>92</v>
      </c>
      <c r="E126" s="385" t="s">
        <v>114</v>
      </c>
      <c r="F126" s="381" t="s">
        <v>111</v>
      </c>
      <c r="G126" s="387" t="s">
        <v>71</v>
      </c>
      <c r="H126" s="9" t="s">
        <v>69</v>
      </c>
      <c r="I126" s="9" t="s">
        <v>386</v>
      </c>
      <c r="J126" s="388">
        <v>151</v>
      </c>
    </row>
    <row r="127" spans="1:10" ht="16.8" x14ac:dyDescent="0.3">
      <c r="A127" s="173" t="s">
        <v>203</v>
      </c>
      <c r="B127" s="460">
        <v>2</v>
      </c>
      <c r="C127" s="12"/>
      <c r="D127" s="15" t="s">
        <v>184</v>
      </c>
      <c r="E127" s="1" t="s">
        <v>186</v>
      </c>
      <c r="F127" s="381" t="s">
        <v>111</v>
      </c>
      <c r="G127" s="9" t="s">
        <v>118</v>
      </c>
      <c r="H127" s="9" t="s">
        <v>74</v>
      </c>
      <c r="I127" s="9" t="s">
        <v>351</v>
      </c>
      <c r="J127" s="382">
        <v>241</v>
      </c>
    </row>
    <row r="128" spans="1:10" ht="16.8" x14ac:dyDescent="0.3">
      <c r="A128" s="173" t="s">
        <v>182</v>
      </c>
      <c r="B128" s="460">
        <v>2</v>
      </c>
      <c r="C128" s="15" t="s">
        <v>610</v>
      </c>
      <c r="D128" s="15" t="s">
        <v>92</v>
      </c>
      <c r="E128" s="1" t="s">
        <v>110</v>
      </c>
      <c r="F128" s="415" t="s">
        <v>111</v>
      </c>
      <c r="G128" s="9" t="s">
        <v>66</v>
      </c>
      <c r="H128" s="9" t="s">
        <v>70</v>
      </c>
      <c r="I128" s="9" t="s">
        <v>351</v>
      </c>
      <c r="J128" s="416">
        <v>243</v>
      </c>
    </row>
    <row r="129" spans="1:10" ht="16.8" x14ac:dyDescent="0.3">
      <c r="A129" s="173" t="s">
        <v>450</v>
      </c>
      <c r="B129" s="460">
        <v>2</v>
      </c>
      <c r="C129" s="12"/>
      <c r="D129" s="13" t="s">
        <v>169</v>
      </c>
      <c r="E129" s="1" t="s">
        <v>110</v>
      </c>
      <c r="F129" s="14" t="s">
        <v>111</v>
      </c>
      <c r="G129" s="9" t="s">
        <v>66</v>
      </c>
      <c r="H129" s="14" t="s">
        <v>353</v>
      </c>
      <c r="I129" s="9" t="s">
        <v>351</v>
      </c>
      <c r="J129" s="382">
        <v>244</v>
      </c>
    </row>
    <row r="130" spans="1:10" ht="16.8" x14ac:dyDescent="0.3">
      <c r="A130" s="173" t="s">
        <v>451</v>
      </c>
      <c r="B130" s="460">
        <v>2</v>
      </c>
      <c r="C130" s="12"/>
      <c r="D130" s="15" t="s">
        <v>184</v>
      </c>
      <c r="E130" s="1" t="s">
        <v>113</v>
      </c>
      <c r="F130" s="381" t="s">
        <v>133</v>
      </c>
      <c r="G130" s="9" t="s">
        <v>422</v>
      </c>
      <c r="H130" s="9" t="s">
        <v>74</v>
      </c>
      <c r="I130" s="9" t="s">
        <v>357</v>
      </c>
      <c r="J130" s="382">
        <v>123</v>
      </c>
    </row>
    <row r="131" spans="1:10" ht="16.8" x14ac:dyDescent="0.3">
      <c r="A131" s="173" t="s">
        <v>452</v>
      </c>
      <c r="B131" s="460">
        <v>2</v>
      </c>
      <c r="C131" s="12"/>
      <c r="D131" s="15" t="s">
        <v>75</v>
      </c>
      <c r="E131" s="1" t="s">
        <v>110</v>
      </c>
      <c r="F131" s="381" t="s">
        <v>111</v>
      </c>
      <c r="G131" s="9" t="s">
        <v>90</v>
      </c>
      <c r="H131" s="9" t="s">
        <v>70</v>
      </c>
      <c r="I131" s="9" t="s">
        <v>370</v>
      </c>
      <c r="J131" s="382">
        <v>87</v>
      </c>
    </row>
    <row r="132" spans="1:10" ht="16.8" x14ac:dyDescent="0.3">
      <c r="A132" s="173" t="s">
        <v>453</v>
      </c>
      <c r="B132" s="460">
        <v>2</v>
      </c>
      <c r="C132" s="12"/>
      <c r="D132" s="15" t="s">
        <v>184</v>
      </c>
      <c r="E132" s="385" t="s">
        <v>114</v>
      </c>
      <c r="F132" s="9" t="s">
        <v>111</v>
      </c>
      <c r="G132" s="9" t="s">
        <v>66</v>
      </c>
      <c r="H132" s="9" t="s">
        <v>74</v>
      </c>
      <c r="I132" s="9" t="s">
        <v>380</v>
      </c>
      <c r="J132" s="382">
        <v>102</v>
      </c>
    </row>
    <row r="133" spans="1:10" ht="16.8" x14ac:dyDescent="0.3">
      <c r="A133" s="173" t="s">
        <v>454</v>
      </c>
      <c r="B133" s="460">
        <v>2</v>
      </c>
      <c r="C133" s="12"/>
      <c r="D133" s="15" t="s">
        <v>92</v>
      </c>
      <c r="E133" s="1" t="s">
        <v>110</v>
      </c>
      <c r="F133" s="381" t="s">
        <v>111</v>
      </c>
      <c r="G133" s="9" t="s">
        <v>163</v>
      </c>
      <c r="H133" s="9" t="s">
        <v>72</v>
      </c>
      <c r="I133" s="9" t="s">
        <v>370</v>
      </c>
      <c r="J133" s="382">
        <v>87</v>
      </c>
    </row>
    <row r="134" spans="1:10" ht="16.8" x14ac:dyDescent="0.3">
      <c r="A134" s="173" t="s">
        <v>455</v>
      </c>
      <c r="B134" s="460">
        <v>2</v>
      </c>
      <c r="C134" s="12"/>
      <c r="D134" s="15" t="s">
        <v>65</v>
      </c>
      <c r="E134" s="1" t="s">
        <v>113</v>
      </c>
      <c r="F134" s="381" t="s">
        <v>111</v>
      </c>
      <c r="G134" s="9" t="s">
        <v>66</v>
      </c>
      <c r="H134" s="9" t="s">
        <v>74</v>
      </c>
      <c r="I134" s="9" t="s">
        <v>357</v>
      </c>
      <c r="J134" s="382">
        <v>123</v>
      </c>
    </row>
    <row r="135" spans="1:10" ht="16.8" x14ac:dyDescent="0.3">
      <c r="A135" s="173" t="s">
        <v>456</v>
      </c>
      <c r="B135" s="460">
        <v>2</v>
      </c>
      <c r="C135" s="12"/>
      <c r="D135" s="386" t="s">
        <v>92</v>
      </c>
      <c r="E135" s="385" t="s">
        <v>110</v>
      </c>
      <c r="F135" s="381" t="s">
        <v>111</v>
      </c>
      <c r="G135" s="387" t="s">
        <v>124</v>
      </c>
      <c r="H135" s="387" t="s">
        <v>70</v>
      </c>
      <c r="I135" s="387" t="s">
        <v>394</v>
      </c>
      <c r="J135" s="388">
        <v>100</v>
      </c>
    </row>
    <row r="136" spans="1:10" ht="16.8" x14ac:dyDescent="0.3">
      <c r="A136" s="173" t="s">
        <v>204</v>
      </c>
      <c r="B136" s="460">
        <v>2</v>
      </c>
      <c r="C136" s="12"/>
      <c r="D136" s="15" t="s">
        <v>92</v>
      </c>
      <c r="E136" s="1" t="s">
        <v>110</v>
      </c>
      <c r="F136" s="381" t="s">
        <v>111</v>
      </c>
      <c r="G136" s="9" t="s">
        <v>66</v>
      </c>
      <c r="H136" s="9" t="s">
        <v>72</v>
      </c>
      <c r="I136" s="9" t="s">
        <v>357</v>
      </c>
      <c r="J136" s="382">
        <v>124</v>
      </c>
    </row>
    <row r="137" spans="1:10" ht="16.8" x14ac:dyDescent="0.3">
      <c r="A137" s="173" t="s">
        <v>457</v>
      </c>
      <c r="B137" s="460">
        <v>2</v>
      </c>
      <c r="C137" s="12"/>
      <c r="D137" s="15" t="s">
        <v>65</v>
      </c>
      <c r="E137" s="1" t="s">
        <v>379</v>
      </c>
      <c r="F137" s="9" t="s">
        <v>111</v>
      </c>
      <c r="G137" s="9" t="s">
        <v>66</v>
      </c>
      <c r="H137" s="9" t="s">
        <v>112</v>
      </c>
      <c r="I137" s="9" t="s">
        <v>380</v>
      </c>
      <c r="J137" s="382">
        <v>102</v>
      </c>
    </row>
    <row r="138" spans="1:10" ht="16.8" x14ac:dyDescent="0.3">
      <c r="A138" s="173" t="s">
        <v>205</v>
      </c>
      <c r="B138" s="460">
        <v>2</v>
      </c>
      <c r="C138" s="12"/>
      <c r="D138" s="15" t="s">
        <v>170</v>
      </c>
      <c r="E138" s="1" t="s">
        <v>110</v>
      </c>
      <c r="F138" s="381" t="s">
        <v>111</v>
      </c>
      <c r="G138" s="9" t="s">
        <v>90</v>
      </c>
      <c r="H138" s="9" t="s">
        <v>70</v>
      </c>
      <c r="I138" s="9" t="s">
        <v>351</v>
      </c>
      <c r="J138" s="382">
        <v>252</v>
      </c>
    </row>
    <row r="139" spans="1:10" ht="16.8" x14ac:dyDescent="0.3">
      <c r="A139" s="173" t="s">
        <v>458</v>
      </c>
      <c r="B139" s="460">
        <v>2</v>
      </c>
      <c r="C139" s="12"/>
      <c r="D139" s="15" t="s">
        <v>170</v>
      </c>
      <c r="E139" s="1" t="s">
        <v>110</v>
      </c>
      <c r="F139" s="381" t="s">
        <v>111</v>
      </c>
      <c r="G139" s="9" t="s">
        <v>71</v>
      </c>
      <c r="H139" s="9" t="s">
        <v>74</v>
      </c>
      <c r="I139" s="9" t="s">
        <v>357</v>
      </c>
      <c r="J139" s="382">
        <v>125</v>
      </c>
    </row>
    <row r="140" spans="1:10" ht="16.8" x14ac:dyDescent="0.3">
      <c r="A140" s="173" t="s">
        <v>459</v>
      </c>
      <c r="B140" s="460">
        <v>2</v>
      </c>
      <c r="C140" s="12"/>
      <c r="D140" s="15" t="s">
        <v>170</v>
      </c>
      <c r="E140" s="1" t="s">
        <v>116</v>
      </c>
      <c r="F140" s="381" t="s">
        <v>111</v>
      </c>
      <c r="G140" s="9" t="s">
        <v>66</v>
      </c>
      <c r="H140" s="9" t="s">
        <v>69</v>
      </c>
      <c r="I140" s="9" t="s">
        <v>351</v>
      </c>
      <c r="J140" s="382">
        <v>259</v>
      </c>
    </row>
    <row r="141" spans="1:10" ht="16.8" x14ac:dyDescent="0.3">
      <c r="A141" s="173" t="s">
        <v>460</v>
      </c>
      <c r="B141" s="460">
        <v>2</v>
      </c>
      <c r="C141" s="12"/>
      <c r="D141" s="386" t="s">
        <v>170</v>
      </c>
      <c r="E141" s="385" t="s">
        <v>114</v>
      </c>
      <c r="F141" s="391" t="s">
        <v>111</v>
      </c>
      <c r="G141" s="387" t="s">
        <v>66</v>
      </c>
      <c r="H141" s="387" t="s">
        <v>74</v>
      </c>
      <c r="I141" s="387" t="s">
        <v>461</v>
      </c>
      <c r="J141" s="388">
        <v>56</v>
      </c>
    </row>
    <row r="142" spans="1:10" ht="16.8" x14ac:dyDescent="0.3">
      <c r="A142" s="173" t="s">
        <v>462</v>
      </c>
      <c r="B142" s="460">
        <v>2</v>
      </c>
      <c r="C142" s="12"/>
      <c r="D142" s="15" t="s">
        <v>73</v>
      </c>
      <c r="E142" s="1" t="s">
        <v>110</v>
      </c>
      <c r="F142" s="9" t="s">
        <v>111</v>
      </c>
      <c r="G142" s="9" t="s">
        <v>66</v>
      </c>
      <c r="H142" s="9" t="s">
        <v>70</v>
      </c>
      <c r="I142" s="9" t="s">
        <v>380</v>
      </c>
      <c r="J142" s="382">
        <v>105</v>
      </c>
    </row>
    <row r="143" spans="1:10" ht="16.8" x14ac:dyDescent="0.3">
      <c r="A143" s="173" t="s">
        <v>206</v>
      </c>
      <c r="B143" s="460">
        <v>2</v>
      </c>
      <c r="C143" s="12"/>
      <c r="D143" s="15" t="s">
        <v>73</v>
      </c>
      <c r="E143" s="1" t="s">
        <v>110</v>
      </c>
      <c r="F143" s="381" t="s">
        <v>111</v>
      </c>
      <c r="G143" s="9" t="s">
        <v>90</v>
      </c>
      <c r="H143" s="9" t="s">
        <v>70</v>
      </c>
      <c r="I143" s="9" t="s">
        <v>351</v>
      </c>
      <c r="J143" s="382">
        <v>271</v>
      </c>
    </row>
    <row r="144" spans="1:10" ht="16.8" x14ac:dyDescent="0.3">
      <c r="A144" s="173" t="s">
        <v>463</v>
      </c>
      <c r="B144" s="460">
        <v>2</v>
      </c>
      <c r="C144" s="12"/>
      <c r="D144" s="15" t="s">
        <v>65</v>
      </c>
      <c r="E144" s="1" t="s">
        <v>113</v>
      </c>
      <c r="F144" s="381" t="s">
        <v>111</v>
      </c>
      <c r="G144" s="9" t="s">
        <v>66</v>
      </c>
      <c r="H144" s="9" t="s">
        <v>72</v>
      </c>
      <c r="I144" s="9" t="s">
        <v>351</v>
      </c>
      <c r="J144" s="382">
        <v>272</v>
      </c>
    </row>
    <row r="145" spans="1:10" ht="16.8" x14ac:dyDescent="0.3">
      <c r="A145" s="173" t="s">
        <v>464</v>
      </c>
      <c r="B145" s="460">
        <v>2</v>
      </c>
      <c r="C145" s="12"/>
      <c r="D145" s="15" t="s">
        <v>73</v>
      </c>
      <c r="E145" s="1" t="s">
        <v>110</v>
      </c>
      <c r="F145" s="381" t="s">
        <v>111</v>
      </c>
      <c r="G145" s="9" t="s">
        <v>66</v>
      </c>
      <c r="H145" s="9" t="s">
        <v>70</v>
      </c>
      <c r="I145" s="9" t="s">
        <v>351</v>
      </c>
      <c r="J145" s="382">
        <v>272</v>
      </c>
    </row>
    <row r="146" spans="1:10" ht="16.8" x14ac:dyDescent="0.3">
      <c r="A146" s="173" t="s">
        <v>465</v>
      </c>
      <c r="B146" s="460">
        <v>2</v>
      </c>
      <c r="C146" s="12"/>
      <c r="D146" s="15" t="s">
        <v>184</v>
      </c>
      <c r="E146" s="1" t="s">
        <v>114</v>
      </c>
      <c r="F146" s="381" t="s">
        <v>111</v>
      </c>
      <c r="G146" s="9" t="s">
        <v>66</v>
      </c>
      <c r="H146" s="9" t="s">
        <v>70</v>
      </c>
      <c r="I146" s="9" t="s">
        <v>355</v>
      </c>
      <c r="J146" s="382">
        <v>103</v>
      </c>
    </row>
    <row r="147" spans="1:10" ht="16.8" x14ac:dyDescent="0.3">
      <c r="A147" s="173" t="s">
        <v>207</v>
      </c>
      <c r="B147" s="460">
        <v>2</v>
      </c>
      <c r="C147" s="12"/>
      <c r="D147" s="15" t="s">
        <v>75</v>
      </c>
      <c r="E147" s="1" t="s">
        <v>116</v>
      </c>
      <c r="F147" s="381" t="s">
        <v>111</v>
      </c>
      <c r="G147" s="9" t="s">
        <v>90</v>
      </c>
      <c r="H147" s="9" t="s">
        <v>70</v>
      </c>
      <c r="I147" s="9" t="s">
        <v>351</v>
      </c>
      <c r="J147" s="382">
        <v>278</v>
      </c>
    </row>
    <row r="148" spans="1:10" ht="16.8" x14ac:dyDescent="0.3">
      <c r="A148" s="173" t="s">
        <v>208</v>
      </c>
      <c r="B148" s="460">
        <v>2</v>
      </c>
      <c r="C148" s="12"/>
      <c r="D148" s="15" t="s">
        <v>65</v>
      </c>
      <c r="E148" s="1" t="s">
        <v>134</v>
      </c>
      <c r="F148" s="381" t="s">
        <v>111</v>
      </c>
      <c r="G148" s="9" t="s">
        <v>90</v>
      </c>
      <c r="H148" s="9" t="s">
        <v>112</v>
      </c>
      <c r="I148" s="9" t="s">
        <v>351</v>
      </c>
      <c r="J148" s="382">
        <v>278</v>
      </c>
    </row>
    <row r="149" spans="1:10" ht="16.8" x14ac:dyDescent="0.3">
      <c r="A149" s="173" t="s">
        <v>209</v>
      </c>
      <c r="B149" s="460">
        <v>2</v>
      </c>
      <c r="C149" s="15" t="s">
        <v>76</v>
      </c>
      <c r="D149" s="15" t="s">
        <v>191</v>
      </c>
      <c r="E149" s="1" t="s">
        <v>110</v>
      </c>
      <c r="F149" s="381" t="s">
        <v>111</v>
      </c>
      <c r="G149" s="9" t="s">
        <v>99</v>
      </c>
      <c r="H149" s="9" t="s">
        <v>69</v>
      </c>
      <c r="I149" s="9" t="s">
        <v>351</v>
      </c>
      <c r="J149" s="382">
        <v>279</v>
      </c>
    </row>
    <row r="150" spans="1:10" ht="16.8" x14ac:dyDescent="0.3">
      <c r="A150" s="173" t="s">
        <v>466</v>
      </c>
      <c r="B150" s="460">
        <v>2</v>
      </c>
      <c r="C150" s="12"/>
      <c r="D150" s="15" t="s">
        <v>65</v>
      </c>
      <c r="E150" s="1" t="s">
        <v>113</v>
      </c>
      <c r="F150" s="381" t="s">
        <v>111</v>
      </c>
      <c r="G150" s="9" t="s">
        <v>66</v>
      </c>
      <c r="H150" s="9" t="s">
        <v>69</v>
      </c>
      <c r="I150" s="9" t="s">
        <v>357</v>
      </c>
      <c r="J150" s="382">
        <v>127</v>
      </c>
    </row>
    <row r="151" spans="1:10" ht="16.8" x14ac:dyDescent="0.3">
      <c r="A151" s="173" t="s">
        <v>210</v>
      </c>
      <c r="B151" s="460">
        <v>2</v>
      </c>
      <c r="C151" s="12"/>
      <c r="D151" s="15" t="s">
        <v>75</v>
      </c>
      <c r="E151" s="1" t="s">
        <v>186</v>
      </c>
      <c r="F151" s="381" t="s">
        <v>111</v>
      </c>
      <c r="G151" s="9" t="s">
        <v>90</v>
      </c>
      <c r="H151" s="9" t="s">
        <v>70</v>
      </c>
      <c r="I151" s="9" t="s">
        <v>351</v>
      </c>
      <c r="J151" s="382">
        <v>281</v>
      </c>
    </row>
    <row r="152" spans="1:10" ht="16.8" x14ac:dyDescent="0.3">
      <c r="A152" s="173" t="s">
        <v>467</v>
      </c>
      <c r="B152" s="460">
        <v>2</v>
      </c>
      <c r="C152" s="12"/>
      <c r="D152" s="15" t="s">
        <v>170</v>
      </c>
      <c r="E152" s="1" t="s">
        <v>134</v>
      </c>
      <c r="F152" s="381" t="s">
        <v>111</v>
      </c>
      <c r="G152" s="9" t="s">
        <v>71</v>
      </c>
      <c r="H152" s="9" t="s">
        <v>69</v>
      </c>
      <c r="I152" s="9" t="s">
        <v>355</v>
      </c>
      <c r="J152" s="382">
        <v>105</v>
      </c>
    </row>
    <row r="153" spans="1:10" ht="16.8" x14ac:dyDescent="0.3">
      <c r="A153" s="173" t="s">
        <v>211</v>
      </c>
      <c r="B153" s="460">
        <v>2</v>
      </c>
      <c r="C153" s="12"/>
      <c r="D153" s="15" t="s">
        <v>75</v>
      </c>
      <c r="E153" s="1" t="s">
        <v>113</v>
      </c>
      <c r="F153" s="381" t="s">
        <v>111</v>
      </c>
      <c r="G153" s="9" t="s">
        <v>118</v>
      </c>
      <c r="H153" s="9" t="s">
        <v>74</v>
      </c>
      <c r="I153" s="9" t="s">
        <v>351</v>
      </c>
      <c r="J153" s="382">
        <v>283</v>
      </c>
    </row>
    <row r="154" spans="1:10" ht="16.8" x14ac:dyDescent="0.3">
      <c r="A154" s="173" t="s">
        <v>468</v>
      </c>
      <c r="B154" s="460">
        <v>2</v>
      </c>
      <c r="C154" s="12"/>
      <c r="D154" s="15" t="s">
        <v>92</v>
      </c>
      <c r="E154" s="1" t="s">
        <v>110</v>
      </c>
      <c r="F154" s="381" t="s">
        <v>111</v>
      </c>
      <c r="G154" s="9" t="s">
        <v>66</v>
      </c>
      <c r="H154" s="9" t="s">
        <v>112</v>
      </c>
      <c r="I154" s="9" t="s">
        <v>351</v>
      </c>
      <c r="J154" s="382">
        <v>284</v>
      </c>
    </row>
    <row r="155" spans="1:10" ht="16.8" x14ac:dyDescent="0.3">
      <c r="A155" s="173" t="s">
        <v>469</v>
      </c>
      <c r="B155" s="460">
        <v>2</v>
      </c>
      <c r="C155" s="12"/>
      <c r="D155" s="15" t="s">
        <v>184</v>
      </c>
      <c r="E155" s="1" t="s">
        <v>135</v>
      </c>
      <c r="F155" s="392" t="s">
        <v>111</v>
      </c>
      <c r="G155" s="9" t="s">
        <v>118</v>
      </c>
      <c r="H155" s="9" t="s">
        <v>70</v>
      </c>
      <c r="I155" s="9" t="s">
        <v>363</v>
      </c>
      <c r="J155" s="382">
        <v>126</v>
      </c>
    </row>
    <row r="156" spans="1:10" ht="16.8" x14ac:dyDescent="0.3">
      <c r="A156" s="173" t="s">
        <v>212</v>
      </c>
      <c r="B156" s="460">
        <v>2</v>
      </c>
      <c r="C156" s="12"/>
      <c r="D156" s="15" t="s">
        <v>170</v>
      </c>
      <c r="E156" s="1" t="s">
        <v>113</v>
      </c>
      <c r="F156" s="381" t="s">
        <v>136</v>
      </c>
      <c r="G156" s="9" t="s">
        <v>71</v>
      </c>
      <c r="H156" s="9" t="s">
        <v>97</v>
      </c>
      <c r="I156" s="9" t="s">
        <v>357</v>
      </c>
      <c r="J156" s="382">
        <v>128</v>
      </c>
    </row>
    <row r="157" spans="1:10" ht="16.8" x14ac:dyDescent="0.3">
      <c r="A157" s="173" t="s">
        <v>213</v>
      </c>
      <c r="B157" s="460">
        <v>2</v>
      </c>
      <c r="C157" s="12"/>
      <c r="D157" s="15" t="s">
        <v>73</v>
      </c>
      <c r="E157" s="1" t="s">
        <v>116</v>
      </c>
      <c r="F157" s="381" t="s">
        <v>133</v>
      </c>
      <c r="G157" s="9" t="s">
        <v>90</v>
      </c>
      <c r="H157" s="9" t="s">
        <v>74</v>
      </c>
      <c r="I157" s="9" t="s">
        <v>351</v>
      </c>
      <c r="J157" s="389">
        <v>286</v>
      </c>
    </row>
    <row r="158" spans="1:10" ht="16.8" x14ac:dyDescent="0.3">
      <c r="A158" s="173" t="s">
        <v>470</v>
      </c>
      <c r="B158" s="460">
        <v>2</v>
      </c>
      <c r="C158" s="12"/>
      <c r="D158" s="15" t="s">
        <v>73</v>
      </c>
      <c r="E158" s="1" t="s">
        <v>116</v>
      </c>
      <c r="F158" s="381" t="s">
        <v>133</v>
      </c>
      <c r="G158" s="9" t="s">
        <v>90</v>
      </c>
      <c r="H158" s="9" t="s">
        <v>74</v>
      </c>
      <c r="I158" s="9" t="s">
        <v>410</v>
      </c>
      <c r="J158" s="389">
        <v>71</v>
      </c>
    </row>
    <row r="159" spans="1:10" ht="16.8" x14ac:dyDescent="0.3">
      <c r="A159" s="173" t="s">
        <v>471</v>
      </c>
      <c r="B159" s="460">
        <v>2</v>
      </c>
      <c r="C159" s="12"/>
      <c r="D159" s="15" t="s">
        <v>92</v>
      </c>
      <c r="E159" s="1" t="s">
        <v>110</v>
      </c>
      <c r="F159" s="381" t="s">
        <v>111</v>
      </c>
      <c r="G159" s="387" t="s">
        <v>99</v>
      </c>
      <c r="H159" s="9" t="s">
        <v>70</v>
      </c>
      <c r="I159" s="9" t="s">
        <v>370</v>
      </c>
      <c r="J159" s="382">
        <v>90</v>
      </c>
    </row>
    <row r="160" spans="1:10" ht="16.8" x14ac:dyDescent="0.3">
      <c r="A160" s="173" t="s">
        <v>214</v>
      </c>
      <c r="B160" s="460">
        <v>2</v>
      </c>
      <c r="C160" s="12"/>
      <c r="D160" s="15" t="s">
        <v>184</v>
      </c>
      <c r="E160" s="1" t="s">
        <v>113</v>
      </c>
      <c r="F160" s="381" t="s">
        <v>111</v>
      </c>
      <c r="G160" s="9" t="s">
        <v>71</v>
      </c>
      <c r="H160" s="9" t="s">
        <v>136</v>
      </c>
      <c r="I160" s="9" t="s">
        <v>357</v>
      </c>
      <c r="J160" s="382">
        <v>129</v>
      </c>
    </row>
    <row r="161" spans="1:10" ht="16.8" x14ac:dyDescent="0.3">
      <c r="A161" s="173" t="s">
        <v>215</v>
      </c>
      <c r="B161" s="460">
        <v>2</v>
      </c>
      <c r="C161" s="12"/>
      <c r="D161" s="15" t="s">
        <v>65</v>
      </c>
      <c r="E161" s="1" t="s">
        <v>110</v>
      </c>
      <c r="F161" s="381" t="s">
        <v>111</v>
      </c>
      <c r="G161" s="9" t="s">
        <v>90</v>
      </c>
      <c r="H161" s="9" t="s">
        <v>95</v>
      </c>
      <c r="I161" s="9" t="s">
        <v>351</v>
      </c>
      <c r="J161" s="382">
        <v>297</v>
      </c>
    </row>
    <row r="162" spans="1:10" ht="16.8" x14ac:dyDescent="0.3">
      <c r="A162" s="173" t="s">
        <v>472</v>
      </c>
      <c r="B162" s="460">
        <v>2</v>
      </c>
      <c r="C162" s="12"/>
      <c r="D162" s="15" t="s">
        <v>184</v>
      </c>
      <c r="E162" s="1" t="s">
        <v>408</v>
      </c>
      <c r="F162" s="381" t="s">
        <v>111</v>
      </c>
      <c r="G162" s="9" t="s">
        <v>90</v>
      </c>
      <c r="H162" s="9" t="s">
        <v>74</v>
      </c>
      <c r="I162" s="9" t="s">
        <v>399</v>
      </c>
      <c r="J162" s="382">
        <v>188</v>
      </c>
    </row>
    <row r="163" spans="1:10" ht="16.8" x14ac:dyDescent="0.3">
      <c r="A163" s="173" t="s">
        <v>473</v>
      </c>
      <c r="B163" s="460">
        <v>2</v>
      </c>
      <c r="C163" s="12"/>
      <c r="D163" s="15" t="s">
        <v>169</v>
      </c>
      <c r="E163" s="1" t="s">
        <v>110</v>
      </c>
      <c r="F163" s="9" t="s">
        <v>111</v>
      </c>
      <c r="G163" s="9" t="s">
        <v>90</v>
      </c>
      <c r="H163" s="9" t="s">
        <v>74</v>
      </c>
      <c r="I163" s="9" t="s">
        <v>355</v>
      </c>
      <c r="J163" s="382">
        <v>110</v>
      </c>
    </row>
    <row r="164" spans="1:10" ht="16.8" x14ac:dyDescent="0.3">
      <c r="A164" s="174" t="s">
        <v>216</v>
      </c>
      <c r="B164" s="461">
        <v>2</v>
      </c>
      <c r="C164" s="175"/>
      <c r="D164" s="463" t="s">
        <v>184</v>
      </c>
      <c r="E164" s="11" t="s">
        <v>116</v>
      </c>
      <c r="F164" s="390" t="s">
        <v>111</v>
      </c>
      <c r="G164" s="390" t="s">
        <v>90</v>
      </c>
      <c r="H164" s="390" t="s">
        <v>69</v>
      </c>
      <c r="I164" s="390" t="s">
        <v>351</v>
      </c>
      <c r="J164" s="384">
        <v>303</v>
      </c>
    </row>
    <row r="165" spans="1:10" ht="16.8" x14ac:dyDescent="0.3">
      <c r="A165" s="173" t="s">
        <v>474</v>
      </c>
      <c r="B165" s="460">
        <v>3</v>
      </c>
      <c r="C165" s="12"/>
      <c r="D165" s="322" t="s">
        <v>169</v>
      </c>
      <c r="E165" s="1" t="s">
        <v>110</v>
      </c>
      <c r="F165" s="14" t="s">
        <v>111</v>
      </c>
      <c r="G165" s="14" t="s">
        <v>66</v>
      </c>
      <c r="H165" s="14" t="s">
        <v>70</v>
      </c>
      <c r="I165" s="14" t="s">
        <v>380</v>
      </c>
      <c r="J165" s="382">
        <v>89</v>
      </c>
    </row>
    <row r="166" spans="1:10" ht="16.8" x14ac:dyDescent="0.3">
      <c r="A166" s="173" t="s">
        <v>475</v>
      </c>
      <c r="B166" s="460">
        <v>3</v>
      </c>
      <c r="C166" s="12"/>
      <c r="D166" s="322" t="s">
        <v>170</v>
      </c>
      <c r="E166" s="1" t="s">
        <v>476</v>
      </c>
      <c r="F166" s="14" t="s">
        <v>111</v>
      </c>
      <c r="G166" s="14" t="s">
        <v>66</v>
      </c>
      <c r="H166" s="14" t="s">
        <v>127</v>
      </c>
      <c r="I166" s="14" t="s">
        <v>477</v>
      </c>
      <c r="J166" s="382">
        <v>113</v>
      </c>
    </row>
    <row r="167" spans="1:10" ht="16.8" x14ac:dyDescent="0.3">
      <c r="A167" s="173" t="s">
        <v>217</v>
      </c>
      <c r="B167" s="460">
        <v>3</v>
      </c>
      <c r="C167" s="12"/>
      <c r="D167" s="15" t="s">
        <v>169</v>
      </c>
      <c r="E167" s="1" t="s">
        <v>114</v>
      </c>
      <c r="F167" s="381" t="s">
        <v>111</v>
      </c>
      <c r="G167" s="9" t="s">
        <v>66</v>
      </c>
      <c r="H167" s="9" t="s">
        <v>70</v>
      </c>
      <c r="I167" s="9" t="s">
        <v>351</v>
      </c>
      <c r="J167" s="382">
        <v>198</v>
      </c>
    </row>
    <row r="168" spans="1:10" ht="16.8" x14ac:dyDescent="0.3">
      <c r="A168" s="173" t="s">
        <v>613</v>
      </c>
      <c r="B168" s="460">
        <v>3</v>
      </c>
      <c r="C168" s="15" t="s">
        <v>76</v>
      </c>
      <c r="D168" s="15" t="s">
        <v>170</v>
      </c>
      <c r="E168" s="1" t="s">
        <v>113</v>
      </c>
      <c r="F168" s="1" t="s">
        <v>628</v>
      </c>
      <c r="G168" s="9" t="s">
        <v>71</v>
      </c>
      <c r="H168" s="9" t="s">
        <v>70</v>
      </c>
      <c r="I168" s="9" t="s">
        <v>347</v>
      </c>
      <c r="J168" s="382">
        <v>14</v>
      </c>
    </row>
    <row r="169" spans="1:10" ht="16.8" x14ac:dyDescent="0.3">
      <c r="A169" s="173" t="s">
        <v>478</v>
      </c>
      <c r="B169" s="460">
        <v>3</v>
      </c>
      <c r="C169" s="12"/>
      <c r="D169" s="15" t="s">
        <v>170</v>
      </c>
      <c r="E169" s="385" t="s">
        <v>116</v>
      </c>
      <c r="F169" s="9" t="s">
        <v>111</v>
      </c>
      <c r="G169" s="387" t="s">
        <v>66</v>
      </c>
      <c r="H169" s="9" t="s">
        <v>127</v>
      </c>
      <c r="I169" s="9" t="s">
        <v>394</v>
      </c>
      <c r="J169" s="388">
        <v>94</v>
      </c>
    </row>
    <row r="170" spans="1:10" ht="16.8" x14ac:dyDescent="0.3">
      <c r="A170" s="173" t="s">
        <v>218</v>
      </c>
      <c r="B170" s="460">
        <v>3</v>
      </c>
      <c r="C170" s="12"/>
      <c r="D170" s="15" t="s">
        <v>170</v>
      </c>
      <c r="E170" s="1" t="s">
        <v>110</v>
      </c>
      <c r="F170" s="381" t="s">
        <v>111</v>
      </c>
      <c r="G170" s="9" t="s">
        <v>66</v>
      </c>
      <c r="H170" s="9" t="s">
        <v>148</v>
      </c>
      <c r="I170" s="9" t="s">
        <v>351</v>
      </c>
      <c r="J170" s="382">
        <v>203</v>
      </c>
    </row>
    <row r="171" spans="1:10" ht="16.8" x14ac:dyDescent="0.3">
      <c r="A171" s="173" t="s">
        <v>479</v>
      </c>
      <c r="B171" s="460">
        <v>3</v>
      </c>
      <c r="C171" s="12"/>
      <c r="D171" s="15" t="s">
        <v>170</v>
      </c>
      <c r="E171" s="385" t="s">
        <v>114</v>
      </c>
      <c r="F171" s="391" t="s">
        <v>111</v>
      </c>
      <c r="G171" s="387" t="s">
        <v>66</v>
      </c>
      <c r="H171" s="387" t="s">
        <v>74</v>
      </c>
      <c r="I171" s="387" t="s">
        <v>480</v>
      </c>
      <c r="J171" s="388">
        <v>48</v>
      </c>
    </row>
    <row r="172" spans="1:10" ht="16.8" x14ac:dyDescent="0.3">
      <c r="A172" s="173" t="s">
        <v>481</v>
      </c>
      <c r="B172" s="460">
        <v>3</v>
      </c>
      <c r="C172" s="12"/>
      <c r="D172" s="15" t="s">
        <v>92</v>
      </c>
      <c r="E172" s="1" t="s">
        <v>110</v>
      </c>
      <c r="F172" s="381" t="s">
        <v>111</v>
      </c>
      <c r="G172" s="9" t="s">
        <v>80</v>
      </c>
      <c r="H172" s="9" t="s">
        <v>8</v>
      </c>
      <c r="I172" s="9" t="s">
        <v>370</v>
      </c>
      <c r="J172" s="382">
        <v>81</v>
      </c>
    </row>
    <row r="173" spans="1:10" ht="16.8" x14ac:dyDescent="0.3">
      <c r="A173" s="173" t="s">
        <v>482</v>
      </c>
      <c r="B173" s="460">
        <v>3</v>
      </c>
      <c r="C173" s="12"/>
      <c r="D173" s="15" t="s">
        <v>92</v>
      </c>
      <c r="E173" s="1" t="s">
        <v>110</v>
      </c>
      <c r="F173" s="9" t="s">
        <v>111</v>
      </c>
      <c r="G173" s="9" t="s">
        <v>71</v>
      </c>
      <c r="H173" s="9" t="s">
        <v>69</v>
      </c>
      <c r="I173" s="9" t="s">
        <v>380</v>
      </c>
      <c r="J173" s="382">
        <v>92</v>
      </c>
    </row>
    <row r="174" spans="1:10" ht="16.8" x14ac:dyDescent="0.3">
      <c r="A174" s="173" t="s">
        <v>483</v>
      </c>
      <c r="B174" s="460">
        <v>3</v>
      </c>
      <c r="C174" s="12"/>
      <c r="D174" s="15" t="s">
        <v>169</v>
      </c>
      <c r="E174" s="1" t="s">
        <v>135</v>
      </c>
      <c r="F174" s="381" t="s">
        <v>111</v>
      </c>
      <c r="G174" s="14" t="s">
        <v>118</v>
      </c>
      <c r="H174" s="9" t="s">
        <v>148</v>
      </c>
      <c r="I174" s="9" t="s">
        <v>351</v>
      </c>
      <c r="J174" s="382">
        <v>206</v>
      </c>
    </row>
    <row r="175" spans="1:10" ht="16.8" x14ac:dyDescent="0.3">
      <c r="A175" s="173" t="s">
        <v>219</v>
      </c>
      <c r="B175" s="460">
        <v>3</v>
      </c>
      <c r="C175" s="12"/>
      <c r="D175" s="15" t="s">
        <v>65</v>
      </c>
      <c r="E175" s="1" t="s">
        <v>110</v>
      </c>
      <c r="F175" s="381" t="s">
        <v>111</v>
      </c>
      <c r="G175" s="9" t="s">
        <v>66</v>
      </c>
      <c r="H175" s="9" t="s">
        <v>72</v>
      </c>
      <c r="I175" s="9" t="s">
        <v>357</v>
      </c>
      <c r="J175" s="382">
        <v>117</v>
      </c>
    </row>
    <row r="176" spans="1:10" ht="16.8" x14ac:dyDescent="0.3">
      <c r="A176" s="173" t="s">
        <v>484</v>
      </c>
      <c r="B176" s="460">
        <v>3</v>
      </c>
      <c r="C176" s="12"/>
      <c r="D176" s="15" t="s">
        <v>170</v>
      </c>
      <c r="E176" s="1" t="s">
        <v>113</v>
      </c>
      <c r="F176" s="381" t="s">
        <v>111</v>
      </c>
      <c r="G176" s="9" t="s">
        <v>118</v>
      </c>
      <c r="H176" s="9" t="s">
        <v>69</v>
      </c>
      <c r="I176" s="9" t="s">
        <v>370</v>
      </c>
      <c r="J176" s="382">
        <v>83</v>
      </c>
    </row>
    <row r="177" spans="1:10" ht="16.8" x14ac:dyDescent="0.3">
      <c r="A177" s="173" t="s">
        <v>485</v>
      </c>
      <c r="B177" s="460">
        <v>3</v>
      </c>
      <c r="C177" s="12"/>
      <c r="D177" s="15" t="s">
        <v>92</v>
      </c>
      <c r="E177" s="1" t="s">
        <v>110</v>
      </c>
      <c r="F177" s="381" t="s">
        <v>111</v>
      </c>
      <c r="G177" s="9" t="s">
        <v>66</v>
      </c>
      <c r="H177" s="14" t="s">
        <v>112</v>
      </c>
      <c r="I177" s="14" t="s">
        <v>370</v>
      </c>
      <c r="J177" s="382">
        <v>84</v>
      </c>
    </row>
    <row r="178" spans="1:10" ht="16.8" x14ac:dyDescent="0.3">
      <c r="A178" s="173" t="s">
        <v>486</v>
      </c>
      <c r="B178" s="460">
        <v>3</v>
      </c>
      <c r="C178" s="12"/>
      <c r="D178" s="386" t="s">
        <v>92</v>
      </c>
      <c r="E178" s="385" t="s">
        <v>110</v>
      </c>
      <c r="F178" s="391" t="s">
        <v>67</v>
      </c>
      <c r="G178" s="387" t="s">
        <v>71</v>
      </c>
      <c r="H178" s="387" t="s">
        <v>70</v>
      </c>
      <c r="I178" s="387" t="s">
        <v>428</v>
      </c>
      <c r="J178" s="388">
        <v>84</v>
      </c>
    </row>
    <row r="179" spans="1:10" ht="16.8" x14ac:dyDescent="0.3">
      <c r="A179" s="173" t="s">
        <v>487</v>
      </c>
      <c r="B179" s="460">
        <v>3</v>
      </c>
      <c r="C179" s="12"/>
      <c r="D179" s="15" t="s">
        <v>75</v>
      </c>
      <c r="E179" s="1" t="s">
        <v>134</v>
      </c>
      <c r="F179" s="381" t="s">
        <v>111</v>
      </c>
      <c r="G179" s="9" t="s">
        <v>71</v>
      </c>
      <c r="H179" s="9" t="s">
        <v>69</v>
      </c>
      <c r="I179" s="9" t="s">
        <v>355</v>
      </c>
      <c r="J179" s="382">
        <v>88</v>
      </c>
    </row>
    <row r="180" spans="1:10" ht="16.8" x14ac:dyDescent="0.3">
      <c r="A180" s="173" t="s">
        <v>632</v>
      </c>
      <c r="B180" s="460">
        <v>3</v>
      </c>
      <c r="C180" s="15" t="s">
        <v>630</v>
      </c>
      <c r="D180" s="15" t="s">
        <v>92</v>
      </c>
      <c r="E180" s="1" t="s">
        <v>186</v>
      </c>
      <c r="F180" s="415" t="s">
        <v>111</v>
      </c>
      <c r="G180" s="9" t="s">
        <v>99</v>
      </c>
      <c r="H180" s="9" t="s">
        <v>69</v>
      </c>
      <c r="I180" s="9" t="s">
        <v>351</v>
      </c>
      <c r="J180" s="416">
        <v>209</v>
      </c>
    </row>
    <row r="181" spans="1:10" ht="16.8" x14ac:dyDescent="0.3">
      <c r="A181" s="173" t="s">
        <v>488</v>
      </c>
      <c r="B181" s="460">
        <v>3</v>
      </c>
      <c r="C181" s="12"/>
      <c r="D181" s="322" t="s">
        <v>65</v>
      </c>
      <c r="E181" s="10" t="s">
        <v>110</v>
      </c>
      <c r="F181" s="14" t="s">
        <v>111</v>
      </c>
      <c r="G181" s="14" t="s">
        <v>80</v>
      </c>
      <c r="H181" s="14" t="s">
        <v>72</v>
      </c>
      <c r="I181" s="14" t="s">
        <v>347</v>
      </c>
      <c r="J181" s="382">
        <v>47</v>
      </c>
    </row>
    <row r="182" spans="1:10" ht="16.8" x14ac:dyDescent="0.3">
      <c r="A182" s="173" t="s">
        <v>489</v>
      </c>
      <c r="B182" s="460">
        <v>3</v>
      </c>
      <c r="C182" s="12"/>
      <c r="D182" s="386" t="s">
        <v>73</v>
      </c>
      <c r="E182" s="385" t="s">
        <v>113</v>
      </c>
      <c r="F182" s="381" t="s">
        <v>133</v>
      </c>
      <c r="G182" s="387" t="s">
        <v>90</v>
      </c>
      <c r="H182" s="387" t="s">
        <v>74</v>
      </c>
      <c r="I182" s="9" t="s">
        <v>373</v>
      </c>
      <c r="J182" s="388">
        <v>91</v>
      </c>
    </row>
    <row r="183" spans="1:10" ht="16.8" x14ac:dyDescent="0.3">
      <c r="A183" s="173" t="s">
        <v>119</v>
      </c>
      <c r="B183" s="460">
        <v>3</v>
      </c>
      <c r="C183" s="12"/>
      <c r="D183" s="15" t="s">
        <v>169</v>
      </c>
      <c r="E183" s="1" t="s">
        <v>110</v>
      </c>
      <c r="F183" s="381" t="s">
        <v>111</v>
      </c>
      <c r="G183" s="9" t="s">
        <v>66</v>
      </c>
      <c r="H183" s="9" t="s">
        <v>70</v>
      </c>
      <c r="I183" s="9" t="s">
        <v>351</v>
      </c>
      <c r="J183" s="382">
        <v>213</v>
      </c>
    </row>
    <row r="184" spans="1:10" ht="16.8" x14ac:dyDescent="0.3">
      <c r="A184" s="173" t="s">
        <v>220</v>
      </c>
      <c r="B184" s="460">
        <v>3</v>
      </c>
      <c r="C184" s="12"/>
      <c r="D184" s="15" t="s">
        <v>191</v>
      </c>
      <c r="E184" s="1" t="s">
        <v>114</v>
      </c>
      <c r="F184" s="381" t="s">
        <v>111</v>
      </c>
      <c r="G184" s="9" t="s">
        <v>66</v>
      </c>
      <c r="H184" s="9" t="s">
        <v>148</v>
      </c>
      <c r="I184" s="9" t="s">
        <v>351</v>
      </c>
      <c r="J184" s="382">
        <v>213</v>
      </c>
    </row>
    <row r="185" spans="1:10" ht="16.8" x14ac:dyDescent="0.3">
      <c r="A185" s="173" t="s">
        <v>221</v>
      </c>
      <c r="B185" s="460">
        <v>3</v>
      </c>
      <c r="C185" s="12"/>
      <c r="D185" s="15" t="s">
        <v>73</v>
      </c>
      <c r="E185" s="1" t="s">
        <v>110</v>
      </c>
      <c r="F185" s="381" t="s">
        <v>136</v>
      </c>
      <c r="G185" s="9" t="s">
        <v>90</v>
      </c>
      <c r="H185" s="9" t="s">
        <v>95</v>
      </c>
      <c r="I185" s="9" t="s">
        <v>351</v>
      </c>
      <c r="J185" s="382">
        <v>214</v>
      </c>
    </row>
    <row r="186" spans="1:10" ht="16.8" x14ac:dyDescent="0.3">
      <c r="A186" s="173" t="s">
        <v>129</v>
      </c>
      <c r="B186" s="460">
        <v>3</v>
      </c>
      <c r="C186" s="12"/>
      <c r="D186" s="15" t="s">
        <v>68</v>
      </c>
      <c r="E186" s="1" t="s">
        <v>110</v>
      </c>
      <c r="F186" s="381" t="s">
        <v>111</v>
      </c>
      <c r="G186" s="9" t="s">
        <v>66</v>
      </c>
      <c r="H186" s="9" t="s">
        <v>70</v>
      </c>
      <c r="I186" s="9" t="s">
        <v>351</v>
      </c>
      <c r="J186" s="382">
        <v>216</v>
      </c>
    </row>
    <row r="187" spans="1:10" ht="16.8" x14ac:dyDescent="0.3">
      <c r="A187" s="173" t="s">
        <v>490</v>
      </c>
      <c r="B187" s="460">
        <v>3</v>
      </c>
      <c r="C187" s="12"/>
      <c r="D187" s="15" t="s">
        <v>170</v>
      </c>
      <c r="E187" s="1" t="s">
        <v>110</v>
      </c>
      <c r="F187" s="381" t="s">
        <v>111</v>
      </c>
      <c r="G187" s="9" t="s">
        <v>66</v>
      </c>
      <c r="H187" s="14" t="s">
        <v>74</v>
      </c>
      <c r="I187" s="14" t="s">
        <v>370</v>
      </c>
      <c r="J187" s="382">
        <v>84</v>
      </c>
    </row>
    <row r="188" spans="1:10" ht="16.8" x14ac:dyDescent="0.3">
      <c r="A188" s="173" t="s">
        <v>222</v>
      </c>
      <c r="B188" s="460">
        <v>3</v>
      </c>
      <c r="C188" s="12"/>
      <c r="D188" s="15" t="s">
        <v>75</v>
      </c>
      <c r="E188" s="1" t="s">
        <v>110</v>
      </c>
      <c r="F188" s="381" t="s">
        <v>111</v>
      </c>
      <c r="G188" s="9" t="s">
        <v>66</v>
      </c>
      <c r="H188" s="9" t="s">
        <v>97</v>
      </c>
      <c r="I188" s="9" t="s">
        <v>351</v>
      </c>
      <c r="J188" s="382">
        <v>217</v>
      </c>
    </row>
    <row r="189" spans="1:10" ht="16.8" x14ac:dyDescent="0.3">
      <c r="A189" s="173" t="s">
        <v>223</v>
      </c>
      <c r="B189" s="460">
        <v>3</v>
      </c>
      <c r="C189" s="12"/>
      <c r="D189" s="15" t="s">
        <v>170</v>
      </c>
      <c r="E189" s="1" t="s">
        <v>113</v>
      </c>
      <c r="F189" s="381" t="s">
        <v>111</v>
      </c>
      <c r="G189" s="9" t="s">
        <v>66</v>
      </c>
      <c r="H189" s="9" t="s">
        <v>74</v>
      </c>
      <c r="I189" s="9" t="s">
        <v>357</v>
      </c>
      <c r="J189" s="382">
        <v>119</v>
      </c>
    </row>
    <row r="190" spans="1:10" ht="16.8" x14ac:dyDescent="0.3">
      <c r="A190" s="173" t="s">
        <v>130</v>
      </c>
      <c r="B190" s="460">
        <v>3</v>
      </c>
      <c r="C190" s="15" t="s">
        <v>610</v>
      </c>
      <c r="D190" s="15" t="s">
        <v>65</v>
      </c>
      <c r="E190" s="1" t="s">
        <v>110</v>
      </c>
      <c r="F190" s="381" t="s">
        <v>111</v>
      </c>
      <c r="G190" s="9" t="s">
        <v>118</v>
      </c>
      <c r="H190" s="9" t="s">
        <v>70</v>
      </c>
      <c r="I190" s="9" t="s">
        <v>351</v>
      </c>
      <c r="J190" s="382">
        <v>223</v>
      </c>
    </row>
    <row r="191" spans="1:10" ht="16.8" x14ac:dyDescent="0.3">
      <c r="A191" s="173" t="s">
        <v>626</v>
      </c>
      <c r="B191" s="460">
        <v>3</v>
      </c>
      <c r="C191" s="12"/>
      <c r="D191" s="15" t="s">
        <v>75</v>
      </c>
      <c r="E191" s="1" t="s">
        <v>113</v>
      </c>
      <c r="F191" s="415" t="s">
        <v>362</v>
      </c>
      <c r="G191" s="387" t="s">
        <v>173</v>
      </c>
      <c r="H191" s="9" t="s">
        <v>137</v>
      </c>
      <c r="I191" s="9" t="s">
        <v>363</v>
      </c>
      <c r="J191" s="416">
        <v>110</v>
      </c>
    </row>
    <row r="192" spans="1:10" ht="16.8" x14ac:dyDescent="0.3">
      <c r="A192" s="173" t="s">
        <v>491</v>
      </c>
      <c r="B192" s="460">
        <v>3</v>
      </c>
      <c r="C192" s="12"/>
      <c r="D192" s="15" t="s">
        <v>170</v>
      </c>
      <c r="E192" s="385" t="s">
        <v>114</v>
      </c>
      <c r="F192" s="9" t="s">
        <v>111</v>
      </c>
      <c r="G192" s="9" t="s">
        <v>90</v>
      </c>
      <c r="H192" s="9" t="s">
        <v>70</v>
      </c>
      <c r="I192" s="9" t="s">
        <v>380</v>
      </c>
      <c r="J192" s="382">
        <v>98</v>
      </c>
    </row>
    <row r="193" spans="1:10" ht="16.8" x14ac:dyDescent="0.3">
      <c r="A193" s="173" t="s">
        <v>492</v>
      </c>
      <c r="B193" s="460">
        <v>3</v>
      </c>
      <c r="C193" s="12"/>
      <c r="D193" s="15" t="s">
        <v>75</v>
      </c>
      <c r="E193" s="1" t="s">
        <v>114</v>
      </c>
      <c r="F193" s="381" t="s">
        <v>111</v>
      </c>
      <c r="G193" s="9" t="s">
        <v>66</v>
      </c>
      <c r="H193" s="14" t="s">
        <v>74</v>
      </c>
      <c r="I193" s="14" t="s">
        <v>370</v>
      </c>
      <c r="J193" s="382">
        <v>86</v>
      </c>
    </row>
    <row r="194" spans="1:10" ht="16.8" x14ac:dyDescent="0.3">
      <c r="A194" s="173" t="s">
        <v>224</v>
      </c>
      <c r="B194" s="460">
        <v>3</v>
      </c>
      <c r="C194" s="12"/>
      <c r="D194" s="15" t="s">
        <v>170</v>
      </c>
      <c r="E194" s="1" t="s">
        <v>113</v>
      </c>
      <c r="F194" s="381" t="s">
        <v>111</v>
      </c>
      <c r="G194" s="9" t="s">
        <v>71</v>
      </c>
      <c r="H194" s="9" t="s">
        <v>74</v>
      </c>
      <c r="I194" s="9" t="s">
        <v>357</v>
      </c>
      <c r="J194" s="382">
        <v>120</v>
      </c>
    </row>
    <row r="195" spans="1:10" ht="16.8" x14ac:dyDescent="0.3">
      <c r="A195" s="173" t="s">
        <v>493</v>
      </c>
      <c r="B195" s="460">
        <v>3</v>
      </c>
      <c r="C195" s="12"/>
      <c r="D195" s="15" t="s">
        <v>92</v>
      </c>
      <c r="E195" s="1" t="s">
        <v>113</v>
      </c>
      <c r="F195" s="381" t="s">
        <v>67</v>
      </c>
      <c r="G195" s="9" t="s">
        <v>494</v>
      </c>
      <c r="H195" s="9" t="s">
        <v>69</v>
      </c>
      <c r="I195" s="9" t="s">
        <v>357</v>
      </c>
      <c r="J195" s="382">
        <v>121</v>
      </c>
    </row>
    <row r="196" spans="1:10" ht="16.8" x14ac:dyDescent="0.3">
      <c r="A196" s="173" t="s">
        <v>225</v>
      </c>
      <c r="B196" s="460">
        <v>3</v>
      </c>
      <c r="C196" s="12"/>
      <c r="D196" s="15" t="s">
        <v>65</v>
      </c>
      <c r="E196" s="1" t="s">
        <v>113</v>
      </c>
      <c r="F196" s="381" t="s">
        <v>111</v>
      </c>
      <c r="G196" s="9" t="s">
        <v>66</v>
      </c>
      <c r="H196" s="9" t="s">
        <v>226</v>
      </c>
      <c r="I196" s="9" t="s">
        <v>351</v>
      </c>
      <c r="J196" s="382">
        <v>236</v>
      </c>
    </row>
    <row r="197" spans="1:10" ht="16.8" x14ac:dyDescent="0.3">
      <c r="A197" s="173" t="s">
        <v>496</v>
      </c>
      <c r="B197" s="460">
        <v>3</v>
      </c>
      <c r="C197" s="12"/>
      <c r="D197" s="15" t="s">
        <v>184</v>
      </c>
      <c r="E197" s="1" t="s">
        <v>113</v>
      </c>
      <c r="F197" s="9" t="s">
        <v>111</v>
      </c>
      <c r="G197" s="9" t="s">
        <v>90</v>
      </c>
      <c r="H197" s="9" t="s">
        <v>148</v>
      </c>
      <c r="I197" s="9" t="s">
        <v>380</v>
      </c>
      <c r="J197" s="382">
        <v>100</v>
      </c>
    </row>
    <row r="198" spans="1:10" ht="16.8" x14ac:dyDescent="0.3">
      <c r="A198" s="173" t="s">
        <v>497</v>
      </c>
      <c r="B198" s="460">
        <v>3</v>
      </c>
      <c r="C198" s="12"/>
      <c r="D198" s="322" t="s">
        <v>184</v>
      </c>
      <c r="E198" s="1" t="s">
        <v>110</v>
      </c>
      <c r="F198" s="392" t="s">
        <v>498</v>
      </c>
      <c r="G198" s="9" t="s">
        <v>90</v>
      </c>
      <c r="H198" s="9" t="s">
        <v>74</v>
      </c>
      <c r="I198" s="9" t="s">
        <v>363</v>
      </c>
      <c r="J198" s="382">
        <v>114</v>
      </c>
    </row>
    <row r="199" spans="1:10" ht="16.8" x14ac:dyDescent="0.3">
      <c r="A199" s="173" t="s">
        <v>499</v>
      </c>
      <c r="B199" s="460">
        <v>3</v>
      </c>
      <c r="C199" s="12"/>
      <c r="D199" s="13" t="s">
        <v>169</v>
      </c>
      <c r="E199" s="1" t="s">
        <v>110</v>
      </c>
      <c r="F199" s="14" t="s">
        <v>111</v>
      </c>
      <c r="G199" s="9" t="s">
        <v>66</v>
      </c>
      <c r="H199" s="14" t="s">
        <v>353</v>
      </c>
      <c r="I199" s="9" t="s">
        <v>351</v>
      </c>
      <c r="J199" s="382">
        <v>244</v>
      </c>
    </row>
    <row r="200" spans="1:10" ht="16.8" x14ac:dyDescent="0.3">
      <c r="A200" s="173" t="s">
        <v>500</v>
      </c>
      <c r="B200" s="460">
        <v>3</v>
      </c>
      <c r="C200" s="12"/>
      <c r="D200" s="15" t="s">
        <v>184</v>
      </c>
      <c r="E200" s="1" t="s">
        <v>135</v>
      </c>
      <c r="F200" s="9" t="s">
        <v>111</v>
      </c>
      <c r="G200" s="9" t="s">
        <v>377</v>
      </c>
      <c r="H200" s="9" t="s">
        <v>8</v>
      </c>
      <c r="I200" s="9" t="s">
        <v>380</v>
      </c>
      <c r="J200" s="382">
        <v>101</v>
      </c>
    </row>
    <row r="201" spans="1:10" ht="16.8" x14ac:dyDescent="0.3">
      <c r="A201" s="173" t="s">
        <v>227</v>
      </c>
      <c r="B201" s="460">
        <v>3</v>
      </c>
      <c r="C201" s="12"/>
      <c r="D201" s="15" t="s">
        <v>75</v>
      </c>
      <c r="E201" s="1" t="s">
        <v>110</v>
      </c>
      <c r="F201" s="381" t="s">
        <v>111</v>
      </c>
      <c r="G201" s="9" t="s">
        <v>71</v>
      </c>
      <c r="H201" s="9" t="s">
        <v>69</v>
      </c>
      <c r="I201" s="9" t="s">
        <v>351</v>
      </c>
      <c r="J201" s="382">
        <v>245</v>
      </c>
    </row>
    <row r="202" spans="1:10" ht="16.8" x14ac:dyDescent="0.3">
      <c r="A202" s="173" t="s">
        <v>501</v>
      </c>
      <c r="B202" s="460">
        <v>3</v>
      </c>
      <c r="C202" s="12"/>
      <c r="D202" s="13" t="s">
        <v>75</v>
      </c>
      <c r="E202" s="1" t="s">
        <v>502</v>
      </c>
      <c r="F202" s="392" t="s">
        <v>111</v>
      </c>
      <c r="G202" s="14" t="s">
        <v>163</v>
      </c>
      <c r="H202" s="14" t="s">
        <v>70</v>
      </c>
      <c r="I202" s="14" t="s">
        <v>503</v>
      </c>
      <c r="J202" s="382">
        <v>212</v>
      </c>
    </row>
    <row r="203" spans="1:10" ht="16.8" x14ac:dyDescent="0.3">
      <c r="A203" s="173" t="s">
        <v>228</v>
      </c>
      <c r="B203" s="460">
        <v>3</v>
      </c>
      <c r="C203" s="12"/>
      <c r="D203" s="15" t="s">
        <v>65</v>
      </c>
      <c r="E203" s="1" t="s">
        <v>113</v>
      </c>
      <c r="F203" s="381" t="s">
        <v>111</v>
      </c>
      <c r="G203" s="9" t="s">
        <v>66</v>
      </c>
      <c r="H203" s="9" t="s">
        <v>74</v>
      </c>
      <c r="I203" s="9" t="s">
        <v>357</v>
      </c>
      <c r="J203" s="382">
        <v>124</v>
      </c>
    </row>
    <row r="204" spans="1:10" ht="16.8" x14ac:dyDescent="0.3">
      <c r="A204" s="173" t="s">
        <v>504</v>
      </c>
      <c r="B204" s="460">
        <v>3</v>
      </c>
      <c r="C204" s="12"/>
      <c r="D204" s="15" t="s">
        <v>92</v>
      </c>
      <c r="E204" s="1" t="s">
        <v>186</v>
      </c>
      <c r="F204" s="381" t="s">
        <v>111</v>
      </c>
      <c r="G204" s="387" t="s">
        <v>505</v>
      </c>
      <c r="H204" s="9" t="s">
        <v>69</v>
      </c>
      <c r="I204" s="387" t="s">
        <v>506</v>
      </c>
      <c r="J204" s="388">
        <v>31</v>
      </c>
    </row>
    <row r="205" spans="1:10" ht="16.8" x14ac:dyDescent="0.3">
      <c r="A205" s="173" t="s">
        <v>229</v>
      </c>
      <c r="B205" s="460">
        <v>3</v>
      </c>
      <c r="C205" s="12"/>
      <c r="D205" s="15" t="s">
        <v>92</v>
      </c>
      <c r="E205" s="1" t="s">
        <v>186</v>
      </c>
      <c r="F205" s="381" t="s">
        <v>111</v>
      </c>
      <c r="G205" s="9" t="s">
        <v>99</v>
      </c>
      <c r="H205" s="9" t="s">
        <v>69</v>
      </c>
      <c r="I205" s="9" t="s">
        <v>351</v>
      </c>
      <c r="J205" s="382">
        <v>249</v>
      </c>
    </row>
    <row r="206" spans="1:10" ht="16.8" x14ac:dyDescent="0.3">
      <c r="A206" s="173" t="s">
        <v>507</v>
      </c>
      <c r="B206" s="460">
        <v>3</v>
      </c>
      <c r="C206" s="12"/>
      <c r="D206" s="15" t="s">
        <v>65</v>
      </c>
      <c r="E206" s="1" t="s">
        <v>230</v>
      </c>
      <c r="F206" s="381" t="s">
        <v>111</v>
      </c>
      <c r="G206" s="9" t="s">
        <v>231</v>
      </c>
      <c r="H206" s="9" t="s">
        <v>72</v>
      </c>
      <c r="I206" s="9" t="s">
        <v>351</v>
      </c>
      <c r="J206" s="382">
        <v>250</v>
      </c>
    </row>
    <row r="207" spans="1:10" ht="16.8" x14ac:dyDescent="0.3">
      <c r="A207" s="173" t="s">
        <v>232</v>
      </c>
      <c r="B207" s="460">
        <v>3</v>
      </c>
      <c r="C207" s="12"/>
      <c r="D207" s="15" t="s">
        <v>170</v>
      </c>
      <c r="E207" s="1" t="s">
        <v>113</v>
      </c>
      <c r="F207" s="381" t="s">
        <v>111</v>
      </c>
      <c r="G207" s="9" t="s">
        <v>66</v>
      </c>
      <c r="H207" s="9" t="s">
        <v>112</v>
      </c>
      <c r="I207" s="9" t="s">
        <v>351</v>
      </c>
      <c r="J207" s="389">
        <v>251</v>
      </c>
    </row>
    <row r="208" spans="1:10" ht="16.8" x14ac:dyDescent="0.3">
      <c r="A208" s="173" t="s">
        <v>508</v>
      </c>
      <c r="B208" s="460">
        <v>3</v>
      </c>
      <c r="C208" s="12"/>
      <c r="D208" s="15" t="s">
        <v>184</v>
      </c>
      <c r="E208" s="1" t="s">
        <v>114</v>
      </c>
      <c r="F208" s="381" t="s">
        <v>111</v>
      </c>
      <c r="G208" s="9" t="s">
        <v>71</v>
      </c>
      <c r="H208" s="9" t="s">
        <v>74</v>
      </c>
      <c r="I208" s="9" t="s">
        <v>355</v>
      </c>
      <c r="J208" s="382">
        <v>99</v>
      </c>
    </row>
    <row r="209" spans="1:10" ht="16.8" x14ac:dyDescent="0.3">
      <c r="A209" s="173" t="s">
        <v>509</v>
      </c>
      <c r="B209" s="460">
        <v>3</v>
      </c>
      <c r="C209" s="12"/>
      <c r="D209" s="15" t="s">
        <v>184</v>
      </c>
      <c r="E209" s="1" t="s">
        <v>113</v>
      </c>
      <c r="F209" s="1" t="s">
        <v>111</v>
      </c>
      <c r="G209" s="9" t="s">
        <v>90</v>
      </c>
      <c r="H209" s="9" t="s">
        <v>69</v>
      </c>
      <c r="I209" s="9" t="s">
        <v>347</v>
      </c>
      <c r="J209" s="382">
        <v>8</v>
      </c>
    </row>
    <row r="210" spans="1:10" ht="16.8" x14ac:dyDescent="0.3">
      <c r="A210" s="173" t="s">
        <v>624</v>
      </c>
      <c r="B210" s="460">
        <v>3</v>
      </c>
      <c r="C210" s="12"/>
      <c r="D210" s="15" t="s">
        <v>65</v>
      </c>
      <c r="E210" s="1" t="s">
        <v>114</v>
      </c>
      <c r="F210" s="1" t="s">
        <v>111</v>
      </c>
      <c r="G210" s="9" t="s">
        <v>118</v>
      </c>
      <c r="H210" s="9" t="s">
        <v>72</v>
      </c>
      <c r="I210" s="9" t="s">
        <v>347</v>
      </c>
      <c r="J210" s="382">
        <v>52</v>
      </c>
    </row>
    <row r="211" spans="1:10" ht="16.8" x14ac:dyDescent="0.3">
      <c r="A211" s="173" t="s">
        <v>122</v>
      </c>
      <c r="B211" s="460">
        <v>3</v>
      </c>
      <c r="C211" s="12"/>
      <c r="D211" s="15" t="s">
        <v>170</v>
      </c>
      <c r="E211" s="1" t="s">
        <v>113</v>
      </c>
      <c r="F211" s="381" t="s">
        <v>111</v>
      </c>
      <c r="G211" s="9" t="s">
        <v>71</v>
      </c>
      <c r="H211" s="9" t="s">
        <v>72</v>
      </c>
      <c r="I211" s="9" t="s">
        <v>351</v>
      </c>
      <c r="J211" s="382">
        <v>252</v>
      </c>
    </row>
    <row r="212" spans="1:10" ht="16.8" x14ac:dyDescent="0.3">
      <c r="A212" s="173" t="s">
        <v>233</v>
      </c>
      <c r="B212" s="460">
        <v>3</v>
      </c>
      <c r="C212" s="12"/>
      <c r="D212" s="15" t="s">
        <v>65</v>
      </c>
      <c r="E212" s="1" t="s">
        <v>116</v>
      </c>
      <c r="F212" s="381" t="s">
        <v>111</v>
      </c>
      <c r="G212" s="9" t="s">
        <v>66</v>
      </c>
      <c r="H212" s="9" t="s">
        <v>234</v>
      </c>
      <c r="I212" s="9" t="s">
        <v>351</v>
      </c>
      <c r="J212" s="382">
        <v>258</v>
      </c>
    </row>
    <row r="213" spans="1:10" ht="16.8" x14ac:dyDescent="0.3">
      <c r="A213" s="173" t="s">
        <v>235</v>
      </c>
      <c r="B213" s="460">
        <v>3</v>
      </c>
      <c r="C213" s="12"/>
      <c r="D213" s="15" t="s">
        <v>73</v>
      </c>
      <c r="E213" s="1" t="s">
        <v>113</v>
      </c>
      <c r="F213" s="381" t="s">
        <v>111</v>
      </c>
      <c r="G213" s="9" t="s">
        <v>163</v>
      </c>
      <c r="H213" s="9" t="s">
        <v>74</v>
      </c>
      <c r="I213" s="9" t="s">
        <v>351</v>
      </c>
      <c r="J213" s="16">
        <v>263</v>
      </c>
    </row>
    <row r="214" spans="1:10" ht="16.8" x14ac:dyDescent="0.3">
      <c r="A214" s="173" t="s">
        <v>510</v>
      </c>
      <c r="B214" s="460">
        <v>3</v>
      </c>
      <c r="C214" s="12"/>
      <c r="D214" s="15" t="s">
        <v>65</v>
      </c>
      <c r="E214" s="1" t="s">
        <v>113</v>
      </c>
      <c r="F214" s="381" t="s">
        <v>111</v>
      </c>
      <c r="G214" s="9" t="s">
        <v>66</v>
      </c>
      <c r="H214" s="9" t="s">
        <v>72</v>
      </c>
      <c r="I214" s="9" t="s">
        <v>351</v>
      </c>
      <c r="J214" s="382">
        <v>266</v>
      </c>
    </row>
    <row r="215" spans="1:10" ht="16.8" x14ac:dyDescent="0.3">
      <c r="A215" s="173" t="s">
        <v>511</v>
      </c>
      <c r="B215" s="460">
        <v>3</v>
      </c>
      <c r="C215" s="12"/>
      <c r="D215" s="15" t="s">
        <v>73</v>
      </c>
      <c r="E215" s="1" t="s">
        <v>110</v>
      </c>
      <c r="F215" s="9" t="s">
        <v>111</v>
      </c>
      <c r="G215" s="9" t="s">
        <v>422</v>
      </c>
      <c r="H215" s="9" t="s">
        <v>70</v>
      </c>
      <c r="I215" s="9" t="s">
        <v>380</v>
      </c>
      <c r="J215" s="382">
        <v>105</v>
      </c>
    </row>
    <row r="216" spans="1:10" ht="16.8" x14ac:dyDescent="0.3">
      <c r="A216" s="173" t="s">
        <v>236</v>
      </c>
      <c r="B216" s="460">
        <v>3</v>
      </c>
      <c r="C216" s="12"/>
      <c r="D216" s="15" t="s">
        <v>73</v>
      </c>
      <c r="E216" s="1" t="s">
        <v>110</v>
      </c>
      <c r="F216" s="381" t="s">
        <v>111</v>
      </c>
      <c r="G216" s="9" t="s">
        <v>66</v>
      </c>
      <c r="H216" s="9" t="s">
        <v>70</v>
      </c>
      <c r="I216" s="9" t="s">
        <v>351</v>
      </c>
      <c r="J216" s="382">
        <v>270</v>
      </c>
    </row>
    <row r="217" spans="1:10" ht="16.8" x14ac:dyDescent="0.3">
      <c r="A217" s="173" t="s">
        <v>237</v>
      </c>
      <c r="B217" s="460">
        <v>3</v>
      </c>
      <c r="C217" s="12"/>
      <c r="D217" s="15" t="s">
        <v>65</v>
      </c>
      <c r="E217" s="1" t="s">
        <v>110</v>
      </c>
      <c r="F217" s="381" t="s">
        <v>111</v>
      </c>
      <c r="G217" s="9" t="s">
        <v>66</v>
      </c>
      <c r="H217" s="9" t="s">
        <v>70</v>
      </c>
      <c r="I217" s="9" t="s">
        <v>351</v>
      </c>
      <c r="J217" s="382">
        <v>270</v>
      </c>
    </row>
    <row r="218" spans="1:10" ht="16.8" x14ac:dyDescent="0.3">
      <c r="A218" s="173" t="s">
        <v>123</v>
      </c>
      <c r="B218" s="460">
        <v>3</v>
      </c>
      <c r="C218" s="12"/>
      <c r="D218" s="15" t="s">
        <v>73</v>
      </c>
      <c r="E218" s="1" t="s">
        <v>110</v>
      </c>
      <c r="F218" s="381" t="s">
        <v>111</v>
      </c>
      <c r="G218" s="9" t="s">
        <v>66</v>
      </c>
      <c r="H218" s="9" t="s">
        <v>70</v>
      </c>
      <c r="I218" s="9" t="s">
        <v>351</v>
      </c>
      <c r="J218" s="382">
        <v>271</v>
      </c>
    </row>
    <row r="219" spans="1:10" ht="16.8" x14ac:dyDescent="0.3">
      <c r="A219" s="173" t="s">
        <v>512</v>
      </c>
      <c r="B219" s="460">
        <v>3</v>
      </c>
      <c r="C219" s="12"/>
      <c r="D219" s="15" t="s">
        <v>73</v>
      </c>
      <c r="E219" s="1" t="s">
        <v>385</v>
      </c>
      <c r="F219" s="9" t="s">
        <v>111</v>
      </c>
      <c r="G219" s="9" t="s">
        <v>66</v>
      </c>
      <c r="H219" s="9" t="s">
        <v>70</v>
      </c>
      <c r="I219" s="9" t="s">
        <v>380</v>
      </c>
      <c r="J219" s="382">
        <v>105</v>
      </c>
    </row>
    <row r="220" spans="1:10" ht="16.8" x14ac:dyDescent="0.3">
      <c r="A220" s="173" t="s">
        <v>513</v>
      </c>
      <c r="B220" s="460">
        <v>3</v>
      </c>
      <c r="C220" s="12"/>
      <c r="D220" s="15" t="s">
        <v>65</v>
      </c>
      <c r="E220" s="1" t="s">
        <v>113</v>
      </c>
      <c r="F220" s="381" t="s">
        <v>111</v>
      </c>
      <c r="G220" s="9" t="s">
        <v>90</v>
      </c>
      <c r="H220" s="9" t="s">
        <v>72</v>
      </c>
      <c r="I220" s="9" t="s">
        <v>514</v>
      </c>
      <c r="J220" s="388">
        <v>120</v>
      </c>
    </row>
    <row r="221" spans="1:10" ht="16.8" x14ac:dyDescent="0.3">
      <c r="A221" s="173" t="s">
        <v>515</v>
      </c>
      <c r="B221" s="460">
        <v>3</v>
      </c>
      <c r="C221" s="12"/>
      <c r="D221" s="15" t="s">
        <v>73</v>
      </c>
      <c r="E221" s="1" t="s">
        <v>114</v>
      </c>
      <c r="F221" s="381" t="s">
        <v>111</v>
      </c>
      <c r="G221" s="387" t="s">
        <v>71</v>
      </c>
      <c r="H221" s="9" t="s">
        <v>69</v>
      </c>
      <c r="I221" s="9" t="s">
        <v>514</v>
      </c>
      <c r="J221" s="388">
        <v>121</v>
      </c>
    </row>
    <row r="222" spans="1:10" ht="16.8" x14ac:dyDescent="0.3">
      <c r="A222" s="173" t="s">
        <v>238</v>
      </c>
      <c r="B222" s="460">
        <v>3</v>
      </c>
      <c r="C222" s="12"/>
      <c r="D222" s="15" t="s">
        <v>75</v>
      </c>
      <c r="E222" s="1" t="s">
        <v>110</v>
      </c>
      <c r="F222" s="381" t="s">
        <v>111</v>
      </c>
      <c r="G222" s="9" t="s">
        <v>118</v>
      </c>
      <c r="H222" s="9" t="s">
        <v>70</v>
      </c>
      <c r="I222" s="9" t="s">
        <v>351</v>
      </c>
      <c r="J222" s="382">
        <v>275</v>
      </c>
    </row>
    <row r="223" spans="1:10" ht="16.8" x14ac:dyDescent="0.3">
      <c r="A223" s="173" t="s">
        <v>516</v>
      </c>
      <c r="B223" s="460">
        <v>3</v>
      </c>
      <c r="C223" s="12"/>
      <c r="D223" s="15" t="s">
        <v>169</v>
      </c>
      <c r="E223" s="1" t="s">
        <v>517</v>
      </c>
      <c r="F223" s="381" t="s">
        <v>111</v>
      </c>
      <c r="G223" s="9" t="s">
        <v>90</v>
      </c>
      <c r="H223" s="9" t="s">
        <v>70</v>
      </c>
      <c r="I223" s="9" t="s">
        <v>355</v>
      </c>
      <c r="J223" s="382">
        <v>103</v>
      </c>
    </row>
    <row r="224" spans="1:10" ht="16.8" x14ac:dyDescent="0.3">
      <c r="A224" s="173" t="s">
        <v>518</v>
      </c>
      <c r="B224" s="460">
        <v>3</v>
      </c>
      <c r="C224" s="12"/>
      <c r="D224" s="15" t="s">
        <v>169</v>
      </c>
      <c r="E224" s="1" t="s">
        <v>134</v>
      </c>
      <c r="F224" s="391" t="s">
        <v>111</v>
      </c>
      <c r="G224" s="387" t="s">
        <v>66</v>
      </c>
      <c r="H224" s="387" t="s">
        <v>112</v>
      </c>
      <c r="I224" s="387" t="s">
        <v>519</v>
      </c>
      <c r="J224" s="388">
        <v>111</v>
      </c>
    </row>
    <row r="225" spans="1:10" ht="16.8" x14ac:dyDescent="0.3">
      <c r="A225" s="173" t="s">
        <v>520</v>
      </c>
      <c r="B225" s="460">
        <v>3</v>
      </c>
      <c r="C225" s="12"/>
      <c r="D225" s="386" t="s">
        <v>75</v>
      </c>
      <c r="E225" s="385" t="s">
        <v>110</v>
      </c>
      <c r="F225" s="391" t="s">
        <v>111</v>
      </c>
      <c r="G225" s="387" t="s">
        <v>118</v>
      </c>
      <c r="H225" s="387" t="s">
        <v>70</v>
      </c>
      <c r="I225" s="387" t="s">
        <v>506</v>
      </c>
      <c r="J225" s="388">
        <v>35</v>
      </c>
    </row>
    <row r="226" spans="1:10" ht="16.8" x14ac:dyDescent="0.3">
      <c r="A226" s="173" t="s">
        <v>239</v>
      </c>
      <c r="B226" s="460">
        <v>3</v>
      </c>
      <c r="C226" s="12"/>
      <c r="D226" s="15" t="s">
        <v>169</v>
      </c>
      <c r="E226" s="1" t="s">
        <v>113</v>
      </c>
      <c r="F226" s="381" t="s">
        <v>111</v>
      </c>
      <c r="G226" s="9" t="s">
        <v>81</v>
      </c>
      <c r="H226" s="9" t="s">
        <v>69</v>
      </c>
      <c r="I226" s="9" t="s">
        <v>351</v>
      </c>
      <c r="J226" s="382">
        <v>281</v>
      </c>
    </row>
    <row r="227" spans="1:10" ht="16.8" x14ac:dyDescent="0.3">
      <c r="A227" s="173" t="s">
        <v>521</v>
      </c>
      <c r="B227" s="460">
        <v>3</v>
      </c>
      <c r="C227" s="12"/>
      <c r="D227" s="15" t="s">
        <v>170</v>
      </c>
      <c r="E227" s="1" t="s">
        <v>110</v>
      </c>
      <c r="F227" s="381" t="s">
        <v>111</v>
      </c>
      <c r="G227" s="9" t="s">
        <v>66</v>
      </c>
      <c r="H227" s="14" t="s">
        <v>112</v>
      </c>
      <c r="I227" s="14" t="s">
        <v>370</v>
      </c>
      <c r="J227" s="382">
        <v>90</v>
      </c>
    </row>
    <row r="228" spans="1:10" ht="16.8" x14ac:dyDescent="0.3">
      <c r="A228" s="173" t="s">
        <v>125</v>
      </c>
      <c r="B228" s="460">
        <v>3</v>
      </c>
      <c r="C228" s="12"/>
      <c r="D228" s="15" t="s">
        <v>170</v>
      </c>
      <c r="E228" s="1" t="s">
        <v>116</v>
      </c>
      <c r="F228" s="381" t="s">
        <v>111</v>
      </c>
      <c r="G228" s="9" t="s">
        <v>66</v>
      </c>
      <c r="H228" s="9" t="s">
        <v>70</v>
      </c>
      <c r="I228" s="9" t="s">
        <v>351</v>
      </c>
      <c r="J228" s="382">
        <v>284</v>
      </c>
    </row>
    <row r="229" spans="1:10" ht="16.8" x14ac:dyDescent="0.3">
      <c r="A229" s="173" t="s">
        <v>240</v>
      </c>
      <c r="B229" s="460">
        <v>3</v>
      </c>
      <c r="C229" s="12"/>
      <c r="D229" s="15" t="s">
        <v>65</v>
      </c>
      <c r="E229" s="1" t="s">
        <v>110</v>
      </c>
      <c r="F229" s="381" t="s">
        <v>111</v>
      </c>
      <c r="G229" s="9" t="s">
        <v>66</v>
      </c>
      <c r="H229" s="9" t="s">
        <v>72</v>
      </c>
      <c r="I229" s="9" t="s">
        <v>357</v>
      </c>
      <c r="J229" s="382">
        <v>128</v>
      </c>
    </row>
    <row r="230" spans="1:10" ht="16.8" x14ac:dyDescent="0.3">
      <c r="A230" s="173" t="s">
        <v>241</v>
      </c>
      <c r="B230" s="460">
        <v>3</v>
      </c>
      <c r="C230" s="12"/>
      <c r="D230" s="15" t="s">
        <v>73</v>
      </c>
      <c r="E230" s="1" t="s">
        <v>116</v>
      </c>
      <c r="F230" s="381" t="s">
        <v>133</v>
      </c>
      <c r="G230" s="9" t="s">
        <v>90</v>
      </c>
      <c r="H230" s="9" t="s">
        <v>74</v>
      </c>
      <c r="I230" s="9" t="s">
        <v>351</v>
      </c>
      <c r="J230" s="389">
        <v>286</v>
      </c>
    </row>
    <row r="231" spans="1:10" ht="16.8" x14ac:dyDescent="0.3">
      <c r="A231" s="173" t="s">
        <v>522</v>
      </c>
      <c r="B231" s="460">
        <v>3</v>
      </c>
      <c r="C231" s="12"/>
      <c r="D231" s="13" t="s">
        <v>73</v>
      </c>
      <c r="E231" s="10" t="s">
        <v>186</v>
      </c>
      <c r="F231" s="392" t="s">
        <v>111</v>
      </c>
      <c r="G231" s="9" t="s">
        <v>90</v>
      </c>
      <c r="H231" s="9" t="s">
        <v>74</v>
      </c>
      <c r="I231" s="9" t="s">
        <v>410</v>
      </c>
      <c r="J231" s="382">
        <v>71</v>
      </c>
    </row>
    <row r="232" spans="1:10" ht="16.8" x14ac:dyDescent="0.3">
      <c r="A232" s="173" t="s">
        <v>523</v>
      </c>
      <c r="B232" s="460">
        <v>3</v>
      </c>
      <c r="C232" s="12"/>
      <c r="D232" s="15" t="s">
        <v>75</v>
      </c>
      <c r="E232" s="1" t="s">
        <v>110</v>
      </c>
      <c r="F232" s="381" t="s">
        <v>111</v>
      </c>
      <c r="G232" s="9" t="s">
        <v>90</v>
      </c>
      <c r="H232" s="9" t="s">
        <v>70</v>
      </c>
      <c r="I232" s="9" t="s">
        <v>370</v>
      </c>
      <c r="J232" s="382">
        <v>90</v>
      </c>
    </row>
    <row r="233" spans="1:10" ht="16.8" x14ac:dyDescent="0.3">
      <c r="A233" s="173" t="s">
        <v>524</v>
      </c>
      <c r="B233" s="460">
        <v>3</v>
      </c>
      <c r="C233" s="12"/>
      <c r="D233" s="15" t="s">
        <v>169</v>
      </c>
      <c r="E233" s="1" t="s">
        <v>114</v>
      </c>
      <c r="F233" s="381" t="s">
        <v>133</v>
      </c>
      <c r="G233" s="9" t="s">
        <v>66</v>
      </c>
      <c r="H233" s="9" t="s">
        <v>112</v>
      </c>
      <c r="I233" s="9" t="s">
        <v>355</v>
      </c>
      <c r="J233" s="382">
        <v>108</v>
      </c>
    </row>
    <row r="234" spans="1:10" ht="16.8" x14ac:dyDescent="0.3">
      <c r="A234" s="173" t="s">
        <v>525</v>
      </c>
      <c r="B234" s="460">
        <v>3</v>
      </c>
      <c r="C234" s="12"/>
      <c r="D234" s="15" t="s">
        <v>73</v>
      </c>
      <c r="E234" s="1" t="s">
        <v>110</v>
      </c>
      <c r="F234" s="381" t="s">
        <v>111</v>
      </c>
      <c r="G234" s="9" t="s">
        <v>66</v>
      </c>
      <c r="H234" s="9" t="s">
        <v>124</v>
      </c>
      <c r="I234" s="9" t="s">
        <v>399</v>
      </c>
      <c r="J234" s="382">
        <v>186</v>
      </c>
    </row>
    <row r="235" spans="1:10" ht="16.8" x14ac:dyDescent="0.3">
      <c r="A235" s="173" t="s">
        <v>526</v>
      </c>
      <c r="B235" s="460">
        <v>3</v>
      </c>
      <c r="C235" s="12"/>
      <c r="D235" s="15" t="s">
        <v>73</v>
      </c>
      <c r="E235" s="1" t="s">
        <v>110</v>
      </c>
      <c r="F235" s="381" t="s">
        <v>111</v>
      </c>
      <c r="G235" s="9" t="s">
        <v>422</v>
      </c>
      <c r="H235" s="9" t="s">
        <v>124</v>
      </c>
      <c r="I235" s="9" t="s">
        <v>399</v>
      </c>
      <c r="J235" s="382">
        <v>186</v>
      </c>
    </row>
    <row r="236" spans="1:10" ht="16.8" x14ac:dyDescent="0.3">
      <c r="A236" s="173" t="s">
        <v>126</v>
      </c>
      <c r="B236" s="460">
        <v>3</v>
      </c>
      <c r="C236" s="12"/>
      <c r="D236" s="15" t="s">
        <v>170</v>
      </c>
      <c r="E236" s="1" t="s">
        <v>116</v>
      </c>
      <c r="F236" s="381" t="s">
        <v>111</v>
      </c>
      <c r="G236" s="9" t="s">
        <v>66</v>
      </c>
      <c r="H236" s="9" t="s">
        <v>127</v>
      </c>
      <c r="I236" s="9" t="s">
        <v>351</v>
      </c>
      <c r="J236" s="382">
        <v>300</v>
      </c>
    </row>
    <row r="237" spans="1:10" ht="16.8" x14ac:dyDescent="0.3">
      <c r="A237" s="173" t="s">
        <v>243</v>
      </c>
      <c r="B237" s="460">
        <v>3</v>
      </c>
      <c r="C237" s="12"/>
      <c r="D237" s="15" t="s">
        <v>170</v>
      </c>
      <c r="E237" s="1" t="s">
        <v>116</v>
      </c>
      <c r="F237" s="381" t="s">
        <v>111</v>
      </c>
      <c r="G237" s="9" t="s">
        <v>66</v>
      </c>
      <c r="H237" s="9" t="s">
        <v>72</v>
      </c>
      <c r="I237" s="9" t="s">
        <v>351</v>
      </c>
      <c r="J237" s="382">
        <v>300</v>
      </c>
    </row>
    <row r="238" spans="1:10" ht="16.8" x14ac:dyDescent="0.3">
      <c r="A238" s="173" t="s">
        <v>128</v>
      </c>
      <c r="B238" s="460">
        <v>3</v>
      </c>
      <c r="C238" s="12"/>
      <c r="D238" s="15" t="s">
        <v>75</v>
      </c>
      <c r="E238" s="1" t="s">
        <v>116</v>
      </c>
      <c r="F238" s="381" t="s">
        <v>111</v>
      </c>
      <c r="G238" s="9" t="s">
        <v>118</v>
      </c>
      <c r="H238" s="9" t="s">
        <v>74</v>
      </c>
      <c r="I238" s="9" t="s">
        <v>351</v>
      </c>
      <c r="J238" s="382">
        <v>302</v>
      </c>
    </row>
    <row r="239" spans="1:10" ht="16.8" x14ac:dyDescent="0.3">
      <c r="A239" s="174" t="s">
        <v>527</v>
      </c>
      <c r="B239" s="461">
        <v>3</v>
      </c>
      <c r="C239" s="175"/>
      <c r="D239" s="463" t="s">
        <v>169</v>
      </c>
      <c r="E239" s="11" t="s">
        <v>110</v>
      </c>
      <c r="F239" s="390" t="s">
        <v>111</v>
      </c>
      <c r="G239" s="390" t="s">
        <v>90</v>
      </c>
      <c r="H239" s="390" t="s">
        <v>74</v>
      </c>
      <c r="I239" s="390" t="s">
        <v>355</v>
      </c>
      <c r="J239" s="384">
        <v>110</v>
      </c>
    </row>
    <row r="240" spans="1:10" ht="16.8" x14ac:dyDescent="0.3">
      <c r="A240" s="173" t="s">
        <v>528</v>
      </c>
      <c r="B240" s="460">
        <v>4</v>
      </c>
      <c r="C240" s="12"/>
      <c r="D240" s="15" t="s">
        <v>170</v>
      </c>
      <c r="E240" s="1" t="s">
        <v>135</v>
      </c>
      <c r="F240" s="381" t="s">
        <v>362</v>
      </c>
      <c r="G240" s="9" t="s">
        <v>71</v>
      </c>
      <c r="H240" s="9" t="s">
        <v>69</v>
      </c>
      <c r="I240" s="9" t="s">
        <v>529</v>
      </c>
      <c r="J240" s="382">
        <v>174</v>
      </c>
    </row>
    <row r="241" spans="1:10" ht="16.8" x14ac:dyDescent="0.3">
      <c r="A241" s="173" t="s">
        <v>530</v>
      </c>
      <c r="B241" s="460">
        <v>4</v>
      </c>
      <c r="C241" s="12"/>
      <c r="D241" s="15" t="s">
        <v>170</v>
      </c>
      <c r="E241" s="1" t="s">
        <v>113</v>
      </c>
      <c r="F241" s="381" t="s">
        <v>111</v>
      </c>
      <c r="G241" s="9" t="s">
        <v>66</v>
      </c>
      <c r="H241" s="9" t="s">
        <v>72</v>
      </c>
      <c r="I241" s="9" t="s">
        <v>351</v>
      </c>
      <c r="J241" s="382">
        <v>196</v>
      </c>
    </row>
    <row r="242" spans="1:10" ht="16.8" x14ac:dyDescent="0.3">
      <c r="A242" s="173" t="s">
        <v>531</v>
      </c>
      <c r="B242" s="460">
        <v>4</v>
      </c>
      <c r="C242" s="12"/>
      <c r="D242" s="15" t="s">
        <v>65</v>
      </c>
      <c r="E242" s="1" t="s">
        <v>113</v>
      </c>
      <c r="F242" s="381" t="s">
        <v>111</v>
      </c>
      <c r="G242" s="9" t="s">
        <v>532</v>
      </c>
      <c r="H242" s="9" t="s">
        <v>74</v>
      </c>
      <c r="I242" s="9" t="s">
        <v>357</v>
      </c>
      <c r="J242" s="382">
        <v>116</v>
      </c>
    </row>
    <row r="243" spans="1:10" ht="16.8" x14ac:dyDescent="0.3">
      <c r="A243" s="173" t="s">
        <v>533</v>
      </c>
      <c r="B243" s="460">
        <v>4</v>
      </c>
      <c r="C243" s="12"/>
      <c r="D243" s="15" t="s">
        <v>92</v>
      </c>
      <c r="E243" s="385" t="s">
        <v>110</v>
      </c>
      <c r="F243" s="381" t="s">
        <v>362</v>
      </c>
      <c r="G243" s="387" t="s">
        <v>71</v>
      </c>
      <c r="H243" s="9" t="s">
        <v>74</v>
      </c>
      <c r="I243" s="9" t="s">
        <v>514</v>
      </c>
      <c r="J243" s="388">
        <v>98</v>
      </c>
    </row>
    <row r="244" spans="1:10" ht="16.8" x14ac:dyDescent="0.3">
      <c r="A244" s="173" t="s">
        <v>534</v>
      </c>
      <c r="B244" s="460">
        <v>4</v>
      </c>
      <c r="C244" s="12"/>
      <c r="D244" s="322" t="s">
        <v>92</v>
      </c>
      <c r="E244" s="1" t="s">
        <v>110</v>
      </c>
      <c r="F244" s="14" t="s">
        <v>362</v>
      </c>
      <c r="G244" s="14" t="s">
        <v>71</v>
      </c>
      <c r="H244" s="14" t="s">
        <v>74</v>
      </c>
      <c r="I244" s="14" t="s">
        <v>347</v>
      </c>
      <c r="J244" s="382">
        <v>17</v>
      </c>
    </row>
    <row r="245" spans="1:10" ht="16.8" x14ac:dyDescent="0.3">
      <c r="A245" s="173" t="s">
        <v>535</v>
      </c>
      <c r="B245" s="460">
        <v>4</v>
      </c>
      <c r="C245" s="12"/>
      <c r="D245" s="15" t="s">
        <v>73</v>
      </c>
      <c r="E245" s="385" t="s">
        <v>114</v>
      </c>
      <c r="F245" s="9" t="s">
        <v>111</v>
      </c>
      <c r="G245" s="387" t="s">
        <v>90</v>
      </c>
      <c r="H245" s="9" t="s">
        <v>97</v>
      </c>
      <c r="I245" s="9" t="s">
        <v>394</v>
      </c>
      <c r="J245" s="388">
        <v>93</v>
      </c>
    </row>
    <row r="246" spans="1:10" ht="16.8" x14ac:dyDescent="0.3">
      <c r="A246" s="173" t="s">
        <v>536</v>
      </c>
      <c r="B246" s="460">
        <v>4</v>
      </c>
      <c r="C246" s="12"/>
      <c r="D246" s="15" t="s">
        <v>170</v>
      </c>
      <c r="E246" s="1" t="s">
        <v>114</v>
      </c>
      <c r="F246" s="381" t="s">
        <v>111</v>
      </c>
      <c r="G246" s="9" t="s">
        <v>71</v>
      </c>
      <c r="H246" s="14" t="s">
        <v>74</v>
      </c>
      <c r="I246" s="14" t="s">
        <v>370</v>
      </c>
      <c r="J246" s="382">
        <v>81</v>
      </c>
    </row>
    <row r="247" spans="1:10" ht="16.8" x14ac:dyDescent="0.3">
      <c r="A247" s="173" t="s">
        <v>537</v>
      </c>
      <c r="B247" s="460">
        <v>4</v>
      </c>
      <c r="C247" s="12"/>
      <c r="D247" s="15" t="s">
        <v>169</v>
      </c>
      <c r="E247" s="385" t="s">
        <v>113</v>
      </c>
      <c r="F247" s="381" t="s">
        <v>111</v>
      </c>
      <c r="G247" s="9" t="s">
        <v>66</v>
      </c>
      <c r="H247" s="9" t="s">
        <v>70</v>
      </c>
      <c r="I247" s="9" t="s">
        <v>351</v>
      </c>
      <c r="J247" s="388">
        <v>206</v>
      </c>
    </row>
    <row r="248" spans="1:10" ht="16.8" x14ac:dyDescent="0.3">
      <c r="A248" s="173" t="s">
        <v>538</v>
      </c>
      <c r="B248" s="460">
        <v>4</v>
      </c>
      <c r="C248" s="12"/>
      <c r="D248" s="15" t="s">
        <v>170</v>
      </c>
      <c r="E248" s="385" t="s">
        <v>110</v>
      </c>
      <c r="F248" s="391" t="s">
        <v>111</v>
      </c>
      <c r="G248" s="387" t="s">
        <v>66</v>
      </c>
      <c r="H248" s="387" t="s">
        <v>112</v>
      </c>
      <c r="I248" s="387" t="s">
        <v>428</v>
      </c>
      <c r="J248" s="388">
        <v>82</v>
      </c>
    </row>
    <row r="249" spans="1:10" ht="16.8" x14ac:dyDescent="0.3">
      <c r="A249" s="173" t="s">
        <v>539</v>
      </c>
      <c r="B249" s="460">
        <v>4</v>
      </c>
      <c r="C249" s="12"/>
      <c r="D249" s="15" t="s">
        <v>169</v>
      </c>
      <c r="E249" s="1" t="s">
        <v>110</v>
      </c>
      <c r="F249" s="9" t="s">
        <v>111</v>
      </c>
      <c r="G249" s="387" t="s">
        <v>118</v>
      </c>
      <c r="H249" s="9" t="s">
        <v>70</v>
      </c>
      <c r="I249" s="9" t="s">
        <v>380</v>
      </c>
      <c r="J249" s="382">
        <v>92</v>
      </c>
    </row>
    <row r="250" spans="1:10" ht="16.8" x14ac:dyDescent="0.3">
      <c r="A250" s="173" t="s">
        <v>540</v>
      </c>
      <c r="B250" s="460">
        <v>4</v>
      </c>
      <c r="C250" s="12"/>
      <c r="D250" s="15" t="s">
        <v>75</v>
      </c>
      <c r="E250" s="1" t="s">
        <v>135</v>
      </c>
      <c r="F250" s="381" t="s">
        <v>111</v>
      </c>
      <c r="G250" s="9" t="s">
        <v>81</v>
      </c>
      <c r="H250" s="9" t="s">
        <v>70</v>
      </c>
      <c r="I250" s="9" t="s">
        <v>370</v>
      </c>
      <c r="J250" s="382">
        <v>83</v>
      </c>
    </row>
    <row r="251" spans="1:10" ht="16.8" x14ac:dyDescent="0.3">
      <c r="A251" s="173" t="s">
        <v>541</v>
      </c>
      <c r="B251" s="460">
        <v>4</v>
      </c>
      <c r="C251" s="12"/>
      <c r="D251" s="15" t="s">
        <v>75</v>
      </c>
      <c r="E251" s="1" t="s">
        <v>110</v>
      </c>
      <c r="F251" s="9" t="s">
        <v>111</v>
      </c>
      <c r="G251" s="9" t="s">
        <v>66</v>
      </c>
      <c r="H251" s="9" t="s">
        <v>97</v>
      </c>
      <c r="I251" s="9" t="s">
        <v>380</v>
      </c>
      <c r="J251" s="382">
        <v>94</v>
      </c>
    </row>
    <row r="252" spans="1:10" ht="16.8" x14ac:dyDescent="0.3">
      <c r="A252" s="173" t="s">
        <v>542</v>
      </c>
      <c r="B252" s="460">
        <v>4</v>
      </c>
      <c r="C252" s="12"/>
      <c r="D252" s="15" t="s">
        <v>170</v>
      </c>
      <c r="E252" s="1" t="s">
        <v>110</v>
      </c>
      <c r="F252" s="381" t="s">
        <v>111</v>
      </c>
      <c r="G252" s="9" t="s">
        <v>66</v>
      </c>
      <c r="H252" s="9" t="s">
        <v>72</v>
      </c>
      <c r="I252" s="9" t="s">
        <v>355</v>
      </c>
      <c r="J252" s="382">
        <v>88</v>
      </c>
    </row>
    <row r="253" spans="1:10" ht="16.8" x14ac:dyDescent="0.3">
      <c r="A253" s="173" t="s">
        <v>543</v>
      </c>
      <c r="B253" s="460">
        <v>4</v>
      </c>
      <c r="C253" s="12"/>
      <c r="D253" s="15" t="s">
        <v>184</v>
      </c>
      <c r="E253" s="1" t="s">
        <v>113</v>
      </c>
      <c r="F253" s="381" t="s">
        <v>111</v>
      </c>
      <c r="G253" s="9" t="s">
        <v>90</v>
      </c>
      <c r="H253" s="9" t="s">
        <v>74</v>
      </c>
      <c r="I253" s="9" t="s">
        <v>357</v>
      </c>
      <c r="J253" s="382">
        <v>118</v>
      </c>
    </row>
    <row r="254" spans="1:10" ht="16.8" x14ac:dyDescent="0.3">
      <c r="A254" s="173" t="s">
        <v>544</v>
      </c>
      <c r="B254" s="460">
        <v>4</v>
      </c>
      <c r="C254" s="12"/>
      <c r="D254" s="386" t="s">
        <v>73</v>
      </c>
      <c r="E254" s="385" t="s">
        <v>113</v>
      </c>
      <c r="F254" s="381" t="s">
        <v>133</v>
      </c>
      <c r="G254" s="387" t="s">
        <v>90</v>
      </c>
      <c r="H254" s="387" t="s">
        <v>74</v>
      </c>
      <c r="I254" s="9" t="s">
        <v>373</v>
      </c>
      <c r="J254" s="388">
        <v>91</v>
      </c>
    </row>
    <row r="255" spans="1:10" ht="16.8" x14ac:dyDescent="0.3">
      <c r="A255" s="173" t="s">
        <v>545</v>
      </c>
      <c r="B255" s="460">
        <v>4</v>
      </c>
      <c r="C255" s="12"/>
      <c r="D255" s="15" t="s">
        <v>170</v>
      </c>
      <c r="E255" s="1" t="s">
        <v>116</v>
      </c>
      <c r="F255" s="381" t="s">
        <v>111</v>
      </c>
      <c r="G255" s="9" t="s">
        <v>99</v>
      </c>
      <c r="H255" s="9" t="s">
        <v>72</v>
      </c>
      <c r="I255" s="9" t="s">
        <v>351</v>
      </c>
      <c r="J255" s="382">
        <v>214</v>
      </c>
    </row>
    <row r="256" spans="1:10" ht="16.8" x14ac:dyDescent="0.3">
      <c r="A256" s="173" t="s">
        <v>546</v>
      </c>
      <c r="B256" s="460">
        <v>4</v>
      </c>
      <c r="C256" s="12"/>
      <c r="D256" s="386" t="s">
        <v>73</v>
      </c>
      <c r="E256" s="385" t="s">
        <v>110</v>
      </c>
      <c r="F256" s="387" t="s">
        <v>111</v>
      </c>
      <c r="G256" s="387" t="s">
        <v>66</v>
      </c>
      <c r="H256" s="387" t="s">
        <v>70</v>
      </c>
      <c r="I256" s="9" t="s">
        <v>351</v>
      </c>
      <c r="J256" s="388">
        <v>215</v>
      </c>
    </row>
    <row r="257" spans="1:10" ht="16.8" x14ac:dyDescent="0.3">
      <c r="A257" s="173" t="s">
        <v>547</v>
      </c>
      <c r="B257" s="460">
        <v>4</v>
      </c>
      <c r="C257" s="12"/>
      <c r="D257" s="15" t="s">
        <v>65</v>
      </c>
      <c r="E257" s="1" t="s">
        <v>113</v>
      </c>
      <c r="F257" s="381" t="s">
        <v>111</v>
      </c>
      <c r="G257" s="9" t="s">
        <v>66</v>
      </c>
      <c r="H257" s="9" t="s">
        <v>74</v>
      </c>
      <c r="I257" s="9" t="s">
        <v>357</v>
      </c>
      <c r="J257" s="382">
        <v>118</v>
      </c>
    </row>
    <row r="258" spans="1:10" ht="16.8" x14ac:dyDescent="0.3">
      <c r="A258" s="173" t="s">
        <v>548</v>
      </c>
      <c r="B258" s="460">
        <v>4</v>
      </c>
      <c r="C258" s="12"/>
      <c r="D258" s="386" t="s">
        <v>169</v>
      </c>
      <c r="E258" s="385" t="s">
        <v>113</v>
      </c>
      <c r="F258" s="387" t="s">
        <v>111</v>
      </c>
      <c r="G258" s="387" t="s">
        <v>66</v>
      </c>
      <c r="H258" s="387" t="s">
        <v>69</v>
      </c>
      <c r="I258" s="9" t="s">
        <v>351</v>
      </c>
      <c r="J258" s="388">
        <v>217</v>
      </c>
    </row>
    <row r="259" spans="1:10" ht="16.8" x14ac:dyDescent="0.3">
      <c r="A259" s="173" t="s">
        <v>549</v>
      </c>
      <c r="B259" s="460">
        <v>4</v>
      </c>
      <c r="C259" s="12"/>
      <c r="D259" s="15" t="s">
        <v>65</v>
      </c>
      <c r="E259" s="1" t="s">
        <v>110</v>
      </c>
      <c r="F259" s="381" t="s">
        <v>111</v>
      </c>
      <c r="G259" s="9" t="s">
        <v>118</v>
      </c>
      <c r="H259" s="9" t="s">
        <v>69</v>
      </c>
      <c r="I259" s="9" t="s">
        <v>351</v>
      </c>
      <c r="J259" s="382">
        <v>221</v>
      </c>
    </row>
    <row r="260" spans="1:10" ht="16.8" x14ac:dyDescent="0.3">
      <c r="A260" s="173" t="s">
        <v>550</v>
      </c>
      <c r="B260" s="460">
        <v>4</v>
      </c>
      <c r="C260" s="12"/>
      <c r="D260" s="15" t="s">
        <v>92</v>
      </c>
      <c r="E260" s="1" t="s">
        <v>113</v>
      </c>
      <c r="F260" s="381" t="s">
        <v>111</v>
      </c>
      <c r="G260" s="9" t="s">
        <v>90</v>
      </c>
      <c r="H260" s="9" t="s">
        <v>74</v>
      </c>
      <c r="I260" s="9" t="s">
        <v>351</v>
      </c>
      <c r="J260" s="382">
        <v>221</v>
      </c>
    </row>
    <row r="261" spans="1:10" ht="16.8" x14ac:dyDescent="0.3">
      <c r="A261" s="173" t="s">
        <v>551</v>
      </c>
      <c r="B261" s="460">
        <v>4</v>
      </c>
      <c r="C261" s="12"/>
      <c r="D261" s="15" t="s">
        <v>65</v>
      </c>
      <c r="E261" s="1" t="s">
        <v>186</v>
      </c>
      <c r="F261" s="381" t="s">
        <v>111</v>
      </c>
      <c r="G261" s="9" t="s">
        <v>90</v>
      </c>
      <c r="H261" s="9" t="s">
        <v>70</v>
      </c>
      <c r="I261" s="9" t="s">
        <v>351</v>
      </c>
      <c r="J261" s="382">
        <v>222</v>
      </c>
    </row>
    <row r="262" spans="1:10" ht="16.8" x14ac:dyDescent="0.3">
      <c r="A262" s="173" t="s">
        <v>92</v>
      </c>
      <c r="B262" s="460">
        <v>4</v>
      </c>
      <c r="C262" s="15" t="s">
        <v>630</v>
      </c>
      <c r="D262" s="15" t="s">
        <v>92</v>
      </c>
      <c r="E262" s="1" t="s">
        <v>114</v>
      </c>
      <c r="F262" s="381" t="s">
        <v>136</v>
      </c>
      <c r="G262" s="9" t="s">
        <v>71</v>
      </c>
      <c r="H262" s="9" t="s">
        <v>70</v>
      </c>
      <c r="I262" s="9" t="s">
        <v>351</v>
      </c>
      <c r="J262" s="382">
        <v>224</v>
      </c>
    </row>
    <row r="263" spans="1:10" ht="16.8" x14ac:dyDescent="0.3">
      <c r="A263" s="173" t="s">
        <v>552</v>
      </c>
      <c r="B263" s="460">
        <v>4</v>
      </c>
      <c r="C263" s="12"/>
      <c r="D263" s="15" t="s">
        <v>75</v>
      </c>
      <c r="E263" s="1" t="s">
        <v>113</v>
      </c>
      <c r="F263" s="381" t="s">
        <v>111</v>
      </c>
      <c r="G263" s="9" t="s">
        <v>71</v>
      </c>
      <c r="H263" s="9" t="s">
        <v>74</v>
      </c>
      <c r="I263" s="9" t="s">
        <v>351</v>
      </c>
      <c r="J263" s="382">
        <v>224</v>
      </c>
    </row>
    <row r="264" spans="1:10" ht="16.8" x14ac:dyDescent="0.3">
      <c r="A264" s="173" t="s">
        <v>553</v>
      </c>
      <c r="B264" s="460">
        <v>4</v>
      </c>
      <c r="C264" s="12"/>
      <c r="D264" s="15" t="s">
        <v>75</v>
      </c>
      <c r="E264" s="1" t="s">
        <v>113</v>
      </c>
      <c r="F264" s="381" t="s">
        <v>133</v>
      </c>
      <c r="G264" s="9" t="s">
        <v>90</v>
      </c>
      <c r="H264" s="9" t="s">
        <v>8</v>
      </c>
      <c r="I264" s="9" t="s">
        <v>370</v>
      </c>
      <c r="J264" s="382">
        <v>85</v>
      </c>
    </row>
    <row r="265" spans="1:10" ht="16.8" x14ac:dyDescent="0.3">
      <c r="A265" s="173" t="s">
        <v>554</v>
      </c>
      <c r="B265" s="460">
        <v>4</v>
      </c>
      <c r="C265" s="12"/>
      <c r="D265" s="15" t="s">
        <v>75</v>
      </c>
      <c r="E265" s="385" t="s">
        <v>110</v>
      </c>
      <c r="F265" s="391" t="s">
        <v>111</v>
      </c>
      <c r="G265" s="387" t="s">
        <v>118</v>
      </c>
      <c r="H265" s="387" t="s">
        <v>124</v>
      </c>
      <c r="I265" s="387" t="s">
        <v>555</v>
      </c>
      <c r="J265" s="388">
        <v>114</v>
      </c>
    </row>
    <row r="266" spans="1:10" ht="16.8" x14ac:dyDescent="0.3">
      <c r="A266" s="173" t="s">
        <v>556</v>
      </c>
      <c r="B266" s="460">
        <v>4</v>
      </c>
      <c r="C266" s="12"/>
      <c r="D266" s="322" t="s">
        <v>170</v>
      </c>
      <c r="E266" s="1" t="s">
        <v>113</v>
      </c>
      <c r="F266" s="14" t="s">
        <v>111</v>
      </c>
      <c r="G266" s="14" t="s">
        <v>90</v>
      </c>
      <c r="H266" s="14" t="s">
        <v>70</v>
      </c>
      <c r="I266" s="14" t="s">
        <v>529</v>
      </c>
      <c r="J266" s="382">
        <v>174</v>
      </c>
    </row>
    <row r="267" spans="1:10" ht="16.8" x14ac:dyDescent="0.3">
      <c r="A267" s="173" t="s">
        <v>557</v>
      </c>
      <c r="B267" s="460">
        <v>4</v>
      </c>
      <c r="C267" s="12"/>
      <c r="D267" s="15" t="s">
        <v>170</v>
      </c>
      <c r="E267" s="385" t="s">
        <v>110</v>
      </c>
      <c r="F267" s="381" t="s">
        <v>111</v>
      </c>
      <c r="G267" s="387" t="s">
        <v>66</v>
      </c>
      <c r="H267" s="387" t="s">
        <v>69</v>
      </c>
      <c r="I267" s="387" t="s">
        <v>394</v>
      </c>
      <c r="J267" s="388">
        <v>98</v>
      </c>
    </row>
    <row r="268" spans="1:10" ht="16.8" x14ac:dyDescent="0.3">
      <c r="A268" s="173" t="s">
        <v>558</v>
      </c>
      <c r="B268" s="460">
        <v>4</v>
      </c>
      <c r="C268" s="12"/>
      <c r="D268" s="15" t="s">
        <v>65</v>
      </c>
      <c r="E268" s="1" t="s">
        <v>116</v>
      </c>
      <c r="F268" s="381" t="s">
        <v>111</v>
      </c>
      <c r="G268" s="9" t="s">
        <v>66</v>
      </c>
      <c r="H268" s="9" t="s">
        <v>72</v>
      </c>
      <c r="I268" s="9" t="s">
        <v>351</v>
      </c>
      <c r="J268" s="382">
        <v>233</v>
      </c>
    </row>
    <row r="269" spans="1:10" ht="16.8" x14ac:dyDescent="0.3">
      <c r="A269" s="173" t="s">
        <v>559</v>
      </c>
      <c r="B269" s="460">
        <v>4</v>
      </c>
      <c r="C269" s="12"/>
      <c r="D269" s="15" t="s">
        <v>170</v>
      </c>
      <c r="E269" s="1" t="s">
        <v>113</v>
      </c>
      <c r="F269" s="381" t="s">
        <v>111</v>
      </c>
      <c r="G269" s="9" t="s">
        <v>90</v>
      </c>
      <c r="H269" s="9" t="s">
        <v>69</v>
      </c>
      <c r="I269" s="9" t="s">
        <v>351</v>
      </c>
      <c r="J269" s="382">
        <v>235</v>
      </c>
    </row>
    <row r="270" spans="1:10" ht="16.8" x14ac:dyDescent="0.3">
      <c r="A270" s="173" t="s">
        <v>560</v>
      </c>
      <c r="B270" s="460">
        <v>4</v>
      </c>
      <c r="C270" s="12"/>
      <c r="D270" s="15" t="s">
        <v>92</v>
      </c>
      <c r="E270" s="1" t="s">
        <v>113</v>
      </c>
      <c r="F270" s="9" t="s">
        <v>111</v>
      </c>
      <c r="G270" s="9" t="s">
        <v>66</v>
      </c>
      <c r="H270" s="9" t="s">
        <v>112</v>
      </c>
      <c r="I270" s="9" t="s">
        <v>380</v>
      </c>
      <c r="J270" s="382">
        <v>100</v>
      </c>
    </row>
    <row r="271" spans="1:10" ht="16.8" x14ac:dyDescent="0.3">
      <c r="A271" s="173" t="s">
        <v>561</v>
      </c>
      <c r="B271" s="460">
        <v>4</v>
      </c>
      <c r="C271" s="12"/>
      <c r="D271" s="15" t="s">
        <v>73</v>
      </c>
      <c r="E271" s="1" t="s">
        <v>110</v>
      </c>
      <c r="F271" s="381" t="s">
        <v>111</v>
      </c>
      <c r="G271" s="9" t="s">
        <v>90</v>
      </c>
      <c r="H271" s="14" t="s">
        <v>74</v>
      </c>
      <c r="I271" s="14" t="s">
        <v>370</v>
      </c>
      <c r="J271" s="382">
        <v>87</v>
      </c>
    </row>
    <row r="272" spans="1:10" ht="16.8" x14ac:dyDescent="0.3">
      <c r="A272" s="173" t="s">
        <v>562</v>
      </c>
      <c r="B272" s="460">
        <v>4</v>
      </c>
      <c r="C272" s="12"/>
      <c r="D272" s="15" t="s">
        <v>170</v>
      </c>
      <c r="E272" s="1" t="s">
        <v>113</v>
      </c>
      <c r="F272" s="381" t="s">
        <v>111</v>
      </c>
      <c r="G272" s="9" t="s">
        <v>71</v>
      </c>
      <c r="H272" s="9" t="s">
        <v>74</v>
      </c>
      <c r="I272" s="9" t="s">
        <v>347</v>
      </c>
      <c r="J272" s="382">
        <v>116</v>
      </c>
    </row>
    <row r="273" spans="1:10" ht="16.8" x14ac:dyDescent="0.3">
      <c r="A273" s="173" t="s">
        <v>563</v>
      </c>
      <c r="B273" s="460">
        <v>4</v>
      </c>
      <c r="C273" s="12"/>
      <c r="D273" s="15" t="s">
        <v>92</v>
      </c>
      <c r="E273" s="1" t="s">
        <v>564</v>
      </c>
      <c r="F273" s="381" t="s">
        <v>136</v>
      </c>
      <c r="G273" s="9" t="s">
        <v>71</v>
      </c>
      <c r="H273" s="9" t="s">
        <v>70</v>
      </c>
      <c r="I273" s="9" t="s">
        <v>355</v>
      </c>
      <c r="J273" s="382">
        <v>97</v>
      </c>
    </row>
    <row r="274" spans="1:10" ht="16.8" x14ac:dyDescent="0.3">
      <c r="A274" s="173" t="s">
        <v>611</v>
      </c>
      <c r="B274" s="460">
        <v>4</v>
      </c>
      <c r="C274" s="15" t="s">
        <v>610</v>
      </c>
      <c r="D274" s="15" t="s">
        <v>75</v>
      </c>
      <c r="E274" s="1" t="s">
        <v>495</v>
      </c>
      <c r="F274" s="381" t="s">
        <v>111</v>
      </c>
      <c r="G274" s="9" t="s">
        <v>66</v>
      </c>
      <c r="H274" s="9" t="s">
        <v>124</v>
      </c>
      <c r="I274" s="9" t="s">
        <v>351</v>
      </c>
      <c r="J274" s="382">
        <v>243</v>
      </c>
    </row>
    <row r="275" spans="1:10" ht="16.8" x14ac:dyDescent="0.3">
      <c r="A275" s="173" t="s">
        <v>565</v>
      </c>
      <c r="B275" s="460">
        <v>4</v>
      </c>
      <c r="C275" s="12"/>
      <c r="D275" s="15" t="s">
        <v>169</v>
      </c>
      <c r="E275" s="1" t="s">
        <v>110</v>
      </c>
      <c r="F275" s="9" t="s">
        <v>111</v>
      </c>
      <c r="G275" s="9" t="s">
        <v>66</v>
      </c>
      <c r="H275" s="9" t="s">
        <v>70</v>
      </c>
      <c r="I275" s="9" t="s">
        <v>351</v>
      </c>
      <c r="J275" s="382">
        <v>244</v>
      </c>
    </row>
    <row r="276" spans="1:10" ht="16.8" x14ac:dyDescent="0.3">
      <c r="A276" s="173" t="s">
        <v>566</v>
      </c>
      <c r="B276" s="460">
        <v>4</v>
      </c>
      <c r="C276" s="12"/>
      <c r="D276" s="15" t="s">
        <v>65</v>
      </c>
      <c r="E276" s="1" t="s">
        <v>113</v>
      </c>
      <c r="F276" s="381" t="s">
        <v>111</v>
      </c>
      <c r="G276" s="9" t="s">
        <v>66</v>
      </c>
      <c r="H276" s="9" t="s">
        <v>74</v>
      </c>
      <c r="I276" s="9" t="s">
        <v>357</v>
      </c>
      <c r="J276" s="382">
        <v>123</v>
      </c>
    </row>
    <row r="277" spans="1:10" ht="16.8" x14ac:dyDescent="0.3">
      <c r="A277" s="173" t="s">
        <v>567</v>
      </c>
      <c r="B277" s="460">
        <v>4</v>
      </c>
      <c r="C277" s="12"/>
      <c r="D277" s="386" t="s">
        <v>170</v>
      </c>
      <c r="E277" s="385" t="s">
        <v>186</v>
      </c>
      <c r="F277" s="387" t="s">
        <v>111</v>
      </c>
      <c r="G277" s="387" t="s">
        <v>90</v>
      </c>
      <c r="H277" s="387" t="s">
        <v>112</v>
      </c>
      <c r="I277" s="9" t="s">
        <v>351</v>
      </c>
      <c r="J277" s="382">
        <v>251</v>
      </c>
    </row>
    <row r="278" spans="1:10" ht="16.8" x14ac:dyDescent="0.3">
      <c r="A278" s="173" t="s">
        <v>568</v>
      </c>
      <c r="B278" s="460">
        <v>4</v>
      </c>
      <c r="C278" s="12"/>
      <c r="D278" s="15" t="s">
        <v>65</v>
      </c>
      <c r="E278" s="1" t="s">
        <v>110</v>
      </c>
      <c r="F278" s="381" t="s">
        <v>111</v>
      </c>
      <c r="G278" s="9" t="s">
        <v>90</v>
      </c>
      <c r="H278" s="9" t="s">
        <v>95</v>
      </c>
      <c r="I278" s="9" t="s">
        <v>357</v>
      </c>
      <c r="J278" s="382">
        <v>125</v>
      </c>
    </row>
    <row r="279" spans="1:10" ht="16.8" x14ac:dyDescent="0.3">
      <c r="A279" s="173" t="s">
        <v>569</v>
      </c>
      <c r="B279" s="460">
        <v>4</v>
      </c>
      <c r="C279" s="12"/>
      <c r="D279" s="15" t="s">
        <v>75</v>
      </c>
      <c r="E279" s="1" t="s">
        <v>134</v>
      </c>
      <c r="F279" s="391" t="s">
        <v>111</v>
      </c>
      <c r="G279" s="387" t="s">
        <v>66</v>
      </c>
      <c r="H279" s="387" t="s">
        <v>148</v>
      </c>
      <c r="I279" s="387" t="s">
        <v>519</v>
      </c>
      <c r="J279" s="388">
        <v>107</v>
      </c>
    </row>
    <row r="280" spans="1:10" ht="16.8" x14ac:dyDescent="0.3">
      <c r="A280" s="173" t="s">
        <v>570</v>
      </c>
      <c r="B280" s="460">
        <v>4</v>
      </c>
      <c r="C280" s="12"/>
      <c r="D280" s="15" t="s">
        <v>73</v>
      </c>
      <c r="E280" s="1" t="s">
        <v>116</v>
      </c>
      <c r="F280" s="381" t="s">
        <v>111</v>
      </c>
      <c r="G280" s="9" t="s">
        <v>66</v>
      </c>
      <c r="H280" s="9" t="s">
        <v>70</v>
      </c>
      <c r="I280" s="9" t="s">
        <v>351</v>
      </c>
      <c r="J280" s="382">
        <v>257</v>
      </c>
    </row>
    <row r="281" spans="1:10" ht="16.8" x14ac:dyDescent="0.3">
      <c r="A281" s="173" t="s">
        <v>571</v>
      </c>
      <c r="B281" s="460">
        <v>4</v>
      </c>
      <c r="C281" s="12"/>
      <c r="D281" s="15" t="s">
        <v>73</v>
      </c>
      <c r="E281" s="1" t="s">
        <v>113</v>
      </c>
      <c r="F281" s="381" t="s">
        <v>111</v>
      </c>
      <c r="G281" s="9" t="s">
        <v>90</v>
      </c>
      <c r="H281" s="9" t="s">
        <v>70</v>
      </c>
      <c r="I281" s="9" t="s">
        <v>351</v>
      </c>
      <c r="J281" s="382">
        <v>261</v>
      </c>
    </row>
    <row r="282" spans="1:10" ht="16.8" x14ac:dyDescent="0.3">
      <c r="A282" s="173" t="s">
        <v>572</v>
      </c>
      <c r="B282" s="460">
        <v>4</v>
      </c>
      <c r="C282" s="12"/>
      <c r="D282" s="15" t="s">
        <v>65</v>
      </c>
      <c r="E282" s="1" t="s">
        <v>135</v>
      </c>
      <c r="F282" s="9" t="s">
        <v>111</v>
      </c>
      <c r="G282" s="9" t="s">
        <v>422</v>
      </c>
      <c r="H282" s="9" t="s">
        <v>112</v>
      </c>
      <c r="I282" s="9" t="s">
        <v>394</v>
      </c>
      <c r="J282" s="388">
        <v>101</v>
      </c>
    </row>
    <row r="283" spans="1:10" ht="16.8" x14ac:dyDescent="0.3">
      <c r="A283" s="173" t="s">
        <v>573</v>
      </c>
      <c r="B283" s="460">
        <v>4</v>
      </c>
      <c r="C283" s="12"/>
      <c r="D283" s="15" t="s">
        <v>169</v>
      </c>
      <c r="E283" s="385" t="s">
        <v>113</v>
      </c>
      <c r="F283" s="9" t="s">
        <v>111</v>
      </c>
      <c r="G283" s="9" t="s">
        <v>66</v>
      </c>
      <c r="H283" s="9" t="s">
        <v>70</v>
      </c>
      <c r="I283" s="9" t="s">
        <v>351</v>
      </c>
      <c r="J283" s="388">
        <v>262</v>
      </c>
    </row>
    <row r="284" spans="1:10" ht="16.8" x14ac:dyDescent="0.3">
      <c r="A284" s="173" t="s">
        <v>574</v>
      </c>
      <c r="B284" s="460">
        <v>4</v>
      </c>
      <c r="C284" s="12"/>
      <c r="D284" s="15" t="s">
        <v>65</v>
      </c>
      <c r="E284" s="1" t="s">
        <v>116</v>
      </c>
      <c r="F284" s="381" t="s">
        <v>136</v>
      </c>
      <c r="G284" s="9" t="s">
        <v>90</v>
      </c>
      <c r="H284" s="9" t="s">
        <v>112</v>
      </c>
      <c r="I284" s="9" t="s">
        <v>355</v>
      </c>
      <c r="J284" s="382">
        <v>101</v>
      </c>
    </row>
    <row r="285" spans="1:10" ht="16.8" x14ac:dyDescent="0.3">
      <c r="A285" s="173" t="s">
        <v>614</v>
      </c>
      <c r="B285" s="460">
        <v>4</v>
      </c>
      <c r="C285" s="15" t="s">
        <v>76</v>
      </c>
      <c r="D285" s="15" t="s">
        <v>92</v>
      </c>
      <c r="E285" s="385" t="s">
        <v>116</v>
      </c>
      <c r="F285" s="415" t="s">
        <v>136</v>
      </c>
      <c r="G285" s="9" t="s">
        <v>71</v>
      </c>
      <c r="H285" s="9" t="s">
        <v>70</v>
      </c>
      <c r="I285" s="9" t="s">
        <v>351</v>
      </c>
      <c r="J285" s="416">
        <v>268</v>
      </c>
    </row>
    <row r="286" spans="1:10" ht="16.8" x14ac:dyDescent="0.3">
      <c r="A286" s="173" t="s">
        <v>575</v>
      </c>
      <c r="B286" s="460">
        <v>4</v>
      </c>
      <c r="C286" s="12"/>
      <c r="D286" s="15" t="s">
        <v>65</v>
      </c>
      <c r="E286" s="1" t="s">
        <v>113</v>
      </c>
      <c r="F286" s="391" t="s">
        <v>111</v>
      </c>
      <c r="G286" s="387" t="s">
        <v>80</v>
      </c>
      <c r="H286" s="387" t="s">
        <v>74</v>
      </c>
      <c r="I286" s="387" t="s">
        <v>480</v>
      </c>
      <c r="J286" s="388">
        <v>52</v>
      </c>
    </row>
    <row r="287" spans="1:10" ht="16.8" x14ac:dyDescent="0.3">
      <c r="A287" s="173" t="s">
        <v>576</v>
      </c>
      <c r="B287" s="460">
        <v>4</v>
      </c>
      <c r="C287" s="12"/>
      <c r="D287" s="15" t="s">
        <v>170</v>
      </c>
      <c r="E287" s="1" t="s">
        <v>502</v>
      </c>
      <c r="F287" s="9" t="s">
        <v>136</v>
      </c>
      <c r="G287" s="9" t="s">
        <v>71</v>
      </c>
      <c r="H287" s="9" t="s">
        <v>70</v>
      </c>
      <c r="I287" s="9" t="s">
        <v>380</v>
      </c>
      <c r="J287" s="382">
        <v>105</v>
      </c>
    </row>
    <row r="288" spans="1:10" ht="16.8" x14ac:dyDescent="0.3">
      <c r="A288" s="173" t="s">
        <v>577</v>
      </c>
      <c r="B288" s="460">
        <v>4</v>
      </c>
      <c r="C288" s="12"/>
      <c r="D288" s="15" t="s">
        <v>65</v>
      </c>
      <c r="E288" s="1" t="s">
        <v>113</v>
      </c>
      <c r="F288" s="381" t="s">
        <v>111</v>
      </c>
      <c r="G288" s="9" t="s">
        <v>81</v>
      </c>
      <c r="H288" s="9" t="s">
        <v>72</v>
      </c>
      <c r="I288" s="9" t="s">
        <v>351</v>
      </c>
      <c r="J288" s="382">
        <v>271</v>
      </c>
    </row>
    <row r="289" spans="1:10" ht="16.8" x14ac:dyDescent="0.3">
      <c r="A289" s="173" t="s">
        <v>578</v>
      </c>
      <c r="B289" s="460">
        <v>4</v>
      </c>
      <c r="C289" s="12"/>
      <c r="D289" s="15" t="s">
        <v>73</v>
      </c>
      <c r="E289" s="1" t="s">
        <v>114</v>
      </c>
      <c r="F289" s="381" t="s">
        <v>111</v>
      </c>
      <c r="G289" s="9" t="s">
        <v>66</v>
      </c>
      <c r="H289" s="9" t="s">
        <v>70</v>
      </c>
      <c r="I289" s="9" t="s">
        <v>351</v>
      </c>
      <c r="J289" s="382">
        <v>272</v>
      </c>
    </row>
    <row r="290" spans="1:10" ht="16.8" x14ac:dyDescent="0.3">
      <c r="A290" s="173" t="s">
        <v>579</v>
      </c>
      <c r="B290" s="460">
        <v>4</v>
      </c>
      <c r="C290" s="12"/>
      <c r="D290" s="15" t="s">
        <v>92</v>
      </c>
      <c r="E290" s="385" t="s">
        <v>114</v>
      </c>
      <c r="F290" s="381" t="s">
        <v>133</v>
      </c>
      <c r="G290" s="387" t="s">
        <v>118</v>
      </c>
      <c r="H290" s="387" t="s">
        <v>137</v>
      </c>
      <c r="I290" s="387" t="s">
        <v>555</v>
      </c>
      <c r="J290" s="388">
        <v>117</v>
      </c>
    </row>
    <row r="291" spans="1:10" ht="16.8" x14ac:dyDescent="0.3">
      <c r="A291" s="173" t="s">
        <v>580</v>
      </c>
      <c r="B291" s="460">
        <v>4</v>
      </c>
      <c r="C291" s="12"/>
      <c r="D291" s="386" t="s">
        <v>73</v>
      </c>
      <c r="E291" s="385" t="s">
        <v>114</v>
      </c>
      <c r="F291" s="391" t="s">
        <v>111</v>
      </c>
      <c r="G291" s="387" t="s">
        <v>90</v>
      </c>
      <c r="H291" s="387" t="s">
        <v>148</v>
      </c>
      <c r="I291" s="387" t="s">
        <v>461</v>
      </c>
      <c r="J291" s="388">
        <v>57</v>
      </c>
    </row>
    <row r="292" spans="1:10" ht="16.8" x14ac:dyDescent="0.3">
      <c r="A292" s="173" t="s">
        <v>581</v>
      </c>
      <c r="B292" s="460">
        <v>4</v>
      </c>
      <c r="C292" s="12"/>
      <c r="D292" s="15" t="s">
        <v>170</v>
      </c>
      <c r="E292" s="1" t="s">
        <v>113</v>
      </c>
      <c r="F292" s="381" t="s">
        <v>111</v>
      </c>
      <c r="G292" s="9" t="s">
        <v>66</v>
      </c>
      <c r="H292" s="9" t="s">
        <v>148</v>
      </c>
      <c r="I292" s="9" t="s">
        <v>357</v>
      </c>
      <c r="J292" s="382">
        <v>126</v>
      </c>
    </row>
    <row r="293" spans="1:10" ht="16.8" x14ac:dyDescent="0.3">
      <c r="A293" s="173" t="s">
        <v>582</v>
      </c>
      <c r="B293" s="460">
        <v>4</v>
      </c>
      <c r="C293" s="12"/>
      <c r="D293" s="15" t="s">
        <v>73</v>
      </c>
      <c r="E293" s="1" t="s">
        <v>113</v>
      </c>
      <c r="F293" s="381" t="s">
        <v>111</v>
      </c>
      <c r="G293" s="9" t="s">
        <v>66</v>
      </c>
      <c r="H293" s="9" t="s">
        <v>583</v>
      </c>
      <c r="I293" s="9" t="s">
        <v>357</v>
      </c>
      <c r="J293" s="382">
        <v>127</v>
      </c>
    </row>
    <row r="294" spans="1:10" ht="16.8" x14ac:dyDescent="0.3">
      <c r="A294" s="173" t="s">
        <v>584</v>
      </c>
      <c r="B294" s="460">
        <v>4</v>
      </c>
      <c r="C294" s="12"/>
      <c r="D294" s="15" t="s">
        <v>75</v>
      </c>
      <c r="E294" s="1" t="s">
        <v>116</v>
      </c>
      <c r="F294" s="381" t="s">
        <v>136</v>
      </c>
      <c r="G294" s="9" t="s">
        <v>90</v>
      </c>
      <c r="H294" s="9" t="s">
        <v>585</v>
      </c>
      <c r="I294" s="9" t="s">
        <v>351</v>
      </c>
      <c r="J294" s="382">
        <v>275</v>
      </c>
    </row>
    <row r="295" spans="1:10" ht="16.8" x14ac:dyDescent="0.3">
      <c r="A295" s="173" t="s">
        <v>586</v>
      </c>
      <c r="B295" s="460">
        <v>4</v>
      </c>
      <c r="C295" s="12"/>
      <c r="D295" s="15" t="s">
        <v>65</v>
      </c>
      <c r="E295" s="1" t="s">
        <v>114</v>
      </c>
      <c r="F295" s="381" t="s">
        <v>111</v>
      </c>
      <c r="G295" s="9" t="s">
        <v>163</v>
      </c>
      <c r="H295" s="9" t="s">
        <v>69</v>
      </c>
      <c r="I295" s="9" t="s">
        <v>587</v>
      </c>
      <c r="J295" s="16" t="s">
        <v>587</v>
      </c>
    </row>
    <row r="296" spans="1:10" ht="16.8" x14ac:dyDescent="0.3">
      <c r="A296" s="173" t="s">
        <v>588</v>
      </c>
      <c r="B296" s="460">
        <v>4</v>
      </c>
      <c r="C296" s="12"/>
      <c r="D296" s="15" t="s">
        <v>65</v>
      </c>
      <c r="E296" s="1" t="s">
        <v>113</v>
      </c>
      <c r="F296" s="381" t="s">
        <v>111</v>
      </c>
      <c r="G296" s="9" t="s">
        <v>66</v>
      </c>
      <c r="H296" s="9" t="s">
        <v>72</v>
      </c>
      <c r="I296" s="9" t="s">
        <v>351</v>
      </c>
      <c r="J296" s="382">
        <v>282</v>
      </c>
    </row>
    <row r="297" spans="1:10" ht="16.8" x14ac:dyDescent="0.3">
      <c r="A297" s="173" t="s">
        <v>589</v>
      </c>
      <c r="B297" s="460">
        <v>4</v>
      </c>
      <c r="C297" s="12"/>
      <c r="D297" s="15" t="s">
        <v>92</v>
      </c>
      <c r="E297" s="1" t="s">
        <v>110</v>
      </c>
      <c r="F297" s="381" t="s">
        <v>111</v>
      </c>
      <c r="G297" s="9" t="s">
        <v>71</v>
      </c>
      <c r="H297" s="9" t="s">
        <v>74</v>
      </c>
      <c r="I297" s="9" t="s">
        <v>357</v>
      </c>
      <c r="J297" s="382">
        <v>127</v>
      </c>
    </row>
    <row r="298" spans="1:10" ht="16.8" x14ac:dyDescent="0.3">
      <c r="A298" s="173" t="s">
        <v>590</v>
      </c>
      <c r="B298" s="460">
        <v>4</v>
      </c>
      <c r="C298" s="12"/>
      <c r="D298" s="15" t="s">
        <v>75</v>
      </c>
      <c r="E298" s="1" t="s">
        <v>110</v>
      </c>
      <c r="F298" s="9" t="s">
        <v>111</v>
      </c>
      <c r="G298" s="14" t="s">
        <v>90</v>
      </c>
      <c r="H298" s="14" t="s">
        <v>69</v>
      </c>
      <c r="I298" s="9" t="s">
        <v>380</v>
      </c>
      <c r="J298" s="382">
        <v>108</v>
      </c>
    </row>
    <row r="299" spans="1:10" ht="16.8" x14ac:dyDescent="0.3">
      <c r="A299" s="173" t="s">
        <v>591</v>
      </c>
      <c r="B299" s="460">
        <v>4</v>
      </c>
      <c r="C299" s="12"/>
      <c r="D299" s="386" t="s">
        <v>75</v>
      </c>
      <c r="E299" s="385" t="s">
        <v>110</v>
      </c>
      <c r="F299" s="391" t="s">
        <v>111</v>
      </c>
      <c r="G299" s="387" t="s">
        <v>90</v>
      </c>
      <c r="H299" s="387" t="s">
        <v>69</v>
      </c>
      <c r="I299" s="387" t="s">
        <v>461</v>
      </c>
      <c r="J299" s="388">
        <v>59</v>
      </c>
    </row>
    <row r="300" spans="1:10" ht="16.8" x14ac:dyDescent="0.3">
      <c r="A300" s="173" t="s">
        <v>592</v>
      </c>
      <c r="B300" s="460">
        <v>4</v>
      </c>
      <c r="C300" s="12"/>
      <c r="D300" s="386" t="s">
        <v>75</v>
      </c>
      <c r="E300" s="385" t="s">
        <v>110</v>
      </c>
      <c r="F300" s="391" t="s">
        <v>111</v>
      </c>
      <c r="G300" s="387" t="s">
        <v>90</v>
      </c>
      <c r="H300" s="387" t="s">
        <v>69</v>
      </c>
      <c r="I300" s="387" t="s">
        <v>461</v>
      </c>
      <c r="J300" s="388">
        <v>59</v>
      </c>
    </row>
    <row r="301" spans="1:10" ht="16.8" x14ac:dyDescent="0.3">
      <c r="A301" s="173" t="s">
        <v>593</v>
      </c>
      <c r="B301" s="460">
        <v>4</v>
      </c>
      <c r="C301" s="12"/>
      <c r="D301" s="15" t="s">
        <v>73</v>
      </c>
      <c r="E301" s="1" t="s">
        <v>116</v>
      </c>
      <c r="F301" s="381" t="s">
        <v>133</v>
      </c>
      <c r="G301" s="9" t="s">
        <v>90</v>
      </c>
      <c r="H301" s="9" t="s">
        <v>74</v>
      </c>
      <c r="I301" s="9" t="s">
        <v>351</v>
      </c>
      <c r="J301" s="389">
        <v>286</v>
      </c>
    </row>
    <row r="302" spans="1:10" ht="16.8" x14ac:dyDescent="0.3">
      <c r="A302" s="173" t="s">
        <v>594</v>
      </c>
      <c r="B302" s="460">
        <v>4</v>
      </c>
      <c r="C302" s="12"/>
      <c r="D302" s="13" t="s">
        <v>73</v>
      </c>
      <c r="E302" s="10" t="s">
        <v>186</v>
      </c>
      <c r="F302" s="392" t="s">
        <v>111</v>
      </c>
      <c r="G302" s="9" t="s">
        <v>90</v>
      </c>
      <c r="H302" s="9" t="s">
        <v>74</v>
      </c>
      <c r="I302" s="9" t="s">
        <v>410</v>
      </c>
      <c r="J302" s="382">
        <v>72</v>
      </c>
    </row>
    <row r="303" spans="1:10" ht="16.8" x14ac:dyDescent="0.3">
      <c r="A303" s="173" t="s">
        <v>595</v>
      </c>
      <c r="B303" s="460">
        <v>4</v>
      </c>
      <c r="C303" s="12"/>
      <c r="D303" s="15" t="s">
        <v>170</v>
      </c>
      <c r="E303" s="385" t="s">
        <v>114</v>
      </c>
      <c r="F303" s="9" t="s">
        <v>111</v>
      </c>
      <c r="G303" s="9" t="s">
        <v>66</v>
      </c>
      <c r="H303" s="9" t="s">
        <v>596</v>
      </c>
      <c r="I303" s="9" t="s">
        <v>380</v>
      </c>
      <c r="J303" s="382">
        <v>109</v>
      </c>
    </row>
    <row r="304" spans="1:10" ht="16.8" x14ac:dyDescent="0.3">
      <c r="A304" s="173" t="s">
        <v>597</v>
      </c>
      <c r="B304" s="460">
        <v>4</v>
      </c>
      <c r="C304" s="12"/>
      <c r="D304" s="15" t="s">
        <v>184</v>
      </c>
      <c r="E304" s="1" t="s">
        <v>385</v>
      </c>
      <c r="F304" s="9" t="s">
        <v>111</v>
      </c>
      <c r="G304" s="14" t="s">
        <v>90</v>
      </c>
      <c r="H304" s="9" t="s">
        <v>70</v>
      </c>
      <c r="I304" s="9" t="s">
        <v>380</v>
      </c>
      <c r="J304" s="382">
        <v>109</v>
      </c>
    </row>
    <row r="305" spans="1:10" ht="16.8" x14ac:dyDescent="0.3">
      <c r="A305" s="173" t="s">
        <v>242</v>
      </c>
      <c r="B305" s="460">
        <v>4</v>
      </c>
      <c r="C305" s="12"/>
      <c r="D305" s="15" t="s">
        <v>92</v>
      </c>
      <c r="E305" s="1" t="s">
        <v>196</v>
      </c>
      <c r="F305" s="381" t="s">
        <v>111</v>
      </c>
      <c r="G305" s="9" t="s">
        <v>66</v>
      </c>
      <c r="H305" s="9" t="s">
        <v>72</v>
      </c>
      <c r="I305" s="9" t="s">
        <v>351</v>
      </c>
      <c r="J305" s="382">
        <v>294</v>
      </c>
    </row>
    <row r="306" spans="1:10" ht="16.8" x14ac:dyDescent="0.3">
      <c r="A306" s="173" t="s">
        <v>598</v>
      </c>
      <c r="B306" s="460">
        <v>4</v>
      </c>
      <c r="C306" s="12"/>
      <c r="D306" s="15" t="s">
        <v>170</v>
      </c>
      <c r="E306" s="1" t="s">
        <v>110</v>
      </c>
      <c r="F306" s="381" t="s">
        <v>133</v>
      </c>
      <c r="G306" s="9" t="s">
        <v>66</v>
      </c>
      <c r="H306" s="9" t="s">
        <v>97</v>
      </c>
      <c r="I306" s="9" t="s">
        <v>370</v>
      </c>
      <c r="J306" s="382">
        <v>91</v>
      </c>
    </row>
    <row r="307" spans="1:10" ht="16.8" x14ac:dyDescent="0.3">
      <c r="A307" s="173" t="s">
        <v>599</v>
      </c>
      <c r="B307" s="460">
        <v>4</v>
      </c>
      <c r="C307" s="12"/>
      <c r="D307" s="322" t="s">
        <v>75</v>
      </c>
      <c r="E307" s="1" t="s">
        <v>116</v>
      </c>
      <c r="F307" s="381" t="s">
        <v>111</v>
      </c>
      <c r="G307" s="9" t="s">
        <v>90</v>
      </c>
      <c r="H307" s="14" t="s">
        <v>72</v>
      </c>
      <c r="I307" s="14" t="s">
        <v>347</v>
      </c>
      <c r="J307" s="382">
        <v>233</v>
      </c>
    </row>
    <row r="308" spans="1:10" ht="16.8" x14ac:dyDescent="0.3">
      <c r="A308" s="173" t="s">
        <v>600</v>
      </c>
      <c r="B308" s="460">
        <v>4</v>
      </c>
      <c r="C308" s="12"/>
      <c r="D308" s="15" t="s">
        <v>73</v>
      </c>
      <c r="E308" s="1" t="s">
        <v>116</v>
      </c>
      <c r="F308" s="391" t="s">
        <v>111</v>
      </c>
      <c r="G308" s="387" t="s">
        <v>118</v>
      </c>
      <c r="H308" s="387" t="s">
        <v>601</v>
      </c>
      <c r="I308" s="387" t="s">
        <v>519</v>
      </c>
      <c r="J308" s="388">
        <v>118</v>
      </c>
    </row>
    <row r="309" spans="1:10" ht="16.8" x14ac:dyDescent="0.3">
      <c r="A309" s="173" t="s">
        <v>602</v>
      </c>
      <c r="B309" s="460">
        <v>4</v>
      </c>
      <c r="C309" s="12"/>
      <c r="D309" s="15" t="s">
        <v>170</v>
      </c>
      <c r="E309" s="1" t="s">
        <v>385</v>
      </c>
      <c r="F309" s="381" t="s">
        <v>111</v>
      </c>
      <c r="G309" s="9" t="s">
        <v>71</v>
      </c>
      <c r="H309" s="9" t="s">
        <v>74</v>
      </c>
      <c r="I309" s="9" t="s">
        <v>370</v>
      </c>
      <c r="J309" s="382">
        <v>92</v>
      </c>
    </row>
    <row r="310" spans="1:10" ht="16.8" x14ac:dyDescent="0.3">
      <c r="A310" s="174" t="s">
        <v>603</v>
      </c>
      <c r="B310" s="461">
        <v>4</v>
      </c>
      <c r="C310" s="175"/>
      <c r="D310" s="176" t="s">
        <v>92</v>
      </c>
      <c r="E310" s="11" t="s">
        <v>110</v>
      </c>
      <c r="F310" s="383" t="s">
        <v>111</v>
      </c>
      <c r="G310" s="17" t="s">
        <v>604</v>
      </c>
      <c r="H310" s="390" t="s">
        <v>70</v>
      </c>
      <c r="I310" s="390" t="s">
        <v>370</v>
      </c>
      <c r="J310" s="384">
        <v>92</v>
      </c>
    </row>
    <row r="311" spans="1:10" ht="16.8" x14ac:dyDescent="0.3">
      <c r="A311" s="173" t="s">
        <v>661</v>
      </c>
      <c r="B311" s="460">
        <v>5</v>
      </c>
      <c r="C311" s="12"/>
      <c r="D311" s="15" t="s">
        <v>65</v>
      </c>
      <c r="E311" s="1" t="s">
        <v>739</v>
      </c>
      <c r="F311" s="381" t="s">
        <v>138</v>
      </c>
      <c r="G311" s="9" t="s">
        <v>66</v>
      </c>
      <c r="H311" s="14" t="s">
        <v>70</v>
      </c>
      <c r="I311" s="14" t="s">
        <v>351</v>
      </c>
      <c r="J311" s="382">
        <v>201</v>
      </c>
    </row>
    <row r="312" spans="1:10" ht="16.8" x14ac:dyDescent="0.3">
      <c r="A312" s="173" t="s">
        <v>723</v>
      </c>
      <c r="B312" s="460">
        <v>5</v>
      </c>
      <c r="C312" s="12"/>
      <c r="D312" s="15" t="s">
        <v>170</v>
      </c>
      <c r="E312" s="1" t="s">
        <v>110</v>
      </c>
      <c r="F312" s="381" t="s">
        <v>111</v>
      </c>
      <c r="G312" s="9" t="s">
        <v>422</v>
      </c>
      <c r="H312" s="14" t="s">
        <v>74</v>
      </c>
      <c r="I312" s="14" t="s">
        <v>370</v>
      </c>
      <c r="J312" s="382">
        <v>81</v>
      </c>
    </row>
    <row r="313" spans="1:10" ht="16.8" x14ac:dyDescent="0.3">
      <c r="A313" s="173" t="s">
        <v>724</v>
      </c>
      <c r="B313" s="460">
        <v>5</v>
      </c>
      <c r="C313" s="12"/>
      <c r="D313" s="15" t="s">
        <v>170</v>
      </c>
      <c r="E313" s="1" t="s">
        <v>113</v>
      </c>
      <c r="F313" s="381" t="s">
        <v>111</v>
      </c>
      <c r="G313" s="9" t="s">
        <v>90</v>
      </c>
      <c r="H313" s="14" t="s">
        <v>74</v>
      </c>
      <c r="I313" s="14" t="s">
        <v>751</v>
      </c>
      <c r="J313" s="382">
        <v>61</v>
      </c>
    </row>
    <row r="314" spans="1:10" ht="16.8" x14ac:dyDescent="0.3">
      <c r="A314" s="173" t="s">
        <v>691</v>
      </c>
      <c r="B314" s="460">
        <v>5</v>
      </c>
      <c r="C314" s="12"/>
      <c r="D314" s="15" t="s">
        <v>184</v>
      </c>
      <c r="E314" s="1" t="s">
        <v>113</v>
      </c>
      <c r="F314" s="381" t="s">
        <v>111</v>
      </c>
      <c r="G314" s="9" t="s">
        <v>90</v>
      </c>
      <c r="H314" s="14" t="s">
        <v>74</v>
      </c>
      <c r="I314" s="14" t="s">
        <v>357</v>
      </c>
      <c r="J314" s="382">
        <v>116</v>
      </c>
    </row>
    <row r="315" spans="1:10" ht="16.8" x14ac:dyDescent="0.3">
      <c r="A315" s="173" t="s">
        <v>708</v>
      </c>
      <c r="B315" s="460">
        <v>5</v>
      </c>
      <c r="C315" s="12"/>
      <c r="D315" s="15" t="s">
        <v>169</v>
      </c>
      <c r="E315" s="1" t="s">
        <v>110</v>
      </c>
      <c r="F315" s="381" t="s">
        <v>111</v>
      </c>
      <c r="G315" s="9" t="s">
        <v>66</v>
      </c>
      <c r="H315" s="14" t="s">
        <v>74</v>
      </c>
      <c r="I315" s="14" t="s">
        <v>357</v>
      </c>
      <c r="J315" s="382">
        <v>117</v>
      </c>
    </row>
    <row r="316" spans="1:10" ht="16.8" x14ac:dyDescent="0.3">
      <c r="A316" s="173" t="s">
        <v>698</v>
      </c>
      <c r="B316" s="460">
        <v>5</v>
      </c>
      <c r="C316" s="12"/>
      <c r="D316" s="15" t="s">
        <v>75</v>
      </c>
      <c r="E316" s="1" t="s">
        <v>114</v>
      </c>
      <c r="F316" s="381" t="s">
        <v>111</v>
      </c>
      <c r="G316" s="9" t="s">
        <v>99</v>
      </c>
      <c r="H316" s="14" t="s">
        <v>74</v>
      </c>
      <c r="I316" s="14" t="s">
        <v>514</v>
      </c>
      <c r="J316" s="382">
        <v>99</v>
      </c>
    </row>
    <row r="317" spans="1:10" ht="16.8" x14ac:dyDescent="0.3">
      <c r="A317" s="173" t="s">
        <v>699</v>
      </c>
      <c r="B317" s="460">
        <v>5</v>
      </c>
      <c r="C317" s="12"/>
      <c r="D317" s="15" t="s">
        <v>75</v>
      </c>
      <c r="E317" s="1" t="s">
        <v>113</v>
      </c>
      <c r="F317" s="381" t="s">
        <v>111</v>
      </c>
      <c r="G317" s="9" t="s">
        <v>99</v>
      </c>
      <c r="H317" s="14" t="s">
        <v>124</v>
      </c>
      <c r="I317" s="14" t="s">
        <v>373</v>
      </c>
      <c r="J317" s="382">
        <v>89</v>
      </c>
    </row>
    <row r="318" spans="1:10" ht="16.8" x14ac:dyDescent="0.3">
      <c r="A318" s="173" t="s">
        <v>662</v>
      </c>
      <c r="B318" s="460">
        <v>5</v>
      </c>
      <c r="C318" s="12"/>
      <c r="D318" s="15" t="s">
        <v>65</v>
      </c>
      <c r="E318" s="1" t="s">
        <v>110</v>
      </c>
      <c r="F318" s="381" t="s">
        <v>67</v>
      </c>
      <c r="G318" s="9" t="s">
        <v>90</v>
      </c>
      <c r="H318" s="14" t="s">
        <v>70</v>
      </c>
      <c r="I318" s="14" t="s">
        <v>351</v>
      </c>
      <c r="J318" s="382">
        <v>207</v>
      </c>
    </row>
    <row r="319" spans="1:10" ht="16.8" x14ac:dyDescent="0.3">
      <c r="A319" s="173" t="s">
        <v>672</v>
      </c>
      <c r="B319" s="460">
        <v>5</v>
      </c>
      <c r="C319" s="12"/>
      <c r="D319" s="15" t="s">
        <v>73</v>
      </c>
      <c r="E319" s="1" t="s">
        <v>741</v>
      </c>
      <c r="F319" s="381" t="s">
        <v>111</v>
      </c>
      <c r="G319" s="9" t="s">
        <v>90</v>
      </c>
      <c r="H319" s="14" t="s">
        <v>70</v>
      </c>
      <c r="I319" s="14" t="s">
        <v>394</v>
      </c>
      <c r="J319" s="382">
        <v>96</v>
      </c>
    </row>
    <row r="320" spans="1:10" ht="16.8" x14ac:dyDescent="0.3">
      <c r="A320" s="173" t="s">
        <v>692</v>
      </c>
      <c r="B320" s="460">
        <v>5</v>
      </c>
      <c r="C320" s="12"/>
      <c r="D320" s="15" t="s">
        <v>184</v>
      </c>
      <c r="E320" s="1" t="s">
        <v>135</v>
      </c>
      <c r="F320" s="381" t="s">
        <v>111</v>
      </c>
      <c r="G320" s="9" t="s">
        <v>377</v>
      </c>
      <c r="H320" s="14" t="s">
        <v>69</v>
      </c>
      <c r="I320" s="14" t="s">
        <v>380</v>
      </c>
      <c r="J320" s="382">
        <v>94</v>
      </c>
    </row>
    <row r="321" spans="1:10" ht="16.8" x14ac:dyDescent="0.3">
      <c r="A321" s="173" t="s">
        <v>709</v>
      </c>
      <c r="B321" s="460">
        <v>5</v>
      </c>
      <c r="C321" s="12"/>
      <c r="D321" s="15" t="s">
        <v>169</v>
      </c>
      <c r="E321" s="1" t="s">
        <v>110</v>
      </c>
      <c r="F321" s="381" t="s">
        <v>67</v>
      </c>
      <c r="G321" s="9" t="s">
        <v>66</v>
      </c>
      <c r="H321" s="14" t="s">
        <v>70</v>
      </c>
      <c r="I321" s="14" t="s">
        <v>355</v>
      </c>
      <c r="J321" s="382">
        <v>87</v>
      </c>
    </row>
    <row r="322" spans="1:10" ht="16.8" x14ac:dyDescent="0.3">
      <c r="A322" s="173" t="s">
        <v>693</v>
      </c>
      <c r="B322" s="460">
        <v>5</v>
      </c>
      <c r="C322" s="12"/>
      <c r="D322" s="15" t="s">
        <v>184</v>
      </c>
      <c r="E322" s="1" t="s">
        <v>135</v>
      </c>
      <c r="F322" s="381" t="s">
        <v>111</v>
      </c>
      <c r="G322" s="9" t="s">
        <v>90</v>
      </c>
      <c r="H322" s="14" t="s">
        <v>74</v>
      </c>
      <c r="I322" s="14" t="s">
        <v>351</v>
      </c>
      <c r="J322" s="382">
        <v>211</v>
      </c>
    </row>
    <row r="323" spans="1:10" ht="16.8" x14ac:dyDescent="0.3">
      <c r="A323" s="173" t="s">
        <v>688</v>
      </c>
      <c r="B323" s="460">
        <v>5</v>
      </c>
      <c r="C323" s="12"/>
      <c r="D323" s="15" t="s">
        <v>92</v>
      </c>
      <c r="E323" s="1" t="s">
        <v>743</v>
      </c>
      <c r="F323" s="381" t="s">
        <v>136</v>
      </c>
      <c r="G323" s="9" t="s">
        <v>71</v>
      </c>
      <c r="H323" s="14" t="s">
        <v>74</v>
      </c>
      <c r="I323" s="14" t="s">
        <v>351</v>
      </c>
      <c r="J323" s="382">
        <v>211</v>
      </c>
    </row>
    <row r="324" spans="1:10" ht="16.8" x14ac:dyDescent="0.3">
      <c r="A324" s="173" t="s">
        <v>663</v>
      </c>
      <c r="B324" s="460">
        <v>5</v>
      </c>
      <c r="C324" s="12"/>
      <c r="D324" s="15" t="s">
        <v>65</v>
      </c>
      <c r="E324" s="1" t="s">
        <v>135</v>
      </c>
      <c r="F324" s="381" t="s">
        <v>111</v>
      </c>
      <c r="G324" s="9" t="s">
        <v>90</v>
      </c>
      <c r="H324" s="14" t="s">
        <v>137</v>
      </c>
      <c r="I324" s="14" t="s">
        <v>363</v>
      </c>
      <c r="J324" s="382">
        <v>107</v>
      </c>
    </row>
    <row r="325" spans="1:10" ht="16.8" x14ac:dyDescent="0.3">
      <c r="A325" s="173" t="s">
        <v>673</v>
      </c>
      <c r="B325" s="460">
        <v>5</v>
      </c>
      <c r="C325" s="12"/>
      <c r="D325" s="15" t="s">
        <v>73</v>
      </c>
      <c r="E325" s="1" t="s">
        <v>113</v>
      </c>
      <c r="F325" s="381" t="s">
        <v>133</v>
      </c>
      <c r="G325" s="9" t="s">
        <v>90</v>
      </c>
      <c r="H325" s="14" t="s">
        <v>74</v>
      </c>
      <c r="I325" s="14" t="s">
        <v>373</v>
      </c>
      <c r="J325" s="382">
        <v>91</v>
      </c>
    </row>
    <row r="326" spans="1:10" ht="16.8" x14ac:dyDescent="0.3">
      <c r="A326" s="173" t="s">
        <v>725</v>
      </c>
      <c r="B326" s="460">
        <v>5</v>
      </c>
      <c r="C326" s="12"/>
      <c r="D326" s="15" t="s">
        <v>170</v>
      </c>
      <c r="E326" s="1" t="s">
        <v>110</v>
      </c>
      <c r="F326" s="381" t="s">
        <v>111</v>
      </c>
      <c r="G326" s="9" t="s">
        <v>66</v>
      </c>
      <c r="H326" s="14" t="s">
        <v>69</v>
      </c>
      <c r="I326" s="14" t="s">
        <v>461</v>
      </c>
      <c r="J326" s="382">
        <v>53</v>
      </c>
    </row>
    <row r="327" spans="1:10" ht="16.8" x14ac:dyDescent="0.3">
      <c r="A327" s="173" t="s">
        <v>700</v>
      </c>
      <c r="B327" s="460">
        <v>5</v>
      </c>
      <c r="C327" s="12"/>
      <c r="D327" s="15" t="s">
        <v>75</v>
      </c>
      <c r="E327" s="1" t="s">
        <v>747</v>
      </c>
      <c r="F327" s="381" t="s">
        <v>111</v>
      </c>
      <c r="G327" s="9" t="s">
        <v>118</v>
      </c>
      <c r="H327" s="14" t="s">
        <v>74</v>
      </c>
      <c r="I327" s="14" t="s">
        <v>380</v>
      </c>
      <c r="J327" s="382">
        <v>96</v>
      </c>
    </row>
    <row r="328" spans="1:10" ht="16.8" x14ac:dyDescent="0.3">
      <c r="A328" s="173" t="s">
        <v>664</v>
      </c>
      <c r="B328" s="460">
        <v>5</v>
      </c>
      <c r="C328" s="12"/>
      <c r="D328" s="15" t="s">
        <v>65</v>
      </c>
      <c r="E328" s="1" t="s">
        <v>110</v>
      </c>
      <c r="F328" s="381" t="s">
        <v>111</v>
      </c>
      <c r="G328" s="9" t="s">
        <v>71</v>
      </c>
      <c r="H328" s="14" t="s">
        <v>69</v>
      </c>
      <c r="I328" s="14" t="s">
        <v>399</v>
      </c>
      <c r="J328" s="382">
        <v>161</v>
      </c>
    </row>
    <row r="329" spans="1:10" ht="16.8" x14ac:dyDescent="0.3">
      <c r="A329" s="173" t="s">
        <v>674</v>
      </c>
      <c r="B329" s="460">
        <v>5</v>
      </c>
      <c r="C329" s="12"/>
      <c r="D329" s="15" t="s">
        <v>73</v>
      </c>
      <c r="E329" s="1" t="s">
        <v>110</v>
      </c>
      <c r="F329" s="381" t="s">
        <v>111</v>
      </c>
      <c r="G329" s="9" t="s">
        <v>90</v>
      </c>
      <c r="H329" s="14" t="s">
        <v>69</v>
      </c>
      <c r="I329" s="14" t="s">
        <v>357</v>
      </c>
      <c r="J329" s="382">
        <v>118</v>
      </c>
    </row>
    <row r="330" spans="1:10" ht="16.8" x14ac:dyDescent="0.3">
      <c r="A330" s="173" t="s">
        <v>710</v>
      </c>
      <c r="B330" s="460">
        <v>5</v>
      </c>
      <c r="C330" s="12"/>
      <c r="D330" s="15" t="s">
        <v>169</v>
      </c>
      <c r="E330" s="1" t="s">
        <v>110</v>
      </c>
      <c r="F330" s="381" t="s">
        <v>111</v>
      </c>
      <c r="G330" s="9" t="s">
        <v>71</v>
      </c>
      <c r="H330" s="14" t="s">
        <v>112</v>
      </c>
      <c r="I330" s="14" t="s">
        <v>394</v>
      </c>
      <c r="J330" s="382">
        <v>97</v>
      </c>
    </row>
    <row r="331" spans="1:10" ht="16.8" x14ac:dyDescent="0.3">
      <c r="A331" s="173" t="s">
        <v>665</v>
      </c>
      <c r="B331" s="460">
        <v>5</v>
      </c>
      <c r="C331" s="12"/>
      <c r="D331" s="15" t="s">
        <v>65</v>
      </c>
      <c r="E331" s="1" t="s">
        <v>113</v>
      </c>
      <c r="F331" s="381" t="s">
        <v>111</v>
      </c>
      <c r="G331" s="9" t="s">
        <v>66</v>
      </c>
      <c r="H331" s="14" t="s">
        <v>74</v>
      </c>
      <c r="I331" s="14" t="s">
        <v>373</v>
      </c>
      <c r="J331" s="382">
        <v>93</v>
      </c>
    </row>
    <row r="332" spans="1:10" ht="16.8" x14ac:dyDescent="0.3">
      <c r="A332" s="173" t="s">
        <v>666</v>
      </c>
      <c r="B332" s="460">
        <v>5</v>
      </c>
      <c r="C332" s="12"/>
      <c r="D332" s="15" t="s">
        <v>65</v>
      </c>
      <c r="E332" s="1" t="s">
        <v>113</v>
      </c>
      <c r="F332" s="381" t="s">
        <v>111</v>
      </c>
      <c r="G332" s="9" t="s">
        <v>66</v>
      </c>
      <c r="H332" s="14" t="s">
        <v>74</v>
      </c>
      <c r="I332" s="14" t="s">
        <v>351</v>
      </c>
      <c r="J332" s="382">
        <v>222</v>
      </c>
    </row>
    <row r="333" spans="1:10" ht="16.8" x14ac:dyDescent="0.3">
      <c r="A333" s="173" t="s">
        <v>667</v>
      </c>
      <c r="B333" s="460">
        <v>5</v>
      </c>
      <c r="C333" s="12"/>
      <c r="D333" s="15" t="s">
        <v>65</v>
      </c>
      <c r="E333" s="1" t="s">
        <v>113</v>
      </c>
      <c r="F333" s="381" t="s">
        <v>111</v>
      </c>
      <c r="G333" s="9" t="s">
        <v>66</v>
      </c>
      <c r="H333" s="14" t="s">
        <v>74</v>
      </c>
      <c r="I333" s="14" t="s">
        <v>373</v>
      </c>
      <c r="J333" s="382">
        <v>93</v>
      </c>
    </row>
    <row r="334" spans="1:10" ht="16.8" x14ac:dyDescent="0.3">
      <c r="A334" s="173" t="s">
        <v>726</v>
      </c>
      <c r="B334" s="460">
        <v>5</v>
      </c>
      <c r="C334" s="12"/>
      <c r="D334" s="15" t="s">
        <v>170</v>
      </c>
      <c r="E334" s="1" t="s">
        <v>110</v>
      </c>
      <c r="F334" s="381" t="s">
        <v>111</v>
      </c>
      <c r="G334" s="9" t="s">
        <v>66</v>
      </c>
      <c r="H334" s="14" t="s">
        <v>74</v>
      </c>
      <c r="I334" s="14" t="s">
        <v>351</v>
      </c>
      <c r="J334" s="382">
        <v>223</v>
      </c>
    </row>
    <row r="335" spans="1:10" ht="16.8" x14ac:dyDescent="0.3">
      <c r="A335" s="173" t="s">
        <v>727</v>
      </c>
      <c r="B335" s="460">
        <v>5</v>
      </c>
      <c r="C335" s="12"/>
      <c r="D335" s="15" t="s">
        <v>170</v>
      </c>
      <c r="E335" s="1" t="s">
        <v>110</v>
      </c>
      <c r="F335" s="381" t="s">
        <v>111</v>
      </c>
      <c r="G335" s="9" t="s">
        <v>66</v>
      </c>
      <c r="H335" s="14" t="s">
        <v>74</v>
      </c>
      <c r="I335" s="14" t="s">
        <v>370</v>
      </c>
      <c r="J335" s="382">
        <v>85</v>
      </c>
    </row>
    <row r="336" spans="1:10" ht="16.8" x14ac:dyDescent="0.3">
      <c r="A336" s="173" t="s">
        <v>668</v>
      </c>
      <c r="B336" s="460">
        <v>5</v>
      </c>
      <c r="C336" s="12"/>
      <c r="D336" s="15" t="s">
        <v>65</v>
      </c>
      <c r="E336" s="1" t="s">
        <v>113</v>
      </c>
      <c r="F336" s="381" t="s">
        <v>111</v>
      </c>
      <c r="G336" s="9" t="s">
        <v>71</v>
      </c>
      <c r="H336" s="14" t="s">
        <v>72</v>
      </c>
      <c r="I336" s="14" t="s">
        <v>357</v>
      </c>
      <c r="J336" s="382">
        <v>119</v>
      </c>
    </row>
    <row r="337" spans="1:10" ht="16.8" x14ac:dyDescent="0.3">
      <c r="A337" s="173" t="s">
        <v>675</v>
      </c>
      <c r="B337" s="460">
        <v>5</v>
      </c>
      <c r="C337" s="12"/>
      <c r="D337" s="15" t="s">
        <v>73</v>
      </c>
      <c r="E337" s="1" t="s">
        <v>110</v>
      </c>
      <c r="F337" s="381" t="s">
        <v>111</v>
      </c>
      <c r="G337" s="9" t="s">
        <v>742</v>
      </c>
      <c r="H337" s="14" t="s">
        <v>70</v>
      </c>
      <c r="I337" s="14" t="s">
        <v>357</v>
      </c>
      <c r="J337" s="382">
        <v>120</v>
      </c>
    </row>
    <row r="338" spans="1:10" ht="16.8" x14ac:dyDescent="0.3">
      <c r="A338" s="173" t="s">
        <v>701</v>
      </c>
      <c r="B338" s="460">
        <v>5</v>
      </c>
      <c r="C338" s="12"/>
      <c r="D338" s="15" t="s">
        <v>75</v>
      </c>
      <c r="E338" s="1" t="s">
        <v>116</v>
      </c>
      <c r="F338" s="381" t="s">
        <v>111</v>
      </c>
      <c r="G338" s="9" t="s">
        <v>71</v>
      </c>
      <c r="H338" s="14" t="s">
        <v>74</v>
      </c>
      <c r="I338" s="14" t="s">
        <v>399</v>
      </c>
      <c r="J338" s="382">
        <v>164</v>
      </c>
    </row>
    <row r="339" spans="1:10" ht="16.8" x14ac:dyDescent="0.3">
      <c r="A339" s="173" t="s">
        <v>728</v>
      </c>
      <c r="B339" s="460">
        <v>5</v>
      </c>
      <c r="C339" s="12"/>
      <c r="D339" s="15" t="s">
        <v>170</v>
      </c>
      <c r="E339" s="1" t="s">
        <v>110</v>
      </c>
      <c r="F339" s="381" t="s">
        <v>362</v>
      </c>
      <c r="G339" s="9" t="s">
        <v>90</v>
      </c>
      <c r="H339" s="14" t="s">
        <v>137</v>
      </c>
      <c r="I339" s="14" t="s">
        <v>363</v>
      </c>
      <c r="J339" s="382">
        <v>113</v>
      </c>
    </row>
    <row r="340" spans="1:10" ht="16.8" x14ac:dyDescent="0.3">
      <c r="A340" s="173" t="s">
        <v>707</v>
      </c>
      <c r="B340" s="460">
        <v>5</v>
      </c>
      <c r="C340" s="12"/>
      <c r="D340" s="15" t="s">
        <v>191</v>
      </c>
      <c r="E340" s="1" t="s">
        <v>116</v>
      </c>
      <c r="F340" s="381" t="s">
        <v>136</v>
      </c>
      <c r="G340" s="9" t="s">
        <v>746</v>
      </c>
      <c r="H340" s="14" t="s">
        <v>137</v>
      </c>
      <c r="I340" s="14" t="s">
        <v>355</v>
      </c>
      <c r="J340" s="382">
        <v>96</v>
      </c>
    </row>
    <row r="341" spans="1:10" ht="16.8" x14ac:dyDescent="0.3">
      <c r="A341" s="173" t="s">
        <v>729</v>
      </c>
      <c r="B341" s="460">
        <v>5</v>
      </c>
      <c r="C341" s="12"/>
      <c r="D341" s="15" t="s">
        <v>170</v>
      </c>
      <c r="E341" s="1" t="s">
        <v>114</v>
      </c>
      <c r="F341" s="381" t="s">
        <v>111</v>
      </c>
      <c r="G341" s="9" t="s">
        <v>71</v>
      </c>
      <c r="H341" s="14" t="s">
        <v>69</v>
      </c>
      <c r="I341" s="14" t="s">
        <v>750</v>
      </c>
      <c r="J341" s="382">
        <v>129</v>
      </c>
    </row>
    <row r="342" spans="1:10" ht="16.8" x14ac:dyDescent="0.3">
      <c r="A342" s="173" t="s">
        <v>702</v>
      </c>
      <c r="B342" s="460">
        <v>5</v>
      </c>
      <c r="C342" s="12"/>
      <c r="D342" s="15" t="s">
        <v>75</v>
      </c>
      <c r="E342" s="1" t="s">
        <v>113</v>
      </c>
      <c r="F342" s="381" t="s">
        <v>111</v>
      </c>
      <c r="G342" s="9" t="s">
        <v>118</v>
      </c>
      <c r="H342" s="14" t="s">
        <v>70</v>
      </c>
      <c r="I342" s="14" t="s">
        <v>351</v>
      </c>
      <c r="J342" s="382">
        <v>231</v>
      </c>
    </row>
    <row r="343" spans="1:10" ht="16.8" x14ac:dyDescent="0.3">
      <c r="A343" s="173" t="s">
        <v>676</v>
      </c>
      <c r="B343" s="460">
        <v>5</v>
      </c>
      <c r="C343" s="12"/>
      <c r="D343" s="15" t="s">
        <v>73</v>
      </c>
      <c r="E343" s="1" t="s">
        <v>113</v>
      </c>
      <c r="F343" s="381" t="s">
        <v>111</v>
      </c>
      <c r="G343" s="9" t="s">
        <v>90</v>
      </c>
      <c r="H343" s="14" t="s">
        <v>70</v>
      </c>
      <c r="I343" s="14" t="s">
        <v>373</v>
      </c>
      <c r="J343" s="382">
        <v>95</v>
      </c>
    </row>
    <row r="344" spans="1:10" ht="16.8" x14ac:dyDescent="0.3">
      <c r="A344" s="173" t="s">
        <v>657</v>
      </c>
      <c r="B344" s="460">
        <v>5</v>
      </c>
      <c r="C344" s="12"/>
      <c r="D344" s="15" t="s">
        <v>170</v>
      </c>
      <c r="E344" s="1" t="s">
        <v>116</v>
      </c>
      <c r="F344" s="381" t="s">
        <v>111</v>
      </c>
      <c r="G344" s="9" t="s">
        <v>66</v>
      </c>
      <c r="H344" s="9" t="s">
        <v>70</v>
      </c>
      <c r="I344" s="9" t="s">
        <v>347</v>
      </c>
      <c r="J344" s="382">
        <v>208</v>
      </c>
    </row>
    <row r="345" spans="1:10" ht="16.8" x14ac:dyDescent="0.3">
      <c r="A345" s="173" t="s">
        <v>703</v>
      </c>
      <c r="B345" s="460">
        <v>5</v>
      </c>
      <c r="C345" s="12"/>
      <c r="D345" s="15" t="s">
        <v>75</v>
      </c>
      <c r="E345" s="1" t="s">
        <v>748</v>
      </c>
      <c r="F345" s="381" t="s">
        <v>95</v>
      </c>
      <c r="G345" s="9" t="s">
        <v>66</v>
      </c>
      <c r="H345" s="14" t="s">
        <v>70</v>
      </c>
      <c r="I345" s="14" t="s">
        <v>351</v>
      </c>
      <c r="J345" s="382">
        <v>238</v>
      </c>
    </row>
    <row r="346" spans="1:10" ht="16.8" x14ac:dyDescent="0.3">
      <c r="A346" s="173" t="s">
        <v>711</v>
      </c>
      <c r="B346" s="460">
        <v>5</v>
      </c>
      <c r="C346" s="12"/>
      <c r="D346" s="15" t="s">
        <v>169</v>
      </c>
      <c r="E346" s="1" t="s">
        <v>114</v>
      </c>
      <c r="F346" s="381" t="s">
        <v>111</v>
      </c>
      <c r="G346" s="9" t="s">
        <v>118</v>
      </c>
      <c r="H346" s="14" t="s">
        <v>70</v>
      </c>
      <c r="I346" s="14" t="s">
        <v>410</v>
      </c>
      <c r="J346" s="382">
        <v>66</v>
      </c>
    </row>
    <row r="347" spans="1:10" ht="16.8" x14ac:dyDescent="0.3">
      <c r="A347" s="173" t="s">
        <v>677</v>
      </c>
      <c r="B347" s="460">
        <v>5</v>
      </c>
      <c r="C347" s="12"/>
      <c r="D347" s="15" t="s">
        <v>73</v>
      </c>
      <c r="E347" s="1" t="s">
        <v>110</v>
      </c>
      <c r="F347" s="381" t="s">
        <v>111</v>
      </c>
      <c r="G347" s="9" t="s">
        <v>71</v>
      </c>
      <c r="H347" s="14" t="s">
        <v>69</v>
      </c>
      <c r="I347" s="14" t="s">
        <v>357</v>
      </c>
      <c r="J347" s="382">
        <v>122</v>
      </c>
    </row>
    <row r="348" spans="1:10" ht="16.8" x14ac:dyDescent="0.3">
      <c r="A348" s="173" t="s">
        <v>730</v>
      </c>
      <c r="B348" s="460">
        <v>5</v>
      </c>
      <c r="C348" s="12"/>
      <c r="D348" s="15" t="s">
        <v>170</v>
      </c>
      <c r="E348" s="1" t="s">
        <v>517</v>
      </c>
      <c r="F348" s="381" t="s">
        <v>111</v>
      </c>
      <c r="G348" s="9" t="s">
        <v>90</v>
      </c>
      <c r="H348" s="14" t="s">
        <v>70</v>
      </c>
      <c r="I348" s="14" t="s">
        <v>355</v>
      </c>
      <c r="J348" s="382">
        <v>97</v>
      </c>
    </row>
    <row r="349" spans="1:10" ht="16.8" x14ac:dyDescent="0.3">
      <c r="A349" s="173" t="s">
        <v>731</v>
      </c>
      <c r="B349" s="460">
        <v>5</v>
      </c>
      <c r="C349" s="12"/>
      <c r="D349" s="15" t="s">
        <v>170</v>
      </c>
      <c r="E349" s="1" t="s">
        <v>752</v>
      </c>
      <c r="F349" s="381" t="s">
        <v>133</v>
      </c>
      <c r="G349" s="9" t="s">
        <v>71</v>
      </c>
      <c r="H349" s="14" t="s">
        <v>70</v>
      </c>
      <c r="I349" s="14" t="s">
        <v>373</v>
      </c>
      <c r="J349" s="382">
        <v>97</v>
      </c>
    </row>
    <row r="350" spans="1:10" ht="16.8" x14ac:dyDescent="0.3">
      <c r="A350" s="173" t="s">
        <v>712</v>
      </c>
      <c r="B350" s="460">
        <v>5</v>
      </c>
      <c r="C350" s="12"/>
      <c r="D350" s="15" t="s">
        <v>169</v>
      </c>
      <c r="E350" s="1" t="s">
        <v>113</v>
      </c>
      <c r="F350" s="381" t="s">
        <v>111</v>
      </c>
      <c r="G350" s="9" t="s">
        <v>66</v>
      </c>
      <c r="H350" s="14" t="s">
        <v>749</v>
      </c>
      <c r="I350" s="14" t="s">
        <v>373</v>
      </c>
      <c r="J350" s="382">
        <v>97</v>
      </c>
    </row>
    <row r="351" spans="1:10" ht="16.8" x14ac:dyDescent="0.3">
      <c r="A351" s="173" t="s">
        <v>713</v>
      </c>
      <c r="B351" s="460">
        <v>5</v>
      </c>
      <c r="C351" s="12"/>
      <c r="D351" s="15" t="s">
        <v>169</v>
      </c>
      <c r="E351" s="1" t="s">
        <v>110</v>
      </c>
      <c r="F351" s="381" t="s">
        <v>111</v>
      </c>
      <c r="G351" s="9" t="s">
        <v>118</v>
      </c>
      <c r="H351" s="14" t="s">
        <v>70</v>
      </c>
      <c r="I351" s="14" t="s">
        <v>410</v>
      </c>
      <c r="J351" s="382">
        <v>67</v>
      </c>
    </row>
    <row r="352" spans="1:10" ht="16.8" x14ac:dyDescent="0.3">
      <c r="A352" s="173" t="s">
        <v>694</v>
      </c>
      <c r="B352" s="460">
        <v>5</v>
      </c>
      <c r="C352" s="12"/>
      <c r="D352" s="15" t="s">
        <v>184</v>
      </c>
      <c r="E352" s="1" t="s">
        <v>379</v>
      </c>
      <c r="F352" s="381" t="s">
        <v>111</v>
      </c>
      <c r="G352" s="9" t="s">
        <v>90</v>
      </c>
      <c r="H352" s="14" t="s">
        <v>124</v>
      </c>
      <c r="I352" s="14" t="s">
        <v>380</v>
      </c>
      <c r="J352" s="382">
        <v>101</v>
      </c>
    </row>
    <row r="353" spans="1:10" ht="16.8" x14ac:dyDescent="0.3">
      <c r="A353" s="173" t="s">
        <v>678</v>
      </c>
      <c r="B353" s="460">
        <v>5</v>
      </c>
      <c r="C353" s="12"/>
      <c r="D353" s="15" t="s">
        <v>73</v>
      </c>
      <c r="E353" s="1" t="s">
        <v>113</v>
      </c>
      <c r="F353" s="381" t="s">
        <v>133</v>
      </c>
      <c r="G353" s="9" t="s">
        <v>99</v>
      </c>
      <c r="H353" s="14" t="s">
        <v>69</v>
      </c>
      <c r="I353" s="14" t="s">
        <v>351</v>
      </c>
      <c r="J353" s="382">
        <v>244</v>
      </c>
    </row>
    <row r="354" spans="1:10" ht="16.8" x14ac:dyDescent="0.3">
      <c r="A354" s="173" t="s">
        <v>679</v>
      </c>
      <c r="B354" s="460">
        <v>5</v>
      </c>
      <c r="C354" s="12"/>
      <c r="D354" s="15" t="s">
        <v>73</v>
      </c>
      <c r="E354" s="1" t="s">
        <v>110</v>
      </c>
      <c r="F354" s="381" t="s">
        <v>111</v>
      </c>
      <c r="G354" s="9" t="s">
        <v>66</v>
      </c>
      <c r="H354" s="14" t="s">
        <v>70</v>
      </c>
      <c r="I354" s="14" t="s">
        <v>363</v>
      </c>
      <c r="J354" s="382">
        <v>115</v>
      </c>
    </row>
    <row r="355" spans="1:10" ht="16.8" x14ac:dyDescent="0.3">
      <c r="A355" s="173" t="s">
        <v>680</v>
      </c>
      <c r="B355" s="460">
        <v>5</v>
      </c>
      <c r="C355" s="12"/>
      <c r="D355" s="15" t="s">
        <v>73</v>
      </c>
      <c r="E355" s="1" t="s">
        <v>114</v>
      </c>
      <c r="F355" s="381" t="s">
        <v>111</v>
      </c>
      <c r="G355" s="9" t="s">
        <v>422</v>
      </c>
      <c r="H355" s="14" t="s">
        <v>74</v>
      </c>
      <c r="I355" s="14" t="s">
        <v>363</v>
      </c>
      <c r="J355" s="382">
        <v>118</v>
      </c>
    </row>
    <row r="356" spans="1:10" ht="16.8" x14ac:dyDescent="0.3">
      <c r="A356" s="173" t="s">
        <v>669</v>
      </c>
      <c r="B356" s="460">
        <v>5</v>
      </c>
      <c r="C356" s="12"/>
      <c r="D356" s="15" t="s">
        <v>65</v>
      </c>
      <c r="E356" s="1" t="s">
        <v>110</v>
      </c>
      <c r="F356" s="381" t="s">
        <v>111</v>
      </c>
      <c r="G356" s="9" t="s">
        <v>118</v>
      </c>
      <c r="H356" s="14" t="s">
        <v>74</v>
      </c>
      <c r="I356" s="14" t="s">
        <v>363</v>
      </c>
      <c r="J356" s="382">
        <v>119</v>
      </c>
    </row>
    <row r="357" spans="1:10" ht="16.8" x14ac:dyDescent="0.3">
      <c r="A357" s="173" t="s">
        <v>695</v>
      </c>
      <c r="B357" s="460">
        <v>5</v>
      </c>
      <c r="C357" s="12"/>
      <c r="D357" s="15" t="s">
        <v>184</v>
      </c>
      <c r="E357" s="1" t="s">
        <v>113</v>
      </c>
      <c r="F357" s="381" t="s">
        <v>133</v>
      </c>
      <c r="G357" s="9" t="s">
        <v>66</v>
      </c>
      <c r="H357" s="14" t="s">
        <v>74</v>
      </c>
      <c r="I357" s="14" t="s">
        <v>357</v>
      </c>
      <c r="J357" s="382">
        <v>124</v>
      </c>
    </row>
    <row r="358" spans="1:10" ht="16.8" x14ac:dyDescent="0.3">
      <c r="A358" s="173" t="s">
        <v>714</v>
      </c>
      <c r="B358" s="460">
        <v>5</v>
      </c>
      <c r="C358" s="12"/>
      <c r="D358" s="15" t="s">
        <v>169</v>
      </c>
      <c r="E358" s="1" t="s">
        <v>110</v>
      </c>
      <c r="F358" s="381" t="s">
        <v>111</v>
      </c>
      <c r="G358" s="9" t="s">
        <v>90</v>
      </c>
      <c r="H358" s="14" t="s">
        <v>70</v>
      </c>
      <c r="I358" s="14" t="s">
        <v>351</v>
      </c>
      <c r="J358" s="382">
        <v>244</v>
      </c>
    </row>
    <row r="359" spans="1:10" ht="16.8" x14ac:dyDescent="0.3">
      <c r="A359" s="173" t="s">
        <v>732</v>
      </c>
      <c r="B359" s="460">
        <v>5</v>
      </c>
      <c r="C359" s="12"/>
      <c r="D359" s="15" t="s">
        <v>170</v>
      </c>
      <c r="E359" s="1" t="s">
        <v>110</v>
      </c>
      <c r="F359" s="381" t="s">
        <v>362</v>
      </c>
      <c r="G359" s="9" t="s">
        <v>173</v>
      </c>
      <c r="H359" s="14" t="s">
        <v>124</v>
      </c>
      <c r="I359" s="14" t="s">
        <v>363</v>
      </c>
      <c r="J359" s="382">
        <v>120</v>
      </c>
    </row>
    <row r="360" spans="1:10" ht="16.8" x14ac:dyDescent="0.3">
      <c r="A360" s="173" t="s">
        <v>696</v>
      </c>
      <c r="B360" s="460">
        <v>5</v>
      </c>
      <c r="C360" s="12"/>
      <c r="D360" s="15" t="s">
        <v>184</v>
      </c>
      <c r="E360" s="1" t="s">
        <v>116</v>
      </c>
      <c r="F360" s="381" t="s">
        <v>111</v>
      </c>
      <c r="G360" s="9" t="s">
        <v>90</v>
      </c>
      <c r="H360" s="14" t="s">
        <v>72</v>
      </c>
      <c r="I360" s="14" t="s">
        <v>355</v>
      </c>
      <c r="J360" s="382">
        <v>99</v>
      </c>
    </row>
    <row r="361" spans="1:10" ht="16.8" x14ac:dyDescent="0.3">
      <c r="A361" s="173" t="s">
        <v>696</v>
      </c>
      <c r="B361" s="460">
        <v>5</v>
      </c>
      <c r="C361" s="12"/>
      <c r="D361" s="15" t="s">
        <v>184</v>
      </c>
      <c r="E361" s="1" t="s">
        <v>116</v>
      </c>
      <c r="F361" s="381" t="s">
        <v>111</v>
      </c>
      <c r="G361" s="9" t="s">
        <v>66</v>
      </c>
      <c r="H361" s="14" t="s">
        <v>72</v>
      </c>
      <c r="I361" s="14" t="s">
        <v>503</v>
      </c>
      <c r="J361" s="382">
        <v>212</v>
      </c>
    </row>
    <row r="362" spans="1:10" ht="16.8" x14ac:dyDescent="0.3">
      <c r="A362" s="173" t="s">
        <v>715</v>
      </c>
      <c r="B362" s="460">
        <v>5</v>
      </c>
      <c r="C362" s="12"/>
      <c r="D362" s="15" t="s">
        <v>169</v>
      </c>
      <c r="E362" s="1" t="s">
        <v>114</v>
      </c>
      <c r="F362" s="381" t="s">
        <v>111</v>
      </c>
      <c r="G362" s="9" t="s">
        <v>90</v>
      </c>
      <c r="H362" s="14" t="s">
        <v>70</v>
      </c>
      <c r="I362" s="14" t="s">
        <v>506</v>
      </c>
      <c r="J362" s="382">
        <v>32</v>
      </c>
    </row>
    <row r="363" spans="1:10" ht="16.8" x14ac:dyDescent="0.3">
      <c r="A363" s="173" t="s">
        <v>716</v>
      </c>
      <c r="B363" s="460">
        <v>5</v>
      </c>
      <c r="C363" s="12"/>
      <c r="D363" s="15" t="s">
        <v>169</v>
      </c>
      <c r="E363" s="1" t="s">
        <v>748</v>
      </c>
      <c r="F363" s="381" t="s">
        <v>67</v>
      </c>
      <c r="G363" s="9" t="s">
        <v>90</v>
      </c>
      <c r="H363" s="14" t="s">
        <v>124</v>
      </c>
      <c r="I363" s="14" t="s">
        <v>750</v>
      </c>
      <c r="J363" s="382">
        <v>131</v>
      </c>
    </row>
    <row r="364" spans="1:10" ht="16.8" x14ac:dyDescent="0.3">
      <c r="A364" s="173" t="s">
        <v>717</v>
      </c>
      <c r="B364" s="460">
        <v>5</v>
      </c>
      <c r="C364" s="12"/>
      <c r="D364" s="15" t="s">
        <v>169</v>
      </c>
      <c r="E364" s="1" t="s">
        <v>113</v>
      </c>
      <c r="F364" s="381" t="s">
        <v>111</v>
      </c>
      <c r="G364" s="9" t="s">
        <v>80</v>
      </c>
      <c r="H364" s="14" t="s">
        <v>70</v>
      </c>
      <c r="I364" s="14" t="s">
        <v>394</v>
      </c>
      <c r="J364" s="382">
        <v>101</v>
      </c>
    </row>
    <row r="365" spans="1:10" ht="16.8" x14ac:dyDescent="0.3">
      <c r="A365" s="173" t="s">
        <v>733</v>
      </c>
      <c r="B365" s="460">
        <v>5</v>
      </c>
      <c r="C365" s="12"/>
      <c r="D365" s="15" t="s">
        <v>170</v>
      </c>
      <c r="E365" s="1" t="s">
        <v>113</v>
      </c>
      <c r="F365" s="381" t="s">
        <v>111</v>
      </c>
      <c r="G365" s="9" t="s">
        <v>66</v>
      </c>
      <c r="H365" s="14" t="s">
        <v>74</v>
      </c>
      <c r="I365" s="14" t="s">
        <v>373</v>
      </c>
      <c r="J365" s="382">
        <v>103</v>
      </c>
    </row>
    <row r="366" spans="1:10" ht="16.8" x14ac:dyDescent="0.3">
      <c r="A366" s="173" t="s">
        <v>704</v>
      </c>
      <c r="B366" s="460">
        <v>5</v>
      </c>
      <c r="C366" s="12"/>
      <c r="D366" s="15" t="s">
        <v>75</v>
      </c>
      <c r="E366" s="1" t="s">
        <v>113</v>
      </c>
      <c r="F366" s="381" t="s">
        <v>111</v>
      </c>
      <c r="G366" s="9" t="s">
        <v>80</v>
      </c>
      <c r="H366" s="14" t="s">
        <v>74</v>
      </c>
      <c r="I366" s="14" t="s">
        <v>363</v>
      </c>
      <c r="J366" s="382">
        <v>122</v>
      </c>
    </row>
    <row r="367" spans="1:10" ht="16.8" x14ac:dyDescent="0.3">
      <c r="A367" s="173" t="s">
        <v>734</v>
      </c>
      <c r="B367" s="460">
        <v>5</v>
      </c>
      <c r="C367" s="12"/>
      <c r="D367" s="15" t="s">
        <v>170</v>
      </c>
      <c r="E367" s="1" t="s">
        <v>753</v>
      </c>
      <c r="F367" s="381" t="s">
        <v>111</v>
      </c>
      <c r="G367" s="9" t="s">
        <v>71</v>
      </c>
      <c r="H367" s="14" t="s">
        <v>69</v>
      </c>
      <c r="I367" s="14" t="s">
        <v>355</v>
      </c>
      <c r="J367" s="382">
        <v>102</v>
      </c>
    </row>
    <row r="368" spans="1:10" ht="16.8" x14ac:dyDescent="0.3">
      <c r="A368" s="173" t="s">
        <v>735</v>
      </c>
      <c r="B368" s="460">
        <v>5</v>
      </c>
      <c r="C368" s="12"/>
      <c r="D368" s="15" t="s">
        <v>170</v>
      </c>
      <c r="E368" s="1" t="s">
        <v>113</v>
      </c>
      <c r="F368" s="381" t="s">
        <v>111</v>
      </c>
      <c r="G368" s="9" t="s">
        <v>71</v>
      </c>
      <c r="H368" s="14" t="s">
        <v>74</v>
      </c>
      <c r="I368" s="14" t="s">
        <v>351</v>
      </c>
      <c r="J368" s="382">
        <v>273</v>
      </c>
    </row>
    <row r="369" spans="1:10" ht="16.8" x14ac:dyDescent="0.3">
      <c r="A369" s="173" t="s">
        <v>697</v>
      </c>
      <c r="B369" s="460">
        <v>5</v>
      </c>
      <c r="C369" s="12"/>
      <c r="D369" s="15" t="s">
        <v>184</v>
      </c>
      <c r="E369" s="1" t="s">
        <v>113</v>
      </c>
      <c r="F369" s="381" t="s">
        <v>111</v>
      </c>
      <c r="G369" s="9" t="s">
        <v>163</v>
      </c>
      <c r="H369" s="14" t="s">
        <v>74</v>
      </c>
      <c r="I369" s="14" t="s">
        <v>347</v>
      </c>
      <c r="J369" s="382">
        <v>177</v>
      </c>
    </row>
    <row r="370" spans="1:10" ht="16.8" x14ac:dyDescent="0.3">
      <c r="A370" s="173" t="s">
        <v>689</v>
      </c>
      <c r="B370" s="460">
        <v>5</v>
      </c>
      <c r="C370" s="12"/>
      <c r="D370" s="15" t="s">
        <v>92</v>
      </c>
      <c r="E370" s="1" t="s">
        <v>744</v>
      </c>
      <c r="F370" s="381" t="s">
        <v>111</v>
      </c>
      <c r="G370" s="9" t="s">
        <v>66</v>
      </c>
      <c r="H370" s="14" t="s">
        <v>97</v>
      </c>
      <c r="I370" s="14" t="s">
        <v>380</v>
      </c>
      <c r="J370" s="382">
        <v>106</v>
      </c>
    </row>
    <row r="371" spans="1:10" ht="16.8" x14ac:dyDescent="0.3">
      <c r="A371" s="173" t="s">
        <v>690</v>
      </c>
      <c r="B371" s="460">
        <v>5</v>
      </c>
      <c r="C371" s="12"/>
      <c r="D371" s="15" t="s">
        <v>92</v>
      </c>
      <c r="E371" s="1" t="s">
        <v>745</v>
      </c>
      <c r="F371" s="381" t="s">
        <v>138</v>
      </c>
      <c r="G371" s="9" t="s">
        <v>746</v>
      </c>
      <c r="H371" s="14" t="s">
        <v>69</v>
      </c>
      <c r="I371" s="14" t="s">
        <v>351</v>
      </c>
      <c r="J371" s="382">
        <v>274</v>
      </c>
    </row>
    <row r="372" spans="1:10" ht="16.8" x14ac:dyDescent="0.3">
      <c r="A372" s="173" t="s">
        <v>718</v>
      </c>
      <c r="B372" s="460">
        <v>5</v>
      </c>
      <c r="C372" s="12"/>
      <c r="D372" s="15" t="s">
        <v>169</v>
      </c>
      <c r="E372" s="1" t="s">
        <v>747</v>
      </c>
      <c r="F372" s="381" t="s">
        <v>111</v>
      </c>
      <c r="G372" s="9" t="s">
        <v>71</v>
      </c>
      <c r="H372" s="14" t="s">
        <v>69</v>
      </c>
      <c r="I372" s="14" t="s">
        <v>380</v>
      </c>
      <c r="J372" s="382">
        <v>107</v>
      </c>
    </row>
    <row r="373" spans="1:10" ht="16.8" x14ac:dyDescent="0.3">
      <c r="A373" s="173" t="s">
        <v>719</v>
      </c>
      <c r="B373" s="460">
        <v>5</v>
      </c>
      <c r="C373" s="12"/>
      <c r="D373" s="15" t="s">
        <v>169</v>
      </c>
      <c r="E373" s="1" t="s">
        <v>110</v>
      </c>
      <c r="F373" s="381" t="s">
        <v>111</v>
      </c>
      <c r="G373" s="9" t="s">
        <v>66</v>
      </c>
      <c r="H373" s="14" t="s">
        <v>70</v>
      </c>
      <c r="I373" s="14" t="s">
        <v>351</v>
      </c>
      <c r="J373" s="382">
        <v>280</v>
      </c>
    </row>
    <row r="374" spans="1:10" ht="16.8" x14ac:dyDescent="0.3">
      <c r="A374" s="173" t="s">
        <v>720</v>
      </c>
      <c r="B374" s="460">
        <v>5</v>
      </c>
      <c r="C374" s="12"/>
      <c r="D374" s="15" t="s">
        <v>169</v>
      </c>
      <c r="E374" s="1" t="s">
        <v>114</v>
      </c>
      <c r="F374" s="381" t="s">
        <v>111</v>
      </c>
      <c r="G374" s="9" t="s">
        <v>66</v>
      </c>
      <c r="H374" s="14" t="s">
        <v>70</v>
      </c>
      <c r="I374" s="14" t="s">
        <v>480</v>
      </c>
      <c r="J374" s="382">
        <v>52</v>
      </c>
    </row>
    <row r="375" spans="1:10" ht="16.8" x14ac:dyDescent="0.3">
      <c r="A375" s="173" t="s">
        <v>670</v>
      </c>
      <c r="B375" s="460">
        <v>5</v>
      </c>
      <c r="C375" s="12"/>
      <c r="D375" s="15" t="s">
        <v>65</v>
      </c>
      <c r="E375" s="1" t="s">
        <v>110</v>
      </c>
      <c r="F375" s="381" t="s">
        <v>111</v>
      </c>
      <c r="G375" s="9" t="s">
        <v>90</v>
      </c>
      <c r="H375" s="14" t="s">
        <v>70</v>
      </c>
      <c r="I375" s="14" t="s">
        <v>740</v>
      </c>
      <c r="J375" s="382">
        <v>104</v>
      </c>
    </row>
    <row r="376" spans="1:10" ht="16.8" x14ac:dyDescent="0.3">
      <c r="A376" s="173" t="s">
        <v>705</v>
      </c>
      <c r="B376" s="460">
        <v>5</v>
      </c>
      <c r="C376" s="12"/>
      <c r="D376" s="15" t="s">
        <v>75</v>
      </c>
      <c r="E376" s="1" t="s">
        <v>741</v>
      </c>
      <c r="F376" s="381" t="s">
        <v>111</v>
      </c>
      <c r="G376" s="9" t="s">
        <v>66</v>
      </c>
      <c r="H376" s="14" t="s">
        <v>124</v>
      </c>
      <c r="I376" s="14" t="s">
        <v>399</v>
      </c>
      <c r="J376" s="382">
        <v>181</v>
      </c>
    </row>
    <row r="377" spans="1:10" ht="16.8" x14ac:dyDescent="0.3">
      <c r="A377" s="173" t="s">
        <v>736</v>
      </c>
      <c r="B377" s="460">
        <v>5</v>
      </c>
      <c r="C377" s="12"/>
      <c r="D377" s="15" t="s">
        <v>170</v>
      </c>
      <c r="E377" s="1" t="s">
        <v>116</v>
      </c>
      <c r="F377" s="381" t="s">
        <v>111</v>
      </c>
      <c r="G377" s="9" t="s">
        <v>118</v>
      </c>
      <c r="H377" s="14" t="s">
        <v>74</v>
      </c>
      <c r="I377" s="14" t="s">
        <v>399</v>
      </c>
      <c r="J377" s="382">
        <v>183</v>
      </c>
    </row>
    <row r="378" spans="1:10" ht="16.8" x14ac:dyDescent="0.3">
      <c r="A378" s="173" t="s">
        <v>681</v>
      </c>
      <c r="B378" s="460">
        <v>5</v>
      </c>
      <c r="C378" s="12"/>
      <c r="D378" s="15" t="s">
        <v>73</v>
      </c>
      <c r="E378" s="1" t="s">
        <v>113</v>
      </c>
      <c r="F378" s="381" t="s">
        <v>111</v>
      </c>
      <c r="G378" s="9" t="s">
        <v>90</v>
      </c>
      <c r="H378" s="14" t="s">
        <v>124</v>
      </c>
      <c r="I378" s="14" t="s">
        <v>394</v>
      </c>
      <c r="J378" s="382">
        <v>105</v>
      </c>
    </row>
    <row r="379" spans="1:10" ht="16.8" x14ac:dyDescent="0.3">
      <c r="A379" s="173" t="s">
        <v>682</v>
      </c>
      <c r="B379" s="460">
        <v>5</v>
      </c>
      <c r="C379" s="12"/>
      <c r="D379" s="15" t="s">
        <v>73</v>
      </c>
      <c r="E379" s="1" t="s">
        <v>116</v>
      </c>
      <c r="F379" s="381" t="s">
        <v>133</v>
      </c>
      <c r="G379" s="9" t="s">
        <v>90</v>
      </c>
      <c r="H379" s="14" t="s">
        <v>74</v>
      </c>
      <c r="I379" s="14" t="s">
        <v>351</v>
      </c>
      <c r="J379" s="382">
        <v>286</v>
      </c>
    </row>
    <row r="380" spans="1:10" ht="16.8" x14ac:dyDescent="0.3">
      <c r="A380" s="173" t="s">
        <v>683</v>
      </c>
      <c r="B380" s="460">
        <v>5</v>
      </c>
      <c r="C380" s="12"/>
      <c r="D380" s="15" t="s">
        <v>73</v>
      </c>
      <c r="E380" s="1" t="s">
        <v>186</v>
      </c>
      <c r="F380" s="381" t="s">
        <v>111</v>
      </c>
      <c r="G380" s="9" t="s">
        <v>90</v>
      </c>
      <c r="H380" s="14" t="s">
        <v>74</v>
      </c>
      <c r="I380" s="14" t="s">
        <v>410</v>
      </c>
      <c r="J380" s="382">
        <v>72</v>
      </c>
    </row>
    <row r="381" spans="1:10" ht="16.8" x14ac:dyDescent="0.3">
      <c r="A381" s="173" t="s">
        <v>656</v>
      </c>
      <c r="B381" s="460">
        <v>5</v>
      </c>
      <c r="C381" s="12"/>
      <c r="D381" s="15" t="s">
        <v>170</v>
      </c>
      <c r="E381" s="1" t="s">
        <v>113</v>
      </c>
      <c r="F381" s="381" t="s">
        <v>111</v>
      </c>
      <c r="G381" s="9" t="s">
        <v>71</v>
      </c>
      <c r="H381" s="14" t="s">
        <v>74</v>
      </c>
      <c r="I381" s="14" t="s">
        <v>357</v>
      </c>
      <c r="J381" s="382">
        <v>128</v>
      </c>
    </row>
    <row r="382" spans="1:10" ht="16.8" x14ac:dyDescent="0.3">
      <c r="A382" s="173" t="s">
        <v>737</v>
      </c>
      <c r="B382" s="460">
        <v>5</v>
      </c>
      <c r="C382" s="12"/>
      <c r="D382" s="15" t="s">
        <v>170</v>
      </c>
      <c r="E382" s="1" t="s">
        <v>110</v>
      </c>
      <c r="F382" s="381" t="s">
        <v>111</v>
      </c>
      <c r="G382" s="9" t="s">
        <v>90</v>
      </c>
      <c r="H382" s="14" t="s">
        <v>137</v>
      </c>
      <c r="I382" s="14" t="s">
        <v>363</v>
      </c>
      <c r="J382" s="382">
        <v>113</v>
      </c>
    </row>
    <row r="383" spans="1:10" ht="16.8" x14ac:dyDescent="0.3">
      <c r="A383" s="173" t="s">
        <v>721</v>
      </c>
      <c r="B383" s="460">
        <v>5</v>
      </c>
      <c r="C383" s="12"/>
      <c r="D383" s="15" t="s">
        <v>169</v>
      </c>
      <c r="E383" s="1" t="s">
        <v>114</v>
      </c>
      <c r="F383" s="381" t="s">
        <v>136</v>
      </c>
      <c r="G383" s="9" t="s">
        <v>173</v>
      </c>
      <c r="H383" s="14" t="s">
        <v>124</v>
      </c>
      <c r="I383" s="14" t="s">
        <v>351</v>
      </c>
      <c r="J383" s="382">
        <v>290</v>
      </c>
    </row>
    <row r="384" spans="1:10" ht="16.8" x14ac:dyDescent="0.3">
      <c r="A384" s="173" t="s">
        <v>722</v>
      </c>
      <c r="B384" s="460">
        <v>5</v>
      </c>
      <c r="C384" s="12"/>
      <c r="D384" s="15" t="s">
        <v>169</v>
      </c>
      <c r="E384" s="1" t="s">
        <v>114</v>
      </c>
      <c r="F384" s="381" t="s">
        <v>136</v>
      </c>
      <c r="G384" s="9" t="s">
        <v>173</v>
      </c>
      <c r="H384" s="14" t="s">
        <v>124</v>
      </c>
      <c r="I384" s="14" t="s">
        <v>351</v>
      </c>
      <c r="J384" s="382">
        <v>291</v>
      </c>
    </row>
    <row r="385" spans="1:10" ht="16.8" x14ac:dyDescent="0.3">
      <c r="A385" s="173" t="s">
        <v>671</v>
      </c>
      <c r="B385" s="460">
        <v>5</v>
      </c>
      <c r="C385" s="12"/>
      <c r="D385" s="15" t="s">
        <v>65</v>
      </c>
      <c r="E385" s="1" t="s">
        <v>110</v>
      </c>
      <c r="F385" s="381" t="s">
        <v>111</v>
      </c>
      <c r="G385" s="9" t="s">
        <v>90</v>
      </c>
      <c r="H385" s="14" t="s">
        <v>74</v>
      </c>
      <c r="I385" s="14" t="s">
        <v>380</v>
      </c>
      <c r="J385" s="382">
        <v>109</v>
      </c>
    </row>
    <row r="386" spans="1:10" ht="16.8" x14ac:dyDescent="0.3">
      <c r="A386" s="173" t="s">
        <v>658</v>
      </c>
      <c r="B386" s="460">
        <v>5</v>
      </c>
      <c r="C386" s="12"/>
      <c r="D386" s="15" t="s">
        <v>92</v>
      </c>
      <c r="E386" s="1" t="s">
        <v>114</v>
      </c>
      <c r="F386" s="381" t="s">
        <v>111</v>
      </c>
      <c r="G386" s="9" t="s">
        <v>66</v>
      </c>
      <c r="H386" s="14" t="s">
        <v>69</v>
      </c>
      <c r="I386" s="14" t="s">
        <v>351</v>
      </c>
      <c r="J386" s="382">
        <v>296</v>
      </c>
    </row>
    <row r="387" spans="1:10" ht="16.8" x14ac:dyDescent="0.3">
      <c r="A387" s="173" t="s">
        <v>706</v>
      </c>
      <c r="B387" s="460">
        <v>5</v>
      </c>
      <c r="C387" s="12"/>
      <c r="D387" s="15" t="s">
        <v>75</v>
      </c>
      <c r="E387" s="1" t="s">
        <v>114</v>
      </c>
      <c r="F387" s="381" t="s">
        <v>95</v>
      </c>
      <c r="G387" s="9" t="s">
        <v>66</v>
      </c>
      <c r="H387" s="14" t="s">
        <v>70</v>
      </c>
      <c r="I387" s="14" t="s">
        <v>351</v>
      </c>
      <c r="J387" s="382">
        <v>297</v>
      </c>
    </row>
    <row r="388" spans="1:10" ht="16.8" x14ac:dyDescent="0.3">
      <c r="A388" s="173" t="s">
        <v>684</v>
      </c>
      <c r="B388" s="460">
        <v>5</v>
      </c>
      <c r="C388" s="12"/>
      <c r="D388" s="15" t="s">
        <v>73</v>
      </c>
      <c r="E388" s="1" t="s">
        <v>110</v>
      </c>
      <c r="F388" s="381" t="s">
        <v>111</v>
      </c>
      <c r="G388" s="9" t="s">
        <v>66</v>
      </c>
      <c r="H388" s="14" t="s">
        <v>124</v>
      </c>
      <c r="I388" s="14" t="s">
        <v>399</v>
      </c>
      <c r="J388" s="382">
        <v>186</v>
      </c>
    </row>
    <row r="389" spans="1:10" ht="16.8" x14ac:dyDescent="0.3">
      <c r="A389" s="173" t="s">
        <v>685</v>
      </c>
      <c r="B389" s="460">
        <v>5</v>
      </c>
      <c r="C389" s="12"/>
      <c r="D389" s="15" t="s">
        <v>73</v>
      </c>
      <c r="E389" s="1" t="s">
        <v>116</v>
      </c>
      <c r="F389" s="381" t="s">
        <v>111</v>
      </c>
      <c r="G389" s="9" t="s">
        <v>118</v>
      </c>
      <c r="H389" s="14" t="s">
        <v>601</v>
      </c>
      <c r="I389" s="14" t="s">
        <v>355</v>
      </c>
      <c r="J389" s="382">
        <v>109</v>
      </c>
    </row>
    <row r="390" spans="1:10" ht="16.8" x14ac:dyDescent="0.3">
      <c r="A390" s="173" t="s">
        <v>686</v>
      </c>
      <c r="B390" s="460">
        <v>5</v>
      </c>
      <c r="C390" s="12"/>
      <c r="D390" s="15" t="s">
        <v>73</v>
      </c>
      <c r="E390" s="1" t="s">
        <v>116</v>
      </c>
      <c r="F390" s="381" t="s">
        <v>111</v>
      </c>
      <c r="G390" s="9" t="s">
        <v>118</v>
      </c>
      <c r="H390" s="14" t="s">
        <v>70</v>
      </c>
      <c r="I390" s="14" t="s">
        <v>351</v>
      </c>
      <c r="J390" s="382">
        <v>299</v>
      </c>
    </row>
    <row r="391" spans="1:10" ht="16.8" x14ac:dyDescent="0.3">
      <c r="A391" s="173" t="s">
        <v>687</v>
      </c>
      <c r="B391" s="460">
        <v>5</v>
      </c>
      <c r="C391" s="12"/>
      <c r="D391" s="15" t="s">
        <v>73</v>
      </c>
      <c r="E391" s="1" t="s">
        <v>110</v>
      </c>
      <c r="F391" s="381" t="s">
        <v>111</v>
      </c>
      <c r="G391" s="9" t="s">
        <v>90</v>
      </c>
      <c r="H391" s="14" t="s">
        <v>112</v>
      </c>
      <c r="I391" s="14" t="s">
        <v>380</v>
      </c>
      <c r="J391" s="382">
        <v>111</v>
      </c>
    </row>
    <row r="392" spans="1:10" ht="17.399999999999999" thickBot="1" x14ac:dyDescent="0.35">
      <c r="A392" s="323" t="s">
        <v>738</v>
      </c>
      <c r="B392" s="471">
        <v>5</v>
      </c>
      <c r="C392" s="393"/>
      <c r="D392" s="324" t="s">
        <v>170</v>
      </c>
      <c r="E392" s="325" t="s">
        <v>134</v>
      </c>
      <c r="F392" s="394" t="s">
        <v>111</v>
      </c>
      <c r="G392" s="326" t="s">
        <v>90</v>
      </c>
      <c r="H392" s="326" t="s">
        <v>67</v>
      </c>
      <c r="I392" s="326" t="s">
        <v>754</v>
      </c>
      <c r="J392" s="395">
        <v>68</v>
      </c>
    </row>
    <row r="393" spans="1:10" ht="16.2" thickTop="1" x14ac:dyDescent="0.3">
      <c r="A393" s="378"/>
      <c r="B393" s="378"/>
      <c r="C393" s="378"/>
      <c r="D393" s="378"/>
      <c r="E393" s="378"/>
      <c r="F393" s="378"/>
      <c r="G393" s="378"/>
      <c r="H393" s="378"/>
    </row>
  </sheetData>
  <sortState xmlns:xlrd2="http://schemas.microsoft.com/office/spreadsheetml/2017/richdata2" ref="A2:J390">
    <sortCondition ref="B2:B390"/>
    <sortCondition ref="A2:A390"/>
  </sortState>
  <conditionalFormatting sqref="B2:B392">
    <cfRule type="cellIs" dxfId="18" priority="1" operator="equal">
      <formula>9</formula>
    </cfRule>
    <cfRule type="cellIs" dxfId="17" priority="2" operator="equal">
      <formula>8</formula>
    </cfRule>
    <cfRule type="cellIs" dxfId="16" priority="3" operator="equal">
      <formula>7</formula>
    </cfRule>
    <cfRule type="cellIs" dxfId="15" priority="4" operator="equal">
      <formula>6</formula>
    </cfRule>
    <cfRule type="cellIs" dxfId="14" priority="5" operator="equal">
      <formula>5</formula>
    </cfRule>
    <cfRule type="cellIs" dxfId="13" priority="6" operator="equal">
      <formula>4</formula>
    </cfRule>
    <cfRule type="cellIs" dxfId="12" priority="7" operator="equal">
      <formula>3</formula>
    </cfRule>
    <cfRule type="cellIs" dxfId="11" priority="8" operator="equal">
      <formula>2</formula>
    </cfRule>
    <cfRule type="cellIs" dxfId="10" priority="9" operator="equal">
      <formula>1</formula>
    </cfRule>
    <cfRule type="containsBlanks" dxfId="9" priority="10">
      <formula>LEN(TRIM(B2))=0</formula>
    </cfRule>
    <cfRule type="cellIs" dxfId="8"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5"/>
  <sheetViews>
    <sheetView showGridLines="0" workbookViewId="0"/>
  </sheetViews>
  <sheetFormatPr defaultColWidth="13" defaultRowHeight="16.8" x14ac:dyDescent="0.3"/>
  <cols>
    <col min="1" max="1" width="24.19921875" style="229" bestFit="1" customWidth="1"/>
    <col min="2" max="2" width="6.19921875" style="229" bestFit="1" customWidth="1"/>
    <col min="3" max="3" width="5.3984375" style="229" bestFit="1" customWidth="1"/>
    <col min="4" max="4" width="11.296875" style="229" bestFit="1" customWidth="1"/>
    <col min="5" max="5" width="4.09765625" style="229" bestFit="1" customWidth="1"/>
    <col min="6" max="6" width="7.8984375" style="226" bestFit="1" customWidth="1"/>
    <col min="7" max="7" width="2.19921875" style="226" bestFit="1" customWidth="1"/>
    <col min="8" max="8" width="14.3984375" style="180" customWidth="1"/>
    <col min="9" max="16" width="4.296875" style="180" customWidth="1"/>
    <col min="17" max="17" width="2.3984375" style="180" customWidth="1"/>
    <col min="18" max="18" width="3.09765625" style="180" customWidth="1"/>
    <col min="19" max="19" width="20.19921875" style="180" bestFit="1" customWidth="1"/>
    <col min="20" max="20" width="6.19921875" style="180" bestFit="1" customWidth="1"/>
    <col min="21" max="21" width="5.3984375" style="180" bestFit="1" customWidth="1"/>
    <col min="22" max="23" width="11.296875" style="180" bestFit="1" customWidth="1"/>
    <col min="24" max="24" width="7.8984375" style="180" bestFit="1" customWidth="1"/>
    <col min="25" max="16384" width="13" style="180"/>
  </cols>
  <sheetData>
    <row r="1" spans="1:24" ht="24" thickTop="1" thickBot="1" x14ac:dyDescent="0.35">
      <c r="A1" s="177" t="s">
        <v>91</v>
      </c>
      <c r="B1" s="178"/>
      <c r="C1" s="178"/>
      <c r="D1" s="178"/>
      <c r="E1" s="178"/>
      <c r="F1" s="179"/>
      <c r="G1" s="180"/>
      <c r="H1" s="181"/>
      <c r="I1" s="182" t="s">
        <v>155</v>
      </c>
      <c r="J1" s="183"/>
      <c r="K1" s="183"/>
      <c r="L1" s="184"/>
      <c r="M1" s="183"/>
      <c r="N1" s="183"/>
      <c r="O1" s="183"/>
      <c r="P1" s="184"/>
      <c r="S1" s="177" t="s">
        <v>303</v>
      </c>
      <c r="T1" s="178"/>
      <c r="U1" s="178"/>
      <c r="V1" s="178"/>
      <c r="W1" s="178"/>
      <c r="X1" s="179"/>
    </row>
    <row r="2" spans="1:24" s="70" customFormat="1" ht="17.399999999999999" thickTop="1" x14ac:dyDescent="0.3">
      <c r="A2" s="410" t="s">
        <v>76</v>
      </c>
      <c r="B2" s="411" t="s">
        <v>0</v>
      </c>
      <c r="C2" s="411" t="s">
        <v>616</v>
      </c>
      <c r="D2" s="411" t="s">
        <v>621</v>
      </c>
      <c r="E2" s="411" t="s">
        <v>104</v>
      </c>
      <c r="F2" s="412" t="s">
        <v>77</v>
      </c>
      <c r="G2" s="42"/>
      <c r="H2" s="342"/>
      <c r="I2" s="185" t="s">
        <v>156</v>
      </c>
      <c r="J2" s="413"/>
      <c r="K2" s="413"/>
      <c r="L2" s="413"/>
      <c r="M2" s="413"/>
      <c r="N2" s="413"/>
      <c r="O2" s="413"/>
      <c r="P2" s="414"/>
      <c r="S2" s="410" t="s">
        <v>76</v>
      </c>
      <c r="T2" s="411" t="s">
        <v>0</v>
      </c>
      <c r="U2" s="411" t="s">
        <v>616</v>
      </c>
      <c r="V2" s="411" t="s">
        <v>621</v>
      </c>
      <c r="W2" s="411" t="s">
        <v>104</v>
      </c>
      <c r="X2" s="412" t="s">
        <v>77</v>
      </c>
    </row>
    <row r="3" spans="1:24" ht="17.399999999999999" thickBot="1" x14ac:dyDescent="0.35">
      <c r="A3" s="186" t="s">
        <v>139</v>
      </c>
      <c r="B3" s="80">
        <v>0</v>
      </c>
      <c r="C3" s="80">
        <v>0</v>
      </c>
      <c r="D3" s="80"/>
      <c r="E3" s="187">
        <f>10+B3+C3+'Personal File'!$C$13</f>
        <v>15</v>
      </c>
      <c r="F3" s="188" t="s">
        <v>650</v>
      </c>
      <c r="G3" s="42"/>
      <c r="H3" s="181"/>
      <c r="I3" s="189" t="s">
        <v>157</v>
      </c>
      <c r="J3" s="190" t="s">
        <v>149</v>
      </c>
      <c r="K3" s="190" t="s">
        <v>150</v>
      </c>
      <c r="L3" s="190" t="s">
        <v>151</v>
      </c>
      <c r="M3" s="190" t="s">
        <v>152</v>
      </c>
      <c r="N3" s="190" t="s">
        <v>153</v>
      </c>
      <c r="O3" s="190" t="s">
        <v>154</v>
      </c>
      <c r="P3" s="191" t="s">
        <v>158</v>
      </c>
      <c r="S3" s="186" t="s">
        <v>139</v>
      </c>
      <c r="T3" s="80">
        <v>0</v>
      </c>
      <c r="U3" s="80">
        <v>0</v>
      </c>
      <c r="V3" s="80"/>
      <c r="W3" s="187">
        <f>10+T3+U3+'Personal File'!$C$13</f>
        <v>15</v>
      </c>
      <c r="X3" s="188" t="s">
        <v>650</v>
      </c>
    </row>
    <row r="4" spans="1:24" ht="17.399999999999999" thickTop="1" x14ac:dyDescent="0.3">
      <c r="A4" s="186" t="s">
        <v>140</v>
      </c>
      <c r="B4" s="80">
        <v>0</v>
      </c>
      <c r="C4" s="80">
        <v>1</v>
      </c>
      <c r="D4" s="80"/>
      <c r="E4" s="187">
        <f>10+B4+C4+'Personal File'!$C$13</f>
        <v>16</v>
      </c>
      <c r="F4" s="188" t="s">
        <v>650</v>
      </c>
      <c r="G4" s="42"/>
      <c r="H4" s="192" t="s">
        <v>165</v>
      </c>
      <c r="I4" s="193">
        <v>6</v>
      </c>
      <c r="J4" s="194">
        <v>4</v>
      </c>
      <c r="K4" s="194">
        <v>4</v>
      </c>
      <c r="L4" s="194">
        <v>3</v>
      </c>
      <c r="M4" s="194">
        <v>3</v>
      </c>
      <c r="N4" s="194">
        <v>2</v>
      </c>
      <c r="O4" s="195">
        <v>0</v>
      </c>
      <c r="P4" s="196">
        <v>0</v>
      </c>
      <c r="S4" s="186" t="s">
        <v>140</v>
      </c>
      <c r="T4" s="80">
        <v>0</v>
      </c>
      <c r="U4" s="80">
        <v>1</v>
      </c>
      <c r="V4" s="80"/>
      <c r="W4" s="187">
        <f>10+T4+U4+'Personal File'!$C$13</f>
        <v>16</v>
      </c>
      <c r="X4" s="188" t="s">
        <v>650</v>
      </c>
    </row>
    <row r="5" spans="1:24" x14ac:dyDescent="0.3">
      <c r="A5" s="186" t="s">
        <v>143</v>
      </c>
      <c r="B5" s="80">
        <v>0</v>
      </c>
      <c r="C5" s="80">
        <v>1</v>
      </c>
      <c r="D5" s="80"/>
      <c r="E5" s="187">
        <f>10+B5+C5+'Personal File'!$C$13</f>
        <v>16</v>
      </c>
      <c r="F5" s="188" t="s">
        <v>796</v>
      </c>
      <c r="G5" s="42"/>
      <c r="H5" s="197" t="s">
        <v>159</v>
      </c>
      <c r="I5" s="198">
        <v>0</v>
      </c>
      <c r="J5" s="199">
        <v>1</v>
      </c>
      <c r="K5" s="199">
        <v>1</v>
      </c>
      <c r="L5" s="199">
        <v>1</v>
      </c>
      <c r="M5" s="199">
        <v>1</v>
      </c>
      <c r="N5" s="199">
        <v>1</v>
      </c>
      <c r="O5" s="200">
        <v>0</v>
      </c>
      <c r="P5" s="201">
        <v>0</v>
      </c>
      <c r="S5" s="186" t="s">
        <v>143</v>
      </c>
      <c r="T5" s="80">
        <v>0</v>
      </c>
      <c r="U5" s="80">
        <v>1</v>
      </c>
      <c r="V5" s="80"/>
      <c r="W5" s="187">
        <f>10+T5+U5+'Personal File'!$C$13</f>
        <v>16</v>
      </c>
      <c r="X5" s="188" t="s">
        <v>650</v>
      </c>
    </row>
    <row r="6" spans="1:24" x14ac:dyDescent="0.3">
      <c r="A6" s="186" t="s">
        <v>141</v>
      </c>
      <c r="B6" s="80">
        <v>0</v>
      </c>
      <c r="C6" s="80">
        <v>0</v>
      </c>
      <c r="D6" s="80"/>
      <c r="E6" s="187">
        <f>10+B6+C6+'Personal File'!$C$13</f>
        <v>15</v>
      </c>
      <c r="F6" s="188" t="s">
        <v>650</v>
      </c>
      <c r="G6" s="42"/>
      <c r="H6" s="197" t="s">
        <v>254</v>
      </c>
      <c r="I6" s="198">
        <v>0</v>
      </c>
      <c r="J6" s="199">
        <v>1</v>
      </c>
      <c r="K6" s="199">
        <v>1</v>
      </c>
      <c r="L6" s="199">
        <v>1</v>
      </c>
      <c r="M6" s="199">
        <v>1</v>
      </c>
      <c r="N6" s="199">
        <v>1</v>
      </c>
      <c r="O6" s="200">
        <v>0</v>
      </c>
      <c r="P6" s="201">
        <v>0</v>
      </c>
      <c r="S6" s="186" t="s">
        <v>141</v>
      </c>
      <c r="T6" s="80">
        <v>0</v>
      </c>
      <c r="U6" s="80">
        <v>0</v>
      </c>
      <c r="V6" s="80"/>
      <c r="W6" s="187">
        <f>10+T6+U6+'Personal File'!$C$13</f>
        <v>15</v>
      </c>
      <c r="X6" s="188" t="s">
        <v>650</v>
      </c>
    </row>
    <row r="7" spans="1:24" ht="17.399999999999999" thickBot="1" x14ac:dyDescent="0.35">
      <c r="A7" s="186" t="s">
        <v>146</v>
      </c>
      <c r="B7" s="80">
        <v>0</v>
      </c>
      <c r="C7" s="80">
        <v>0</v>
      </c>
      <c r="D7" s="80"/>
      <c r="E7" s="187">
        <f>10+B7+C7+'Personal File'!$C$13</f>
        <v>15</v>
      </c>
      <c r="F7" s="188" t="s">
        <v>796</v>
      </c>
      <c r="G7" s="42"/>
      <c r="H7" s="205" t="s">
        <v>617</v>
      </c>
      <c r="I7" s="206">
        <f t="shared" ref="I7" si="0">SUM(I4:I6)</f>
        <v>6</v>
      </c>
      <c r="J7" s="207">
        <f>SUM(J4:J6)</f>
        <v>6</v>
      </c>
      <c r="K7" s="207">
        <f>SUM(K4:K6)</f>
        <v>6</v>
      </c>
      <c r="L7" s="207">
        <f t="shared" ref="L7:M7" si="1">SUM(L4:L6)</f>
        <v>5</v>
      </c>
      <c r="M7" s="207">
        <f t="shared" si="1"/>
        <v>5</v>
      </c>
      <c r="N7" s="207">
        <f t="shared" ref="N7" si="2">SUM(N4:N6)</f>
        <v>4</v>
      </c>
      <c r="O7" s="208">
        <f t="shared" ref="O7:P7" si="3">SUM(O5:O6)</f>
        <v>0</v>
      </c>
      <c r="P7" s="209">
        <f t="shared" si="3"/>
        <v>0</v>
      </c>
      <c r="S7" s="186" t="s">
        <v>146</v>
      </c>
      <c r="T7" s="80">
        <v>0</v>
      </c>
      <c r="U7" s="80">
        <v>0</v>
      </c>
      <c r="V7" s="80"/>
      <c r="W7" s="187">
        <f>10+T7+U7+'Personal File'!$C$13</f>
        <v>15</v>
      </c>
      <c r="X7" s="188" t="s">
        <v>650</v>
      </c>
    </row>
    <row r="8" spans="1:24" ht="18" thickTop="1" thickBot="1" x14ac:dyDescent="0.35">
      <c r="A8" s="202" t="s">
        <v>246</v>
      </c>
      <c r="B8" s="88">
        <v>0</v>
      </c>
      <c r="C8" s="88">
        <v>0</v>
      </c>
      <c r="D8" s="88"/>
      <c r="E8" s="203">
        <f>10+B8+C8+'Personal File'!$C$13</f>
        <v>15</v>
      </c>
      <c r="F8" s="204" t="s">
        <v>650</v>
      </c>
      <c r="G8" s="42"/>
      <c r="S8" s="202" t="s">
        <v>246</v>
      </c>
      <c r="T8" s="88">
        <v>0</v>
      </c>
      <c r="U8" s="88">
        <v>0</v>
      </c>
      <c r="V8" s="88"/>
      <c r="W8" s="203">
        <f>10+T8+U8+'Personal File'!$C$13</f>
        <v>15</v>
      </c>
      <c r="X8" s="204" t="s">
        <v>650</v>
      </c>
    </row>
    <row r="9" spans="1:24" ht="23.4" thickTop="1" x14ac:dyDescent="0.3">
      <c r="A9" s="186" t="s">
        <v>179</v>
      </c>
      <c r="B9" s="80">
        <v>1</v>
      </c>
      <c r="C9" s="80">
        <v>0</v>
      </c>
      <c r="D9" s="80" t="s">
        <v>627</v>
      </c>
      <c r="E9" s="187">
        <f>10+B9+C9+'Personal File'!$C$13</f>
        <v>16</v>
      </c>
      <c r="F9" s="188" t="s">
        <v>796</v>
      </c>
      <c r="G9" s="42"/>
      <c r="H9" s="210" t="s">
        <v>256</v>
      </c>
      <c r="I9" s="211"/>
      <c r="J9" s="212"/>
      <c r="L9" s="425"/>
      <c r="O9" s="426" t="s">
        <v>637</v>
      </c>
      <c r="P9" s="232">
        <f>'Personal File'!E3</f>
        <v>10</v>
      </c>
      <c r="S9" s="186" t="s">
        <v>179</v>
      </c>
      <c r="T9" s="80">
        <v>1</v>
      </c>
      <c r="U9" s="80">
        <v>0</v>
      </c>
      <c r="V9" s="80" t="s">
        <v>627</v>
      </c>
      <c r="W9" s="187">
        <f>10+T9+U9+'Personal File'!$C$13</f>
        <v>16</v>
      </c>
      <c r="X9" s="188" t="s">
        <v>650</v>
      </c>
    </row>
    <row r="10" spans="1:24" ht="17.399999999999999" thickBot="1" x14ac:dyDescent="0.35">
      <c r="A10" s="317" t="s">
        <v>612</v>
      </c>
      <c r="B10" s="80">
        <v>1</v>
      </c>
      <c r="C10" s="80">
        <v>0</v>
      </c>
      <c r="D10" s="80"/>
      <c r="E10" s="187">
        <f>10+B10+C10+'Personal File'!$C$13</f>
        <v>16</v>
      </c>
      <c r="F10" s="188" t="s">
        <v>796</v>
      </c>
      <c r="G10" s="42"/>
      <c r="H10" s="213"/>
      <c r="I10" s="19" t="s">
        <v>253</v>
      </c>
      <c r="J10" s="214">
        <f>'Personal File'!E3</f>
        <v>10</v>
      </c>
      <c r="S10" s="317" t="s">
        <v>612</v>
      </c>
      <c r="T10" s="80">
        <v>1</v>
      </c>
      <c r="U10" s="80">
        <v>0</v>
      </c>
      <c r="V10" s="80"/>
      <c r="W10" s="187">
        <f>10+T10+U10+'Personal File'!$C$13</f>
        <v>16</v>
      </c>
      <c r="X10" s="188" t="s">
        <v>650</v>
      </c>
    </row>
    <row r="11" spans="1:24" ht="17.399999999999999" thickTop="1" x14ac:dyDescent="0.3">
      <c r="A11" s="186" t="s">
        <v>167</v>
      </c>
      <c r="B11" s="80">
        <v>1</v>
      </c>
      <c r="C11" s="80">
        <v>0</v>
      </c>
      <c r="D11" s="80" t="s">
        <v>627</v>
      </c>
      <c r="E11" s="187">
        <f>10+B11+C11+'Personal File'!$C$13</f>
        <v>16</v>
      </c>
      <c r="F11" s="188" t="s">
        <v>796</v>
      </c>
      <c r="G11" s="42"/>
      <c r="H11" s="215"/>
      <c r="I11" s="21" t="s">
        <v>247</v>
      </c>
      <c r="J11" s="216">
        <f ca="1">RANDBETWEEN(1,20)</f>
        <v>14</v>
      </c>
      <c r="S11" s="186" t="s">
        <v>167</v>
      </c>
      <c r="T11" s="80">
        <v>1</v>
      </c>
      <c r="U11" s="80">
        <v>0</v>
      </c>
      <c r="V11" s="80" t="s">
        <v>627</v>
      </c>
      <c r="W11" s="187">
        <f>10+T11+U11+'Personal File'!$C$13</f>
        <v>16</v>
      </c>
      <c r="X11" s="188" t="s">
        <v>650</v>
      </c>
    </row>
    <row r="12" spans="1:24" x14ac:dyDescent="0.3">
      <c r="A12" s="186" t="s">
        <v>481</v>
      </c>
      <c r="B12" s="80">
        <v>1</v>
      </c>
      <c r="C12" s="80">
        <v>1</v>
      </c>
      <c r="D12" s="80" t="s">
        <v>627</v>
      </c>
      <c r="E12" s="187">
        <f>10+B12+C12+'Personal File'!$C$13</f>
        <v>17</v>
      </c>
      <c r="F12" s="188" t="s">
        <v>796</v>
      </c>
      <c r="G12" s="42"/>
      <c r="H12" s="217"/>
      <c r="I12" s="19" t="s">
        <v>250</v>
      </c>
      <c r="J12" s="292">
        <f ca="1">J11+'Personal File'!C14+2</f>
        <v>18</v>
      </c>
      <c r="S12" s="186" t="s">
        <v>481</v>
      </c>
      <c r="T12" s="80">
        <v>1</v>
      </c>
      <c r="U12" s="80">
        <v>1</v>
      </c>
      <c r="V12" s="80" t="s">
        <v>627</v>
      </c>
      <c r="W12" s="187">
        <f>10+T12+U12+'Personal File'!$C$13</f>
        <v>17</v>
      </c>
      <c r="X12" s="188" t="s">
        <v>650</v>
      </c>
    </row>
    <row r="13" spans="1:24" x14ac:dyDescent="0.3">
      <c r="A13" s="186" t="s">
        <v>397</v>
      </c>
      <c r="B13" s="80">
        <v>1</v>
      </c>
      <c r="C13" s="80">
        <v>0</v>
      </c>
      <c r="D13" s="80"/>
      <c r="E13" s="187">
        <f>10+B13+C13+'Personal File'!$C$13</f>
        <v>16</v>
      </c>
      <c r="F13" s="188" t="s">
        <v>796</v>
      </c>
      <c r="G13" s="42"/>
      <c r="H13" s="218"/>
      <c r="I13" s="22" t="s">
        <v>248</v>
      </c>
      <c r="J13" s="219">
        <f ca="1">RANDBETWEEN(1,6)+RANDBETWEEN(1,6)</f>
        <v>6</v>
      </c>
      <c r="S13" s="186" t="s">
        <v>622</v>
      </c>
      <c r="T13" s="80">
        <v>1</v>
      </c>
      <c r="U13" s="80">
        <v>0</v>
      </c>
      <c r="V13" s="80"/>
      <c r="W13" s="187">
        <f>10+T13+U13+'Personal File'!$C$13</f>
        <v>16</v>
      </c>
      <c r="X13" s="188" t="s">
        <v>650</v>
      </c>
    </row>
    <row r="14" spans="1:24" ht="17.399999999999999" thickBot="1" x14ac:dyDescent="0.35">
      <c r="A14" s="202" t="s">
        <v>623</v>
      </c>
      <c r="B14" s="88">
        <v>1</v>
      </c>
      <c r="C14" s="88">
        <v>0</v>
      </c>
      <c r="D14" s="88"/>
      <c r="E14" s="203">
        <f>10+B14+C14+'Personal File'!$C$13</f>
        <v>16</v>
      </c>
      <c r="F14" s="204" t="s">
        <v>650</v>
      </c>
      <c r="G14" s="42"/>
      <c r="H14" s="220"/>
      <c r="I14" s="24" t="s">
        <v>251</v>
      </c>
      <c r="J14" s="221">
        <f ca="1">J10+'Personal File'!C14+J13</f>
        <v>18</v>
      </c>
      <c r="S14" s="202" t="s">
        <v>623</v>
      </c>
      <c r="T14" s="88">
        <v>1</v>
      </c>
      <c r="U14" s="88">
        <v>0</v>
      </c>
      <c r="V14" s="88"/>
      <c r="W14" s="203">
        <f>10+T14+U14+'Personal File'!$C$13</f>
        <v>16</v>
      </c>
      <c r="X14" s="204" t="s">
        <v>650</v>
      </c>
    </row>
    <row r="15" spans="1:24" x14ac:dyDescent="0.3">
      <c r="A15" s="186" t="s">
        <v>271</v>
      </c>
      <c r="B15" s="80">
        <v>2</v>
      </c>
      <c r="C15" s="80">
        <v>0</v>
      </c>
      <c r="D15" s="80"/>
      <c r="E15" s="187">
        <f>10+B15+C15+'Personal File'!$C$13</f>
        <v>17</v>
      </c>
      <c r="F15" s="188" t="s">
        <v>650</v>
      </c>
      <c r="G15" s="42"/>
      <c r="H15" s="222"/>
      <c r="I15" s="23" t="s">
        <v>249</v>
      </c>
      <c r="J15" s="223">
        <f>3+'Personal File'!C14</f>
        <v>5</v>
      </c>
      <c r="S15" s="186" t="s">
        <v>271</v>
      </c>
      <c r="T15" s="80">
        <v>2</v>
      </c>
      <c r="U15" s="80">
        <v>0</v>
      </c>
      <c r="V15" s="80"/>
      <c r="W15" s="187">
        <f>10+T15+U15+'Personal File'!$C$13</f>
        <v>17</v>
      </c>
      <c r="X15" s="188" t="s">
        <v>650</v>
      </c>
    </row>
    <row r="16" spans="1:24" ht="17.399999999999999" thickBot="1" x14ac:dyDescent="0.35">
      <c r="A16" s="186" t="s">
        <v>271</v>
      </c>
      <c r="B16" s="80">
        <v>2</v>
      </c>
      <c r="C16" s="80">
        <v>0</v>
      </c>
      <c r="D16" s="80"/>
      <c r="E16" s="187">
        <f>10+B16+C16+'Personal File'!$C$13</f>
        <v>17</v>
      </c>
      <c r="F16" s="188" t="s">
        <v>650</v>
      </c>
      <c r="H16" s="227"/>
      <c r="I16" s="20" t="s">
        <v>252</v>
      </c>
      <c r="J16" s="228">
        <v>0</v>
      </c>
      <c r="S16" s="186" t="s">
        <v>271</v>
      </c>
      <c r="T16" s="80">
        <v>2</v>
      </c>
      <c r="U16" s="80">
        <v>0</v>
      </c>
      <c r="V16" s="80"/>
      <c r="W16" s="187">
        <f>10+T16+U16+'Personal File'!$C$13</f>
        <v>17</v>
      </c>
      <c r="X16" s="188" t="s">
        <v>650</v>
      </c>
    </row>
    <row r="17" spans="1:24" ht="17.399999999999999" thickTop="1" x14ac:dyDescent="0.3">
      <c r="A17" s="186" t="s">
        <v>204</v>
      </c>
      <c r="B17" s="80">
        <v>2</v>
      </c>
      <c r="C17" s="80">
        <v>1</v>
      </c>
      <c r="D17" s="80"/>
      <c r="E17" s="187">
        <f>10+B17+C17+'Personal File'!$C$13</f>
        <v>18</v>
      </c>
      <c r="F17" s="188" t="s">
        <v>650</v>
      </c>
      <c r="S17" s="186" t="s">
        <v>204</v>
      </c>
      <c r="T17" s="80">
        <v>2</v>
      </c>
      <c r="U17" s="80">
        <v>1</v>
      </c>
      <c r="V17" s="80"/>
      <c r="W17" s="187">
        <f>10+T17+U17+'Personal File'!$C$13</f>
        <v>18</v>
      </c>
      <c r="X17" s="188" t="s">
        <v>650</v>
      </c>
    </row>
    <row r="18" spans="1:24" x14ac:dyDescent="0.3">
      <c r="A18" s="186" t="s">
        <v>439</v>
      </c>
      <c r="B18" s="80">
        <v>2</v>
      </c>
      <c r="C18" s="80">
        <v>1</v>
      </c>
      <c r="D18" s="373" t="s">
        <v>659</v>
      </c>
      <c r="E18" s="187">
        <f>10+B18+C18+'Personal File'!$C$13</f>
        <v>18</v>
      </c>
      <c r="F18" s="188" t="s">
        <v>660</v>
      </c>
      <c r="S18" s="186" t="s">
        <v>439</v>
      </c>
      <c r="T18" s="80">
        <v>2</v>
      </c>
      <c r="U18" s="80">
        <v>0</v>
      </c>
      <c r="V18" s="373" t="s">
        <v>659</v>
      </c>
      <c r="W18" s="187">
        <f>10+T18+U18+'Personal File'!$C$13</f>
        <v>17</v>
      </c>
      <c r="X18" s="188" t="s">
        <v>660</v>
      </c>
    </row>
    <row r="19" spans="1:24" x14ac:dyDescent="0.3">
      <c r="A19" s="317" t="s">
        <v>182</v>
      </c>
      <c r="B19" s="80">
        <v>2</v>
      </c>
      <c r="C19" s="80">
        <v>1</v>
      </c>
      <c r="D19" s="80"/>
      <c r="E19" s="187">
        <f>10+B19+C19+'Personal File'!$C$13</f>
        <v>18</v>
      </c>
      <c r="F19" s="188" t="s">
        <v>650</v>
      </c>
      <c r="H19" s="226"/>
      <c r="S19" s="317" t="s">
        <v>182</v>
      </c>
      <c r="T19" s="80">
        <v>2</v>
      </c>
      <c r="U19" s="80">
        <v>1</v>
      </c>
      <c r="V19" s="80"/>
      <c r="W19" s="187">
        <f>10+T19+U19+'Personal File'!$C$13</f>
        <v>18</v>
      </c>
      <c r="X19" s="188" t="s">
        <v>650</v>
      </c>
    </row>
    <row r="20" spans="1:24" x14ac:dyDescent="0.3">
      <c r="A20" s="202" t="s">
        <v>418</v>
      </c>
      <c r="B20" s="88">
        <v>2</v>
      </c>
      <c r="C20" s="88">
        <v>0</v>
      </c>
      <c r="D20" s="88"/>
      <c r="E20" s="203">
        <f>10+B20+C20+'Personal File'!$C$13</f>
        <v>17</v>
      </c>
      <c r="F20" s="204" t="s">
        <v>650</v>
      </c>
      <c r="H20" s="226"/>
      <c r="S20" s="202" t="s">
        <v>418</v>
      </c>
      <c r="T20" s="88">
        <v>2</v>
      </c>
      <c r="U20" s="88">
        <v>0</v>
      </c>
      <c r="V20" s="88"/>
      <c r="W20" s="203">
        <f>10+T20+U20+'Personal File'!$C$13</f>
        <v>17</v>
      </c>
      <c r="X20" s="204" t="s">
        <v>650</v>
      </c>
    </row>
    <row r="21" spans="1:24" x14ac:dyDescent="0.3">
      <c r="A21" s="186" t="s">
        <v>624</v>
      </c>
      <c r="B21" s="80">
        <v>3</v>
      </c>
      <c r="C21" s="80">
        <v>0</v>
      </c>
      <c r="D21" s="80" t="s">
        <v>645</v>
      </c>
      <c r="E21" s="187">
        <f>10+B21+C21+'Personal File'!$C$13</f>
        <v>18</v>
      </c>
      <c r="F21" s="188" t="s">
        <v>650</v>
      </c>
      <c r="S21" s="186" t="s">
        <v>624</v>
      </c>
      <c r="T21" s="80">
        <v>3</v>
      </c>
      <c r="U21" s="80">
        <v>0</v>
      </c>
      <c r="V21" s="80" t="s">
        <v>645</v>
      </c>
      <c r="W21" s="187">
        <f>10+T21+U21+'Personal File'!$C$13</f>
        <v>18</v>
      </c>
      <c r="X21" s="188" t="s">
        <v>650</v>
      </c>
    </row>
    <row r="22" spans="1:24" x14ac:dyDescent="0.3">
      <c r="A22" s="317" t="s">
        <v>130</v>
      </c>
      <c r="B22" s="80">
        <v>3</v>
      </c>
      <c r="C22" s="80">
        <v>0</v>
      </c>
      <c r="D22" s="80"/>
      <c r="E22" s="187">
        <f>10+B22+C22+'Personal File'!$C$13</f>
        <v>18</v>
      </c>
      <c r="F22" s="188" t="s">
        <v>650</v>
      </c>
      <c r="S22" s="317" t="s">
        <v>130</v>
      </c>
      <c r="T22" s="80">
        <v>3</v>
      </c>
      <c r="U22" s="80">
        <v>0</v>
      </c>
      <c r="V22" s="80"/>
      <c r="W22" s="187">
        <f>10+T22+U22+'Personal File'!$C$13</f>
        <v>18</v>
      </c>
      <c r="X22" s="188" t="s">
        <v>650</v>
      </c>
    </row>
    <row r="23" spans="1:24" x14ac:dyDescent="0.3">
      <c r="A23" s="186" t="s">
        <v>654</v>
      </c>
      <c r="B23" s="80">
        <v>3</v>
      </c>
      <c r="C23" s="80">
        <v>0</v>
      </c>
      <c r="D23" s="80"/>
      <c r="E23" s="187">
        <f>10+B23+C23+'Personal File'!$C$13</f>
        <v>18</v>
      </c>
      <c r="F23" s="188" t="s">
        <v>650</v>
      </c>
      <c r="S23" s="186" t="s">
        <v>654</v>
      </c>
      <c r="T23" s="80">
        <v>3</v>
      </c>
      <c r="U23" s="80">
        <v>0</v>
      </c>
      <c r="V23" s="80"/>
      <c r="W23" s="187">
        <f>10+T23+U23+'Personal File'!$C$13</f>
        <v>18</v>
      </c>
      <c r="X23" s="188" t="s">
        <v>650</v>
      </c>
    </row>
    <row r="24" spans="1:24" x14ac:dyDescent="0.3">
      <c r="A24" s="186" t="s">
        <v>625</v>
      </c>
      <c r="B24" s="80">
        <v>3</v>
      </c>
      <c r="C24" s="80">
        <v>0</v>
      </c>
      <c r="D24" s="80"/>
      <c r="E24" s="187">
        <f>10+B24+C24+'Personal File'!$C$13</f>
        <v>18</v>
      </c>
      <c r="F24" s="188" t="s">
        <v>650</v>
      </c>
      <c r="S24" s="186" t="s">
        <v>625</v>
      </c>
      <c r="T24" s="80">
        <v>3</v>
      </c>
      <c r="U24" s="80">
        <v>0</v>
      </c>
      <c r="V24" s="80"/>
      <c r="W24" s="187">
        <f>10+T24+U24+'Personal File'!$C$13</f>
        <v>18</v>
      </c>
      <c r="X24" s="188" t="s">
        <v>650</v>
      </c>
    </row>
    <row r="25" spans="1:24" x14ac:dyDescent="0.3">
      <c r="A25" s="202" t="s">
        <v>626</v>
      </c>
      <c r="B25" s="88">
        <v>3</v>
      </c>
      <c r="C25" s="88">
        <v>0</v>
      </c>
      <c r="D25" s="88" t="s">
        <v>627</v>
      </c>
      <c r="E25" s="203">
        <f>10+B25+C25+'Personal File'!$C$13</f>
        <v>18</v>
      </c>
      <c r="F25" s="204" t="s">
        <v>650</v>
      </c>
      <c r="S25" s="202" t="s">
        <v>626</v>
      </c>
      <c r="T25" s="88">
        <v>3</v>
      </c>
      <c r="U25" s="88">
        <v>0</v>
      </c>
      <c r="V25" s="88" t="s">
        <v>627</v>
      </c>
      <c r="W25" s="203">
        <f>10+T25+U25+'Personal File'!$C$13</f>
        <v>18</v>
      </c>
      <c r="X25" s="204" t="s">
        <v>650</v>
      </c>
    </row>
    <row r="26" spans="1:24" x14ac:dyDescent="0.3">
      <c r="A26" s="186" t="s">
        <v>552</v>
      </c>
      <c r="B26" s="80">
        <v>4</v>
      </c>
      <c r="C26" s="80">
        <v>0</v>
      </c>
      <c r="D26" s="80" t="s">
        <v>627</v>
      </c>
      <c r="E26" s="187">
        <f>10+B26+C26+'Personal File'!$C$13</f>
        <v>19</v>
      </c>
      <c r="F26" s="188" t="s">
        <v>796</v>
      </c>
      <c r="S26" s="186" t="s">
        <v>552</v>
      </c>
      <c r="T26" s="80">
        <v>4</v>
      </c>
      <c r="U26" s="80">
        <v>0</v>
      </c>
      <c r="V26" s="80" t="s">
        <v>627</v>
      </c>
      <c r="W26" s="187">
        <f>10+T26+U26+'Personal File'!$C$13</f>
        <v>19</v>
      </c>
      <c r="X26" s="188" t="s">
        <v>650</v>
      </c>
    </row>
    <row r="27" spans="1:24" x14ac:dyDescent="0.3">
      <c r="A27" s="186" t="s">
        <v>541</v>
      </c>
      <c r="B27" s="80">
        <v>4</v>
      </c>
      <c r="C27" s="80">
        <v>0</v>
      </c>
      <c r="D27" s="80"/>
      <c r="E27" s="187">
        <f>10+B27+C27+'Personal File'!$C$13</f>
        <v>19</v>
      </c>
      <c r="F27" s="188" t="s">
        <v>650</v>
      </c>
      <c r="S27" s="186" t="s">
        <v>541</v>
      </c>
      <c r="T27" s="80">
        <v>4</v>
      </c>
      <c r="U27" s="80">
        <v>0</v>
      </c>
      <c r="V27" s="80"/>
      <c r="W27" s="187">
        <f>10+T27+U27+'Personal File'!$C$13</f>
        <v>19</v>
      </c>
      <c r="X27" s="188" t="s">
        <v>650</v>
      </c>
    </row>
    <row r="28" spans="1:24" x14ac:dyDescent="0.3">
      <c r="A28" s="186" t="s">
        <v>548</v>
      </c>
      <c r="B28" s="80">
        <v>4</v>
      </c>
      <c r="C28" s="80">
        <v>0</v>
      </c>
      <c r="D28" s="80"/>
      <c r="E28" s="187">
        <f>10+B28+C28+'Personal File'!$C$13</f>
        <v>19</v>
      </c>
      <c r="F28" s="188" t="s">
        <v>650</v>
      </c>
      <c r="S28" s="186" t="s">
        <v>548</v>
      </c>
      <c r="T28" s="80">
        <v>4</v>
      </c>
      <c r="U28" s="80">
        <v>0</v>
      </c>
      <c r="V28" s="80"/>
      <c r="W28" s="187">
        <f>10+T28+U28+'Personal File'!$C$13</f>
        <v>19</v>
      </c>
      <c r="X28" s="188" t="s">
        <v>650</v>
      </c>
    </row>
    <row r="29" spans="1:24" x14ac:dyDescent="0.3">
      <c r="A29" s="317" t="s">
        <v>92</v>
      </c>
      <c r="B29" s="80">
        <v>4</v>
      </c>
      <c r="C29" s="80">
        <v>1</v>
      </c>
      <c r="D29" s="80"/>
      <c r="E29" s="187">
        <f>10+B29+C29+'Personal File'!$C$13</f>
        <v>20</v>
      </c>
      <c r="F29" s="188" t="s">
        <v>650</v>
      </c>
      <c r="S29" s="317" t="s">
        <v>92</v>
      </c>
      <c r="T29" s="80">
        <v>4</v>
      </c>
      <c r="U29" s="80">
        <v>1</v>
      </c>
      <c r="V29" s="80"/>
      <c r="W29" s="187">
        <f>10+T29+U29+'Personal File'!$C$13</f>
        <v>20</v>
      </c>
      <c r="X29" s="188" t="s">
        <v>650</v>
      </c>
    </row>
    <row r="30" spans="1:24" x14ac:dyDescent="0.3">
      <c r="A30" s="202" t="s">
        <v>558</v>
      </c>
      <c r="B30" s="88">
        <v>4</v>
      </c>
      <c r="C30" s="88">
        <v>0</v>
      </c>
      <c r="D30" s="88"/>
      <c r="E30" s="203">
        <f>10+B30+C30+'Personal File'!$C$13</f>
        <v>19</v>
      </c>
      <c r="F30" s="204" t="s">
        <v>650</v>
      </c>
      <c r="S30" s="202" t="s">
        <v>558</v>
      </c>
      <c r="T30" s="88">
        <v>4</v>
      </c>
      <c r="U30" s="88">
        <v>0</v>
      </c>
      <c r="V30" s="88"/>
      <c r="W30" s="203">
        <f>10+T30+U30+'Personal File'!$C$13</f>
        <v>19</v>
      </c>
      <c r="X30" s="204" t="s">
        <v>650</v>
      </c>
    </row>
    <row r="31" spans="1:24" x14ac:dyDescent="0.3">
      <c r="A31" s="186" t="s">
        <v>655</v>
      </c>
      <c r="B31" s="80">
        <v>5</v>
      </c>
      <c r="C31" s="80">
        <v>1</v>
      </c>
      <c r="D31" s="80"/>
      <c r="E31" s="187">
        <f>10+B31+C31+'Personal File'!$C$13</f>
        <v>21</v>
      </c>
      <c r="F31" s="188" t="s">
        <v>796</v>
      </c>
      <c r="S31" s="186" t="s">
        <v>655</v>
      </c>
      <c r="T31" s="80">
        <v>5</v>
      </c>
      <c r="U31" s="80">
        <v>1</v>
      </c>
      <c r="V31" s="80"/>
      <c r="W31" s="187">
        <f>10+T31+U31+'Personal File'!$C$13</f>
        <v>21</v>
      </c>
      <c r="X31" s="188" t="s">
        <v>650</v>
      </c>
    </row>
    <row r="32" spans="1:24" x14ac:dyDescent="0.3">
      <c r="A32" s="186" t="s">
        <v>656</v>
      </c>
      <c r="B32" s="80">
        <v>5</v>
      </c>
      <c r="C32" s="80">
        <v>0</v>
      </c>
      <c r="D32" s="80" t="s">
        <v>627</v>
      </c>
      <c r="E32" s="187">
        <f>10+B32+C32+'Personal File'!$C$13</f>
        <v>20</v>
      </c>
      <c r="F32" s="188" t="s">
        <v>796</v>
      </c>
      <c r="S32" s="186" t="s">
        <v>656</v>
      </c>
      <c r="T32" s="80">
        <v>5</v>
      </c>
      <c r="U32" s="80">
        <v>0</v>
      </c>
      <c r="V32" s="80"/>
      <c r="W32" s="187">
        <f>10+T32+U32+'Personal File'!$C$13</f>
        <v>20</v>
      </c>
      <c r="X32" s="188" t="s">
        <v>650</v>
      </c>
    </row>
    <row r="33" spans="1:24" x14ac:dyDescent="0.3">
      <c r="A33" s="186" t="s">
        <v>657</v>
      </c>
      <c r="B33" s="80">
        <v>5</v>
      </c>
      <c r="C33" s="80">
        <v>0</v>
      </c>
      <c r="D33" s="80"/>
      <c r="E33" s="187">
        <f>10+B33+C33+'Personal File'!$C$13</f>
        <v>20</v>
      </c>
      <c r="F33" s="188" t="s">
        <v>650</v>
      </c>
      <c r="S33" s="186" t="s">
        <v>657</v>
      </c>
      <c r="T33" s="80">
        <v>5</v>
      </c>
      <c r="U33" s="80">
        <v>0</v>
      </c>
      <c r="V33" s="80"/>
      <c r="W33" s="187">
        <f>10+T33+U33+'Personal File'!$C$13</f>
        <v>20</v>
      </c>
      <c r="X33" s="188" t="s">
        <v>650</v>
      </c>
    </row>
    <row r="34" spans="1:24" ht="17.399999999999999" thickBot="1" x14ac:dyDescent="0.35">
      <c r="A34" s="459" t="s">
        <v>658</v>
      </c>
      <c r="B34" s="163">
        <v>5</v>
      </c>
      <c r="C34" s="163">
        <v>1</v>
      </c>
      <c r="D34" s="163"/>
      <c r="E34" s="224">
        <f>10+B34+C34+'Personal File'!$C$13</f>
        <v>21</v>
      </c>
      <c r="F34" s="225" t="s">
        <v>796</v>
      </c>
      <c r="S34" s="459" t="s">
        <v>658</v>
      </c>
      <c r="T34" s="163">
        <v>5</v>
      </c>
      <c r="U34" s="163">
        <v>0</v>
      </c>
      <c r="V34" s="163"/>
      <c r="W34" s="224">
        <f>10+T34+U34+'Personal File'!$C$13</f>
        <v>20</v>
      </c>
      <c r="X34" s="225" t="s">
        <v>650</v>
      </c>
    </row>
    <row r="35" spans="1:24" ht="17.399999999999999" thickTop="1" x14ac:dyDescent="0.3"/>
  </sheetData>
  <conditionalFormatting sqref="F3:F34">
    <cfRule type="cellIs" dxfId="7" priority="9" operator="equal">
      <formula>"þ"</formula>
    </cfRule>
  </conditionalFormatting>
  <conditionalFormatting sqref="X3:X34">
    <cfRule type="cellIs" dxfId="6" priority="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3"/>
  <sheetViews>
    <sheetView showGridLines="0" workbookViewId="0"/>
  </sheetViews>
  <sheetFormatPr defaultColWidth="13" defaultRowHeight="16.8" x14ac:dyDescent="0.3"/>
  <cols>
    <col min="1" max="1" width="29.59765625" style="226" bestFit="1" customWidth="1"/>
    <col min="2" max="2" width="1.8984375" style="229" customWidth="1"/>
    <col min="3" max="3" width="32.296875" style="180" bestFit="1" customWidth="1"/>
    <col min="4" max="4" width="17.69921875" style="232" bestFit="1" customWidth="1"/>
    <col min="5" max="16384" width="13" style="180"/>
  </cols>
  <sheetData>
    <row r="1" spans="1:4" ht="24" thickTop="1" thickBot="1" x14ac:dyDescent="0.45">
      <c r="A1" s="231" t="s">
        <v>160</v>
      </c>
      <c r="B1" s="180"/>
      <c r="C1" s="334" t="s">
        <v>279</v>
      </c>
      <c r="D1" s="180"/>
    </row>
    <row r="2" spans="1:4" x14ac:dyDescent="0.3">
      <c r="A2" s="406" t="s">
        <v>322</v>
      </c>
      <c r="B2" s="180"/>
      <c r="C2" s="335" t="s">
        <v>280</v>
      </c>
      <c r="D2" s="180"/>
    </row>
    <row r="3" spans="1:4" ht="17.399999999999999" thickBot="1" x14ac:dyDescent="0.35">
      <c r="A3" s="407" t="s">
        <v>325</v>
      </c>
      <c r="B3" s="180"/>
      <c r="C3" s="336" t="s">
        <v>281</v>
      </c>
      <c r="D3" s="180"/>
    </row>
    <row r="4" spans="1:4" ht="21.6" thickTop="1" thickBot="1" x14ac:dyDescent="0.35">
      <c r="A4" s="408" t="s">
        <v>326</v>
      </c>
      <c r="B4" s="180"/>
      <c r="C4" s="233" t="s">
        <v>244</v>
      </c>
      <c r="D4" s="180"/>
    </row>
    <row r="5" spans="1:4" x14ac:dyDescent="0.3">
      <c r="A5" s="408" t="s">
        <v>755</v>
      </c>
      <c r="B5" s="180"/>
      <c r="C5" s="234" t="s">
        <v>328</v>
      </c>
      <c r="D5" s="180"/>
    </row>
    <row r="6" spans="1:4" x14ac:dyDescent="0.3">
      <c r="A6" s="406" t="s">
        <v>323</v>
      </c>
      <c r="B6" s="180"/>
      <c r="C6" s="235" t="s">
        <v>605</v>
      </c>
      <c r="D6" s="180"/>
    </row>
    <row r="7" spans="1:4" x14ac:dyDescent="0.3">
      <c r="A7" s="406" t="s">
        <v>324</v>
      </c>
      <c r="B7" s="180"/>
      <c r="C7" s="337" t="s">
        <v>282</v>
      </c>
      <c r="D7" s="180"/>
    </row>
    <row r="8" spans="1:4" ht="17.399999999999999" thickBot="1" x14ac:dyDescent="0.35">
      <c r="A8" s="409" t="s">
        <v>321</v>
      </c>
      <c r="B8" s="180"/>
      <c r="C8" s="338" t="s">
        <v>283</v>
      </c>
      <c r="D8" s="180"/>
    </row>
    <row r="9" spans="1:4" ht="18" thickTop="1" thickBot="1" x14ac:dyDescent="0.35">
      <c r="B9" s="180"/>
      <c r="C9" s="234" t="s">
        <v>329</v>
      </c>
      <c r="D9" s="180"/>
    </row>
    <row r="10" spans="1:4" ht="24" thickTop="1" thickBot="1" x14ac:dyDescent="0.35">
      <c r="A10" s="8" t="s">
        <v>105</v>
      </c>
      <c r="B10" s="180"/>
      <c r="C10" s="358" t="s">
        <v>606</v>
      </c>
      <c r="D10" s="180"/>
    </row>
    <row r="11" spans="1:4" ht="17.399999999999999" thickBot="1" x14ac:dyDescent="0.35">
      <c r="A11" s="236" t="s">
        <v>106</v>
      </c>
      <c r="B11" s="180"/>
    </row>
    <row r="12" spans="1:4" ht="24" thickTop="1" thickBot="1" x14ac:dyDescent="0.35">
      <c r="A12" s="25" t="s">
        <v>258</v>
      </c>
      <c r="C12" s="403" t="s">
        <v>318</v>
      </c>
    </row>
    <row r="13" spans="1:4" ht="17.399999999999999" thickBot="1" x14ac:dyDescent="0.35">
      <c r="A13" s="237" t="s">
        <v>257</v>
      </c>
      <c r="C13" s="367" t="s">
        <v>319</v>
      </c>
    </row>
    <row r="14" spans="1:4" ht="18" thickTop="1" thickBot="1" x14ac:dyDescent="0.35"/>
    <row r="15" spans="1:4" ht="24" thickTop="1" thickBot="1" x14ac:dyDescent="0.35">
      <c r="A15" s="405" t="s">
        <v>78</v>
      </c>
      <c r="C15" s="404" t="s">
        <v>320</v>
      </c>
    </row>
    <row r="16" spans="1:4" x14ac:dyDescent="0.3">
      <c r="A16" s="25" t="s">
        <v>759</v>
      </c>
      <c r="C16" s="25" t="s">
        <v>607</v>
      </c>
    </row>
    <row r="17" spans="1:3" ht="17.399999999999999" thickBot="1" x14ac:dyDescent="0.35">
      <c r="A17" s="25" t="s">
        <v>315</v>
      </c>
      <c r="C17" s="237" t="s">
        <v>608</v>
      </c>
    </row>
    <row r="18" spans="1:3" ht="18" thickTop="1" thickBot="1" x14ac:dyDescent="0.35">
      <c r="A18" s="237" t="s">
        <v>619</v>
      </c>
    </row>
    <row r="19" spans="1:3" ht="24" thickTop="1" thickBot="1" x14ac:dyDescent="0.35">
      <c r="C19" s="368" t="s">
        <v>310</v>
      </c>
    </row>
    <row r="20" spans="1:3" x14ac:dyDescent="0.3">
      <c r="C20" s="365" t="s">
        <v>311</v>
      </c>
    </row>
    <row r="21" spans="1:3" x14ac:dyDescent="0.3">
      <c r="C21" s="366" t="s">
        <v>312</v>
      </c>
    </row>
    <row r="22" spans="1:3" ht="17.399999999999999" thickBot="1" x14ac:dyDescent="0.35">
      <c r="C22" s="367" t="s">
        <v>313</v>
      </c>
    </row>
    <row r="23" spans="1:3" ht="17.399999999999999" thickTop="1" x14ac:dyDescent="0.3"/>
  </sheetData>
  <sortState xmlns:xlrd2="http://schemas.microsoft.com/office/spreadsheetml/2017/richdata2" ref="A2:A7">
    <sortCondition ref="A2:A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3"/>
  <sheetViews>
    <sheetView showGridLines="0" workbookViewId="0"/>
  </sheetViews>
  <sheetFormatPr defaultColWidth="13" defaultRowHeight="15.6" x14ac:dyDescent="0.3"/>
  <cols>
    <col min="1" max="1" width="30" style="239" bestFit="1" customWidth="1"/>
    <col min="2" max="2" width="8.5" style="239" bestFit="1" customWidth="1"/>
    <col min="3" max="3" width="6.09765625" style="239" bestFit="1" customWidth="1"/>
    <col min="4" max="5" width="8.796875" style="239" bestFit="1" customWidth="1"/>
    <col min="6" max="6" width="8.3984375" style="239" bestFit="1" customWidth="1"/>
    <col min="7" max="7" width="4.3984375" style="239" bestFit="1" customWidth="1"/>
    <col min="8" max="8" width="4.69921875" style="239" bestFit="1" customWidth="1"/>
    <col min="9" max="9" width="5.69921875" style="239" bestFit="1" customWidth="1"/>
    <col min="10" max="10" width="6.296875" style="239" bestFit="1" customWidth="1"/>
    <col min="11" max="11" width="19.69921875" style="239" bestFit="1" customWidth="1"/>
    <col min="12" max="12" width="1.3984375" style="32" customWidth="1"/>
    <col min="13" max="13" width="5.796875" style="32" bestFit="1" customWidth="1"/>
    <col min="14" max="16384" width="13" style="32"/>
  </cols>
  <sheetData>
    <row r="1" spans="1:13" ht="23.4" thickBot="1" x14ac:dyDescent="0.35">
      <c r="A1" s="230" t="s">
        <v>15</v>
      </c>
      <c r="B1" s="230"/>
      <c r="C1" s="230"/>
      <c r="D1" s="230"/>
      <c r="E1" s="230"/>
      <c r="F1" s="230"/>
      <c r="G1" s="230"/>
      <c r="H1" s="230"/>
      <c r="I1" s="230"/>
      <c r="J1" s="230"/>
      <c r="K1" s="230"/>
    </row>
    <row r="2" spans="1:13" ht="16.8" thickTop="1" thickBot="1" x14ac:dyDescent="0.35">
      <c r="A2" s="273" t="s">
        <v>1</v>
      </c>
      <c r="B2" s="274" t="s">
        <v>2</v>
      </c>
      <c r="C2" s="274" t="s">
        <v>19</v>
      </c>
      <c r="D2" s="274" t="s">
        <v>20</v>
      </c>
      <c r="E2" s="275" t="s">
        <v>58</v>
      </c>
      <c r="F2" s="274" t="s">
        <v>16</v>
      </c>
      <c r="G2" s="274" t="s">
        <v>21</v>
      </c>
      <c r="H2" s="276" t="s">
        <v>107</v>
      </c>
      <c r="I2" s="277" t="s">
        <v>161</v>
      </c>
      <c r="J2" s="276" t="s">
        <v>87</v>
      </c>
      <c r="K2" s="278" t="s">
        <v>85</v>
      </c>
      <c r="M2" s="370" t="s">
        <v>263</v>
      </c>
    </row>
    <row r="3" spans="1:13" x14ac:dyDescent="0.3">
      <c r="A3" s="244" t="s">
        <v>639</v>
      </c>
      <c r="B3" s="294" t="s">
        <v>640</v>
      </c>
      <c r="C3" s="294" t="s">
        <v>756</v>
      </c>
      <c r="D3" s="294">
        <v>0</v>
      </c>
      <c r="E3" s="295" t="s">
        <v>641</v>
      </c>
      <c r="F3" s="266" t="s">
        <v>642</v>
      </c>
      <c r="G3" s="320">
        <v>1</v>
      </c>
      <c r="H3" s="294" t="str">
        <f>CONCATENATE("+",'Personal File'!$B$7+'Personal File'!$C$9+D3)</f>
        <v>+15</v>
      </c>
      <c r="I3" s="293">
        <f t="shared" ref="I3:I4" ca="1" si="0">RANDBETWEEN(1,20)</f>
        <v>14</v>
      </c>
      <c r="J3" s="318">
        <f t="shared" ref="J3:J4" ca="1" si="1">I3+H3</f>
        <v>29</v>
      </c>
      <c r="K3" s="296"/>
      <c r="M3" s="352">
        <v>0</v>
      </c>
    </row>
    <row r="4" spans="1:13" ht="16.2" thickBot="1" x14ac:dyDescent="0.35">
      <c r="A4" s="297" t="s">
        <v>275</v>
      </c>
      <c r="B4" s="298" t="s">
        <v>276</v>
      </c>
      <c r="C4" s="299" t="s">
        <v>756</v>
      </c>
      <c r="D4" s="300" t="s">
        <v>56</v>
      </c>
      <c r="E4" s="300" t="s">
        <v>270</v>
      </c>
      <c r="F4" s="260" t="s">
        <v>277</v>
      </c>
      <c r="G4" s="301">
        <v>0</v>
      </c>
      <c r="H4" s="301" t="str">
        <f>CONCATENATE("+",'Personal File'!$B$7+'Personal File'!$C$9+D4)</f>
        <v>+15</v>
      </c>
      <c r="I4" s="302">
        <f t="shared" ca="1" si="0"/>
        <v>13</v>
      </c>
      <c r="J4" s="303">
        <f t="shared" ca="1" si="1"/>
        <v>28</v>
      </c>
      <c r="K4" s="304"/>
      <c r="M4" s="356" t="s">
        <v>337</v>
      </c>
    </row>
    <row r="5" spans="1:13" ht="6" customHeight="1" thickTop="1" thickBot="1" x14ac:dyDescent="0.35">
      <c r="M5" s="330"/>
    </row>
    <row r="6" spans="1:13" ht="16.8" thickTop="1" thickBot="1" x14ac:dyDescent="0.35">
      <c r="A6" s="273" t="s">
        <v>4</v>
      </c>
      <c r="B6" s="274" t="s">
        <v>5</v>
      </c>
      <c r="C6" s="274" t="s">
        <v>19</v>
      </c>
      <c r="D6" s="274" t="s">
        <v>20</v>
      </c>
      <c r="E6" s="275" t="s">
        <v>58</v>
      </c>
      <c r="F6" s="274" t="s">
        <v>6</v>
      </c>
      <c r="G6" s="274" t="s">
        <v>21</v>
      </c>
      <c r="H6" s="276" t="s">
        <v>107</v>
      </c>
      <c r="I6" s="277" t="s">
        <v>161</v>
      </c>
      <c r="J6" s="276" t="s">
        <v>87</v>
      </c>
      <c r="K6" s="278" t="s">
        <v>85</v>
      </c>
      <c r="M6" s="370" t="s">
        <v>263</v>
      </c>
    </row>
    <row r="7" spans="1:13" x14ac:dyDescent="0.3">
      <c r="A7" s="428" t="s">
        <v>646</v>
      </c>
      <c r="B7" s="429" t="s">
        <v>332</v>
      </c>
      <c r="C7" s="455" t="s">
        <v>756</v>
      </c>
      <c r="D7" s="429">
        <v>1</v>
      </c>
      <c r="E7" s="429" t="s">
        <v>333</v>
      </c>
      <c r="F7" s="430" t="s">
        <v>334</v>
      </c>
      <c r="G7" s="431">
        <v>3</v>
      </c>
      <c r="H7" s="431" t="str">
        <f>CONCATENATE("+",'Personal File'!$B$7+'Personal File'!$C$13+D7)</f>
        <v>+19</v>
      </c>
      <c r="I7" s="432">
        <f t="shared" ref="I7:I10" ca="1" si="2">RANDBETWEEN(1,20)</f>
        <v>2</v>
      </c>
      <c r="J7" s="433">
        <f t="shared" ref="J7:J14" ca="1" si="3">I7+H7</f>
        <v>21</v>
      </c>
      <c r="K7" s="434" t="s">
        <v>618</v>
      </c>
      <c r="M7" s="371">
        <v>8300</v>
      </c>
    </row>
    <row r="8" spans="1:13" x14ac:dyDescent="0.3">
      <c r="A8" s="435" t="s">
        <v>647</v>
      </c>
      <c r="B8" s="436" t="s">
        <v>332</v>
      </c>
      <c r="C8" s="456" t="s">
        <v>756</v>
      </c>
      <c r="D8" s="436">
        <v>1</v>
      </c>
      <c r="E8" s="436" t="s">
        <v>333</v>
      </c>
      <c r="F8" s="437" t="s">
        <v>334</v>
      </c>
      <c r="G8" s="438" t="s">
        <v>337</v>
      </c>
      <c r="H8" s="438" t="str">
        <f>CONCATENATE("+",'Personal File'!$B$7+'Personal File'!$C$13+D8-5)</f>
        <v>+14</v>
      </c>
      <c r="I8" s="439">
        <f t="shared" ca="1" si="2"/>
        <v>19</v>
      </c>
      <c r="J8" s="440">
        <f t="shared" ref="J8" ca="1" si="4">I8+H8</f>
        <v>33</v>
      </c>
      <c r="K8" s="441" t="s">
        <v>758</v>
      </c>
      <c r="M8" s="442" t="s">
        <v>337</v>
      </c>
    </row>
    <row r="9" spans="1:13" x14ac:dyDescent="0.3">
      <c r="A9" s="435" t="s">
        <v>648</v>
      </c>
      <c r="B9" s="436" t="s">
        <v>332</v>
      </c>
      <c r="C9" s="456" t="s">
        <v>756</v>
      </c>
      <c r="D9" s="436">
        <v>1</v>
      </c>
      <c r="E9" s="436" t="s">
        <v>333</v>
      </c>
      <c r="F9" s="437" t="s">
        <v>334</v>
      </c>
      <c r="G9" s="438" t="s">
        <v>337</v>
      </c>
      <c r="H9" s="438" t="str">
        <f>CONCATENATE("+",'Personal File'!$B$7+'Personal File'!$C$13+D9-10)</f>
        <v>+9</v>
      </c>
      <c r="I9" s="439">
        <f t="shared" ca="1" si="2"/>
        <v>20</v>
      </c>
      <c r="J9" s="440">
        <f t="shared" ca="1" si="3"/>
        <v>29</v>
      </c>
      <c r="K9" s="441"/>
      <c r="M9" s="442" t="s">
        <v>337</v>
      </c>
    </row>
    <row r="10" spans="1:13" x14ac:dyDescent="0.3">
      <c r="A10" s="435" t="s">
        <v>766</v>
      </c>
      <c r="B10" s="436" t="s">
        <v>332</v>
      </c>
      <c r="C10" s="456" t="s">
        <v>756</v>
      </c>
      <c r="D10" s="436">
        <v>1</v>
      </c>
      <c r="E10" s="436" t="s">
        <v>333</v>
      </c>
      <c r="F10" s="437" t="s">
        <v>334</v>
      </c>
      <c r="G10" s="438" t="s">
        <v>337</v>
      </c>
      <c r="H10" s="438" t="str">
        <f>CONCATENATE("+",'Personal File'!$B$7+'Personal File'!$C$13+D10)</f>
        <v>+19</v>
      </c>
      <c r="I10" s="439">
        <f t="shared" ca="1" si="2"/>
        <v>20</v>
      </c>
      <c r="J10" s="440">
        <f t="shared" ref="J10" ca="1" si="5">I10+H10</f>
        <v>39</v>
      </c>
      <c r="K10" s="441"/>
      <c r="M10" s="442" t="s">
        <v>337</v>
      </c>
    </row>
    <row r="11" spans="1:13" x14ac:dyDescent="0.3">
      <c r="A11" s="443" t="s">
        <v>649</v>
      </c>
      <c r="B11" s="436" t="s">
        <v>332</v>
      </c>
      <c r="C11" s="456" t="s">
        <v>756</v>
      </c>
      <c r="D11" s="436">
        <v>1</v>
      </c>
      <c r="E11" s="437" t="s">
        <v>333</v>
      </c>
      <c r="F11" s="445" t="s">
        <v>334</v>
      </c>
      <c r="G11" s="438">
        <v>3</v>
      </c>
      <c r="H11" s="436" t="str">
        <f>CONCATENATE("+",'Personal File'!$B$7+'Personal File'!$C$13+D11)</f>
        <v>+19</v>
      </c>
      <c r="I11" s="439">
        <f ca="1">RANDBETWEEN(1,20)</f>
        <v>16</v>
      </c>
      <c r="J11" s="440">
        <f t="shared" ref="J11" ca="1" si="6">I11+H11</f>
        <v>35</v>
      </c>
      <c r="K11" s="441" t="s">
        <v>758</v>
      </c>
      <c r="M11" s="442" t="s">
        <v>337</v>
      </c>
    </row>
    <row r="12" spans="1:13" x14ac:dyDescent="0.3">
      <c r="A12" s="486" t="s">
        <v>342</v>
      </c>
      <c r="B12" s="487" t="s">
        <v>345</v>
      </c>
      <c r="C12" s="488" t="s">
        <v>343</v>
      </c>
      <c r="D12" s="487" t="s">
        <v>344</v>
      </c>
      <c r="E12" s="489" t="s">
        <v>337</v>
      </c>
      <c r="F12" s="490" t="s">
        <v>337</v>
      </c>
      <c r="G12" s="491" t="s">
        <v>337</v>
      </c>
      <c r="H12" s="487" t="s">
        <v>337</v>
      </c>
      <c r="I12" s="492" t="s">
        <v>337</v>
      </c>
      <c r="J12" s="487" t="s">
        <v>337</v>
      </c>
      <c r="K12" s="493"/>
      <c r="M12" s="494">
        <v>3000</v>
      </c>
    </row>
    <row r="13" spans="1:13" x14ac:dyDescent="0.3">
      <c r="A13" s="443" t="s">
        <v>633</v>
      </c>
      <c r="B13" s="436" t="s">
        <v>337</v>
      </c>
      <c r="C13" s="444" t="s">
        <v>56</v>
      </c>
      <c r="D13" s="436" t="s">
        <v>638</v>
      </c>
      <c r="E13" s="437" t="s">
        <v>337</v>
      </c>
      <c r="F13" s="445" t="s">
        <v>337</v>
      </c>
      <c r="G13" s="438">
        <v>1</v>
      </c>
      <c r="H13" s="436" t="s">
        <v>337</v>
      </c>
      <c r="I13" s="439" t="s">
        <v>337</v>
      </c>
      <c r="J13" s="436" t="s">
        <v>337</v>
      </c>
      <c r="K13" s="441"/>
      <c r="M13" s="442">
        <v>5000</v>
      </c>
    </row>
    <row r="14" spans="1:13" ht="16.2" thickBot="1" x14ac:dyDescent="0.35">
      <c r="A14" s="418" t="s">
        <v>634</v>
      </c>
      <c r="B14" s="419" t="s">
        <v>635</v>
      </c>
      <c r="C14" s="419">
        <f>ROUNDUP('Personal File'!C13*1.5,0)</f>
        <v>8</v>
      </c>
      <c r="D14" s="419">
        <v>0</v>
      </c>
      <c r="E14" s="419" t="s">
        <v>270</v>
      </c>
      <c r="F14" s="420" t="s">
        <v>173</v>
      </c>
      <c r="G14" s="421" t="s">
        <v>337</v>
      </c>
      <c r="H14" s="421" t="str">
        <f>CONCATENATE("+",'Personal File'!$B$7+'Personal File'!$C$13+D14+2)</f>
        <v>+20</v>
      </c>
      <c r="I14" s="302">
        <f ca="1">RANDBETWEEN(1,20)</f>
        <v>10</v>
      </c>
      <c r="J14" s="422">
        <f t="shared" ca="1" si="3"/>
        <v>30</v>
      </c>
      <c r="K14" s="424" t="s">
        <v>636</v>
      </c>
      <c r="M14" s="423" t="s">
        <v>337</v>
      </c>
    </row>
    <row r="15" spans="1:13" ht="6" customHeight="1" thickTop="1" thickBot="1" x14ac:dyDescent="0.35">
      <c r="D15" s="279"/>
      <c r="E15" s="279"/>
      <c r="G15" s="271"/>
      <c r="H15" s="271"/>
      <c r="I15" s="271"/>
      <c r="J15" s="271"/>
      <c r="M15" s="330"/>
    </row>
    <row r="16" spans="1:13" ht="16.8" thickTop="1" thickBot="1" x14ac:dyDescent="0.35">
      <c r="A16" s="273" t="s">
        <v>63</v>
      </c>
      <c r="B16" s="274" t="s">
        <v>9</v>
      </c>
      <c r="C16" s="274" t="s">
        <v>28</v>
      </c>
      <c r="D16" s="274" t="s">
        <v>87</v>
      </c>
      <c r="E16" s="274" t="s">
        <v>88</v>
      </c>
      <c r="F16" s="274" t="s">
        <v>89</v>
      </c>
      <c r="G16" s="274" t="s">
        <v>21</v>
      </c>
      <c r="H16" s="280" t="s">
        <v>85</v>
      </c>
      <c r="I16" s="281"/>
      <c r="J16" s="281"/>
      <c r="K16" s="282"/>
      <c r="M16" s="370" t="s">
        <v>263</v>
      </c>
    </row>
    <row r="17" spans="1:13" x14ac:dyDescent="0.3">
      <c r="A17" s="372" t="s">
        <v>340</v>
      </c>
      <c r="B17" s="305">
        <v>4</v>
      </c>
      <c r="C17" s="306">
        <v>5</v>
      </c>
      <c r="D17" s="294">
        <v>0</v>
      </c>
      <c r="E17" s="307">
        <v>0.15</v>
      </c>
      <c r="F17" s="306" t="s">
        <v>163</v>
      </c>
      <c r="G17" s="308">
        <v>15</v>
      </c>
      <c r="H17" s="375" t="s">
        <v>341</v>
      </c>
      <c r="I17" s="283"/>
      <c r="J17" s="283"/>
      <c r="K17" s="284"/>
      <c r="M17" s="352">
        <v>8160</v>
      </c>
    </row>
    <row r="18" spans="1:13" x14ac:dyDescent="0.3">
      <c r="A18" s="250" t="s">
        <v>336</v>
      </c>
      <c r="B18" s="313">
        <v>1</v>
      </c>
      <c r="C18" s="312" t="s">
        <v>337</v>
      </c>
      <c r="D18" s="313" t="s">
        <v>337</v>
      </c>
      <c r="E18" s="314" t="s">
        <v>337</v>
      </c>
      <c r="F18" s="312" t="s">
        <v>337</v>
      </c>
      <c r="G18" s="319" t="s">
        <v>337</v>
      </c>
      <c r="H18" s="315"/>
      <c r="I18" s="310"/>
      <c r="J18" s="310"/>
      <c r="K18" s="311"/>
      <c r="M18" s="371">
        <v>2000</v>
      </c>
    </row>
    <row r="19" spans="1:13" ht="16.2" thickBot="1" x14ac:dyDescent="0.35">
      <c r="A19" s="497" t="s">
        <v>612</v>
      </c>
      <c r="B19" s="498">
        <v>4</v>
      </c>
      <c r="C19" s="498" t="s">
        <v>337</v>
      </c>
      <c r="D19" s="498" t="s">
        <v>337</v>
      </c>
      <c r="E19" s="498" t="s">
        <v>337</v>
      </c>
      <c r="F19" s="499" t="s">
        <v>337</v>
      </c>
      <c r="G19" s="500" t="s">
        <v>337</v>
      </c>
      <c r="H19" s="501"/>
      <c r="I19" s="502"/>
      <c r="J19" s="502"/>
      <c r="K19" s="503"/>
      <c r="L19" s="504"/>
      <c r="M19" s="505" t="s">
        <v>337</v>
      </c>
    </row>
    <row r="20" spans="1:13" ht="6.75" customHeight="1" thickTop="1" thickBot="1" x14ac:dyDescent="0.35">
      <c r="M20" s="330"/>
    </row>
    <row r="21" spans="1:13" ht="16.8" thickTop="1" thickBot="1" x14ac:dyDescent="0.35">
      <c r="D21" s="286" t="s">
        <v>64</v>
      </c>
      <c r="E21" s="287"/>
      <c r="F21" s="280" t="s">
        <v>3</v>
      </c>
      <c r="G21" s="274" t="s">
        <v>21</v>
      </c>
      <c r="H21" s="276" t="s">
        <v>107</v>
      </c>
      <c r="I21" s="280" t="s">
        <v>85</v>
      </c>
      <c r="J21" s="281"/>
      <c r="K21" s="282"/>
      <c r="M21" s="370" t="s">
        <v>263</v>
      </c>
    </row>
    <row r="22" spans="1:13" x14ac:dyDescent="0.3">
      <c r="D22" s="473" t="s">
        <v>335</v>
      </c>
      <c r="E22" s="446"/>
      <c r="F22" s="305">
        <v>1</v>
      </c>
      <c r="G22" s="308">
        <v>2</v>
      </c>
      <c r="H22" s="295" t="s">
        <v>56</v>
      </c>
      <c r="I22" s="447"/>
      <c r="J22" s="474"/>
      <c r="K22" s="475"/>
      <c r="M22" s="352">
        <v>1800</v>
      </c>
    </row>
    <row r="23" spans="1:13" x14ac:dyDescent="0.3">
      <c r="D23" s="484" t="s">
        <v>760</v>
      </c>
      <c r="E23" s="477"/>
      <c r="F23" s="478">
        <v>20</v>
      </c>
      <c r="G23" s="479">
        <f t="shared" ref="G23:G25" si="7">F23/20</f>
        <v>1</v>
      </c>
      <c r="H23" s="480" t="s">
        <v>56</v>
      </c>
      <c r="I23" s="481" t="s">
        <v>761</v>
      </c>
      <c r="J23" s="482"/>
      <c r="K23" s="483"/>
      <c r="M23" s="371" t="s">
        <v>587</v>
      </c>
    </row>
    <row r="24" spans="1:13" x14ac:dyDescent="0.3">
      <c r="D24" s="476" t="s">
        <v>762</v>
      </c>
      <c r="E24" s="477"/>
      <c r="F24" s="478">
        <v>10</v>
      </c>
      <c r="G24" s="479">
        <f t="shared" si="7"/>
        <v>0.5</v>
      </c>
      <c r="H24" s="480" t="s">
        <v>56</v>
      </c>
      <c r="I24" s="481"/>
      <c r="J24" s="482"/>
      <c r="K24" s="483"/>
      <c r="M24" s="371" t="s">
        <v>587</v>
      </c>
    </row>
    <row r="25" spans="1:13" x14ac:dyDescent="0.3">
      <c r="D25" s="485" t="s">
        <v>763</v>
      </c>
      <c r="E25" s="477"/>
      <c r="F25" s="478">
        <v>10</v>
      </c>
      <c r="G25" s="479">
        <f t="shared" si="7"/>
        <v>0.5</v>
      </c>
      <c r="H25" s="480" t="s">
        <v>56</v>
      </c>
      <c r="I25" s="481"/>
      <c r="J25" s="482"/>
      <c r="K25" s="483"/>
      <c r="M25" s="371" t="s">
        <v>587</v>
      </c>
    </row>
    <row r="26" spans="1:13" ht="16.2" thickBot="1" x14ac:dyDescent="0.35">
      <c r="D26" s="448"/>
      <c r="E26" s="449"/>
      <c r="F26" s="450"/>
      <c r="G26" s="301"/>
      <c r="H26" s="451"/>
      <c r="I26" s="452"/>
      <c r="J26" s="453"/>
      <c r="K26" s="454"/>
      <c r="M26" s="356"/>
    </row>
    <row r="27" spans="1:13" ht="16.8" thickTop="1" thickBot="1" x14ac:dyDescent="0.35">
      <c r="M27" s="330"/>
    </row>
    <row r="28" spans="1:13" ht="16.8" thickTop="1" thickBot="1" x14ac:dyDescent="0.35">
      <c r="D28" s="286" t="s">
        <v>295</v>
      </c>
      <c r="E28" s="281"/>
      <c r="F28" s="281"/>
      <c r="G28" s="281"/>
      <c r="H28" s="341" t="s">
        <v>3</v>
      </c>
      <c r="I28" s="341" t="s">
        <v>0</v>
      </c>
      <c r="J28" s="341" t="s">
        <v>296</v>
      </c>
      <c r="K28" s="282" t="s">
        <v>85</v>
      </c>
      <c r="L28" s="342"/>
      <c r="M28" s="370" t="s">
        <v>263</v>
      </c>
    </row>
    <row r="29" spans="1:13" x14ac:dyDescent="0.3">
      <c r="D29" s="343" t="s">
        <v>643</v>
      </c>
      <c r="E29" s="344"/>
      <c r="F29" s="344"/>
      <c r="G29" s="344"/>
      <c r="H29" s="345">
        <v>0</v>
      </c>
      <c r="I29" s="345">
        <v>4</v>
      </c>
      <c r="J29" s="345">
        <v>6</v>
      </c>
      <c r="K29" s="346"/>
      <c r="L29" s="342"/>
      <c r="M29" s="347">
        <f t="shared" ref="M29:M30" si="8">25*H29*I29*J29</f>
        <v>0</v>
      </c>
    </row>
    <row r="30" spans="1:13" x14ac:dyDescent="0.3">
      <c r="D30" s="348" t="s">
        <v>644</v>
      </c>
      <c r="E30" s="349"/>
      <c r="F30" s="349"/>
      <c r="G30" s="349"/>
      <c r="H30" s="350">
        <v>0</v>
      </c>
      <c r="I30" s="350">
        <v>3</v>
      </c>
      <c r="J30" s="350">
        <v>5</v>
      </c>
      <c r="K30" s="351"/>
      <c r="L30" s="342"/>
      <c r="M30" s="352">
        <f t="shared" si="8"/>
        <v>0</v>
      </c>
    </row>
    <row r="31" spans="1:13" x14ac:dyDescent="0.3">
      <c r="D31" s="348" t="s">
        <v>765</v>
      </c>
      <c r="E31" s="349"/>
      <c r="F31" s="349"/>
      <c r="G31" s="349"/>
      <c r="H31" s="350">
        <v>1</v>
      </c>
      <c r="I31" s="350">
        <v>1</v>
      </c>
      <c r="J31" s="350">
        <v>1</v>
      </c>
      <c r="K31" s="351" t="s">
        <v>767</v>
      </c>
      <c r="L31" s="342"/>
      <c r="M31" s="352">
        <f>25*H31*I31*J31*LEFT(K31,2)</f>
        <v>850</v>
      </c>
    </row>
    <row r="32" spans="1:13" ht="16.2" thickBot="1" x14ac:dyDescent="0.35">
      <c r="D32" s="353"/>
      <c r="E32" s="354"/>
      <c r="F32" s="354"/>
      <c r="G32" s="354"/>
      <c r="H32" s="355"/>
      <c r="I32" s="355"/>
      <c r="J32" s="355"/>
      <c r="K32" s="285"/>
      <c r="L32" s="342"/>
      <c r="M32" s="356"/>
    </row>
    <row r="33" ht="16.2" thickTop="1" x14ac:dyDescent="0.3"/>
  </sheetData>
  <phoneticPr fontId="0" type="noConversion"/>
  <conditionalFormatting sqref="H29:H32">
    <cfRule type="cellIs" dxfId="5" priority="5" operator="equal">
      <formula>0</formula>
    </cfRule>
  </conditionalFormatting>
  <conditionalFormatting sqref="I4">
    <cfRule type="cellIs" dxfId="4" priority="16" operator="equal">
      <formula>20</formula>
    </cfRule>
    <cfRule type="cellIs" dxfId="3" priority="17" operator="equal">
      <formula>1</formula>
    </cfRule>
  </conditionalFormatting>
  <conditionalFormatting sqref="I7:I14">
    <cfRule type="cellIs" dxfId="2" priority="1" operator="equal">
      <formula>20</formula>
    </cfRule>
    <cfRule type="cellIs" dxfId="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6"/>
  <sheetViews>
    <sheetView showGridLines="0" workbookViewId="0"/>
  </sheetViews>
  <sheetFormatPr defaultColWidth="7.8984375" defaultRowHeight="15.6" x14ac:dyDescent="0.3"/>
  <cols>
    <col min="1" max="1" width="28.09765625" style="239" bestFit="1" customWidth="1"/>
    <col min="2" max="2" width="4.5" style="239" bestFit="1" customWidth="1"/>
    <col min="3" max="3" width="4.3984375" style="271" bestFit="1" customWidth="1"/>
    <col min="4" max="5" width="22.8984375" style="32" customWidth="1"/>
    <col min="6" max="6" width="1.19921875" style="239" customWidth="1"/>
    <col min="7" max="7" width="9" style="32" bestFit="1" customWidth="1"/>
    <col min="8" max="16384" width="7.8984375" style="32"/>
  </cols>
  <sheetData>
    <row r="1" spans="1:7" ht="23.4" thickBot="1" x14ac:dyDescent="0.35">
      <c r="A1" s="230" t="s">
        <v>82</v>
      </c>
      <c r="B1" s="230"/>
      <c r="C1" s="238"/>
      <c r="D1" s="230"/>
      <c r="E1" s="230"/>
    </row>
    <row r="2" spans="1:7" s="239" customFormat="1" ht="16.8" thickTop="1" thickBot="1" x14ac:dyDescent="0.35">
      <c r="A2" s="240" t="s">
        <v>83</v>
      </c>
      <c r="B2" s="240" t="s">
        <v>3</v>
      </c>
      <c r="C2" s="241" t="s">
        <v>21</v>
      </c>
      <c r="D2" s="242" t="s">
        <v>84</v>
      </c>
      <c r="E2" s="243" t="s">
        <v>85</v>
      </c>
      <c r="G2" s="309" t="s">
        <v>263</v>
      </c>
    </row>
    <row r="3" spans="1:7" x14ac:dyDescent="0.3">
      <c r="A3" s="244" t="s">
        <v>330</v>
      </c>
      <c r="B3" s="245">
        <v>1</v>
      </c>
      <c r="C3" s="246">
        <v>0</v>
      </c>
      <c r="D3" s="247"/>
      <c r="E3" s="248"/>
      <c r="F3" s="249"/>
      <c r="G3" s="328">
        <v>1000</v>
      </c>
    </row>
    <row r="4" spans="1:7" x14ac:dyDescent="0.3">
      <c r="A4" s="253" t="s">
        <v>338</v>
      </c>
      <c r="B4" s="254">
        <v>1</v>
      </c>
      <c r="C4" s="255">
        <v>1</v>
      </c>
      <c r="D4" s="340"/>
      <c r="E4" s="257"/>
      <c r="G4" s="328">
        <v>4000</v>
      </c>
    </row>
    <row r="5" spans="1:7" x14ac:dyDescent="0.3">
      <c r="A5" s="253" t="s">
        <v>273</v>
      </c>
      <c r="B5" s="254">
        <v>1</v>
      </c>
      <c r="C5" s="255" t="s">
        <v>274</v>
      </c>
      <c r="D5" s="256"/>
      <c r="E5" s="257"/>
      <c r="G5" s="328">
        <v>0</v>
      </c>
    </row>
    <row r="6" spans="1:7" x14ac:dyDescent="0.3">
      <c r="A6" s="253" t="s">
        <v>264</v>
      </c>
      <c r="B6" s="254">
        <v>1</v>
      </c>
      <c r="C6" s="255">
        <v>1</v>
      </c>
      <c r="D6" s="256"/>
      <c r="E6" s="257"/>
      <c r="G6" s="328">
        <v>0</v>
      </c>
    </row>
    <row r="7" spans="1:7" ht="16.2" thickBot="1" x14ac:dyDescent="0.35">
      <c r="A7" s="259" t="s">
        <v>265</v>
      </c>
      <c r="B7" s="260">
        <v>1</v>
      </c>
      <c r="C7" s="261">
        <v>0</v>
      </c>
      <c r="D7" s="262"/>
      <c r="E7" s="263"/>
      <c r="G7" s="329">
        <v>0</v>
      </c>
    </row>
    <row r="8" spans="1:7" ht="24" thickTop="1" thickBot="1" x14ac:dyDescent="0.35">
      <c r="A8" s="230" t="s">
        <v>86</v>
      </c>
      <c r="B8" s="230"/>
      <c r="C8" s="264"/>
      <c r="D8" s="230"/>
      <c r="E8" s="265"/>
      <c r="G8" s="330"/>
    </row>
    <row r="9" spans="1:7" ht="16.8" thickTop="1" thickBot="1" x14ac:dyDescent="0.35">
      <c r="A9" s="240" t="s">
        <v>83</v>
      </c>
      <c r="B9" s="240" t="s">
        <v>3</v>
      </c>
      <c r="C9" s="241" t="s">
        <v>21</v>
      </c>
      <c r="D9" s="242" t="s">
        <v>84</v>
      </c>
      <c r="E9" s="243" t="s">
        <v>85</v>
      </c>
      <c r="G9" s="331" t="s">
        <v>263</v>
      </c>
    </row>
    <row r="10" spans="1:7" x14ac:dyDescent="0.3">
      <c r="A10" s="250" t="s">
        <v>302</v>
      </c>
      <c r="B10" s="267">
        <v>1</v>
      </c>
      <c r="C10" s="268">
        <v>0</v>
      </c>
      <c r="D10" s="251"/>
      <c r="E10" s="252"/>
      <c r="F10" s="249"/>
      <c r="G10" s="328">
        <v>1</v>
      </c>
    </row>
    <row r="11" spans="1:7" x14ac:dyDescent="0.3">
      <c r="A11" s="253" t="s">
        <v>300</v>
      </c>
      <c r="B11" s="316">
        <v>1</v>
      </c>
      <c r="C11" s="258">
        <v>0</v>
      </c>
      <c r="D11" s="256"/>
      <c r="E11" s="257"/>
      <c r="F11" s="249"/>
      <c r="G11" s="328">
        <v>1</v>
      </c>
    </row>
    <row r="12" spans="1:7" x14ac:dyDescent="0.3">
      <c r="A12" s="253" t="s">
        <v>298</v>
      </c>
      <c r="B12" s="316">
        <v>10</v>
      </c>
      <c r="C12" s="258">
        <v>1</v>
      </c>
      <c r="D12" s="256"/>
      <c r="E12" s="257"/>
      <c r="F12" s="249"/>
      <c r="G12" s="328">
        <v>0</v>
      </c>
    </row>
    <row r="13" spans="1:7" x14ac:dyDescent="0.3">
      <c r="A13" s="253" t="s">
        <v>301</v>
      </c>
      <c r="B13" s="316">
        <v>3</v>
      </c>
      <c r="C13" s="258">
        <v>0</v>
      </c>
      <c r="D13" s="256"/>
      <c r="E13" s="257"/>
      <c r="F13" s="249"/>
      <c r="G13" s="328">
        <v>0</v>
      </c>
    </row>
    <row r="14" spans="1:7" x14ac:dyDescent="0.3">
      <c r="A14" s="253" t="s">
        <v>620</v>
      </c>
      <c r="B14" s="316">
        <v>1</v>
      </c>
      <c r="C14" s="258">
        <v>0</v>
      </c>
      <c r="D14" s="256"/>
      <c r="E14" s="257"/>
      <c r="F14" s="249"/>
      <c r="G14" s="328" t="s">
        <v>337</v>
      </c>
    </row>
    <row r="15" spans="1:7" x14ac:dyDescent="0.3">
      <c r="A15" s="253" t="s">
        <v>297</v>
      </c>
      <c r="B15" s="316">
        <v>1</v>
      </c>
      <c r="C15" s="258">
        <v>3</v>
      </c>
      <c r="D15" s="256"/>
      <c r="E15" s="257"/>
      <c r="F15" s="249"/>
      <c r="G15" s="328">
        <v>0</v>
      </c>
    </row>
    <row r="16" spans="1:7" x14ac:dyDescent="0.3">
      <c r="A16" s="253" t="s">
        <v>268</v>
      </c>
      <c r="B16" s="316">
        <v>1</v>
      </c>
      <c r="C16" s="258">
        <v>0.5</v>
      </c>
      <c r="D16" s="256"/>
      <c r="E16" s="257"/>
      <c r="F16" s="249"/>
      <c r="G16" s="328">
        <v>10</v>
      </c>
    </row>
    <row r="17" spans="1:7" x14ac:dyDescent="0.3">
      <c r="A17" s="253" t="s">
        <v>299</v>
      </c>
      <c r="B17" s="316">
        <v>10</v>
      </c>
      <c r="C17" s="258">
        <v>0</v>
      </c>
      <c r="D17" s="256"/>
      <c r="E17" s="257"/>
      <c r="F17" s="249"/>
      <c r="G17" s="328">
        <v>0</v>
      </c>
    </row>
    <row r="18" spans="1:7" x14ac:dyDescent="0.3">
      <c r="A18" s="253" t="s">
        <v>267</v>
      </c>
      <c r="B18" s="316">
        <v>1</v>
      </c>
      <c r="C18" s="258">
        <v>1</v>
      </c>
      <c r="D18" s="256"/>
      <c r="E18" s="257"/>
      <c r="F18" s="249"/>
      <c r="G18" s="357">
        <v>0</v>
      </c>
    </row>
    <row r="19" spans="1:7" ht="16.2" thickBot="1" x14ac:dyDescent="0.35">
      <c r="A19" s="259" t="s">
        <v>266</v>
      </c>
      <c r="B19" s="260">
        <v>1</v>
      </c>
      <c r="C19" s="269">
        <v>5</v>
      </c>
      <c r="D19" s="270"/>
      <c r="E19" s="263"/>
      <c r="F19" s="249"/>
      <c r="G19" s="329">
        <v>0</v>
      </c>
    </row>
    <row r="20" spans="1:7" ht="24" thickTop="1" thickBot="1" x14ac:dyDescent="0.35">
      <c r="A20" s="75"/>
      <c r="B20" s="75"/>
      <c r="D20" s="272" t="s">
        <v>331</v>
      </c>
      <c r="E20" s="265"/>
      <c r="G20" s="330"/>
    </row>
    <row r="21" spans="1:7" s="239" customFormat="1" ht="16.8" thickTop="1" thickBot="1" x14ac:dyDescent="0.35">
      <c r="A21" s="240" t="s">
        <v>83</v>
      </c>
      <c r="B21" s="240" t="s">
        <v>3</v>
      </c>
      <c r="C21" s="241" t="s">
        <v>21</v>
      </c>
      <c r="D21" s="242" t="s">
        <v>84</v>
      </c>
      <c r="E21" s="243" t="s">
        <v>85</v>
      </c>
      <c r="G21" s="331" t="s">
        <v>263</v>
      </c>
    </row>
    <row r="22" spans="1:7" x14ac:dyDescent="0.3">
      <c r="A22" s="244"/>
      <c r="B22" s="266"/>
      <c r="C22" s="246"/>
      <c r="D22" s="247"/>
      <c r="E22" s="248"/>
      <c r="G22" s="328"/>
    </row>
    <row r="23" spans="1:7" x14ac:dyDescent="0.3">
      <c r="A23" s="250"/>
      <c r="B23" s="267"/>
      <c r="C23" s="268"/>
      <c r="D23" s="251"/>
      <c r="E23" s="252"/>
      <c r="G23" s="328"/>
    </row>
    <row r="24" spans="1:7" ht="16.2" thickBot="1" x14ac:dyDescent="0.35">
      <c r="A24" s="259"/>
      <c r="B24" s="260"/>
      <c r="C24" s="269"/>
      <c r="D24" s="270"/>
      <c r="E24" s="263"/>
      <c r="G24" s="329"/>
    </row>
    <row r="25" spans="1:7" ht="16.2" thickTop="1" x14ac:dyDescent="0.3">
      <c r="G25" s="332"/>
    </row>
    <row r="26" spans="1:7" x14ac:dyDescent="0.3">
      <c r="E26" s="75" t="s">
        <v>269</v>
      </c>
      <c r="G26" s="364">
        <f>SUM(G3:G24,Martial!M3:M32)</f>
        <v>34122</v>
      </c>
    </row>
  </sheetData>
  <sortState xmlns:xlrd2="http://schemas.microsoft.com/office/spreadsheetml/2017/richdata2" ref="A3:D6">
    <sortCondition ref="A3:A6"/>
  </sortState>
  <phoneticPr fontId="0" type="noConversion"/>
  <conditionalFormatting sqref="G26">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Mystra</vt:lpstr>
      <vt:lpstr>Spells</vt:lpstr>
      <vt:lpstr>Feats</vt:lpstr>
      <vt:lpstr>Martial</vt:lpstr>
      <vt:lpstr>Equipment</vt:lpstr>
      <vt:lpstr>Mystra!Print_Area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2023-11-28T16:14:30Z</dcterms:modified>
</cp:coreProperties>
</file>