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A\Juegos\FoL\NPCs\"/>
    </mc:Choice>
  </mc:AlternateContent>
  <xr:revisionPtr revIDLastSave="0" documentId="13_ncr:1_{639BFA96-7EB5-4BDB-AEB5-261426E0004F}" xr6:coauthVersionLast="47" xr6:coauthVersionMax="47" xr10:uidLastSave="{00000000-0000-0000-0000-000000000000}"/>
  <bookViews>
    <workbookView xWindow="-108" yWindow="-108" windowWidth="23256" windowHeight="13176" xr2:uid="{00000000-000D-0000-FFFF-FFFF00000000}"/>
  </bookViews>
  <sheets>
    <sheet name="Personal File" sheetId="1" r:id="rId1"/>
    <sheet name="Skills" sheetId="2" r:id="rId2"/>
    <sheet name="Prayerbook" sheetId="3" r:id="rId3"/>
    <sheet name="Prayers" sheetId="4" r:id="rId4"/>
    <sheet name="Feats" sheetId="5" r:id="rId5"/>
    <sheet name="Martial" sheetId="6" r:id="rId6"/>
    <sheet name="Equipment" sheetId="7" r:id="rId7"/>
    <sheet name="Mount" sheetId="8" r:id="rId8"/>
  </sheets>
  <externalReferences>
    <externalReference r:id="rId9"/>
  </externalReferences>
  <definedNames>
    <definedName name="NoShade">'[1]Spell Sheet'!$FH$1</definedName>
    <definedName name="_xlnm.Print_Area" localSheetId="7">Mount!$A$1:$H$13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 l="1"/>
  <c r="B13" i="1"/>
  <c r="B12" i="1"/>
  <c r="B11" i="1"/>
  <c r="B10" i="1"/>
  <c r="B9" i="1"/>
  <c r="M54" i="6"/>
  <c r="M36" i="6" l="1"/>
  <c r="M35" i="6"/>
  <c r="B7" i="1" l="1"/>
  <c r="F3" i="2" l="1"/>
  <c r="F4" i="2"/>
  <c r="F5" i="2"/>
  <c r="C8" i="7" l="1"/>
  <c r="G15" i="7"/>
  <c r="C15" i="7"/>
  <c r="O6" i="4" l="1"/>
  <c r="I7" i="6" l="1"/>
  <c r="I3" i="6"/>
  <c r="M25" i="6"/>
  <c r="M26" i="6"/>
  <c r="M27" i="6"/>
  <c r="H18" i="2"/>
  <c r="F21" i="2"/>
  <c r="H12" i="6"/>
  <c r="I12" i="6"/>
  <c r="J12" i="6" l="1"/>
  <c r="I13" i="6"/>
  <c r="M32" i="6"/>
  <c r="G10" i="7" l="1"/>
  <c r="M53" i="6" l="1"/>
  <c r="M52" i="6"/>
  <c r="M51" i="6"/>
  <c r="M50" i="6"/>
  <c r="M49" i="6"/>
  <c r="M48" i="6"/>
  <c r="M47" i="6"/>
  <c r="M46" i="6"/>
  <c r="M45" i="6"/>
  <c r="M44" i="6"/>
  <c r="M43" i="6"/>
  <c r="M42" i="6"/>
  <c r="M41" i="6"/>
  <c r="M40" i="6"/>
  <c r="M39" i="6"/>
  <c r="M38" i="6"/>
  <c r="C9" i="8" l="1"/>
  <c r="C8" i="8"/>
  <c r="C7" i="8"/>
  <c r="C6" i="8"/>
  <c r="C5" i="8"/>
  <c r="C4" i="8"/>
  <c r="H14" i="6" l="1"/>
  <c r="C47" i="7" l="1"/>
  <c r="C46" i="7"/>
  <c r="C39" i="7"/>
  <c r="C22" i="7"/>
  <c r="C20" i="7"/>
  <c r="C12" i="7"/>
  <c r="M37" i="6"/>
  <c r="M34" i="6"/>
  <c r="G28" i="6"/>
  <c r="G27" i="6"/>
  <c r="G26" i="6"/>
  <c r="G25" i="6"/>
  <c r="I16" i="6"/>
  <c r="I15" i="6"/>
  <c r="I14" i="6"/>
  <c r="I11" i="6"/>
  <c r="I8" i="6"/>
  <c r="I5" i="6"/>
  <c r="H6" i="4"/>
  <c r="I6" i="4"/>
  <c r="J6" i="4"/>
  <c r="K6" i="4"/>
  <c r="L6" i="4"/>
  <c r="M6" i="4"/>
  <c r="N6" i="4"/>
  <c r="P6" i="4"/>
  <c r="Q6" i="4"/>
  <c r="B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7" i="2"/>
  <c r="H16" i="2"/>
  <c r="H15" i="2"/>
  <c r="H14" i="2"/>
  <c r="H13" i="2"/>
  <c r="H12" i="2"/>
  <c r="H11" i="2"/>
  <c r="H10" i="2"/>
  <c r="H9" i="2"/>
  <c r="H8" i="2"/>
  <c r="H7" i="2"/>
  <c r="H6" i="2"/>
  <c r="H5" i="2"/>
  <c r="H4" i="2"/>
  <c r="H3" i="2"/>
  <c r="C14" i="1"/>
  <c r="C13" i="1"/>
  <c r="C12" i="1"/>
  <c r="C11" i="1"/>
  <c r="C10" i="1"/>
  <c r="E12" i="1" s="1"/>
  <c r="C9" i="1"/>
  <c r="D8" i="2" l="1"/>
  <c r="E8" i="2" s="1"/>
  <c r="D19" i="2"/>
  <c r="E19" i="2" s="1"/>
  <c r="D18" i="2"/>
  <c r="E18" i="2" s="1"/>
  <c r="D13" i="2"/>
  <c r="E13" i="2" s="1"/>
  <c r="D22" i="2"/>
  <c r="E22" i="2" s="1"/>
  <c r="D15" i="2"/>
  <c r="E15" i="2" s="1"/>
  <c r="D36" i="2"/>
  <c r="E36" i="2" s="1"/>
  <c r="D48" i="2"/>
  <c r="E48" i="2" s="1"/>
  <c r="D5" i="2"/>
  <c r="E5" i="2" s="1"/>
  <c r="D33" i="2"/>
  <c r="E33" i="2" s="1"/>
  <c r="D44" i="2"/>
  <c r="E44" i="2" s="1"/>
  <c r="D45" i="2"/>
  <c r="E45" i="2" s="1"/>
  <c r="D20" i="2"/>
  <c r="E20" i="2" s="1"/>
  <c r="D37" i="2"/>
  <c r="E37" i="2" s="1"/>
  <c r="D40" i="2"/>
  <c r="E40" i="2" s="1"/>
  <c r="D12" i="2"/>
  <c r="E12" i="2" s="1"/>
  <c r="D17" i="2"/>
  <c r="E17" i="2" s="1"/>
  <c r="D27" i="2"/>
  <c r="E27" i="2" s="1"/>
  <c r="D31" i="2"/>
  <c r="E31" i="2" s="1"/>
  <c r="D43" i="2"/>
  <c r="E43" i="2" s="1"/>
  <c r="D11" i="2"/>
  <c r="E11" i="2" s="1"/>
  <c r="D26" i="2"/>
  <c r="E26" i="2" s="1"/>
  <c r="D30" i="2"/>
  <c r="E30" i="2" s="1"/>
  <c r="D42" i="2"/>
  <c r="E42" i="2" s="1"/>
  <c r="D6" i="2"/>
  <c r="E6" i="2" s="1"/>
  <c r="D24" i="2"/>
  <c r="E24" i="2" s="1"/>
  <c r="D28" i="2"/>
  <c r="E28" i="2" s="1"/>
  <c r="D32" i="2"/>
  <c r="E32" i="2" s="1"/>
  <c r="D39" i="2"/>
  <c r="E39" i="2" s="1"/>
  <c r="D14" i="2"/>
  <c r="E14" i="2" s="1"/>
  <c r="D25" i="2"/>
  <c r="E25" i="2" s="1"/>
  <c r="D29" i="2"/>
  <c r="E29" i="2" s="1"/>
  <c r="V46" i="4"/>
  <c r="V42" i="4"/>
  <c r="V38" i="4"/>
  <c r="V34" i="4"/>
  <c r="V30" i="4"/>
  <c r="D37" i="4"/>
  <c r="D43" i="4"/>
  <c r="V33" i="4"/>
  <c r="D36" i="4"/>
  <c r="D42" i="4"/>
  <c r="D45" i="4"/>
  <c r="D38" i="4"/>
  <c r="D32" i="4"/>
  <c r="V45" i="4"/>
  <c r="V41" i="4"/>
  <c r="V37" i="4"/>
  <c r="V44" i="4"/>
  <c r="V40" i="4"/>
  <c r="V36" i="4"/>
  <c r="V32" i="4"/>
  <c r="D39" i="4"/>
  <c r="D40" i="4"/>
  <c r="D44" i="4"/>
  <c r="V43" i="4"/>
  <c r="V39" i="4"/>
  <c r="V35" i="4"/>
  <c r="V31" i="4"/>
  <c r="D41" i="4"/>
  <c r="D46" i="4"/>
  <c r="D26" i="4"/>
  <c r="D28" i="4"/>
  <c r="D30" i="4"/>
  <c r="D35" i="4"/>
  <c r="D53" i="4"/>
  <c r="V18" i="4"/>
  <c r="V20" i="4"/>
  <c r="V22" i="4"/>
  <c r="V24" i="4"/>
  <c r="D17" i="4"/>
  <c r="D19" i="4"/>
  <c r="D21" i="4"/>
  <c r="D25" i="4"/>
  <c r="V27" i="4"/>
  <c r="D52" i="4"/>
  <c r="D22" i="4"/>
  <c r="V26" i="4"/>
  <c r="V28" i="4"/>
  <c r="D31" i="4"/>
  <c r="D50" i="4"/>
  <c r="D23" i="4"/>
  <c r="D34" i="4"/>
  <c r="D20" i="4"/>
  <c r="D27" i="4"/>
  <c r="D29" i="4"/>
  <c r="D33" i="4"/>
  <c r="D51" i="4"/>
  <c r="V17" i="4"/>
  <c r="V19" i="4"/>
  <c r="V21" i="4"/>
  <c r="V23" i="4"/>
  <c r="V25" i="4"/>
  <c r="V29" i="4"/>
  <c r="D18" i="4"/>
  <c r="D24" i="4"/>
  <c r="D3" i="2"/>
  <c r="E3" i="2" s="1"/>
  <c r="D10" i="2"/>
  <c r="E10" i="2" s="1"/>
  <c r="E14" i="1"/>
  <c r="E13" i="1" s="1"/>
  <c r="D7" i="2"/>
  <c r="E7" i="2" s="1"/>
  <c r="D16" i="2"/>
  <c r="E16" i="2" s="1"/>
  <c r="D41" i="2"/>
  <c r="E41" i="2" s="1"/>
  <c r="D4" i="2"/>
  <c r="E4" i="2" s="1"/>
  <c r="D21" i="2"/>
  <c r="E21" i="2" s="1"/>
  <c r="D34" i="2"/>
  <c r="E34" i="2" s="1"/>
  <c r="D38" i="2"/>
  <c r="E38" i="2" s="1"/>
  <c r="D47" i="2"/>
  <c r="E47" i="2" s="1"/>
  <c r="D49" i="2"/>
  <c r="E49" i="2" s="1"/>
  <c r="D35" i="2"/>
  <c r="E35" i="2" s="1"/>
  <c r="B8" i="1"/>
  <c r="D23" i="2"/>
  <c r="E23" i="2" s="1"/>
  <c r="D9" i="2"/>
  <c r="E9" i="2" s="1"/>
  <c r="D46" i="2"/>
  <c r="E46" i="2" s="1"/>
  <c r="H4" i="6"/>
  <c r="H3" i="6"/>
  <c r="J3" i="6" s="1"/>
  <c r="H5" i="6"/>
  <c r="J5" i="6" s="1"/>
  <c r="H6" i="6"/>
  <c r="H16" i="6"/>
  <c r="J16" i="6" s="1"/>
  <c r="H13" i="6"/>
  <c r="J13" i="6" s="1"/>
  <c r="C49" i="7"/>
  <c r="D9" i="4"/>
  <c r="D12" i="4"/>
  <c r="D13" i="4"/>
  <c r="D15" i="4"/>
  <c r="V11" i="4"/>
  <c r="V12" i="4"/>
  <c r="V14" i="4"/>
  <c r="V15" i="4"/>
  <c r="D10" i="4"/>
  <c r="D11" i="4"/>
  <c r="D14" i="4"/>
  <c r="D16" i="4"/>
  <c r="V10" i="4"/>
  <c r="V13" i="4"/>
  <c r="V7" i="4"/>
  <c r="V16" i="4"/>
  <c r="E62" i="2"/>
  <c r="G62" i="7"/>
  <c r="H11" i="6"/>
  <c r="J11" i="6" s="1"/>
  <c r="H15" i="6"/>
  <c r="J15" i="6" s="1"/>
  <c r="E11" i="1"/>
  <c r="V9" i="4"/>
  <c r="V8" i="4"/>
  <c r="V6" i="4"/>
  <c r="V5" i="4"/>
  <c r="V4" i="4"/>
  <c r="V3" i="4"/>
  <c r="D6" i="4"/>
  <c r="D7" i="4"/>
  <c r="D8" i="4"/>
  <c r="E61" i="2"/>
  <c r="D5" i="4"/>
  <c r="E57" i="2"/>
  <c r="E53" i="2"/>
  <c r="E60" i="2"/>
  <c r="E56" i="2"/>
  <c r="E52" i="2"/>
  <c r="D4" i="4"/>
  <c r="E59" i="2"/>
  <c r="E55" i="2"/>
  <c r="E51" i="2"/>
  <c r="D3" i="4"/>
  <c r="E58" i="2"/>
  <c r="E54" i="2"/>
  <c r="H8" i="6"/>
  <c r="J8" i="6" s="1"/>
  <c r="H7" i="6"/>
  <c r="J7" i="6" s="1"/>
  <c r="J14" i="6"/>
  <c r="G37" i="2" l="1"/>
  <c r="I37" i="2" s="1"/>
  <c r="G17" i="2"/>
  <c r="I17" i="2" s="1"/>
  <c r="G15" i="2"/>
  <c r="I15" i="2" s="1"/>
  <c r="G27" i="2"/>
  <c r="I27" i="2" s="1"/>
  <c r="G33" i="2"/>
  <c r="I33" i="2" s="1"/>
  <c r="G44" i="2"/>
  <c r="I44" i="2" s="1"/>
  <c r="G3" i="2"/>
  <c r="I3" i="2" s="1"/>
  <c r="G24" i="2"/>
  <c r="I24" i="2" s="1"/>
  <c r="G40" i="2"/>
  <c r="I40" i="2" s="1"/>
  <c r="G36" i="2"/>
  <c r="I36" i="2" s="1"/>
  <c r="G5" i="2"/>
  <c r="I5" i="2" s="1"/>
  <c r="G20" i="2"/>
  <c r="I20" i="2" s="1"/>
  <c r="G8" i="2"/>
  <c r="I8" i="2" s="1"/>
  <c r="G16" i="2"/>
  <c r="I16" i="2" s="1"/>
  <c r="G48" i="2"/>
  <c r="I48" i="2" s="1"/>
  <c r="G45" i="2"/>
  <c r="I45" i="2" s="1"/>
  <c r="G12" i="2"/>
  <c r="I12" i="2" s="1"/>
  <c r="G13" i="2"/>
  <c r="I13" i="2" s="1"/>
  <c r="G32" i="2"/>
  <c r="I32" i="2" s="1"/>
  <c r="G49" i="2"/>
  <c r="I49" i="2" s="1"/>
  <c r="G29" i="2"/>
  <c r="I29" i="2" s="1"/>
  <c r="G25" i="2"/>
  <c r="I25" i="2" s="1"/>
  <c r="G4" i="2"/>
  <c r="I4" i="2" s="1"/>
  <c r="G28" i="2"/>
  <c r="I28" i="2" s="1"/>
  <c r="G9" i="2"/>
  <c r="I9" i="2" s="1"/>
  <c r="G21" i="2"/>
  <c r="I21" i="2" s="1"/>
  <c r="G7" i="2"/>
  <c r="I7" i="2" s="1"/>
  <c r="G41" i="2"/>
  <c r="I41" i="2" s="1"/>
  <c r="G19" i="2"/>
  <c r="I19" i="2" s="1"/>
  <c r="G11" i="2"/>
  <c r="I11" i="2" s="1"/>
  <c r="G23" i="2"/>
  <c r="I23" i="2" s="1"/>
  <c r="G47" i="2"/>
  <c r="I47" i="2" s="1"/>
  <c r="E50" i="2"/>
  <c r="G46" i="2"/>
  <c r="I46" i="2" s="1"/>
  <c r="G26" i="2"/>
  <c r="I26" i="2" s="1"/>
  <c r="G22" i="2"/>
  <c r="I22" i="2" s="1"/>
  <c r="G43" i="2"/>
  <c r="I43" i="2" s="1"/>
  <c r="G18" i="2"/>
  <c r="I18" i="2" s="1"/>
  <c r="G30" i="2"/>
  <c r="I30" i="2" s="1"/>
  <c r="G31" i="2"/>
  <c r="I31" i="2" s="1"/>
  <c r="G34" i="2"/>
  <c r="I34" i="2" s="1"/>
  <c r="G14" i="2"/>
  <c r="I14" i="2" s="1"/>
  <c r="G6" i="2"/>
  <c r="I6" i="2" s="1"/>
  <c r="G42" i="2"/>
  <c r="I42" i="2" s="1"/>
  <c r="G39" i="2"/>
  <c r="I39" i="2" s="1"/>
  <c r="G10" i="2"/>
  <c r="I10" i="2" s="1"/>
  <c r="G38" i="2"/>
  <c r="I38" i="2" s="1"/>
  <c r="G35" i="2"/>
  <c r="I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7" authorId="0" shapeId="0" xr:uid="{00000000-0006-0000-0000-000001000000}">
      <text>
        <r>
          <rPr>
            <i/>
            <sz val="12"/>
            <color indexed="81"/>
            <rFont val="Times New Roman"/>
            <family val="1"/>
          </rPr>
          <t>aid +1
haste +1</t>
        </r>
      </text>
    </comment>
    <comment ref="B9" authorId="0" shapeId="0" xr:uid="{00000000-0006-0000-0000-000002000000}">
      <text>
        <r>
          <rPr>
            <i/>
            <sz val="12"/>
            <color indexed="81"/>
            <rFont val="Times New Roman"/>
            <family val="1"/>
          </rPr>
          <t>holy transformation +4</t>
        </r>
      </text>
    </comment>
    <comment ref="E9" authorId="0" shapeId="0" xr:uid="{00000000-0006-0000-0000-000003000000}">
      <text>
        <r>
          <rPr>
            <sz val="12"/>
            <color indexed="81"/>
            <rFont val="Times New Roman"/>
            <family val="1"/>
          </rPr>
          <t>See PHB 162</t>
        </r>
      </text>
    </comment>
    <comment ref="B11" authorId="0" shapeId="0" xr:uid="{00000000-0006-0000-0000-000004000000}">
      <text>
        <r>
          <rPr>
            <i/>
            <sz val="12"/>
            <color indexed="81"/>
            <rFont val="Times New Roman"/>
            <family val="1"/>
          </rPr>
          <t>holy transformation +4</t>
        </r>
      </text>
    </comment>
    <comment ref="E11" authorId="0" shapeId="0" xr:uid="{00000000-0006-0000-0000-000005000000}">
      <text>
        <r>
          <rPr>
            <sz val="12"/>
            <color indexed="81"/>
            <rFont val="Times New Roman"/>
            <family val="1"/>
          </rPr>
          <t>[(13 * 6 Archivist) * 75%] + (13 * 1 Con)</t>
        </r>
      </text>
    </comment>
    <comment ref="B12" authorId="0" shapeId="0" xr:uid="{00000000-0006-0000-0000-000006000000}">
      <text>
        <r>
          <rPr>
            <i/>
            <sz val="12"/>
            <color indexed="81"/>
            <rFont val="Times New Roman"/>
            <family val="1"/>
          </rPr>
          <t>Headband of Intellect +2
Ioun Stone +2</t>
        </r>
      </text>
    </comment>
    <comment ref="E12" authorId="0" shapeId="0" xr:uid="{00000000-0006-0000-0000-000007000000}">
      <text>
        <r>
          <rPr>
            <sz val="12"/>
            <color indexed="81"/>
            <rFont val="Times New Roman"/>
            <family val="1"/>
          </rPr>
          <t>Shield of Faith +3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i/>
            <sz val="12"/>
            <color indexed="81"/>
            <rFont val="Times New Roman"/>
            <family val="1"/>
          </rPr>
          <t>cloak of resistance +3
nightshield +3
holy transformation +4</t>
        </r>
      </text>
    </comment>
    <comment ref="F4" authorId="0" shapeId="0" xr:uid="{00000000-0006-0000-0100-000002000000}">
      <text>
        <r>
          <rPr>
            <i/>
            <sz val="12"/>
            <color indexed="81"/>
            <rFont val="Times New Roman"/>
            <family val="1"/>
          </rPr>
          <t>cloak of resistance +3
nightshield +3
holy transformation +4</t>
        </r>
      </text>
    </comment>
    <comment ref="F5" authorId="0" shapeId="0" xr:uid="{00000000-0006-0000-0100-000003000000}">
      <text>
        <r>
          <rPr>
            <i/>
            <sz val="12"/>
            <color indexed="81"/>
            <rFont val="Times New Roman"/>
            <family val="1"/>
          </rPr>
          <t>cloak of resistance +3
nightshield +3
holy transformation +4</t>
        </r>
      </text>
    </comment>
    <comment ref="F10" authorId="0" shapeId="0" xr:uid="{00000000-0006-0000-0100-000004000000}">
      <text>
        <r>
          <rPr>
            <b/>
            <sz val="12"/>
            <color indexed="81"/>
            <rFont val="Times New Roman"/>
            <family val="1"/>
          </rPr>
          <t xml:space="preserve">Price (Item Level):  </t>
        </r>
        <r>
          <rPr>
            <sz val="12"/>
            <color indexed="81"/>
            <rFont val="Times New Roman"/>
            <family val="1"/>
          </rPr>
          <t xml:space="preserve">2,800 gp (7th)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conjuration
</t>
        </r>
        <r>
          <rPr>
            <b/>
            <sz val="12"/>
            <color indexed="81"/>
            <rFont val="Times New Roman"/>
            <family val="1"/>
          </rPr>
          <t xml:space="preserve">Activation:  </t>
        </r>
        <r>
          <rPr>
            <sz val="12"/>
            <color indexed="81"/>
            <rFont val="Times New Roman"/>
            <family val="1"/>
          </rPr>
          <t xml:space="preserve">Move (manipulation); see text
</t>
        </r>
        <r>
          <rPr>
            <b/>
            <sz val="12"/>
            <color indexed="81"/>
            <rFont val="Times New Roman"/>
            <family val="1"/>
          </rPr>
          <t xml:space="preserve">Weight:  </t>
        </r>
        <r>
          <rPr>
            <sz val="12"/>
            <color indexed="81"/>
            <rFont val="Times New Roman"/>
            <family val="1"/>
          </rPr>
          <t>3 lb.
This elaborate mahogany tube has a slit that runs along its length. A wooden dowel, capped on the ends with gold, fi ts against the slit, locking into place with jeweled clasps.
An infinite scrollcase holds up to fifty scrolls or other parchments, which can be placed within it or removed as with any normal scrollcase.  When you activate an infinite scrollcase, the desired scroll unfurls through the slit, ready to read or cast from.  When you cast a spell from a scroll unfurled from an infinite scrollcase, you gain a +4 competence bonus on Concentration checks made to cast that spell defensively.
If you have at least a +1 base attack bonus, you can retrieve a scroll from an infi nite scrollcase as part of a move action, similar to drawing a weapon.
Magic Item Compendium 162</t>
        </r>
      </text>
    </comment>
    <comment ref="F12" authorId="0" shapeId="0" xr:uid="{00000000-0006-0000-0100-000005000000}">
      <text>
        <r>
          <rPr>
            <sz val="12"/>
            <color indexed="81"/>
            <rFont val="Times New Roman"/>
            <family val="1"/>
          </rPr>
          <t>Lore Mastery</t>
        </r>
      </text>
    </comment>
    <comment ref="F18" authorId="0" shapeId="0" xr:uid="{00000000-0006-0000-0100-000006000000}">
      <text>
        <r>
          <rPr>
            <sz val="12"/>
            <color indexed="81"/>
            <rFont val="Times New Roman"/>
            <family val="1"/>
          </rPr>
          <t>K:  Local synergy</t>
        </r>
      </text>
    </comment>
    <comment ref="F21" authorId="0" shapeId="0" xr:uid="{00000000-0006-0000-0100-000007000000}">
      <text>
        <r>
          <rPr>
            <sz val="12"/>
            <color indexed="81"/>
            <rFont val="Times New Roman"/>
            <family val="1"/>
          </rPr>
          <t>Breastplate -4
Gnome (Small) +4</t>
        </r>
      </text>
    </comment>
    <comment ref="F24" authorId="0" shapeId="0" xr:uid="{00000000-0006-0000-0100-000008000000}">
      <text>
        <r>
          <rPr>
            <sz val="12"/>
            <color indexed="81"/>
            <rFont val="Times New Roman"/>
            <family val="1"/>
          </rPr>
          <t>Lore Mastery</t>
        </r>
      </text>
    </comment>
    <comment ref="F26" authorId="0" shapeId="0" xr:uid="{00000000-0006-0000-0100-000009000000}">
      <text>
        <r>
          <rPr>
            <sz val="12"/>
            <color indexed="81"/>
            <rFont val="Times New Roman"/>
            <family val="1"/>
          </rPr>
          <t>Lore Mastery</t>
        </r>
      </text>
    </comment>
    <comment ref="F29" authorId="0" shapeId="0" xr:uid="{00000000-0006-0000-0100-00000A000000}">
      <text>
        <r>
          <rPr>
            <sz val="12"/>
            <color indexed="81"/>
            <rFont val="Times New Roman"/>
            <family val="1"/>
          </rPr>
          <t>Lore Mastery</t>
        </r>
      </text>
    </comment>
    <comment ref="F33" authorId="0" shapeId="0" xr:uid="{00000000-0006-0000-0100-00000B000000}">
      <text>
        <r>
          <rPr>
            <sz val="12"/>
            <color indexed="81"/>
            <rFont val="Times New Roman"/>
            <family val="1"/>
          </rPr>
          <t>Gnome +2</t>
        </r>
      </text>
    </comment>
    <comment ref="F39" authorId="0" shapeId="0" xr:uid="{00000000-0006-0000-0100-00000C000000}">
      <text>
        <r>
          <rPr>
            <sz val="12"/>
            <color indexed="81"/>
            <rFont val="Times New Roman"/>
            <family val="1"/>
          </rPr>
          <t>K:  Archit. synergy</t>
        </r>
      </text>
    </comment>
    <comment ref="F43" authorId="0" shapeId="0" xr:uid="{00000000-0006-0000-0100-00000D000000}">
      <text>
        <r>
          <rPr>
            <sz val="12"/>
            <color indexed="81"/>
            <rFont val="Times New Roman"/>
            <family val="1"/>
          </rPr>
          <t>K:  Arcana synergy</t>
        </r>
      </text>
    </comment>
    <comment ref="F45" authorId="0" shapeId="0" xr:uid="{00000000-0006-0000-0100-00000E000000}">
      <text>
        <r>
          <rPr>
            <sz val="12"/>
            <color indexed="81"/>
            <rFont val="Times New Roman"/>
            <family val="1"/>
          </rPr>
          <t>+2 underground (K:  Dungeon synergy)
+2 outside Material Plane (K:  Planes synergy)</t>
        </r>
      </text>
    </comment>
    <comment ref="F48" authorId="0" shapeId="0" xr:uid="{00000000-0006-0000-0100-00000F000000}">
      <text>
        <r>
          <rPr>
            <sz val="12"/>
            <color indexed="81"/>
            <rFont val="Times New Roman"/>
            <family val="1"/>
          </rPr>
          <t>Spellcraft synergy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9" authorId="0" shapeId="0" xr:uid="{00000000-0006-0000-0200-000001000000}">
      <text>
        <r>
          <rPr>
            <sz val="12"/>
            <color indexed="81"/>
            <rFont val="Times New Roman"/>
            <family val="1"/>
          </rPr>
          <t>Phosphorescent moss</t>
        </r>
      </text>
    </comment>
    <comment ref="D14" authorId="0" shapeId="0" xr:uid="{00000000-0006-0000-0200-000002000000}">
      <text>
        <r>
          <rPr>
            <sz val="12"/>
            <color indexed="81"/>
            <rFont val="Times New Roman"/>
            <family val="1"/>
          </rPr>
          <t>Prism, lens, or monocle</t>
        </r>
      </text>
    </comment>
    <comment ref="D15" authorId="0" shapeId="0" xr:uid="{00000000-0006-0000-0200-000003000000}">
      <text>
        <r>
          <rPr>
            <sz val="12"/>
            <color indexed="81"/>
            <rFont val="Times New Roman"/>
            <family val="1"/>
          </rPr>
          <t>Miniature cloak</t>
        </r>
      </text>
    </comment>
    <comment ref="D19" authorId="0" shapeId="0" xr:uid="{00000000-0006-0000-0200-000004000000}">
      <text>
        <r>
          <rPr>
            <sz val="12"/>
            <color indexed="81"/>
            <rFont val="Times New Roman"/>
            <family val="1"/>
          </rPr>
          <t>Pure Water</t>
        </r>
      </text>
    </comment>
    <comment ref="D20" authorId="0" shapeId="0" xr:uid="{00000000-0006-0000-0200-000005000000}">
      <text>
        <r>
          <rPr>
            <sz val="12"/>
            <color indexed="81"/>
            <rFont val="Times New Roman"/>
            <family val="1"/>
          </rPr>
          <t>holy water, holy symbol, 100 XP</t>
        </r>
      </text>
    </comment>
    <comment ref="D22" authorId="0" shapeId="0" xr:uid="{00000000-0006-0000-0200-000006000000}">
      <text>
        <r>
          <rPr>
            <sz val="12"/>
            <color indexed="81"/>
            <rFont val="Times New Roman"/>
            <family val="1"/>
          </rPr>
          <t>Soot &amp; Salt</t>
        </r>
      </text>
    </comment>
    <comment ref="D29" authorId="0" shapeId="0" xr:uid="{00000000-0006-0000-0200-000007000000}">
      <text>
        <r>
          <rPr>
            <sz val="12"/>
            <color indexed="81"/>
            <rFont val="Times New Roman"/>
            <family val="1"/>
          </rPr>
          <t>Earth from grave</t>
        </r>
      </text>
    </comment>
    <comment ref="D42" authorId="0" shapeId="0" xr:uid="{00000000-0006-0000-0200-000008000000}">
      <text>
        <r>
          <rPr>
            <sz val="12"/>
            <color indexed="81"/>
            <rFont val="Times New Roman"/>
            <family val="1"/>
          </rPr>
          <t>Imbued weapon</t>
        </r>
      </text>
    </comment>
    <comment ref="D47" authorId="0" shapeId="0" xr:uid="{00000000-0006-0000-0200-000009000000}">
      <text>
        <r>
          <rPr>
            <sz val="12"/>
            <color indexed="81"/>
            <rFont val="Times New Roman"/>
            <family val="1"/>
          </rPr>
          <t>Powdered silver</t>
        </r>
      </text>
    </comment>
    <comment ref="D48" authorId="0" shapeId="0" xr:uid="{00000000-0006-0000-0200-00000A000000}">
      <text>
        <r>
          <rPr>
            <sz val="12"/>
            <color indexed="81"/>
            <rFont val="Times New Roman"/>
            <family val="1"/>
          </rPr>
          <t>Powdered silver</t>
        </r>
      </text>
    </comment>
    <comment ref="D52" authorId="0" shapeId="0" xr:uid="{00000000-0006-0000-0200-00000B000000}">
      <text>
        <r>
          <rPr>
            <sz val="12"/>
            <color indexed="81"/>
            <rFont val="Times New Roman"/>
            <family val="1"/>
          </rPr>
          <t>Parchment w/ holy text</t>
        </r>
      </text>
    </comment>
    <comment ref="D54" authorId="0" shapeId="0" xr:uid="{00000000-0006-0000-0200-00000C000000}">
      <text>
        <r>
          <rPr>
            <sz val="12"/>
            <rFont val="Times New Roman"/>
            <family val="1"/>
          </rPr>
          <t>Bag and candle</t>
        </r>
      </text>
    </comment>
    <comment ref="D56" authorId="0" shapeId="0" xr:uid="{00000000-0006-0000-0200-00000D000000}">
      <text/>
    </comment>
    <comment ref="D60" authorId="0" shapeId="0" xr:uid="{00000000-0006-0000-0200-00000E000000}">
      <text>
        <r>
          <rPr>
            <sz val="12"/>
            <color indexed="81"/>
            <rFont val="Times New Roman"/>
            <family val="1"/>
          </rPr>
          <t>25 gp of sticks and bones</t>
        </r>
      </text>
    </comment>
    <comment ref="D63" authorId="0" shapeId="0" xr:uid="{00000000-0006-0000-0200-00000F000000}">
      <text>
        <r>
          <rPr>
            <sz val="12"/>
            <color indexed="81"/>
            <rFont val="Times New Roman"/>
            <family val="1"/>
          </rPr>
          <t>tallow, bringstone, powdered iron</t>
        </r>
      </text>
    </comment>
    <comment ref="D64" authorId="0" shapeId="0" xr:uid="{00000000-0006-0000-0200-000010000000}">
      <text>
        <r>
          <rPr>
            <sz val="12"/>
            <color indexed="81"/>
            <rFont val="Times New Roman"/>
            <family val="1"/>
          </rPr>
          <t>5 gems worth 1GP each</t>
        </r>
      </text>
    </comment>
    <comment ref="D70" authorId="0" shapeId="0" xr:uid="{00000000-0006-0000-0200-000011000000}">
      <text>
        <r>
          <rPr>
            <sz val="12"/>
            <rFont val="Times New Roman"/>
            <family val="1"/>
          </rPr>
          <t>Bag and candle</t>
        </r>
      </text>
    </comment>
    <comment ref="D74" authorId="0" shapeId="0" xr:uid="{00000000-0006-0000-0200-000012000000}">
      <text>
        <r>
          <rPr>
            <sz val="12"/>
            <color indexed="81"/>
            <rFont val="Times New Roman"/>
            <family val="1"/>
          </rPr>
          <t>phosphorous</t>
        </r>
      </text>
    </comment>
    <comment ref="D78" authorId="0" shapeId="0" xr:uid="{00000000-0006-0000-0200-000013000000}">
      <text/>
    </comment>
    <comment ref="D83" authorId="0" shapeId="0" xr:uid="{00000000-0006-0000-0200-000014000000}">
      <text>
        <r>
          <rPr>
            <sz val="12"/>
            <color indexed="81"/>
            <rFont val="Times New Roman"/>
            <family val="1"/>
          </rPr>
          <t>Herbal inhalant applied under nostrils, smoked, or imbibed</t>
        </r>
      </text>
    </comment>
    <comment ref="D84" authorId="0" shapeId="0" xr:uid="{00000000-0006-0000-0200-000015000000}">
      <text>
        <r>
          <rPr>
            <sz val="12"/>
            <color indexed="81"/>
            <rFont val="Times New Roman"/>
            <family val="1"/>
          </rPr>
          <t>100+ GP worth of diamond dust</t>
        </r>
      </text>
    </comment>
    <comment ref="D86" authorId="0" shapeId="0" xr:uid="{00000000-0006-0000-0200-000016000000}">
      <text/>
    </comment>
    <comment ref="D87" authorId="0" shapeId="0" xr:uid="{00000000-0006-0000-0200-000017000000}">
      <text>
        <r>
          <rPr>
            <sz val="12"/>
            <color indexed="81"/>
            <rFont val="Times New Roman"/>
            <family val="1"/>
          </rPr>
          <t>Parchment w/ unholy text</t>
        </r>
      </text>
    </comment>
    <comment ref="D90" authorId="0" shapeId="0" xr:uid="{00000000-0006-0000-0200-000018000000}">
      <text>
        <r>
          <rPr>
            <sz val="12"/>
            <color indexed="81"/>
            <rFont val="Times New Roman"/>
            <family val="1"/>
          </rPr>
          <t>Natural pool of water</t>
        </r>
      </text>
    </comment>
    <comment ref="D96" authorId="0" shapeId="0" xr:uid="{00000000-0006-0000-0200-000019000000}">
      <text>
        <r>
          <rPr>
            <sz val="12"/>
            <color indexed="81"/>
            <rFont val="Times New Roman"/>
            <family val="1"/>
          </rPr>
          <t>A statuette of a Celestial or fiend worth 50 gp.</t>
        </r>
      </text>
    </comment>
    <comment ref="D98" authorId="0" shapeId="0" xr:uid="{00000000-0006-0000-0200-00001A000000}">
      <text>
        <r>
          <rPr>
            <sz val="12"/>
            <color indexed="81"/>
            <rFont val="Times New Roman"/>
            <family val="1"/>
          </rPr>
          <t>You trace the glyph with incense, which must first be sprinkled with powdered diamond worth at least 200 gp.</t>
        </r>
      </text>
    </comment>
    <comment ref="D102" authorId="0" shapeId="0" xr:uid="{00000000-0006-0000-0200-00001B000000}">
      <text>
        <r>
          <rPr>
            <sz val="12"/>
            <color indexed="81"/>
            <rFont val="Times New Roman"/>
            <family val="1"/>
          </rPr>
          <t>Parchment w/ unholy text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rFont val="Times New Roman"/>
            <family val="1"/>
          </rPr>
          <t xml:space="preserve">Your path to faith is more scholarly than those of other clerics.
</t>
        </r>
        <r>
          <rPr>
            <b/>
            <sz val="12"/>
            <color indexed="81"/>
            <rFont val="Times New Roman"/>
            <family val="1"/>
          </rPr>
          <t xml:space="preserve">Prerequisites:  </t>
        </r>
        <r>
          <rPr>
            <sz val="12"/>
            <rFont val="Times New Roman"/>
            <family val="1"/>
          </rPr>
          <t xml:space="preserve">Intelligence 13+
</t>
        </r>
        <r>
          <rPr>
            <b/>
            <sz val="12"/>
            <color indexed="81"/>
            <rFont val="Times New Roman"/>
            <family val="1"/>
          </rPr>
          <t xml:space="preserve">Benefit:  </t>
        </r>
        <r>
          <rPr>
            <sz val="12"/>
            <rFont val="Times New Roman"/>
            <family val="1"/>
          </rPr>
          <t xml:space="preserve">For the purpose of determining bonus divine spells per day and maximum divine spell level, your primary spellcasting ability is Intelligence.  If you have more than one divine spellcasting class, the bonus applies to only one of those classes.  Your spell save DCs are not affected by this change.
</t>
        </r>
        <r>
          <rPr>
            <b/>
            <sz val="12"/>
            <color indexed="81"/>
            <rFont val="Times New Roman"/>
            <family val="1"/>
          </rPr>
          <t xml:space="preserve">Special:  </t>
        </r>
        <r>
          <rPr>
            <sz val="12"/>
            <rFont val="Times New Roman"/>
            <family val="1"/>
          </rPr>
          <t>You may only take this feat as a 1st-level character.  If you take this feat more than once, it applies to a different divine spellcasting class each time.  You may take this feat even if you have no divine spellcasting classes yet.
Legends of the Twins (Dragonlance)</t>
        </r>
      </text>
    </comment>
    <comment ref="A3" authorId="0" shapeId="0" xr:uid="{00000000-0006-0000-0400-000002000000}">
      <text>
        <r>
          <rPr>
            <sz val="12"/>
            <color indexed="81"/>
            <rFont val="Times New Roman"/>
            <family val="1"/>
          </rPr>
          <t xml:space="preserve">In addition to your studies of the darkness, you have spent time studying giants and fey.
</t>
        </r>
        <r>
          <rPr>
            <b/>
            <sz val="12"/>
            <color indexed="81"/>
            <rFont val="Times New Roman"/>
            <family val="1"/>
          </rPr>
          <t xml:space="preserve">Prerequisite:  </t>
        </r>
        <r>
          <rPr>
            <sz val="12"/>
            <color indexed="81"/>
            <rFont val="Times New Roman"/>
            <family val="1"/>
          </rPr>
          <t xml:space="preserve">Dark knowledge.
</t>
        </r>
        <r>
          <rPr>
            <b/>
            <sz val="12"/>
            <color indexed="81"/>
            <rFont val="Times New Roman"/>
            <family val="1"/>
          </rPr>
          <t xml:space="preserve">Benefit:  </t>
        </r>
        <r>
          <rPr>
            <sz val="12"/>
            <color indexed="81"/>
            <rFont val="Times New Roman"/>
            <family val="1"/>
          </rPr>
          <t xml:space="preserve">You can use your dark knowledge on giants and fey. You use Knowledge (nature) for dark knowledge checks regarding these two creature types.
</t>
        </r>
        <r>
          <rPr>
            <b/>
            <sz val="12"/>
            <color indexed="81"/>
            <rFont val="Times New Roman"/>
            <family val="1"/>
          </rPr>
          <t xml:space="preserve">Normal:  </t>
        </r>
        <r>
          <rPr>
            <sz val="12"/>
            <color indexed="81"/>
            <rFont val="Times New Roman"/>
            <family val="1"/>
          </rPr>
          <t>Without this feat, a character with dark knowledge can only use that class feature on aberrations, elementals, magical beasts, outsiders, and undead.
Heroes of Horror 119</t>
        </r>
      </text>
    </comment>
    <comment ref="A4" authorId="0" shapeId="0" xr:uid="{00000000-0006-0000-0400-000003000000}">
      <text>
        <r>
          <rPr>
            <sz val="12"/>
            <color indexed="81"/>
            <rFont val="Times New Roman"/>
            <family val="1"/>
          </rPr>
          <t xml:space="preserve">In addition to your studies of the darkness, you have spent time studying dragons and constructs.
</t>
        </r>
        <r>
          <rPr>
            <b/>
            <sz val="12"/>
            <color indexed="81"/>
            <rFont val="Times New Roman"/>
            <family val="1"/>
          </rPr>
          <t xml:space="preserve">Prerequisite:  </t>
        </r>
        <r>
          <rPr>
            <sz val="12"/>
            <color indexed="81"/>
            <rFont val="Times New Roman"/>
            <family val="1"/>
          </rPr>
          <t xml:space="preserve">Dark knowledge.
</t>
        </r>
        <r>
          <rPr>
            <b/>
            <sz val="12"/>
            <color indexed="81"/>
            <rFont val="Times New Roman"/>
            <family val="1"/>
          </rPr>
          <t xml:space="preserve">Benefit:  </t>
        </r>
        <r>
          <rPr>
            <sz val="12"/>
            <color indexed="81"/>
            <rFont val="Times New Roman"/>
            <family val="1"/>
          </rPr>
          <t xml:space="preserve">You can use your dark knowledge ability on dragons and constructs. You use Knowledge (arcana) for dark knowledge checks regarding these two creature types.
</t>
        </r>
        <r>
          <rPr>
            <b/>
            <sz val="12"/>
            <color indexed="81"/>
            <rFont val="Times New Roman"/>
            <family val="1"/>
          </rPr>
          <t xml:space="preserve">Normal:  </t>
        </r>
        <r>
          <rPr>
            <sz val="12"/>
            <color indexed="81"/>
            <rFont val="Times New Roman"/>
            <family val="1"/>
          </rPr>
          <t>Without this feat, a character with dark knowledge can use that class feature only on aberrations, elementals, magical beasts, outsiders, and undead.
Heroes of Horror 122</t>
        </r>
      </text>
    </comment>
    <comment ref="A5" authorId="0" shapeId="0" xr:uid="{00000000-0006-0000-0400-000004000000}">
      <text>
        <r>
          <rPr>
            <sz val="12"/>
            <color indexed="81"/>
            <rFont val="Times New Roman"/>
            <family val="1"/>
          </rPr>
          <t xml:space="preserve">You have the ability to dredge up obscure knowledge in appropriate situations.
</t>
        </r>
        <r>
          <rPr>
            <b/>
            <sz val="12"/>
            <color indexed="81"/>
            <rFont val="Times New Roman"/>
            <family val="1"/>
          </rPr>
          <t xml:space="preserve">Prerequisites:  </t>
        </r>
        <r>
          <rPr>
            <sz val="12"/>
            <color indexed="81"/>
            <rFont val="Times New Roman"/>
            <family val="1"/>
          </rPr>
          <t xml:space="preserve">Gnome, Int 13.
</t>
        </r>
        <r>
          <rPr>
            <b/>
            <sz val="12"/>
            <color indexed="81"/>
            <rFont val="Times New Roman"/>
            <family val="1"/>
          </rPr>
          <t xml:space="preserve">Benefit:  </t>
        </r>
        <r>
          <rPr>
            <sz val="12"/>
            <color indexed="81"/>
            <rFont val="Times New Roman"/>
            <family val="1"/>
          </rPr>
          <t>Whenever you make a Knowledge check or a bardic knowledge check, roll twice and use the better of the two results.
Feat Bible 458</t>
        </r>
      </text>
    </comment>
    <comment ref="A6" authorId="0" shapeId="0" xr:uid="{00000000-0006-0000-0400-000005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9" authorId="0" shapeId="0" xr:uid="{00000000-0006-0000-0400-000006000000}">
      <text>
        <r>
          <rPr>
            <sz val="12"/>
            <color indexed="81"/>
            <rFont val="Times New Roman"/>
            <family val="1"/>
          </rPr>
          <t>Base Knowledge check is DC is 15.
Heroes of Horror 83</t>
        </r>
      </text>
    </comment>
    <comment ref="A10" authorId="0" shapeId="0" xr:uid="{00000000-0006-0000-0400-000007000000}">
      <text>
        <r>
          <rPr>
            <sz val="12"/>
            <color indexed="81"/>
            <rFont val="Times New Roman"/>
            <family val="1"/>
          </rPr>
          <t>Starting at 5th level, the archivist can use his dark knowledge to help his allies fight off the corrupting influence of other creatures.  Allies within 60 feet of the archivist gain a +1 bonus on saving throws against the affected creature’s abilities.  If the archivist succeeds on his Knowledge check by 10 or more, this bonus increases to +2.  If the archivist succeeds on his Knowledge check by 20 or more, this bonus increases to +3.
Heroes of Horror 83</t>
        </r>
      </text>
    </comment>
    <comment ref="A11" authorId="0" shapeId="0" xr:uid="{00000000-0006-0000-0400-000008000000}">
      <text>
        <r>
          <rPr>
            <b/>
            <sz val="12"/>
            <color indexed="81"/>
            <rFont val="Times New Roman"/>
            <family val="1"/>
          </rPr>
          <t xml:space="preserve">Tactics:  </t>
        </r>
        <r>
          <rPr>
            <sz val="12"/>
            <color indexed="81"/>
            <rFont val="Times New Roman"/>
            <family val="1"/>
          </rPr>
          <t>The archivist knows the general combat behaviors of creatures of that race, granting his allies a +1 bonus to attack rolls made against them.  For example, an archivist confronted by corruption eaters who succeeded on his Knowledge (dungeoneering) check would grant his allies the attack bonus against all the corruption eaters they fought in that encounter.
If the archivist succeeds on his Knowledge check by 10 or more, then this bonus increases to +2.  If the archivist succeeds on his Knowledge check by 20 or more, then this bonus increases to +3.
Heroes of Horror 83</t>
        </r>
      </text>
    </comment>
    <comment ref="A12" authorId="0" shapeId="0" xr:uid="{00000000-0006-0000-0400-000009000000}">
      <text>
        <r>
          <rPr>
            <sz val="12"/>
            <color indexed="81"/>
            <rFont val="Times New Roman"/>
            <family val="1"/>
          </rPr>
          <t>Starting at 8th level, an archivist can direct his allies to attack vital spots of his enemies.  On a successful Knowledge check, he grants them a bonus to weapon damage rolls made against the target creatures equal to 1d6 points of damage.  If the archivist succeeds on his Knowledge check by 10 or more, then this bonus increases to 2d6.  If the archivist succeeds on his Knowledge check by 20 or more, then this bonus increases to 3d6.
Heroes of Horror 83</t>
        </r>
      </text>
    </comment>
    <comment ref="A13" authorId="0" shapeId="0" xr:uid="{00000000-0006-0000-0400-00000A000000}">
      <text>
        <r>
          <rPr>
            <b/>
            <sz val="12"/>
            <color indexed="81"/>
            <rFont val="Times New Roman"/>
            <family val="1"/>
          </rPr>
          <t xml:space="preserve">Lore Mastery:  </t>
        </r>
        <r>
          <rPr>
            <sz val="12"/>
            <color indexed="81"/>
            <rFont val="Times New Roman"/>
            <family val="1"/>
          </rPr>
          <t>Upon reaching 2nd level, an archivist gains a +2 bonus to all Decipher Script checks and to all checks of any one Knowledge skill of his choice. Once this choice is made, it cannot be changed. At 7th, 13th, and 17th level, the archivist can choose an additional Knowledge skill on which to gain the +2 bonus.</t>
        </r>
      </text>
    </comment>
    <comment ref="A15" authorId="0" shapeId="0" xr:uid="{00000000-0006-0000-0400-00000B000000}">
      <text>
        <r>
          <rPr>
            <b/>
            <sz val="12"/>
            <color indexed="81"/>
            <rFont val="Times New Roman"/>
            <family val="1"/>
          </rPr>
          <t xml:space="preserve">Lore Mastery:  </t>
        </r>
        <r>
          <rPr>
            <sz val="12"/>
            <color indexed="81"/>
            <rFont val="Times New Roman"/>
            <family val="1"/>
          </rPr>
          <t>Upon reaching 2nd level, an archivist gains a +2 bonus to all Decipher Script checks and to all checks of any one Knowledge skill of his choice. Once this choice is made, it cannot be changed. At 7th, 13th, and 17th level, the archivist can choose an additional Knowledge skill on which to gain the +2 bonus.</t>
        </r>
      </text>
    </comment>
    <comment ref="A16" authorId="0" shapeId="0" xr:uid="{00000000-0006-0000-0400-00000C000000}">
      <text>
        <r>
          <rPr>
            <b/>
            <sz val="12"/>
            <color indexed="81"/>
            <rFont val="Times New Roman"/>
            <family val="1"/>
          </rPr>
          <t xml:space="preserve">Lore Mastery:  </t>
        </r>
        <r>
          <rPr>
            <sz val="12"/>
            <color indexed="81"/>
            <rFont val="Times New Roman"/>
            <family val="1"/>
          </rPr>
          <t>Upon reaching 2nd level, an archivist gains a +2 bonus to all Decipher Script checks and to all checks of any one Knowledge skill of his choice. Once this choice is made, it cannot be changed. At 7th, 13th, and 17th level, the archivist can choose an additional Knowledge skill on which to gain the +2 bonus.</t>
        </r>
      </text>
    </comment>
    <comment ref="A17" authorId="0" shapeId="0" xr:uid="{00000000-0006-0000-0400-00000D000000}">
      <text>
        <r>
          <rPr>
            <sz val="12"/>
            <color indexed="81"/>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color indexed="81"/>
            <rFont val="Times New Roman"/>
            <family val="1"/>
          </rPr>
          <t xml:space="preserve">Caster level 1st.
</t>
        </r>
        <r>
          <rPr>
            <b/>
            <sz val="12"/>
            <color indexed="81"/>
            <rFont val="Times New Roman"/>
            <family val="1"/>
          </rPr>
          <t xml:space="preserve">Benefit:  </t>
        </r>
        <r>
          <rPr>
            <sz val="12"/>
            <color indexed="81"/>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t>
        </r>
      </text>
    </comment>
    <comment ref="A18" authorId="0" shapeId="0" xr:uid="{00000000-0006-0000-0400-00000E000000}">
      <text>
        <r>
          <rPr>
            <b/>
            <sz val="12"/>
            <color indexed="81"/>
            <rFont val="Times New Roman"/>
            <family val="1"/>
          </rPr>
          <t xml:space="preserve">Still Mind (Ex):  </t>
        </r>
        <r>
          <rPr>
            <sz val="12"/>
            <color indexed="81"/>
            <rFont val="Times New Roman"/>
            <family val="1"/>
          </rPr>
          <t>Starting at 4th level, an archivist gains a +2 bonus on saving throws against spells and effects from the school of enchantment, due to his rigorous focus and intense mental discipline.</t>
        </r>
      </text>
    </comment>
    <comment ref="A19" authorId="0" shapeId="0" xr:uid="{00000000-0006-0000-0400-00000F000000}">
      <text>
        <r>
          <rPr>
            <sz val="12"/>
            <color indexed="81"/>
            <rFont val="Times New Roman"/>
            <family val="1"/>
          </rPr>
          <t xml:space="preserve">You can imbue your spells with the raw energy of good.
</t>
        </r>
        <r>
          <rPr>
            <b/>
            <sz val="12"/>
            <color indexed="81"/>
            <rFont val="Times New Roman"/>
            <family val="1"/>
          </rPr>
          <t xml:space="preserve">Prerequisite: </t>
        </r>
        <r>
          <rPr>
            <sz val="12"/>
            <color indexed="81"/>
            <rFont val="Times New Roman"/>
            <family val="1"/>
          </rPr>
          <t xml:space="preserve">Any good alignment.
</t>
        </r>
        <r>
          <rPr>
            <b/>
            <sz val="12"/>
            <color indexed="81"/>
            <rFont val="Times New Roman"/>
            <family val="1"/>
          </rPr>
          <t xml:space="preserve">Benefit: </t>
        </r>
        <r>
          <rPr>
            <sz val="12"/>
            <color indexed="81"/>
            <rFont val="Times New Roman"/>
            <family val="1"/>
          </rPr>
          <t>A spell you modify with this feat gains the good descriptor.  Furthermore, if the spell deals damage, half of the damage (rounded down) results directly from divine power and is therefore not subject to be reduced by resistance or immunity to energy-based attacks.  For example, a consecrated fire storm spell cast by a 16th-level cleric deals 16d6 points of damage, half of which is fire damage and half of which is sheer divine power.  Thus, creatures immune to fire still take damage.  The consecrated spell uses up a spell slot one level higher than the spell’s actual level.
Complete Divine 79</t>
        </r>
      </text>
    </comment>
    <comment ref="A20" authorId="0" shapeId="0" xr:uid="{00000000-0006-0000-0400-000010000000}">
      <text>
        <r>
          <rPr>
            <sz val="12"/>
            <color indexed="81"/>
            <rFont val="Times New Roman"/>
            <family val="1"/>
          </rPr>
          <t>By speaking aloud a dread secret of the target creature, an archivist of 11th level or higher can dazzle a target creature for 1 round.  Unlike other dark knowledge, this ability can be used only against a single creature.  If the archivist succeeds on his Knowledge check by 10 or more, then the target is dazed for 1 round.  If the archivist succeeds on his Knowledge check by 20 or more, then the target is stunned for 1 round (if the target is immune to being stunned but not immune to being dazed, such as most undead, then the archivist can choose to daze the target instead of stunning it).
Heroes of Horror 83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11" authorId="0" shapeId="0" xr:uid="{00000000-0006-0000-0500-000001000000}">
      <text>
        <r>
          <rPr>
            <b/>
            <sz val="12"/>
            <color indexed="81"/>
            <rFont val="Times New Roman"/>
            <family val="1"/>
          </rPr>
          <t xml:space="preserve">Price (Item Level):  </t>
        </r>
        <r>
          <rPr>
            <sz val="12"/>
            <color indexed="81"/>
            <rFont val="Times New Roman"/>
            <family val="1"/>
          </rPr>
          <t xml:space="preserve">See text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varies
</t>
        </r>
        <r>
          <rPr>
            <b/>
            <sz val="12"/>
            <color indexed="81"/>
            <rFont val="Times New Roman"/>
            <family val="1"/>
          </rPr>
          <t xml:space="preserve">Activation:  </t>
        </r>
        <r>
          <rPr>
            <sz val="12"/>
            <color indexed="81"/>
            <rFont val="Times New Roman"/>
            <family val="1"/>
          </rPr>
          <t xml:space="preserve">See text
</t>
        </r>
        <r>
          <rPr>
            <b/>
            <sz val="12"/>
            <color indexed="81"/>
            <rFont val="Times New Roman"/>
            <family val="1"/>
          </rPr>
          <t xml:space="preserve">Weight:  </t>
        </r>
        <r>
          <rPr>
            <sz val="12"/>
            <color indexed="81"/>
            <rFont val="Times New Roman"/>
            <family val="1"/>
          </rPr>
          <t xml:space="preserve">1/4 lb.
This reddish crystal shard is inscribed with arcane symbols, banded with mithral, and hanging from a small silver chain.
An empowered spellshard is keyed to a specific spell of up to 3rd level.  When you cast the attuned spell, you can use your empowered spellshard as a focus in addition to the spell’s normal components (if any).  Doing this empowers the spell (as though using the Empower Spell feat, but with no adjustment to spell level or casting time).
The spellshard is activated as a part of the spellcasting process.  The markings on the shard reveal the spell to which it is attuned to a character who makes a successful DC 30 Spellcraft check.  The prices and levels of empowered spellshards are described on the table below.
Spell Level Price (Item Level)
1st 1,500 gp (5th)
2nd 3,000 gp (7th)
3rd 6,000 gp (10th)
An empowered spellshard functions three times per day.
The school of magic an empowered spellshard radiates is the same as that of the spell to which it is attuned.
</t>
        </r>
        <r>
          <rPr>
            <b/>
            <sz val="12"/>
            <color indexed="81"/>
            <rFont val="Times New Roman"/>
            <family val="1"/>
          </rPr>
          <t xml:space="preserve">Lore:  </t>
        </r>
        <r>
          <rPr>
            <sz val="12"/>
            <color indexed="81"/>
            <rFont val="Times New Roman"/>
            <family val="1"/>
          </rPr>
          <t>These shards were created during the last great war to assist battle mages on the front lines (Knowledge [history] DC 10).  As a result, many empowered spellshards are keyed to destructive evocation spells (Knowledge [history] DC 15).
Magic Item Compendium 96</t>
        </r>
      </text>
    </comment>
    <comment ref="D11" authorId="0" shapeId="0" xr:uid="{00000000-0006-0000-0500-000002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D18" authorId="0" shapeId="0" xr:uid="{00000000-0006-0000-0500-00000300000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5" authorId="0" shapeId="0" xr:uid="{00000000-0006-0000-0600-000001000000}">
      <text>
        <r>
          <rPr>
            <b/>
            <sz val="12"/>
            <color indexed="81"/>
            <rFont val="Times New Roman"/>
            <family val="1"/>
          </rPr>
          <t xml:space="preserve">Price (Item Level):  </t>
        </r>
        <r>
          <rPr>
            <sz val="12"/>
            <color indexed="81"/>
            <rFont val="Times New Roman"/>
            <family val="1"/>
          </rPr>
          <t xml:space="preserve">2,000 gp (6th)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These sleek leather boots lean slightly forward, as if poised to leap.
While wearing dimension stride boots, you gain a +2 competence bonus on Jump checks.  This is a continuous effect and requires no activation.
In addition, the boots have 5 charges, which are renewed each day at dawn.
Spending 1 or more charges allows you to teleport a short distance (with no chance of error).  You must have line of sight and line of effect to your destination.  You can’t use the boots to move into a space occupied by another creature, nor can you teleport into a solid object; if you attempt to do so, the boots’ activation is wasted.  You can bring along objects weighing up to your maximum load, but you can’t bring other creatures.
1 charge: Teleport 20 feet.
3 charges: Teleport 40 feet.
5 charges: Teleport 60 feet.
Magic Item Compendium 94</t>
        </r>
      </text>
    </comment>
    <comment ref="A6" authorId="0" shapeId="0" xr:uid="{00000000-0006-0000-0600-000002000000}">
      <text>
        <r>
          <rPr>
            <b/>
            <sz val="12"/>
            <color indexed="81"/>
            <rFont val="Times New Roman"/>
            <family val="1"/>
          </rPr>
          <t xml:space="preserve">Price (Item Level):  </t>
        </r>
        <r>
          <rPr>
            <sz val="12"/>
            <color indexed="81"/>
            <rFont val="Times New Roman"/>
            <family val="1"/>
          </rPr>
          <t xml:space="preserve">1,000 gp (4th)
</t>
        </r>
        <r>
          <rPr>
            <b/>
            <sz val="12"/>
            <color indexed="81"/>
            <rFont val="Times New Roman"/>
            <family val="1"/>
          </rPr>
          <t xml:space="preserve">Body Slot:  </t>
        </r>
        <r>
          <rPr>
            <sz val="12"/>
            <color indexed="81"/>
            <rFont val="Times New Roman"/>
            <family val="1"/>
          </rPr>
          <t xml:space="preserve">Torso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abjuration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The end of this long silken cord is tied with five different knots.
A dispelling cord is worn wrapped loosely around your chest, its two ends slung over your shoulder.  When you activate a dispelling cord, you gain a +2 competence bonus on any dispel checks you make until the end of your turn.
A dispelling cord functions five times per day.  Each time it is activated, one of the five knots magically unties itself, indicating the uses remaining for the day.
</t>
        </r>
        <r>
          <rPr>
            <b/>
            <sz val="12"/>
            <color indexed="81"/>
            <rFont val="Times New Roman"/>
            <family val="1"/>
          </rPr>
          <t xml:space="preserve">Lore:  </t>
        </r>
        <r>
          <rPr>
            <sz val="12"/>
            <color indexed="81"/>
            <rFont val="Times New Roman"/>
            <family val="1"/>
          </rPr>
          <t>The first dispelling cords were created by an ancient king who wanted to prevent his enemies from having magical dominion over his army.  To ensure magical supremacy, the king ordered his mages into battle armed with dispelling cords (Knowledge [history] DC 15).
Magic Item Compendium 94</t>
        </r>
      </text>
    </comment>
    <comment ref="A7" authorId="0" shapeId="0" xr:uid="{00000000-0006-0000-0600-000003000000}">
      <text>
        <r>
          <rPr>
            <b/>
            <sz val="12"/>
            <color indexed="81"/>
            <rFont val="Times New Roman"/>
            <family val="1"/>
          </rPr>
          <t xml:space="preserve">Price (Item Level):  </t>
        </r>
        <r>
          <rPr>
            <sz val="12"/>
            <color indexed="81"/>
            <rFont val="Times New Roman"/>
            <family val="1"/>
          </rPr>
          <t xml:space="preserve">See text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varies
</t>
        </r>
        <r>
          <rPr>
            <b/>
            <sz val="12"/>
            <color indexed="81"/>
            <rFont val="Times New Roman"/>
            <family val="1"/>
          </rPr>
          <t xml:space="preserve">Activation:  </t>
        </r>
        <r>
          <rPr>
            <sz val="12"/>
            <color indexed="81"/>
            <rFont val="Times New Roman"/>
            <family val="1"/>
          </rPr>
          <t xml:space="preserve">See text
</t>
        </r>
        <r>
          <rPr>
            <b/>
            <sz val="12"/>
            <color indexed="81"/>
            <rFont val="Times New Roman"/>
            <family val="1"/>
          </rPr>
          <t xml:space="preserve">Weight:  </t>
        </r>
        <r>
          <rPr>
            <sz val="12"/>
            <color indexed="81"/>
            <rFont val="Times New Roman"/>
            <family val="1"/>
          </rPr>
          <t xml:space="preserve">1/4 lb.
This reddish crystal shard is inscribed with arcane symbols, banded with mithral, and hanging from a small silver chain.
An empowered spellshard is keyed to a specific spell of up to 3rd level.  When you cast the attuned spell, you can use your empowered spellshard as a focus in addition to the spell’s normal components (if any).  Doing this empowers the spell (as though using the Empower Spell feat, but with no adjustment to spell level or casting time).
The spellshard is activated as a part of the spellcasting process.  The markings on the shard reveal the spell to which it is attuned to a character who makes a successful DC 30 Spellcraft check.  The prices and levels of empowered spellshards are described on the table below.
Spell Level Price (Item Level)
1st 1,500 gp (5th)
2nd 3,000 gp (7th)
3rd 6,000 gp (10th)
An empowered spellshard functions three times per day.
The school of magic an empowered spellshard radiates is the same as that of the spell to which it is attuned.
</t>
        </r>
        <r>
          <rPr>
            <b/>
            <sz val="12"/>
            <color indexed="81"/>
            <rFont val="Times New Roman"/>
            <family val="1"/>
          </rPr>
          <t xml:space="preserve">Lore:  </t>
        </r>
        <r>
          <rPr>
            <sz val="12"/>
            <color indexed="81"/>
            <rFont val="Times New Roman"/>
            <family val="1"/>
          </rPr>
          <t>These shards were created during the last great war to assist battle mages on the front lines (Knowledge [history] DC 10).  As a result, many empowered spellshards are keyed to destructive evocation spells (Knowledge [history] DC 15).
Magic Item Compendium 96</t>
        </r>
      </text>
    </comment>
    <comment ref="A9" authorId="0" shapeId="0" xr:uid="{00000000-0006-0000-0600-000004000000}">
      <text>
        <r>
          <rPr>
            <sz val="12"/>
            <color indexed="81"/>
            <rFont val="Times New Roman"/>
            <family val="1"/>
          </rPr>
          <t>This device is a light cord with a small gem set so that it rests upon the forehead of the wearer.  The headband adds to the wearer’s Intelligence score in the form of an enhancement bonus of +2, +4, or +6. This enhancement bonus does not earn the wearer extra skill points when a new level is attained; use the unenhanced Intelligence bonus to determine skill points.
DMG 258</t>
        </r>
      </text>
    </comment>
    <comment ref="A11" authorId="0" shapeId="0" xr:uid="{00000000-0006-0000-0600-000005000000}">
      <text>
        <r>
          <rPr>
            <b/>
            <sz val="12"/>
            <color indexed="81"/>
            <rFont val="Times New Roman"/>
            <family val="1"/>
          </rPr>
          <t xml:space="preserve">Price (Item Level):  </t>
        </r>
        <r>
          <rPr>
            <sz val="12"/>
            <color indexed="81"/>
            <rFont val="Times New Roman"/>
            <family val="1"/>
          </rPr>
          <t xml:space="preserve">7,500 gp (11th)
</t>
        </r>
        <r>
          <rPr>
            <b/>
            <sz val="12"/>
            <color indexed="81"/>
            <rFont val="Times New Roman"/>
            <family val="1"/>
          </rPr>
          <t xml:space="preserve">Body Slot:  </t>
        </r>
        <r>
          <rPr>
            <sz val="12"/>
            <color indexed="81"/>
            <rFont val="Times New Roman"/>
            <family val="1"/>
          </rPr>
          <t xml:space="preserve">Ring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evocation
</t>
        </r>
        <r>
          <rPr>
            <b/>
            <sz val="12"/>
            <color indexed="81"/>
            <rFont val="Times New Roman"/>
            <family val="1"/>
          </rPr>
          <t xml:space="preserve">Activation:  </t>
        </r>
        <r>
          <rPr>
            <sz val="12"/>
            <color indexed="81"/>
            <rFont val="Times New Roman"/>
            <family val="1"/>
          </rPr>
          <t>— and swift (command)
This copper ring occasionally emits tiny sparks.
A ring of mystic lightning provides a boost to your electricity-based spells.  When casting spells with the electricity descriptor, you gain a +1 competence bonus to caster level.  This is a continuous effect and requires no activation.
In addition, this ring has 3 charges, which are renewed each day at dawn.
Spending 1 or more charges grants a bonus to the damage dealt by the next electricity spell you cast before the end of your turn.  (If the spell doesn’t normally deal electricity damage, this expenditure has no effect).
1 charge: +2d6 electricity damage.
2 charges: +3d6 electricity damage.
3 charges: +4d6 electricity damage.
Magic Item Compendium 126</t>
        </r>
      </text>
    </comment>
    <comment ref="A16" authorId="0" shapeId="0" xr:uid="{00000000-0006-0000-0600-000006000000}">
      <text>
        <r>
          <rPr>
            <b/>
            <sz val="12"/>
            <color indexed="81"/>
            <rFont val="Times New Roman"/>
            <family val="1"/>
          </rPr>
          <t xml:space="preserve">Price (Item Level):  </t>
        </r>
        <r>
          <rPr>
            <sz val="12"/>
            <color indexed="81"/>
            <rFont val="Times New Roman"/>
            <family val="1"/>
          </rPr>
          <t xml:space="preserve">2,800 gp (7th)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conjuration
</t>
        </r>
        <r>
          <rPr>
            <b/>
            <sz val="12"/>
            <color indexed="81"/>
            <rFont val="Times New Roman"/>
            <family val="1"/>
          </rPr>
          <t xml:space="preserve">Activation:  </t>
        </r>
        <r>
          <rPr>
            <sz val="12"/>
            <color indexed="81"/>
            <rFont val="Times New Roman"/>
            <family val="1"/>
          </rPr>
          <t xml:space="preserve">Move (manipulation); see text
</t>
        </r>
        <r>
          <rPr>
            <b/>
            <sz val="12"/>
            <color indexed="81"/>
            <rFont val="Times New Roman"/>
            <family val="1"/>
          </rPr>
          <t xml:space="preserve">Weight:  </t>
        </r>
        <r>
          <rPr>
            <sz val="12"/>
            <color indexed="81"/>
            <rFont val="Times New Roman"/>
            <family val="1"/>
          </rPr>
          <t>3 lb.
This elaborate mahogany tube has a slit that runs along its length. A wooden dowel, capped on the ends with gold, fi ts against the slit, locking into place with jeweled clasps.
An infinite scrollcase holds up to fifty scrolls or other parchments, which can be placed within it or removed as with any normal scrollcase.  When you activate an infinite scrollcase, the desired scroll unfurls through the slit, ready to read or cast from.  When you cast a spell from a scroll unfurled from an infinite scrollcase, you gain a +4 competence bonus on Concentration checks made to cast that spell defensively.
If you have at least a +1 base attack bonus, you can retrieve a scroll from an infi nite scrollcase as part of a move action, similar to drawing a weapon.
Magic Item Compendium 162</t>
        </r>
      </text>
    </comment>
    <comment ref="A17" authorId="0" shapeId="0" xr:uid="{00000000-0006-0000-0600-000007000000}">
      <text>
        <r>
          <rPr>
            <b/>
            <sz val="12"/>
            <color indexed="81"/>
            <rFont val="Times New Roman"/>
            <family val="1"/>
          </rPr>
          <t xml:space="preserve">Price (Item Level):  </t>
        </r>
        <r>
          <rPr>
            <sz val="12"/>
            <color indexed="81"/>
            <rFont val="Times New Roman"/>
            <family val="1"/>
          </rPr>
          <t xml:space="preserve">9,000 gp (12th) (lesser); 32,500 (16th) (normal); 73,000 (19th) (greater)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transmutation
</t>
        </r>
        <r>
          <rPr>
            <b/>
            <sz val="12"/>
            <color indexed="81"/>
            <rFont val="Times New Roman"/>
            <family val="1"/>
          </rPr>
          <t>Activation:</t>
        </r>
        <r>
          <rPr>
            <sz val="12"/>
            <color indexed="81"/>
            <rFont val="Times New Roman"/>
            <family val="1"/>
          </rPr>
          <t xml:space="preserve">  —
</t>
        </r>
        <r>
          <rPr>
            <b/>
            <sz val="12"/>
            <color indexed="81"/>
            <rFont val="Times New Roman"/>
            <family val="1"/>
          </rPr>
          <t xml:space="preserve">Weight:  </t>
        </r>
        <r>
          <rPr>
            <sz val="12"/>
            <color indexed="81"/>
            <rFont val="Times New Roman"/>
            <family val="1"/>
          </rPr>
          <t>1 lb.
This thick iron rod has a handle wrapped in worn leather, and a small golden icon of an
outstretched hand at its tip.
You can cast up to three spells per day as though their ranges were affected by the Reach Spell feat.
Magic Item Compendium 165</t>
        </r>
      </text>
    </comment>
    <comment ref="A21" authorId="0" shapeId="0" xr:uid="{00000000-0006-0000-0600-00000800000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1 minute or 1 standard action; see text
</t>
        </r>
        <r>
          <rPr>
            <b/>
            <sz val="12"/>
            <color indexed="81"/>
            <rFont val="Times New Roman"/>
            <family val="1"/>
          </rPr>
          <t xml:space="preserve">Weight:  </t>
        </r>
        <r>
          <rPr>
            <sz val="12"/>
            <color indexed="81"/>
            <rFont val="Times New Roman"/>
            <family val="1"/>
          </rPr>
          <t>1 lb.
This small book is bound in hammered silver and engraved with the continents of the world.
A tome of worldly memory allows you to call upon the secret memories of the world to aid you in unlocking forgotten
knowledge.  By studying the book for 1 minute, you gain a +5 competence bonus on a single Knowledge check.  The tome functions three times per day.
If you have at least 5 ranks in the Knowledge skill in question, you need only peruse the book as a standard action to gain its benefit.
Magic Item Compendium 190</t>
        </r>
      </text>
    </comment>
    <comment ref="A24" authorId="0" shapeId="0" xr:uid="{00000000-0006-0000-0600-0000090000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<sst xmlns="http://schemas.openxmlformats.org/spreadsheetml/2006/main" count="1513" uniqueCount="525">
  <si>
    <t>Kedrik</t>
  </si>
  <si>
    <t>Osvaldur</t>
  </si>
  <si>
    <t>NPC</t>
  </si>
  <si>
    <t>Race:</t>
  </si>
  <si>
    <t>Whisper Gnome</t>
  </si>
  <si>
    <t>Sex:</t>
  </si>
  <si>
    <t>Male</t>
  </si>
  <si>
    <t>Archivist</t>
  </si>
  <si>
    <t>Damara</t>
  </si>
  <si>
    <t>Oghma</t>
  </si>
  <si>
    <t>3’ 5”</t>
  </si>
  <si>
    <t>Lawful Good</t>
  </si>
  <si>
    <t>43 lbs.</t>
  </si>
  <si>
    <t>Initiative:</t>
  </si>
  <si>
    <t>30’</t>
  </si>
  <si>
    <t>Strength:</t>
  </si>
  <si>
    <t>+0</t>
  </si>
  <si>
    <t>Dexterity:</t>
  </si>
  <si>
    <t>Constitution:</t>
  </si>
  <si>
    <t>Hit Points:</t>
  </si>
  <si>
    <t>Intelligence:</t>
  </si>
  <si>
    <t>Wisdom:</t>
  </si>
  <si>
    <t>Charisma:</t>
  </si>
  <si>
    <t>AC:</t>
  </si>
  <si>
    <t>Personality, History, and Notes</t>
  </si>
  <si>
    <r>
      <t>29</t>
    </r>
    <r>
      <rPr>
        <sz val="13"/>
        <rFont val="Times New Roman"/>
        <family val="1"/>
      </rPr>
      <t>/</t>
    </r>
    <r>
      <rPr>
        <sz val="13"/>
        <color indexed="51"/>
        <rFont val="Times New Roman"/>
        <family val="1"/>
      </rPr>
      <t>57</t>
    </r>
    <r>
      <rPr>
        <sz val="13"/>
        <rFont val="Times New Roman"/>
        <family val="1"/>
      </rPr>
      <t>/</t>
    </r>
    <r>
      <rPr>
        <sz val="13"/>
        <color indexed="10"/>
        <rFont val="Times New Roman"/>
        <family val="1"/>
      </rPr>
      <t>86</t>
    </r>
  </si>
  <si>
    <t>Skills</t>
  </si>
  <si>
    <t>Skill/Save</t>
  </si>
  <si>
    <t>Rank</t>
  </si>
  <si>
    <t>Ability</t>
  </si>
  <si>
    <t>Mod.</t>
  </si>
  <si>
    <t>Ability &amp; Mod.</t>
  </si>
  <si>
    <t>Misc. Mods.</t>
  </si>
  <si>
    <t>Total</t>
  </si>
  <si>
    <t>Roll</t>
  </si>
  <si>
    <t>Check</t>
  </si>
  <si>
    <t>Notes</t>
  </si>
  <si>
    <t>Fortitude</t>
  </si>
  <si>
    <t>Reflex</t>
  </si>
  <si>
    <t>Dex</t>
  </si>
  <si>
    <t>Will</t>
  </si>
  <si>
    <t>+2 vs. Enchantment &amp; Illusions</t>
  </si>
  <si>
    <t>Appraise</t>
  </si>
  <si>
    <t>0</t>
  </si>
  <si>
    <t>Balance</t>
  </si>
  <si>
    <t>Bluff</t>
  </si>
  <si>
    <t>Climb</t>
  </si>
  <si>
    <t>Concentration</t>
  </si>
  <si>
    <t>Craft:  (type)</t>
  </si>
  <si>
    <t>Decipher Script</t>
  </si>
  <si>
    <t>2</t>
  </si>
  <si>
    <t>Diplomacy</t>
  </si>
  <si>
    <t>Disable Device</t>
  </si>
  <si>
    <t>Disguise</t>
  </si>
  <si>
    <t>Escape Artist</t>
  </si>
  <si>
    <t>Forgery</t>
  </si>
  <si>
    <t>Gather Information</t>
  </si>
  <si>
    <t>Handle Animal</t>
  </si>
  <si>
    <t>Heal</t>
  </si>
  <si>
    <t>Hide</t>
  </si>
  <si>
    <t>Intimidate</t>
  </si>
  <si>
    <t>Jump</t>
  </si>
  <si>
    <t>Knowledge:  Arcana</t>
  </si>
  <si>
    <t>Trivial Knowledge, best of 2 rolls</t>
  </si>
  <si>
    <t>Knowledge:  Archit./Engin.</t>
  </si>
  <si>
    <t>Knowledge:  Dungeoneering</t>
  </si>
  <si>
    <t>Knowledge:  History</t>
  </si>
  <si>
    <t>Knowledge:  Local</t>
  </si>
  <si>
    <t>Knowledge:  Nobility &amp; Royalty</t>
  </si>
  <si>
    <t>Knowledge:  Nature</t>
  </si>
  <si>
    <t>Knowledge:  The Planes</t>
  </si>
  <si>
    <t>Knowledge:  Religion</t>
  </si>
  <si>
    <t>Listen</t>
  </si>
  <si>
    <t>Move Silently</t>
  </si>
  <si>
    <t>Open Lock</t>
  </si>
  <si>
    <t>Perform:  (type)</t>
  </si>
  <si>
    <t>Profession:  (type)</t>
  </si>
  <si>
    <t>Ride</t>
  </si>
  <si>
    <t>Search</t>
  </si>
  <si>
    <t>Sense Motive</t>
  </si>
  <si>
    <t>Sleight of Hand</t>
  </si>
  <si>
    <t>Speak Language</t>
  </si>
  <si>
    <t>Spellcraft</t>
  </si>
  <si>
    <t>Spot</t>
  </si>
  <si>
    <t>Survival</t>
  </si>
  <si>
    <t>Swim</t>
  </si>
  <si>
    <t>Tumble</t>
  </si>
  <si>
    <t>Use Magic Device</t>
  </si>
  <si>
    <t>Use Rope</t>
  </si>
  <si>
    <t>Archivist 1</t>
  </si>
  <si>
    <t>Archivist 2</t>
  </si>
  <si>
    <t>Archivist 3</t>
  </si>
  <si>
    <t>Archivist 4</t>
  </si>
  <si>
    <t>Archivist 5</t>
  </si>
  <si>
    <t>Archivist 6</t>
  </si>
  <si>
    <t>Archivist 7</t>
  </si>
  <si>
    <t>Archivist 8</t>
  </si>
  <si>
    <t>Archivist 9</t>
  </si>
  <si>
    <t>Archivist 10</t>
  </si>
  <si>
    <t>Spells in Prayerbook</t>
  </si>
  <si>
    <t>Spell</t>
  </si>
  <si>
    <t>Level</t>
  </si>
  <si>
    <t>School</t>
  </si>
  <si>
    <t>Components</t>
  </si>
  <si>
    <t>Casting</t>
  </si>
  <si>
    <t>Range</t>
  </si>
  <si>
    <t>Duration</t>
  </si>
  <si>
    <t>Reference</t>
  </si>
  <si>
    <t>Page</t>
  </si>
  <si>
    <t>Amanuensis</t>
  </si>
  <si>
    <t>Transmutation</t>
  </si>
  <si>
    <t>V S</t>
  </si>
  <si>
    <t>1 SA</t>
  </si>
  <si>
    <t>25’ + 2½’/lvl</t>
  </si>
  <si>
    <t>10 min/lvl</t>
  </si>
  <si>
    <t>Spell Compendium</t>
  </si>
  <si>
    <t>Create Water</t>
  </si>
  <si>
    <t>Conjuration</t>
  </si>
  <si>
    <t>Instant</t>
  </si>
  <si>
    <t>PHB</t>
  </si>
  <si>
    <t>Cure Minor Wounds</t>
  </si>
  <si>
    <t>Universal</t>
  </si>
  <si>
    <t>Touch</t>
  </si>
  <si>
    <t>Detect Magic</t>
  </si>
  <si>
    <t>60’</t>
  </si>
  <si>
    <t>1 min/lvl</t>
  </si>
  <si>
    <t>Detect Poison</t>
  </si>
  <si>
    <t>Divination</t>
  </si>
  <si>
    <t>Guidance</t>
  </si>
  <si>
    <t>1 minute</t>
  </si>
  <si>
    <t>Light</t>
  </si>
  <si>
    <t>Evocation</t>
  </si>
  <si>
    <t>V M/DF</t>
  </si>
  <si>
    <t>Mending</t>
  </si>
  <si>
    <t>10’</t>
  </si>
  <si>
    <t>Message</t>
  </si>
  <si>
    <t>V S F</t>
  </si>
  <si>
    <t>100’ + 10’/lvl</t>
  </si>
  <si>
    <t>Preserve Organ</t>
  </si>
  <si>
    <t>Necromancy</t>
  </si>
  <si>
    <t>V S DF</t>
  </si>
  <si>
    <t>10 minutes</t>
  </si>
  <si>
    <t>24 hours</t>
  </si>
  <si>
    <t>Book of Vile Darkness</t>
  </si>
  <si>
    <t>Purify Food &amp; Drink</t>
  </si>
  <si>
    <t>Read Magic</t>
  </si>
  <si>
    <t>Personal</t>
  </si>
  <si>
    <t>Resistance</t>
  </si>
  <si>
    <t>Abjuration</t>
  </si>
  <si>
    <t>V S M/DF</t>
  </si>
  <si>
    <t>Summon Holy Symbol</t>
  </si>
  <si>
    <t>0’</t>
  </si>
  <si>
    <t>1 rnd/lvl</t>
  </si>
  <si>
    <t>Complete Champion</t>
  </si>
  <si>
    <t>Virtue</t>
  </si>
  <si>
    <t>Bless</t>
  </si>
  <si>
    <t>Enchantment</t>
  </si>
  <si>
    <t>50’</t>
  </si>
  <si>
    <t>Bless Water</t>
  </si>
  <si>
    <t>V S M</t>
  </si>
  <si>
    <t>Burial Blessing</t>
  </si>
  <si>
    <t>V S M XP</t>
  </si>
  <si>
    <t>Permanent</t>
  </si>
  <si>
    <t>Defenders of the Faith</t>
  </si>
  <si>
    <t>Command</t>
  </si>
  <si>
    <t>V</t>
  </si>
  <si>
    <t>1 round</t>
  </si>
  <si>
    <t>Comprehend Languages</t>
  </si>
  <si>
    <t>Conjure Ice Beast I</t>
  </si>
  <si>
    <t>1 FR</t>
  </si>
  <si>
    <t>Frostburn</t>
  </si>
  <si>
    <t>Cure Light Wounds</t>
  </si>
  <si>
    <t>Deathwatch</t>
  </si>
  <si>
    <t>Detect Animals/Plants</t>
  </si>
  <si>
    <t>400’ + 40’/lvl</t>
  </si>
  <si>
    <t>Detect Evil/Chaos/Law</t>
  </si>
  <si>
    <t>Detect Secret Doors</t>
  </si>
  <si>
    <t>Detect Undead</t>
  </si>
  <si>
    <t>40’</t>
  </si>
  <si>
    <t>Divine Favor</t>
  </si>
  <si>
    <t>Divine Inspiration</t>
  </si>
  <si>
    <t>Sacrifice</t>
  </si>
  <si>
    <t>1d4 rnds</t>
  </si>
  <si>
    <t>Book of Exalted Deeds</t>
  </si>
  <si>
    <t>Endure Elements</t>
  </si>
  <si>
    <t>Entangle</t>
  </si>
  <si>
    <t>Eyes of the Avoral</t>
  </si>
  <si>
    <t>V S F DF</t>
  </si>
  <si>
    <t>1 hr/lvl</t>
  </si>
  <si>
    <t>Grave Strike</t>
  </si>
  <si>
    <t>V DF</t>
  </si>
  <si>
    <t>Swift</t>
  </si>
  <si>
    <t>Complete Adventurer</t>
  </si>
  <si>
    <t>Guiding Light</t>
  </si>
  <si>
    <t>Healthful Rest</t>
  </si>
  <si>
    <t>Hide from Undead</t>
  </si>
  <si>
    <t>Impede</t>
  </si>
  <si>
    <t>Light of Lunia</t>
  </si>
  <si>
    <t>Planar Handbook</t>
  </si>
  <si>
    <t>Magic Stone</t>
  </si>
  <si>
    <t>30 minutes</t>
  </si>
  <si>
    <t>Magic Weapon</t>
  </si>
  <si>
    <t>V S F/DF</t>
  </si>
  <si>
    <t>Nightshield</t>
  </si>
  <si>
    <t>Nimbus of Light</t>
  </si>
  <si>
    <t>Complete Divine</t>
  </si>
  <si>
    <t>Obscuring Mist</t>
  </si>
  <si>
    <t>30’ radius</t>
  </si>
  <si>
    <t>Omen of Peril</t>
  </si>
  <si>
    <t>V F</t>
  </si>
  <si>
    <t>Protection from Chaos</t>
  </si>
  <si>
    <t>Protection from Evil</t>
  </si>
  <si>
    <t>Remove Fear</t>
  </si>
  <si>
    <t>Resist Planar Alignment</t>
  </si>
  <si>
    <t>Sanctuary</t>
  </si>
  <si>
    <t>Shield of Faith</t>
  </si>
  <si>
    <t>Spell Flower</t>
  </si>
  <si>
    <t>Summon Monster I</t>
  </si>
  <si>
    <t>Summon Nature’s Ally I</t>
  </si>
  <si>
    <t>Summon Undead I</t>
  </si>
  <si>
    <t>Libris Mortis</t>
  </si>
  <si>
    <t>Vigor, Lesser</t>
  </si>
  <si>
    <t>special</t>
  </si>
  <si>
    <t>Vision of Heaven</t>
  </si>
  <si>
    <t>Aid</t>
  </si>
  <si>
    <t>Augury</t>
  </si>
  <si>
    <t>Cure Moderate Wounds</t>
  </si>
  <si>
    <t>Find Traps</t>
  </si>
  <si>
    <t>Flaming Sphere</t>
  </si>
  <si>
    <t>Gembomb</t>
  </si>
  <si>
    <t>Special</t>
  </si>
  <si>
    <t>FRCS</t>
  </si>
  <si>
    <t>Identify</t>
  </si>
  <si>
    <t>Restoration, Lesser</t>
  </si>
  <si>
    <t>Silence</t>
  </si>
  <si>
    <t>Illusion</t>
  </si>
  <si>
    <t>Spiritual Weapon</t>
  </si>
  <si>
    <t>Summon Monster II</t>
  </si>
  <si>
    <t>Summon Nature’s Ally II</t>
  </si>
  <si>
    <t>Call Lightning</t>
  </si>
  <si>
    <t>Dispel Magic</t>
  </si>
  <si>
    <t>Flame of Faith</t>
  </si>
  <si>
    <t>Footsteps of the Divine</t>
  </si>
  <si>
    <t>Heart’s Ease</t>
  </si>
  <si>
    <t>Inspired Aim</t>
  </si>
  <si>
    <t>Stone Shape</t>
  </si>
  <si>
    <t>Summon Nature’s Ally III</t>
  </si>
  <si>
    <t>Castigate</t>
  </si>
  <si>
    <t>Celestial Brilliance</t>
  </si>
  <si>
    <t>1 day/lvl</t>
  </si>
  <si>
    <t>Death Ward</t>
  </si>
  <si>
    <t>Divine Storm</t>
  </si>
  <si>
    <t>Freedom of Movement</t>
  </si>
  <si>
    <t>Restoration</t>
  </si>
  <si>
    <t>Bear’s Heart</t>
  </si>
  <si>
    <t>20’</t>
  </si>
  <si>
    <t>Break Enchantment</t>
  </si>
  <si>
    <t>Chaav’s Laugh</t>
  </si>
  <si>
    <t>Dispel Evil</t>
  </si>
  <si>
    <t>Flame Strike</t>
  </si>
  <si>
    <t>Greater Command</t>
  </si>
  <si>
    <t>Summon Undead V</t>
  </si>
  <si>
    <t>Chasing Perfection</t>
  </si>
  <si>
    <t>PHB II</t>
  </si>
  <si>
    <t>Dispel Magic, Greater</t>
  </si>
  <si>
    <t>Planar Ally</t>
  </si>
  <si>
    <t>Touch of Adamantine</t>
  </si>
  <si>
    <t>Daily Prayers</t>
  </si>
  <si>
    <t>Illus.</t>
  </si>
  <si>
    <t>DC</t>
  </si>
  <si>
    <t>Cast?</t>
  </si>
  <si>
    <t>Detect Evil</t>
  </si>
  <si>
    <t>Hold Person</t>
  </si>
  <si>
    <t>Whisper Gnome Spells</t>
  </si>
  <si>
    <t>Ghost Sound</t>
  </si>
  <si>
    <t>Mage Hand</t>
  </si>
  <si>
    <t>Silence (on self)</t>
  </si>
  <si>
    <t>Prayers per Day</t>
  </si>
  <si>
    <t>Daily Spells by Level</t>
  </si>
  <si>
    <t>0th</t>
  </si>
  <si>
    <t>1st</t>
  </si>
  <si>
    <t>2nd</t>
  </si>
  <si>
    <t>3rd</t>
  </si>
  <si>
    <t>4th</t>
  </si>
  <si>
    <t>5th</t>
  </si>
  <si>
    <t>6th</t>
  </si>
  <si>
    <t>7th</t>
  </si>
  <si>
    <t>8th</t>
  </si>
  <si>
    <t>9th</t>
  </si>
  <si>
    <t>Archivist Spells</t>
  </si>
  <si>
    <t>Intelligence Bonus</t>
  </si>
  <si>
    <t>Total Daily Spells</t>
  </si>
  <si>
    <t>Feats</t>
  </si>
  <si>
    <t>Languages</t>
  </si>
  <si>
    <t xml:space="preserve">Common, Gnomish, </t>
  </si>
  <si>
    <t>Elven, Dwarven, Draconic</t>
  </si>
  <si>
    <t>Speak with Burrowing Animals 1/day</t>
  </si>
  <si>
    <t>Racial Abilities</t>
  </si>
  <si>
    <t>Low-light Vision</t>
  </si>
  <si>
    <t>Archivist Features</t>
  </si>
  <si>
    <t>Darkvision 60’</t>
  </si>
  <si>
    <t>+1 vs. kobolds &amp; goblinoids</t>
  </si>
  <si>
    <t>Dark Knowledge (puissance)</t>
  </si>
  <si>
    <t>+4 dodge vs. Giant type</t>
  </si>
  <si>
    <t>Dark Knowledge (tactics)</t>
  </si>
  <si>
    <t>Weapon Proficiencies</t>
  </si>
  <si>
    <t>Dark Knowledge (foe)</t>
  </si>
  <si>
    <t>Simple Weapons</t>
  </si>
  <si>
    <t>Light and Medium Armor</t>
  </si>
  <si>
    <t>Scribe Scroll</t>
  </si>
  <si>
    <t>Still Mind</t>
  </si>
  <si>
    <t>Weapons and Armor</t>
  </si>
  <si>
    <t>Melee Weapon</t>
  </si>
  <si>
    <t>Dmg</t>
  </si>
  <si>
    <t>D+</t>
  </si>
  <si>
    <t>TH+</t>
  </si>
  <si>
    <t>Critical</t>
  </si>
  <si>
    <t>Type</t>
  </si>
  <si>
    <t>Wt.</t>
  </si>
  <si>
    <t>Atk</t>
  </si>
  <si>
    <t>Value</t>
  </si>
  <si>
    <t>1d4</t>
  </si>
  <si>
    <t>x2</t>
  </si>
  <si>
    <t>Bludgeon</t>
  </si>
  <si>
    <t>1d3</t>
  </si>
  <si>
    <t>1</t>
  </si>
  <si>
    <t>19-20, x2</t>
  </si>
  <si>
    <t>Prcg/Slash</t>
  </si>
  <si>
    <t>bypasses concealment</t>
  </si>
  <si>
    <t>Spiritual Longsword</t>
  </si>
  <si>
    <t>1d8</t>
  </si>
  <si>
    <t>Slashing</t>
  </si>
  <si>
    <t>-</t>
  </si>
  <si>
    <t>Touch Attack</t>
  </si>
  <si>
    <t>varies</t>
  </si>
  <si>
    <t>Ranged Weapon</t>
  </si>
  <si>
    <t>Dmg.</t>
  </si>
  <si>
    <t>Rng.</t>
  </si>
  <si>
    <t>Ranged Touch Spells</t>
  </si>
  <si>
    <t>Bypass Spell Resistance</t>
  </si>
  <si>
    <t>120’</t>
  </si>
  <si>
    <t>1d6</t>
  </si>
  <si>
    <t>Armor &amp; Shield</t>
  </si>
  <si>
    <t>AC Mod.</t>
  </si>
  <si>
    <t>Arcane</t>
  </si>
  <si>
    <t>Speed</t>
  </si>
  <si>
    <t>Hammerblock Mithral Chain Shirt +2</t>
  </si>
  <si>
    <t>Treated as light armor; DR 5/piercing and slashing</t>
  </si>
  <si>
    <t>Ring of Protection +2</t>
  </si>
  <si>
    <t>Barkskin</t>
  </si>
  <si>
    <t>two</t>
  </si>
  <si>
    <t>BAB:</t>
  </si>
  <si>
    <t>Missiles</t>
  </si>
  <si>
    <t>Qty.</t>
  </si>
  <si>
    <t>Electric Bolts</t>
  </si>
  <si>
    <t>Sonic Bolts</t>
  </si>
  <si>
    <t>Cold Bolts</t>
  </si>
  <si>
    <t>Bolts</t>
  </si>
  <si>
    <t>Scrolls and Potions</t>
  </si>
  <si>
    <t>CLev</t>
  </si>
  <si>
    <t>Scroll of Detect Poison</t>
  </si>
  <si>
    <t>Scroll of Mending</t>
  </si>
  <si>
    <t>Scroll of Resistance</t>
  </si>
  <si>
    <t>Scroll of Comprehend Languages</t>
  </si>
  <si>
    <t>Scroll of Detect Undead</t>
  </si>
  <si>
    <t>Scroll of Divine Favor</t>
  </si>
  <si>
    <t>Scroll of Stone Shape</t>
  </si>
  <si>
    <t>Scroll of Endure Elements</t>
  </si>
  <si>
    <t>Scroll of Entangle</t>
  </si>
  <si>
    <t>Scroll of Hide from Undead</t>
  </si>
  <si>
    <t>Scroll of Sanctuary</t>
  </si>
  <si>
    <t>Scroll of Shield of Faith</t>
  </si>
  <si>
    <t>Scroll of Shillelagh</t>
  </si>
  <si>
    <t>Scroll of Summon Monster I</t>
  </si>
  <si>
    <t>Scroll of Barkskin</t>
  </si>
  <si>
    <t>Scroll of Fire Trap</t>
  </si>
  <si>
    <t>Scroll of Flame Blade</t>
  </si>
  <si>
    <t>Scroll of Flaming Sphere</t>
  </si>
  <si>
    <t>Scroll of Summon Monster II</t>
  </si>
  <si>
    <t>Wand of Cure Moderate Wounds</t>
  </si>
  <si>
    <t>Equipment Worn</t>
  </si>
  <si>
    <t>Item</t>
  </si>
  <si>
    <t>Effects/</t>
  </si>
  <si>
    <t>Sacks</t>
  </si>
  <si>
    <t>Cloak of Resistance +3</t>
  </si>
  <si>
    <t>Equipment Carried</t>
  </si>
  <si>
    <t>Sunrod</t>
  </si>
  <si>
    <t>Rope, 50’ Hemp</t>
  </si>
  <si>
    <t>Trail Rations</t>
  </si>
  <si>
    <t xml:space="preserve">Spare Notebook </t>
  </si>
  <si>
    <t xml:space="preserve">Waterskin </t>
  </si>
  <si>
    <t>Bedroll</t>
  </si>
  <si>
    <t>Candles</t>
  </si>
  <si>
    <t>Chalk</t>
  </si>
  <si>
    <t>Crossbow Bolts</t>
  </si>
  <si>
    <t>Everburn Torch</t>
  </si>
  <si>
    <t>Flint &amp; Steel</t>
  </si>
  <si>
    <t>Ink (1 oz. vial)</t>
  </si>
  <si>
    <t>Inkpen</t>
  </si>
  <si>
    <t>Light Military Saddle</t>
  </si>
  <si>
    <t>Oil</t>
  </si>
  <si>
    <t>Paper</t>
  </si>
  <si>
    <t>Saddlebags</t>
  </si>
  <si>
    <t>Dog Encumbrance:</t>
  </si>
  <si>
    <t>Total Equity:</t>
  </si>
  <si>
    <t>Archivist 11</t>
  </si>
  <si>
    <t>Archivist Level</t>
  </si>
  <si>
    <t>Mount:  Riding Dog “Barge”</t>
  </si>
  <si>
    <t>Tomorrow’s Prayers</t>
  </si>
  <si>
    <t>Stash:  Shipshape Way</t>
  </si>
  <si>
    <t>Mount</t>
  </si>
  <si>
    <t>Dog</t>
  </si>
  <si>
    <t>+3</t>
  </si>
  <si>
    <t>Moonshae Wolfhound</t>
  </si>
  <si>
    <t>Size:</t>
  </si>
  <si>
    <t>Medium</t>
  </si>
  <si>
    <t>Speed:</t>
  </si>
  <si>
    <t>12</t>
  </si>
  <si>
    <t>19</t>
  </si>
  <si>
    <t>Fort:</t>
  </si>
  <si>
    <t>Ref:</t>
  </si>
  <si>
    <t>5</t>
  </si>
  <si>
    <t>Will:</t>
  </si>
  <si>
    <t>Barge</t>
  </si>
  <si>
    <t>Detect Chaos</t>
  </si>
  <si>
    <t>Dark Knowledge 7/day</t>
  </si>
  <si>
    <t>Archivist 12</t>
  </si>
  <si>
    <t>Headband of Intellect +2</t>
  </si>
  <si>
    <t>Ioun Stone</t>
  </si>
  <si>
    <t>+2 to Int</t>
  </si>
  <si>
    <t>Infinite Scroll Case</t>
  </si>
  <si>
    <t>Tome of Worldly Memory</t>
  </si>
  <si>
    <t>50-scroll limit</t>
  </si>
  <si>
    <t>3/day +5 to Knowledge check</t>
  </si>
  <si>
    <t>Ring of Mystic Lightning</t>
  </si>
  <si>
    <t>+1 to CL for lightning spells</t>
  </si>
  <si>
    <t>Metamagic Rod of Reach</t>
  </si>
  <si>
    <t>30’ range for touch spells</t>
  </si>
  <si>
    <t>Dispelling Cord</t>
  </si>
  <si>
    <t>5/day +2 to Dispel Checks</t>
  </si>
  <si>
    <t>Dimension Stride Boots</t>
  </si>
  <si>
    <t>Electric</t>
  </si>
  <si>
    <t>MW Dagger</t>
  </si>
  <si>
    <t>Empowered Spellshard, 3rd</t>
  </si>
  <si>
    <r>
      <t xml:space="preserve">Boosts </t>
    </r>
    <r>
      <rPr>
        <b/>
        <i/>
        <sz val="12"/>
        <rFont val="Times New Roman"/>
        <family val="1"/>
      </rPr>
      <t xml:space="preserve">call lightning </t>
    </r>
    <r>
      <rPr>
        <sz val="12"/>
        <rFont val="Times New Roman"/>
        <family val="1"/>
      </rPr>
      <t>by 50%</t>
    </r>
  </si>
  <si>
    <t>7d6</t>
  </si>
  <si>
    <r>
      <rPr>
        <i/>
        <sz val="12"/>
        <rFont val="Times New Roman"/>
        <family val="1"/>
      </rPr>
      <t xml:space="preserve">Call lightning </t>
    </r>
    <r>
      <rPr>
        <sz val="12"/>
        <rFont val="Times New Roman"/>
        <family val="1"/>
      </rPr>
      <t>Spell</t>
    </r>
  </si>
  <si>
    <t>4</t>
  </si>
  <si>
    <t>+4 to Concentration (cast def)</t>
  </si>
  <si>
    <t>Detect Law</t>
  </si>
  <si>
    <t>Eternal Wand</t>
  </si>
  <si>
    <t>CHOOSE 3RD-LEVEL SPELL</t>
  </si>
  <si>
    <t>q</t>
  </si>
  <si>
    <t>all</t>
  </si>
  <si>
    <t>V S M/DF F</t>
  </si>
  <si>
    <t>1 hour</t>
  </si>
  <si>
    <t>1st: Academic Priest</t>
  </si>
  <si>
    <t>3rd: Archivist of Nature</t>
  </si>
  <si>
    <t>6th: Draconic Archivist</t>
  </si>
  <si>
    <t>9th: Trivial Knowledge</t>
  </si>
  <si>
    <t>12th: Weapon Focus: Ranged Spell</t>
  </si>
  <si>
    <t>2nd: Lore Mastery: Arcana</t>
  </si>
  <si>
    <t>7th: Lore Mastery: Nobility &amp; Royalty</t>
  </si>
  <si>
    <t>13th: Lore Mastery: Dungeoneering</t>
  </si>
  <si>
    <t>10th [Bonus Feat]: Consecrate Spell</t>
  </si>
  <si>
    <t>11th: Dark Knowlede: Dread Secret</t>
  </si>
  <si>
    <t>2nd Attack</t>
  </si>
  <si>
    <t>Seeking Light Crossbow +2</t>
  </si>
  <si>
    <t>Blackthorn Shillelagh +2</t>
  </si>
  <si>
    <t>Diamond Spray</t>
  </si>
  <si>
    <t>Scrying</t>
  </si>
  <si>
    <t>Prayer</t>
  </si>
  <si>
    <r>
      <t xml:space="preserve">+1 </t>
    </r>
    <r>
      <rPr>
        <i/>
        <sz val="13"/>
        <rFont val="Times New Roman"/>
        <family val="1"/>
      </rPr>
      <t>haste</t>
    </r>
  </si>
  <si>
    <t>Armor Insulation</t>
  </si>
  <si>
    <t>Fur Clothing</t>
  </si>
  <si>
    <t>Cold Weather Outfit</t>
  </si>
  <si>
    <t>seven</t>
  </si>
  <si>
    <t>x1½</t>
  </si>
  <si>
    <t>Scroll of Message</t>
  </si>
  <si>
    <t>3/day add elect. dmg</t>
  </si>
  <si>
    <t>Holy Transformation</t>
  </si>
  <si>
    <t>Restoration, Mass</t>
  </si>
  <si>
    <t>Radiant Assault</t>
  </si>
  <si>
    <t>Race</t>
  </si>
  <si>
    <t>Class</t>
  </si>
  <si>
    <t>Region</t>
  </si>
  <si>
    <t>Deity</t>
  </si>
  <si>
    <t>Alignment</t>
  </si>
  <si>
    <t>Attack Bonus</t>
  </si>
  <si>
    <t>Initiative</t>
  </si>
  <si>
    <t>Strength</t>
  </si>
  <si>
    <t>Dexterity</t>
  </si>
  <si>
    <t>Constitution</t>
  </si>
  <si>
    <t>Intelligence</t>
  </si>
  <si>
    <t>Wisdom</t>
  </si>
  <si>
    <t>Charisma</t>
  </si>
  <si>
    <t>Sex</t>
  </si>
  <si>
    <t>Age</t>
  </si>
  <si>
    <t>Height</t>
  </si>
  <si>
    <t>Weight</t>
  </si>
  <si>
    <t>Grapple</t>
  </si>
  <si>
    <t>Base Speed</t>
  </si>
  <si>
    <t>Lb. Capacity</t>
  </si>
  <si>
    <t>Lb. Carried</t>
  </si>
  <si>
    <t>Hit Points</t>
  </si>
  <si>
    <t>Touch AC</t>
  </si>
  <si>
    <t>FF AC</t>
  </si>
  <si>
    <t>AC</t>
  </si>
  <si>
    <t>Glyph of Warding, Greater</t>
  </si>
  <si>
    <r>
      <rPr>
        <b/>
        <i/>
        <sz val="16"/>
        <color rgb="FF0000FF"/>
        <rFont val="Times New Roman"/>
        <family val="1"/>
      </rPr>
      <t xml:space="preserve">Minimum </t>
    </r>
    <r>
      <rPr>
        <i/>
        <sz val="16"/>
        <color rgb="FF0000FF"/>
        <rFont val="Times New Roman"/>
        <family val="1"/>
      </rPr>
      <t>Known Prayers</t>
    </r>
  </si>
  <si>
    <t>6 charges</t>
  </si>
  <si>
    <t>9 bolts remaining</t>
  </si>
  <si>
    <t>three</t>
  </si>
  <si>
    <t>Heward’s Handy Haversack</t>
  </si>
  <si>
    <t>?</t>
  </si>
  <si>
    <t>Books on Superstition</t>
  </si>
  <si>
    <t>Books on Dark Knowledge</t>
  </si>
  <si>
    <t>Records of Previous Cases</t>
  </si>
  <si>
    <t>*</t>
  </si>
  <si>
    <t>Atlases</t>
  </si>
  <si>
    <t>City Watch Documents</t>
  </si>
  <si>
    <t>Personal Documents</t>
  </si>
  <si>
    <t>Dictionaries, Polyglot</t>
  </si>
  <si>
    <t>Spare Clothing</t>
  </si>
  <si>
    <t>Scroll of Teleport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</si>
</sst>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70" x14ac:knownFonts="1">
    <font>
      <sz val="12"/>
      <color theme="1"/>
      <name val="Times New Roman"/>
      <family val="2"/>
    </font>
    <font>
      <sz val="12"/>
      <color theme="1"/>
      <name val="Times New Roman"/>
      <family val="2"/>
    </font>
    <font>
      <i/>
      <sz val="22"/>
      <color rgb="FFFFC000"/>
      <name val="Times New Roman"/>
      <family val="1"/>
    </font>
    <font>
      <i/>
      <sz val="22"/>
      <color indexed="17"/>
      <name val="Times New Roman"/>
      <family val="1"/>
    </font>
    <font>
      <b/>
      <sz val="12"/>
      <name val="Times New Roman"/>
      <family val="1"/>
    </font>
    <font>
      <sz val="12"/>
      <name val="Times New Roman"/>
      <family val="1"/>
    </font>
    <font>
      <u/>
      <sz val="12"/>
      <color indexed="12"/>
      <name val="Times New Roman"/>
      <family val="1"/>
    </font>
    <font>
      <i/>
      <sz val="12"/>
      <color indexed="42"/>
      <name val="Times New Roman"/>
      <family val="1"/>
    </font>
    <font>
      <b/>
      <sz val="13"/>
      <name val="Times New Roman"/>
      <family val="1"/>
    </font>
    <font>
      <sz val="13"/>
      <name val="Times New Roman"/>
      <family val="1"/>
    </font>
    <font>
      <b/>
      <sz val="13"/>
      <color indexed="10"/>
      <name val="Times New Roman"/>
      <family val="1"/>
    </font>
    <font>
      <sz val="13"/>
      <color indexed="23"/>
      <name val="Times New Roman"/>
      <family val="1"/>
    </font>
    <font>
      <sz val="13"/>
      <color indexed="17"/>
      <name val="Times New Roman"/>
      <family val="1"/>
    </font>
    <font>
      <sz val="13"/>
      <color indexed="51"/>
      <name val="Times New Roman"/>
      <family val="1"/>
    </font>
    <font>
      <sz val="13"/>
      <color indexed="10"/>
      <name val="Times New Roman"/>
      <family val="1"/>
    </font>
    <font>
      <sz val="12"/>
      <color indexed="81"/>
      <name val="Times New Roman"/>
      <family val="1"/>
    </font>
    <font>
      <b/>
      <sz val="13"/>
      <color indexed="46"/>
      <name val="Times New Roman"/>
      <family val="1"/>
    </font>
    <font>
      <b/>
      <sz val="13"/>
      <color indexed="12"/>
      <name val="Times New Roman"/>
      <family val="1"/>
    </font>
    <font>
      <b/>
      <sz val="13"/>
      <color rgb="FF00CC00"/>
      <name val="Times New Roman"/>
      <family val="1"/>
    </font>
    <font>
      <b/>
      <sz val="13"/>
      <color indexed="17"/>
      <name val="Times New Roman"/>
      <family val="1"/>
    </font>
    <font>
      <b/>
      <sz val="13"/>
      <color indexed="51"/>
      <name val="Times New Roman"/>
      <family val="1"/>
    </font>
    <font>
      <b/>
      <sz val="13"/>
      <color indexed="52"/>
      <name val="Times New Roman"/>
      <family val="1"/>
    </font>
    <font>
      <b/>
      <sz val="18"/>
      <name val="Times New Roman"/>
      <family val="1"/>
    </font>
    <font>
      <i/>
      <sz val="18"/>
      <name val="Times New Roman"/>
      <family val="1"/>
    </font>
    <font>
      <sz val="18"/>
      <name val="Times New Roman"/>
      <family val="1"/>
    </font>
    <font>
      <i/>
      <sz val="18"/>
      <color indexed="17"/>
      <name val="Times New Roman"/>
      <family val="1"/>
    </font>
    <font>
      <b/>
      <sz val="13"/>
      <color indexed="9"/>
      <name val="Times New Roman"/>
      <family val="1"/>
    </font>
    <font>
      <b/>
      <sz val="13"/>
      <color rgb="FFFFC0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sz val="13"/>
      <color indexed="46"/>
      <name val="Times New Roman"/>
      <family val="1"/>
    </font>
    <font>
      <sz val="13"/>
      <color indexed="52"/>
      <name val="Times New Roman"/>
      <family val="1"/>
    </font>
    <font>
      <sz val="13"/>
      <color indexed="12"/>
      <name val="Times New Roman"/>
      <family val="1"/>
    </font>
    <font>
      <i/>
      <sz val="12"/>
      <color indexed="81"/>
      <name val="Times New Roman"/>
      <family val="1"/>
    </font>
    <font>
      <i/>
      <sz val="18"/>
      <color indexed="12"/>
      <name val="Times New Roman"/>
      <family val="1"/>
    </font>
    <font>
      <sz val="10"/>
      <name val="Arial"/>
      <family val="2"/>
    </font>
    <font>
      <sz val="12"/>
      <color theme="1"/>
      <name val="Wingdings"/>
      <charset val="2"/>
    </font>
    <font>
      <i/>
      <sz val="16"/>
      <color indexed="12"/>
      <name val="Times New Roman"/>
      <family val="1"/>
    </font>
    <font>
      <i/>
      <sz val="16"/>
      <color rgb="FF0000FF"/>
      <name val="Times New Roman"/>
      <family val="1"/>
    </font>
    <font>
      <i/>
      <sz val="18"/>
      <color rgb="FF7030A0"/>
      <name val="Times New Roman"/>
      <family val="1"/>
    </font>
    <font>
      <b/>
      <sz val="12"/>
      <color theme="0"/>
      <name val="Times New Roman"/>
      <family val="1"/>
    </font>
    <font>
      <i/>
      <sz val="18"/>
      <color rgb="FF0000FF"/>
      <name val="Times New Roman"/>
      <family val="1"/>
    </font>
    <font>
      <b/>
      <sz val="12"/>
      <color theme="1"/>
      <name val="Times New Roman"/>
      <family val="1"/>
    </font>
    <font>
      <b/>
      <sz val="12"/>
      <color rgb="FF0000FF"/>
      <name val="Times New Roman"/>
      <family val="1"/>
    </font>
    <font>
      <i/>
      <sz val="16"/>
      <color indexed="53"/>
      <name val="Times New Roman"/>
      <family val="1"/>
    </font>
    <font>
      <i/>
      <sz val="16"/>
      <color indexed="57"/>
      <name val="Times New Roman"/>
      <family val="1"/>
    </font>
    <font>
      <sz val="13"/>
      <color rgb="FF0000FF"/>
      <name val="Times New Roman"/>
      <family val="1"/>
    </font>
    <font>
      <i/>
      <sz val="16"/>
      <color rgb="FFFFC000"/>
      <name val="Times New Roman"/>
      <family val="1"/>
    </font>
    <font>
      <i/>
      <sz val="16"/>
      <color indexed="10"/>
      <name val="Times New Roman"/>
      <family val="1"/>
    </font>
    <font>
      <b/>
      <sz val="12"/>
      <color indexed="81"/>
      <name val="Times New Roman"/>
      <family val="1"/>
    </font>
    <font>
      <b/>
      <sz val="12"/>
      <color indexed="9"/>
      <name val="Times New Roman"/>
      <family val="1"/>
    </font>
    <font>
      <b/>
      <sz val="12"/>
      <color rgb="FFFFC000"/>
      <name val="Times New Roman"/>
      <family val="1"/>
    </font>
    <font>
      <sz val="12"/>
      <color rgb="FFFFC000"/>
      <name val="Times New Roman"/>
      <family val="1"/>
    </font>
    <font>
      <i/>
      <sz val="12"/>
      <name val="Times New Roman"/>
      <family val="1"/>
    </font>
    <font>
      <sz val="12"/>
      <color theme="0"/>
      <name val="Times New Roman"/>
      <family val="1"/>
    </font>
    <font>
      <b/>
      <sz val="12"/>
      <color rgb="FF7030A0"/>
      <name val="Times New Roman"/>
      <family val="1"/>
    </font>
    <font>
      <b/>
      <sz val="12"/>
      <color theme="9" tint="-0.249977111117893"/>
      <name val="Times New Roman"/>
      <family val="1"/>
    </font>
    <font>
      <b/>
      <sz val="12"/>
      <color rgb="FF00B0F0"/>
      <name val="Times New Roman"/>
      <family val="1"/>
    </font>
    <font>
      <b/>
      <i/>
      <sz val="16"/>
      <color rgb="FF0000FF"/>
      <name val="Times New Roman"/>
      <family val="1"/>
    </font>
    <font>
      <i/>
      <sz val="20"/>
      <color theme="7" tint="0.39997558519241921"/>
      <name val="Times New Roman"/>
      <family val="1"/>
    </font>
    <font>
      <i/>
      <sz val="12"/>
      <color indexed="9"/>
      <name val="Times New Roman"/>
      <family val="1"/>
    </font>
    <font>
      <i/>
      <sz val="10"/>
      <name val="Times New Roman"/>
      <family val="1"/>
    </font>
    <font>
      <b/>
      <sz val="13"/>
      <color indexed="20"/>
      <name val="Times New Roman"/>
      <family val="1"/>
    </font>
    <font>
      <sz val="12"/>
      <name val="Times New Roman"/>
      <family val="1"/>
      <charset val="1"/>
    </font>
    <font>
      <sz val="13"/>
      <color rgb="FFFF0000"/>
      <name val="Times New Roman"/>
      <family val="1"/>
    </font>
    <font>
      <b/>
      <i/>
      <sz val="12"/>
      <name val="Times New Roman"/>
      <family val="1"/>
    </font>
    <font>
      <i/>
      <sz val="13"/>
      <name val="Times New Roman"/>
      <family val="1"/>
    </font>
    <font>
      <i/>
      <sz val="17"/>
      <name val="Times New Roman"/>
      <family val="1"/>
    </font>
  </fonts>
  <fills count="20">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11"/>
        <bgColor indexed="64"/>
      </patternFill>
    </fill>
    <fill>
      <patternFill patternType="solid">
        <fgColor indexed="17"/>
        <bgColor indexed="64"/>
      </patternFill>
    </fill>
    <fill>
      <patternFill patternType="solid">
        <fgColor rgb="FF7030A0"/>
        <bgColor indexed="64"/>
      </patternFill>
    </fill>
    <fill>
      <patternFill patternType="solid">
        <fgColor rgb="FFCCFFCC"/>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indexed="12"/>
        <bgColor indexed="64"/>
      </patternFill>
    </fill>
    <fill>
      <patternFill patternType="solid">
        <fgColor rgb="FF0000FF"/>
        <bgColor indexed="64"/>
      </patternFill>
    </fill>
    <fill>
      <patternFill patternType="solid">
        <fgColor rgb="FFFF0000"/>
        <bgColor indexed="64"/>
      </patternFill>
    </fill>
    <fill>
      <patternFill patternType="solid">
        <fgColor rgb="FF00FF00"/>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indexed="10"/>
        <bgColor indexed="64"/>
      </patternFill>
    </fill>
    <fill>
      <patternFill patternType="solid">
        <fgColor rgb="FF9966FF"/>
        <bgColor indexed="64"/>
      </patternFill>
    </fill>
    <fill>
      <patternFill patternType="solid">
        <fgColor rgb="FFFFFF00"/>
        <bgColor indexed="64"/>
      </patternFill>
    </fill>
    <fill>
      <patternFill patternType="lightGrid">
        <fgColor rgb="FFFFFF00"/>
        <bgColor rgb="FF9966FF"/>
      </patternFill>
    </fill>
  </fills>
  <borders count="155">
    <border>
      <left/>
      <right/>
      <top/>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right style="double">
        <color indexed="64"/>
      </right>
      <top style="double">
        <color indexed="64"/>
      </top>
      <bottom style="thick">
        <color rgb="FF009900"/>
      </bottom>
      <diagonal/>
    </border>
    <border>
      <left style="double">
        <color indexed="64"/>
      </left>
      <right/>
      <top/>
      <bottom/>
      <diagonal/>
    </border>
    <border>
      <left/>
      <right style="double">
        <color indexed="64"/>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style="thin">
        <color indexed="64"/>
      </bottom>
      <diagonal/>
    </border>
    <border>
      <left style="thin">
        <color auto="1"/>
      </left>
      <right style="double">
        <color auto="1"/>
      </right>
      <top style="double">
        <color auto="1"/>
      </top>
      <bottom style="thin">
        <color auto="1"/>
      </bottom>
      <diagonal/>
    </border>
    <border>
      <left style="double">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bottom style="thin">
        <color indexed="64"/>
      </bottom>
      <diagonal/>
    </border>
    <border>
      <left style="medium">
        <color indexed="64"/>
      </left>
      <right style="thin">
        <color indexed="64"/>
      </right>
      <top/>
      <bottom style="thin">
        <color indexed="9"/>
      </bottom>
      <diagonal/>
    </border>
    <border>
      <left style="double">
        <color indexed="64"/>
      </left>
      <right style="thin">
        <color indexed="64"/>
      </right>
      <top style="thin">
        <color indexed="9"/>
      </top>
      <bottom style="thin">
        <color indexed="9"/>
      </bottom>
      <diagonal/>
    </border>
    <border>
      <left style="medium">
        <color indexed="64"/>
      </left>
      <right style="thin">
        <color indexed="64"/>
      </right>
      <top style="thin">
        <color indexed="9"/>
      </top>
      <bottom style="thin">
        <color indexed="9"/>
      </bottom>
      <diagonal/>
    </border>
    <border>
      <left style="double">
        <color indexed="64"/>
      </left>
      <right style="thin">
        <color indexed="64"/>
      </right>
      <top/>
      <bottom style="double">
        <color indexed="64"/>
      </bottom>
      <diagonal/>
    </border>
    <border>
      <left style="medium">
        <color indexed="64"/>
      </left>
      <right style="thin">
        <color indexed="64"/>
      </right>
      <top style="thin">
        <color indexed="9"/>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medium">
        <color indexed="64"/>
      </right>
      <top style="double">
        <color indexed="64"/>
      </top>
      <bottom style="medium">
        <color indexed="64"/>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auto="1"/>
      </left>
      <right style="medium">
        <color auto="1"/>
      </right>
      <top style="hair">
        <color indexed="64"/>
      </top>
      <bottom style="hair">
        <color indexed="64"/>
      </bottom>
      <diagonal/>
    </border>
    <border>
      <left style="double">
        <color auto="1"/>
      </left>
      <right style="medium">
        <color auto="1"/>
      </right>
      <top style="hair">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double">
        <color indexed="64"/>
      </bottom>
      <diagonal/>
    </border>
    <border>
      <left style="double">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style="medium">
        <color auto="1"/>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double">
        <color indexed="64"/>
      </right>
      <top style="thin">
        <color auto="1"/>
      </top>
      <bottom style="medium">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hair">
        <color indexed="64"/>
      </left>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top/>
      <bottom style="hair">
        <color indexed="64"/>
      </bottom>
      <diagonal/>
    </border>
    <border>
      <left style="double">
        <color indexed="64"/>
      </left>
      <right/>
      <top style="hair">
        <color indexed="64"/>
      </top>
      <bottom/>
      <diagonal/>
    </border>
    <border>
      <left style="hair">
        <color indexed="64"/>
      </left>
      <right/>
      <top style="hair">
        <color indexed="64"/>
      </top>
      <bottom style="double">
        <color indexed="64"/>
      </bottom>
      <diagonal/>
    </border>
  </borders>
  <cellStyleXfs count="11">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9" fontId="5" fillId="0" borderId="0" applyFont="0" applyFill="0" applyBorder="0" applyAlignment="0" applyProtection="0"/>
    <xf numFmtId="0" fontId="37" fillId="0" borderId="0" applyFill="0" applyBorder="0"/>
    <xf numFmtId="0" fontId="5" fillId="0" borderId="0"/>
    <xf numFmtId="0" fontId="65" fillId="0" borderId="0"/>
    <xf numFmtId="0" fontId="37" fillId="0" borderId="0"/>
    <xf numFmtId="0" fontId="5" fillId="0" borderId="0"/>
    <xf numFmtId="0" fontId="1" fillId="0" borderId="0"/>
    <xf numFmtId="9" fontId="5" fillId="0" borderId="0" applyFont="0" applyFill="0" applyBorder="0" applyAlignment="0" applyProtection="0"/>
  </cellStyleXfs>
  <cellXfs count="606">
    <xf numFmtId="0" fontId="0" fillId="0" borderId="0" xfId="0"/>
    <xf numFmtId="0" fontId="2" fillId="2" borderId="1" xfId="0" applyFont="1" applyFill="1" applyBorder="1" applyAlignment="1">
      <alignment horizontal="right" vertical="center"/>
    </xf>
    <xf numFmtId="0" fontId="2" fillId="2" borderId="2" xfId="0" applyFont="1" applyFill="1" applyBorder="1" applyAlignment="1">
      <alignment horizontal="left" vertical="center"/>
    </xf>
    <xf numFmtId="0" fontId="3" fillId="2" borderId="2" xfId="0" applyFont="1" applyFill="1" applyBorder="1" applyAlignment="1">
      <alignment horizontal="left" vertical="center"/>
    </xf>
    <xf numFmtId="0" fontId="4" fillId="2" borderId="2" xfId="0" applyFont="1" applyFill="1" applyBorder="1" applyAlignment="1">
      <alignment horizontal="centerContinuous" vertical="center"/>
    </xf>
    <xf numFmtId="0" fontId="5" fillId="2" borderId="2" xfId="0" applyFont="1" applyFill="1" applyBorder="1" applyAlignment="1">
      <alignment horizontal="centerContinuous" vertical="center"/>
    </xf>
    <xf numFmtId="0" fontId="7" fillId="2" borderId="3" xfId="2" applyFont="1" applyFill="1" applyBorder="1" applyAlignment="1" applyProtection="1">
      <alignment horizontal="right" vertical="center"/>
    </xf>
    <xf numFmtId="0" fontId="8" fillId="0" borderId="4" xfId="0" applyFont="1" applyBorder="1" applyAlignment="1">
      <alignment horizontal="right" vertical="center"/>
    </xf>
    <xf numFmtId="0" fontId="9" fillId="0" borderId="0" xfId="0" applyFont="1" applyAlignment="1">
      <alignment horizontal="centerContinuous" vertical="center"/>
    </xf>
    <xf numFmtId="0" fontId="8" fillId="0" borderId="0" xfId="0" applyFont="1" applyAlignment="1">
      <alignment horizontal="right" vertical="center"/>
    </xf>
    <xf numFmtId="0" fontId="9" fillId="0" borderId="0" xfId="0" applyFont="1" applyAlignment="1">
      <alignment horizontal="center" vertical="center"/>
    </xf>
    <xf numFmtId="0" fontId="0" fillId="0" borderId="0" xfId="0" applyAlignment="1">
      <alignment vertical="center"/>
    </xf>
    <xf numFmtId="0" fontId="9" fillId="0" borderId="5" xfId="0" applyFont="1" applyBorder="1" applyAlignment="1">
      <alignment horizontal="left" vertical="center"/>
    </xf>
    <xf numFmtId="0" fontId="8" fillId="3" borderId="6" xfId="0" applyFont="1" applyFill="1" applyBorder="1" applyAlignment="1">
      <alignment horizontal="right" vertical="center"/>
    </xf>
    <xf numFmtId="0" fontId="8" fillId="3" borderId="9" xfId="0" applyFont="1" applyFill="1" applyBorder="1" applyAlignment="1">
      <alignment horizontal="right" vertical="center"/>
    </xf>
    <xf numFmtId="49" fontId="9" fillId="0" borderId="10" xfId="0" applyNumberFormat="1" applyFont="1" applyBorder="1" applyAlignment="1">
      <alignment horizontal="center" vertical="center"/>
    </xf>
    <xf numFmtId="0" fontId="10" fillId="2" borderId="11" xfId="0" applyFont="1" applyFill="1" applyBorder="1" applyAlignment="1">
      <alignment horizontal="right" vertical="center"/>
    </xf>
    <xf numFmtId="0" fontId="11" fillId="0" borderId="16" xfId="0" applyFont="1" applyBorder="1" applyAlignment="1">
      <alignment horizontal="center" vertical="center"/>
    </xf>
    <xf numFmtId="0" fontId="10" fillId="3" borderId="17" xfId="0" applyFont="1" applyFill="1" applyBorder="1" applyAlignment="1">
      <alignment horizontal="right" vertical="center"/>
    </xf>
    <xf numFmtId="49" fontId="12" fillId="0" borderId="13" xfId="0" applyNumberFormat="1" applyFont="1" applyBorder="1" applyAlignment="1">
      <alignment horizontal="center" shrinkToFit="1"/>
    </xf>
    <xf numFmtId="0" fontId="16" fillId="2" borderId="18" xfId="0" applyFont="1" applyFill="1" applyBorder="1" applyAlignment="1">
      <alignment horizontal="right" vertical="center"/>
    </xf>
    <xf numFmtId="49" fontId="11" fillId="0" borderId="16" xfId="0" applyNumberFormat="1" applyFont="1" applyBorder="1" applyAlignment="1">
      <alignment horizontal="center" vertical="center"/>
    </xf>
    <xf numFmtId="0" fontId="10" fillId="3" borderId="19" xfId="0" applyFont="1" applyFill="1" applyBorder="1" applyAlignment="1">
      <alignment horizontal="right" vertical="center"/>
    </xf>
    <xf numFmtId="0" fontId="17" fillId="2" borderId="18" xfId="0" applyFont="1" applyFill="1" applyBorder="1" applyAlignment="1">
      <alignment horizontal="right" vertical="center"/>
    </xf>
    <xf numFmtId="49" fontId="11" fillId="0" borderId="12" xfId="0" applyNumberFormat="1" applyFont="1" applyBorder="1" applyAlignment="1">
      <alignment horizontal="center" vertical="center"/>
    </xf>
    <xf numFmtId="0" fontId="18" fillId="2" borderId="18" xfId="0" applyFont="1" applyFill="1" applyBorder="1" applyAlignment="1">
      <alignment horizontal="right" vertical="center"/>
    </xf>
    <xf numFmtId="0" fontId="19" fillId="3" borderId="19" xfId="0" applyFont="1" applyFill="1" applyBorder="1" applyAlignment="1">
      <alignment horizontal="right" vertical="center"/>
    </xf>
    <xf numFmtId="0" fontId="20" fillId="2" borderId="18" xfId="0" applyFont="1" applyFill="1" applyBorder="1" applyAlignment="1">
      <alignment horizontal="right" vertical="center"/>
    </xf>
    <xf numFmtId="0" fontId="21" fillId="2" borderId="20" xfId="0" applyFont="1" applyFill="1" applyBorder="1" applyAlignment="1">
      <alignment horizontal="right" vertical="center"/>
    </xf>
    <xf numFmtId="49" fontId="11" fillId="0" borderId="14" xfId="0" applyNumberFormat="1" applyFont="1" applyBorder="1" applyAlignment="1">
      <alignment horizontal="center" vertical="center"/>
    </xf>
    <xf numFmtId="0" fontId="19" fillId="3" borderId="21" xfId="0" applyFont="1" applyFill="1" applyBorder="1" applyAlignment="1">
      <alignment horizontal="right" vertical="center"/>
    </xf>
    <xf numFmtId="0" fontId="9" fillId="0" borderId="0" xfId="0" applyFont="1" applyAlignment="1">
      <alignment horizontal="left" vertical="center"/>
    </xf>
    <xf numFmtId="0" fontId="22" fillId="0" borderId="0" xfId="0" applyFont="1" applyAlignment="1">
      <alignment vertical="center"/>
    </xf>
    <xf numFmtId="0" fontId="22" fillId="0" borderId="5" xfId="0" applyFont="1" applyBorder="1" applyAlignment="1">
      <alignment vertical="center"/>
    </xf>
    <xf numFmtId="49" fontId="9" fillId="0" borderId="22" xfId="0" applyNumberFormat="1" applyFont="1" applyBorder="1" applyAlignment="1">
      <alignment horizontal="center" vertical="center"/>
    </xf>
    <xf numFmtId="164" fontId="8" fillId="4" borderId="23" xfId="0" applyNumberFormat="1" applyFont="1" applyFill="1" applyBorder="1" applyAlignment="1">
      <alignment horizontal="center" vertical="center"/>
    </xf>
    <xf numFmtId="0" fontId="8" fillId="0" borderId="22" xfId="0" applyFont="1" applyBorder="1" applyAlignment="1">
      <alignment horizontal="center" vertical="center"/>
    </xf>
    <xf numFmtId="0" fontId="23" fillId="0" borderId="4" xfId="0" applyFont="1" applyBorder="1" applyAlignment="1">
      <alignment vertical="center"/>
    </xf>
    <xf numFmtId="0" fontId="24" fillId="0" borderId="0" xfId="0" applyFont="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26" xfId="0" applyFont="1" applyBorder="1" applyAlignment="1">
      <alignment vertical="center"/>
    </xf>
    <xf numFmtId="0" fontId="9" fillId="0" borderId="4" xfId="0" applyFont="1" applyBorder="1" applyAlignment="1">
      <alignment vertical="center"/>
    </xf>
    <xf numFmtId="0" fontId="9" fillId="0" borderId="0" xfId="0" applyFont="1" applyAlignment="1">
      <alignment vertical="center"/>
    </xf>
    <xf numFmtId="0" fontId="9" fillId="0" borderId="5"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25" fillId="0" borderId="30" xfId="0" applyFont="1" applyBorder="1" applyAlignment="1">
      <alignment horizontal="centerContinuous" vertical="center"/>
    </xf>
    <xf numFmtId="0" fontId="22" fillId="0" borderId="0" xfId="0" applyFont="1" applyAlignment="1">
      <alignment horizontal="centerContinuous" vertical="center"/>
    </xf>
    <xf numFmtId="0" fontId="26" fillId="5" borderId="31" xfId="0" applyFont="1" applyFill="1" applyBorder="1" applyAlignment="1">
      <alignment horizontal="centerContinuous" vertical="center"/>
    </xf>
    <xf numFmtId="0" fontId="26" fillId="5" borderId="32" xfId="0" applyFont="1" applyFill="1" applyBorder="1" applyAlignment="1">
      <alignment horizontal="center" vertical="center"/>
    </xf>
    <xf numFmtId="0" fontId="26" fillId="5" borderId="32" xfId="0" applyFont="1" applyFill="1" applyBorder="1" applyAlignment="1">
      <alignment horizontal="center" vertical="center" wrapText="1"/>
    </xf>
    <xf numFmtId="0" fontId="27" fillId="6" borderId="33" xfId="0" applyFont="1" applyFill="1" applyBorder="1" applyAlignment="1">
      <alignment horizontal="center" vertical="center" wrapText="1"/>
    </xf>
    <xf numFmtId="0" fontId="26" fillId="5" borderId="34" xfId="0" applyFont="1" applyFill="1" applyBorder="1" applyAlignment="1">
      <alignment horizontal="center" vertical="center"/>
    </xf>
    <xf numFmtId="0" fontId="28" fillId="0" borderId="4" xfId="0" applyFont="1" applyBorder="1" applyAlignment="1">
      <alignment vertical="center"/>
    </xf>
    <xf numFmtId="0" fontId="8" fillId="0" borderId="35" xfId="0" applyFont="1" applyBorder="1" applyAlignment="1">
      <alignment horizontal="center" vertical="center"/>
    </xf>
    <xf numFmtId="0" fontId="9" fillId="0" borderId="35" xfId="0" applyFont="1" applyBorder="1" applyAlignment="1">
      <alignment horizontal="center" vertical="center"/>
    </xf>
    <xf numFmtId="0" fontId="29" fillId="0" borderId="35" xfId="0" applyFont="1" applyBorder="1" applyAlignment="1">
      <alignment horizontal="center" vertical="center" wrapText="1"/>
    </xf>
    <xf numFmtId="1" fontId="9" fillId="0" borderId="35" xfId="0" applyNumberFormat="1" applyFont="1" applyBorder="1" applyAlignment="1">
      <alignment horizontal="center" vertical="center" wrapText="1"/>
    </xf>
    <xf numFmtId="0" fontId="30" fillId="6" borderId="36" xfId="0" applyFont="1" applyFill="1" applyBorder="1" applyAlignment="1">
      <alignment horizontal="center" vertical="center"/>
    </xf>
    <xf numFmtId="49" fontId="9" fillId="0" borderId="35" xfId="0" applyNumberFormat="1" applyFont="1" applyBorder="1" applyAlignment="1">
      <alignment horizontal="center" vertical="center" wrapText="1"/>
    </xf>
    <xf numFmtId="0" fontId="9" fillId="0" borderId="5" xfId="0" quotePrefix="1" applyFont="1" applyBorder="1" applyAlignment="1">
      <alignment horizontal="center" vertical="center"/>
    </xf>
    <xf numFmtId="0" fontId="31" fillId="0" borderId="4" xfId="0" applyFont="1" applyBorder="1" applyAlignment="1">
      <alignment vertical="center"/>
    </xf>
    <xf numFmtId="0" fontId="16" fillId="0" borderId="36" xfId="0" applyFont="1" applyBorder="1" applyAlignment="1">
      <alignment horizontal="center" vertical="center"/>
    </xf>
    <xf numFmtId="0" fontId="29" fillId="0" borderId="37" xfId="0" applyFont="1" applyBorder="1" applyAlignment="1">
      <alignment vertical="center"/>
    </xf>
    <xf numFmtId="0" fontId="8" fillId="0" borderId="38" xfId="0" applyFont="1" applyBorder="1" applyAlignment="1">
      <alignment horizontal="center" vertical="center"/>
    </xf>
    <xf numFmtId="0" fontId="9" fillId="0" borderId="38" xfId="0" applyFont="1" applyBorder="1" applyAlignment="1">
      <alignment horizontal="center" vertical="center"/>
    </xf>
    <xf numFmtId="0" fontId="27" fillId="0" borderId="38" xfId="0" applyFont="1" applyBorder="1" applyAlignment="1">
      <alignment horizontal="center" vertical="center" wrapText="1"/>
    </xf>
    <xf numFmtId="1" fontId="9" fillId="0" borderId="38" xfId="0" applyNumberFormat="1" applyFont="1" applyBorder="1" applyAlignment="1">
      <alignment horizontal="center" vertical="center" wrapText="1"/>
    </xf>
    <xf numFmtId="0" fontId="30" fillId="6" borderId="38" xfId="0" applyFont="1" applyFill="1" applyBorder="1" applyAlignment="1">
      <alignment horizontal="center" vertical="center"/>
    </xf>
    <xf numFmtId="49" fontId="9" fillId="0" borderId="38" xfId="0" applyNumberFormat="1" applyFont="1" applyBorder="1" applyAlignment="1">
      <alignment horizontal="center" vertical="center" wrapText="1"/>
    </xf>
    <xf numFmtId="0" fontId="9" fillId="0" borderId="39" xfId="0" quotePrefix="1" applyFont="1" applyBorder="1" applyAlignment="1">
      <alignment horizontal="center" vertical="center"/>
    </xf>
    <xf numFmtId="0" fontId="19" fillId="0" borderId="4" xfId="0" applyFont="1" applyBorder="1" applyAlignment="1">
      <alignment vertical="center"/>
    </xf>
    <xf numFmtId="49" fontId="12" fillId="0" borderId="35" xfId="0" applyNumberFormat="1" applyFont="1" applyBorder="1" applyAlignment="1">
      <alignment horizontal="center" vertical="center"/>
    </xf>
    <xf numFmtId="0" fontId="12" fillId="0" borderId="36" xfId="0" applyFont="1" applyBorder="1" applyAlignment="1">
      <alignment horizontal="center" vertical="center"/>
    </xf>
    <xf numFmtId="0" fontId="19" fillId="0" borderId="36" xfId="0" applyFont="1" applyBorder="1" applyAlignment="1">
      <alignment horizontal="center" vertical="center"/>
    </xf>
    <xf numFmtId="49" fontId="9" fillId="0" borderId="36" xfId="0" applyNumberFormat="1" applyFont="1" applyBorder="1" applyAlignment="1">
      <alignment horizontal="center" vertical="center"/>
    </xf>
    <xf numFmtId="0" fontId="9" fillId="0" borderId="40" xfId="0" applyFont="1" applyBorder="1" applyAlignment="1">
      <alignment horizontal="center" vertical="center"/>
    </xf>
    <xf numFmtId="0" fontId="16" fillId="0" borderId="4" xfId="0" applyFont="1" applyBorder="1" applyAlignment="1">
      <alignment vertical="center"/>
    </xf>
    <xf numFmtId="49" fontId="32" fillId="0" borderId="35" xfId="0" applyNumberFormat="1" applyFont="1" applyBorder="1" applyAlignment="1">
      <alignment horizontal="center" vertical="center"/>
    </xf>
    <xf numFmtId="0" fontId="32" fillId="0" borderId="36" xfId="0" applyFont="1" applyBorder="1" applyAlignment="1">
      <alignment horizontal="center" vertical="center"/>
    </xf>
    <xf numFmtId="0" fontId="21" fillId="0" borderId="4" xfId="0" applyFont="1" applyBorder="1" applyAlignment="1">
      <alignment vertical="center"/>
    </xf>
    <xf numFmtId="49" fontId="33" fillId="0" borderId="35" xfId="0" applyNumberFormat="1" applyFont="1" applyBorder="1" applyAlignment="1">
      <alignment horizontal="center" vertical="center"/>
    </xf>
    <xf numFmtId="0" fontId="33" fillId="0" borderId="36" xfId="0" applyFont="1" applyBorder="1" applyAlignment="1">
      <alignment horizontal="center" vertical="center"/>
    </xf>
    <xf numFmtId="0" fontId="21" fillId="0" borderId="36" xfId="0" applyFont="1" applyBorder="1" applyAlignment="1">
      <alignment horizontal="center" vertical="center"/>
    </xf>
    <xf numFmtId="0" fontId="10" fillId="0" borderId="4" xfId="0" applyFont="1" applyBorder="1" applyAlignment="1">
      <alignment vertical="center"/>
    </xf>
    <xf numFmtId="49" fontId="14" fillId="0" borderId="35" xfId="0" applyNumberFormat="1" applyFont="1" applyBorder="1" applyAlignment="1">
      <alignment horizontal="center" vertical="center"/>
    </xf>
    <xf numFmtId="0" fontId="14" fillId="0" borderId="36" xfId="0" applyFont="1" applyBorder="1" applyAlignment="1">
      <alignment horizontal="center" vertical="center"/>
    </xf>
    <xf numFmtId="0" fontId="10" fillId="0" borderId="36" xfId="0" applyFont="1" applyBorder="1" applyAlignment="1">
      <alignment horizontal="center" vertical="center"/>
    </xf>
    <xf numFmtId="0" fontId="17" fillId="7" borderId="4" xfId="0" applyFont="1" applyFill="1" applyBorder="1" applyAlignment="1">
      <alignment vertical="center"/>
    </xf>
    <xf numFmtId="0" fontId="9" fillId="7" borderId="35" xfId="0" applyFont="1" applyFill="1" applyBorder="1" applyAlignment="1">
      <alignment horizontal="center" vertical="center"/>
    </xf>
    <xf numFmtId="49" fontId="34" fillId="7" borderId="35" xfId="0" applyNumberFormat="1" applyFont="1" applyFill="1" applyBorder="1" applyAlignment="1">
      <alignment horizontal="center" vertical="center"/>
    </xf>
    <xf numFmtId="0" fontId="34" fillId="7" borderId="36" xfId="0" applyFont="1" applyFill="1" applyBorder="1" applyAlignment="1">
      <alignment horizontal="center" vertical="center"/>
    </xf>
    <xf numFmtId="0" fontId="17" fillId="7" borderId="36" xfId="0" applyFont="1" applyFill="1" applyBorder="1" applyAlignment="1">
      <alignment horizontal="center" vertical="center"/>
    </xf>
    <xf numFmtId="49" fontId="9" fillId="7" borderId="36" xfId="0" applyNumberFormat="1" applyFont="1" applyFill="1" applyBorder="1" applyAlignment="1">
      <alignment horizontal="center" vertical="center"/>
    </xf>
    <xf numFmtId="0" fontId="9" fillId="7" borderId="40" xfId="0" applyFont="1" applyFill="1" applyBorder="1" applyAlignment="1">
      <alignment horizontal="center" vertical="center"/>
    </xf>
    <xf numFmtId="49" fontId="9" fillId="0" borderId="35" xfId="0" applyNumberFormat="1" applyFont="1" applyBorder="1" applyAlignment="1">
      <alignment horizontal="center" vertical="center"/>
    </xf>
    <xf numFmtId="0" fontId="9" fillId="0" borderId="40" xfId="0" quotePrefix="1" applyFont="1" applyBorder="1" applyAlignment="1">
      <alignment horizontal="center" vertical="center"/>
    </xf>
    <xf numFmtId="0" fontId="19" fillId="7" borderId="4" xfId="0" applyFont="1" applyFill="1" applyBorder="1" applyAlignment="1">
      <alignment vertical="center"/>
    </xf>
    <xf numFmtId="49" fontId="12" fillId="7" borderId="35" xfId="0" applyNumberFormat="1" applyFont="1" applyFill="1" applyBorder="1" applyAlignment="1">
      <alignment horizontal="center" vertical="center"/>
    </xf>
    <xf numFmtId="0" fontId="12" fillId="7" borderId="36" xfId="0" applyFont="1" applyFill="1" applyBorder="1" applyAlignment="1">
      <alignment horizontal="center" vertical="center"/>
    </xf>
    <xf numFmtId="0" fontId="19" fillId="7" borderId="36" xfId="0" applyFont="1" applyFill="1" applyBorder="1" applyAlignment="1">
      <alignment horizontal="center" vertical="center"/>
    </xf>
    <xf numFmtId="0" fontId="19" fillId="8" borderId="4" xfId="0" applyFont="1" applyFill="1" applyBorder="1" applyAlignment="1">
      <alignment vertical="center"/>
    </xf>
    <xf numFmtId="0" fontId="9" fillId="8" borderId="35" xfId="0" applyFont="1" applyFill="1" applyBorder="1" applyAlignment="1">
      <alignment horizontal="center" vertical="center"/>
    </xf>
    <xf numFmtId="49" fontId="12" fillId="8" borderId="35" xfId="0" applyNumberFormat="1" applyFont="1" applyFill="1" applyBorder="1" applyAlignment="1">
      <alignment horizontal="center" vertical="center"/>
    </xf>
    <xf numFmtId="0" fontId="12" fillId="8" borderId="36" xfId="0" applyFont="1" applyFill="1" applyBorder="1" applyAlignment="1">
      <alignment horizontal="center" vertical="center"/>
    </xf>
    <xf numFmtId="0" fontId="19" fillId="8" borderId="36" xfId="0" applyFont="1" applyFill="1" applyBorder="1" applyAlignment="1">
      <alignment horizontal="center" vertical="center"/>
    </xf>
    <xf numFmtId="49" fontId="9" fillId="8" borderId="36" xfId="0" applyNumberFormat="1" applyFont="1" applyFill="1" applyBorder="1" applyAlignment="1">
      <alignment horizontal="center" vertical="center"/>
    </xf>
    <xf numFmtId="0" fontId="9" fillId="8" borderId="40" xfId="0" applyFont="1" applyFill="1" applyBorder="1" applyAlignment="1">
      <alignment horizontal="center" vertical="center"/>
    </xf>
    <xf numFmtId="0" fontId="21" fillId="8" borderId="4" xfId="0" applyFont="1" applyFill="1" applyBorder="1" applyAlignment="1">
      <alignment vertical="center"/>
    </xf>
    <xf numFmtId="49" fontId="33" fillId="8" borderId="35" xfId="0" applyNumberFormat="1" applyFont="1" applyFill="1" applyBorder="1" applyAlignment="1">
      <alignment horizontal="center" vertical="center"/>
    </xf>
    <xf numFmtId="0" fontId="33" fillId="8" borderId="36" xfId="0" applyFont="1" applyFill="1" applyBorder="1" applyAlignment="1">
      <alignment horizontal="center" vertical="center"/>
    </xf>
    <xf numFmtId="0" fontId="21" fillId="8" borderId="36" xfId="0" applyFont="1" applyFill="1" applyBorder="1" applyAlignment="1">
      <alignment horizontal="center" vertical="center"/>
    </xf>
    <xf numFmtId="0" fontId="20" fillId="0" borderId="4" xfId="0" applyFont="1" applyBorder="1" applyAlignment="1">
      <alignment vertical="center"/>
    </xf>
    <xf numFmtId="49" fontId="13" fillId="0" borderId="35" xfId="0" applyNumberFormat="1" applyFont="1" applyBorder="1" applyAlignment="1">
      <alignment horizontal="center" vertical="center"/>
    </xf>
    <xf numFmtId="0" fontId="13" fillId="0" borderId="36" xfId="0" applyFont="1" applyBorder="1" applyAlignment="1">
      <alignment horizontal="center" vertical="center"/>
    </xf>
    <xf numFmtId="0" fontId="20" fillId="0" borderId="36" xfId="0" applyFont="1" applyBorder="1" applyAlignment="1">
      <alignment horizontal="center" vertical="center"/>
    </xf>
    <xf numFmtId="0" fontId="21" fillId="9" borderId="4" xfId="0" applyFont="1" applyFill="1" applyBorder="1" applyAlignment="1">
      <alignment vertical="center"/>
    </xf>
    <xf numFmtId="0" fontId="9" fillId="9" borderId="35" xfId="0" applyFont="1" applyFill="1" applyBorder="1" applyAlignment="1">
      <alignment horizontal="center" vertical="center"/>
    </xf>
    <xf numFmtId="49" fontId="13" fillId="9" borderId="35" xfId="0" applyNumberFormat="1" applyFont="1" applyFill="1" applyBorder="1" applyAlignment="1">
      <alignment horizontal="center" vertical="center"/>
    </xf>
    <xf numFmtId="0" fontId="13" fillId="9" borderId="36" xfId="0" applyFont="1" applyFill="1" applyBorder="1" applyAlignment="1">
      <alignment horizontal="center" vertical="center"/>
    </xf>
    <xf numFmtId="0" fontId="20" fillId="9" borderId="36" xfId="0" applyFont="1" applyFill="1" applyBorder="1" applyAlignment="1">
      <alignment horizontal="center" vertical="center"/>
    </xf>
    <xf numFmtId="49" fontId="9" fillId="9" borderId="36" xfId="0" applyNumberFormat="1" applyFont="1" applyFill="1" applyBorder="1" applyAlignment="1">
      <alignment horizontal="center" vertical="center"/>
    </xf>
    <xf numFmtId="0" fontId="9" fillId="9" borderId="40" xfId="0" applyFont="1" applyFill="1" applyBorder="1" applyAlignment="1">
      <alignment horizontal="center" vertical="center"/>
    </xf>
    <xf numFmtId="0" fontId="16" fillId="8" borderId="4" xfId="0" applyFont="1" applyFill="1" applyBorder="1" applyAlignment="1">
      <alignment vertical="center"/>
    </xf>
    <xf numFmtId="49" fontId="32" fillId="8" borderId="35" xfId="0" applyNumberFormat="1" applyFont="1" applyFill="1" applyBorder="1" applyAlignment="1">
      <alignment horizontal="center" vertical="center"/>
    </xf>
    <xf numFmtId="0" fontId="32" fillId="8" borderId="36" xfId="0" applyFont="1" applyFill="1" applyBorder="1" applyAlignment="1">
      <alignment horizontal="center" vertical="center"/>
    </xf>
    <xf numFmtId="0" fontId="16" fillId="8" borderId="36" xfId="0" applyFont="1" applyFill="1" applyBorder="1" applyAlignment="1">
      <alignment horizontal="center" vertical="center"/>
    </xf>
    <xf numFmtId="0" fontId="9" fillId="8" borderId="40" xfId="0" quotePrefix="1" applyFont="1" applyFill="1" applyBorder="1" applyAlignment="1">
      <alignment horizontal="center" vertical="center"/>
    </xf>
    <xf numFmtId="0" fontId="9" fillId="7" borderId="40" xfId="0" quotePrefix="1" applyFont="1" applyFill="1" applyBorder="1" applyAlignment="1">
      <alignment horizontal="center" vertical="center"/>
    </xf>
    <xf numFmtId="0" fontId="16" fillId="7" borderId="4" xfId="0" applyFont="1" applyFill="1" applyBorder="1" applyAlignment="1">
      <alignment vertical="center"/>
    </xf>
    <xf numFmtId="49" fontId="32" fillId="7" borderId="35" xfId="0" applyNumberFormat="1" applyFont="1" applyFill="1" applyBorder="1" applyAlignment="1">
      <alignment horizontal="center" vertical="center"/>
    </xf>
    <xf numFmtId="0" fontId="32" fillId="7" borderId="36" xfId="0" applyFont="1" applyFill="1" applyBorder="1" applyAlignment="1">
      <alignment horizontal="center" vertical="center"/>
    </xf>
    <xf numFmtId="0" fontId="16" fillId="7" borderId="36" xfId="0" applyFont="1" applyFill="1" applyBorder="1" applyAlignment="1">
      <alignment horizontal="center" vertical="center"/>
    </xf>
    <xf numFmtId="0" fontId="16" fillId="0" borderId="27" xfId="0" applyFont="1" applyBorder="1" applyAlignment="1">
      <alignment vertical="center"/>
    </xf>
    <xf numFmtId="0" fontId="9" fillId="0" borderId="41" xfId="0" applyFont="1" applyBorder="1" applyAlignment="1">
      <alignment horizontal="center" vertical="center"/>
    </xf>
    <xf numFmtId="49" fontId="32" fillId="0" borderId="41" xfId="0" applyNumberFormat="1" applyFont="1" applyBorder="1" applyAlignment="1">
      <alignment horizontal="center" vertical="center"/>
    </xf>
    <xf numFmtId="0" fontId="32" fillId="0" borderId="42" xfId="0" applyFont="1" applyBorder="1" applyAlignment="1">
      <alignment horizontal="center" vertical="center"/>
    </xf>
    <xf numFmtId="0" fontId="16" fillId="0" borderId="42" xfId="0" applyFont="1" applyBorder="1" applyAlignment="1">
      <alignment horizontal="center" vertical="center"/>
    </xf>
    <xf numFmtId="49" fontId="9" fillId="0" borderId="42" xfId="0" applyNumberFormat="1" applyFont="1" applyBorder="1" applyAlignment="1">
      <alignment horizontal="center" vertical="center"/>
    </xf>
    <xf numFmtId="0" fontId="30" fillId="6" borderId="41" xfId="0" applyFont="1" applyFill="1" applyBorder="1" applyAlignment="1">
      <alignment horizontal="center" vertical="center"/>
    </xf>
    <xf numFmtId="0" fontId="9" fillId="0" borderId="43" xfId="0" applyFont="1" applyBorder="1" applyAlignment="1">
      <alignment horizontal="center" vertical="center"/>
    </xf>
    <xf numFmtId="0" fontId="4" fillId="0" borderId="0" xfId="0" applyFont="1" applyAlignment="1">
      <alignment horizontal="right" vertical="center"/>
    </xf>
    <xf numFmtId="1" fontId="4" fillId="0" borderId="0" xfId="0" applyNumberFormat="1" applyFont="1" applyAlignment="1">
      <alignment horizontal="center" vertical="center"/>
    </xf>
    <xf numFmtId="1" fontId="5" fillId="0" borderId="0" xfId="0" applyNumberFormat="1" applyFont="1" applyAlignment="1">
      <alignment horizontal="left" vertical="center"/>
    </xf>
    <xf numFmtId="0" fontId="5" fillId="0" borderId="0" xfId="0" applyFont="1" applyAlignment="1">
      <alignment horizontal="left" vertical="center"/>
    </xf>
    <xf numFmtId="1" fontId="5" fillId="0" borderId="0" xfId="0" applyNumberFormat="1" applyFont="1" applyAlignment="1">
      <alignment horizontal="center" vertical="center"/>
    </xf>
    <xf numFmtId="0" fontId="4" fillId="0" borderId="0" xfId="0" applyFont="1" applyAlignment="1">
      <alignment horizontal="left" vertical="center"/>
    </xf>
    <xf numFmtId="1" fontId="4" fillId="0" borderId="0" xfId="0" applyNumberFormat="1" applyFont="1" applyAlignment="1">
      <alignment horizontal="right" vertical="center"/>
    </xf>
    <xf numFmtId="0" fontId="36" fillId="0" borderId="30" xfId="0" applyFont="1" applyBorder="1" applyAlignment="1">
      <alignment horizontal="centerContinuous" vertical="center" wrapText="1"/>
    </xf>
    <xf numFmtId="0" fontId="22" fillId="0" borderId="0" xfId="0" applyFont="1" applyAlignment="1">
      <alignment horizontal="centerContinuous" vertical="center" wrapText="1"/>
    </xf>
    <xf numFmtId="0" fontId="5" fillId="0" borderId="0" xfId="0" applyFont="1" applyAlignment="1">
      <alignment vertical="center" wrapText="1"/>
    </xf>
    <xf numFmtId="0" fontId="26" fillId="10" borderId="44" xfId="0" applyFont="1" applyFill="1" applyBorder="1" applyAlignment="1">
      <alignment horizontal="centerContinuous" vertical="center" wrapText="1"/>
    </xf>
    <xf numFmtId="0" fontId="26" fillId="10" borderId="45" xfId="0" applyFont="1" applyFill="1" applyBorder="1" applyAlignment="1">
      <alignment horizontal="center" vertical="center" wrapText="1"/>
    </xf>
    <xf numFmtId="0" fontId="26" fillId="11" borderId="45" xfId="0" applyFont="1" applyFill="1" applyBorder="1" applyAlignment="1">
      <alignment horizontal="center" vertical="center" wrapText="1"/>
    </xf>
    <xf numFmtId="0" fontId="26" fillId="11" borderId="46" xfId="0" applyFont="1" applyFill="1" applyBorder="1" applyAlignment="1">
      <alignment horizontal="centerContinuous" vertical="center" wrapText="1"/>
    </xf>
    <xf numFmtId="0" fontId="34" fillId="0" borderId="4" xfId="0" applyFont="1" applyBorder="1" applyAlignment="1">
      <alignment horizontal="center" vertical="center" shrinkToFit="1"/>
    </xf>
    <xf numFmtId="0" fontId="9" fillId="0" borderId="35" xfId="0" applyFont="1" applyBorder="1" applyAlignment="1">
      <alignment horizontal="center" vertical="center" wrapText="1"/>
    </xf>
    <xf numFmtId="9" fontId="9" fillId="0" borderId="35" xfId="1" applyFont="1" applyFill="1" applyBorder="1" applyAlignment="1">
      <alignment horizontal="center" vertical="center" shrinkToFit="1"/>
    </xf>
    <xf numFmtId="9" fontId="9" fillId="0" borderId="36" xfId="1" applyFont="1" applyFill="1" applyBorder="1" applyAlignment="1">
      <alignment horizontal="center" vertical="center" shrinkToFit="1"/>
    </xf>
    <xf numFmtId="0" fontId="9" fillId="0" borderId="36" xfId="0" applyFont="1" applyBorder="1" applyAlignment="1">
      <alignment horizontal="center" vertical="center" shrinkToFit="1"/>
    </xf>
    <xf numFmtId="0" fontId="9" fillId="0" borderId="36" xfId="1" applyNumberFormat="1" applyFont="1" applyFill="1" applyBorder="1" applyAlignment="1">
      <alignment horizontal="center" vertical="center" shrinkToFit="1"/>
    </xf>
    <xf numFmtId="0" fontId="9" fillId="0" borderId="40" xfId="0" applyFont="1" applyBorder="1" applyAlignment="1">
      <alignment horizontal="center" vertical="center" wrapText="1"/>
    </xf>
    <xf numFmtId="0" fontId="9" fillId="0" borderId="35" xfId="0" applyFont="1" applyBorder="1" applyAlignment="1">
      <alignment horizontal="center" vertical="center" shrinkToFit="1"/>
    </xf>
    <xf numFmtId="0" fontId="9" fillId="0" borderId="40" xfId="0" quotePrefix="1" applyFont="1" applyBorder="1" applyAlignment="1">
      <alignment horizontal="center" vertical="center" wrapText="1"/>
    </xf>
    <xf numFmtId="0" fontId="34" fillId="0" borderId="37" xfId="0" applyFont="1" applyBorder="1" applyAlignment="1">
      <alignment horizontal="center" vertical="center" shrinkToFit="1"/>
    </xf>
    <xf numFmtId="0" fontId="9" fillId="0" borderId="38" xfId="0" applyFont="1" applyBorder="1" applyAlignment="1">
      <alignment horizontal="center" vertical="center" wrapText="1"/>
    </xf>
    <xf numFmtId="9" fontId="9" fillId="0" borderId="38" xfId="1" applyFont="1" applyBorder="1" applyAlignment="1">
      <alignment horizontal="center" vertical="center" shrinkToFit="1"/>
    </xf>
    <xf numFmtId="9" fontId="9" fillId="0" borderId="16" xfId="1" applyFont="1" applyBorder="1" applyAlignment="1">
      <alignment horizontal="center" vertical="center" shrinkToFit="1"/>
    </xf>
    <xf numFmtId="0" fontId="9" fillId="0" borderId="16" xfId="1" applyNumberFormat="1" applyFont="1" applyBorder="1" applyAlignment="1">
      <alignment horizontal="center" vertical="center" shrinkToFit="1"/>
    </xf>
    <xf numFmtId="49" fontId="9" fillId="0" borderId="13" xfId="0" applyNumberFormat="1" applyFont="1" applyBorder="1" applyAlignment="1">
      <alignment horizontal="center" vertical="center" wrapText="1"/>
    </xf>
    <xf numFmtId="9" fontId="9" fillId="0" borderId="35" xfId="3" applyFont="1" applyFill="1" applyBorder="1" applyAlignment="1">
      <alignment horizontal="center" vertical="center" shrinkToFit="1"/>
    </xf>
    <xf numFmtId="9" fontId="9" fillId="0" borderId="36" xfId="3" applyFont="1" applyFill="1" applyBorder="1" applyAlignment="1">
      <alignment horizontal="center" vertical="center" shrinkToFit="1"/>
    </xf>
    <xf numFmtId="0" fontId="5" fillId="0" borderId="36" xfId="0" applyFont="1" applyBorder="1" applyAlignment="1">
      <alignment horizontal="center" vertical="center" shrinkToFit="1"/>
    </xf>
    <xf numFmtId="0" fontId="9" fillId="0" borderId="36" xfId="3" applyNumberFormat="1" applyFont="1" applyFill="1" applyBorder="1" applyAlignment="1">
      <alignment horizontal="center" vertical="center" shrinkToFit="1"/>
    </xf>
    <xf numFmtId="9" fontId="9" fillId="0" borderId="35" xfId="1" applyFont="1" applyBorder="1" applyAlignment="1">
      <alignment horizontal="center" vertical="center" shrinkToFit="1"/>
    </xf>
    <xf numFmtId="9" fontId="9" fillId="0" borderId="36" xfId="1" applyFont="1" applyBorder="1" applyAlignment="1">
      <alignment horizontal="center" vertical="center" shrinkToFit="1"/>
    </xf>
    <xf numFmtId="0" fontId="9" fillId="0" borderId="36" xfId="1" applyNumberFormat="1"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40" xfId="4" applyFont="1" applyFill="1" applyBorder="1" applyAlignment="1">
      <alignment horizontal="center" vertical="center" wrapText="1"/>
    </xf>
    <xf numFmtId="49" fontId="9" fillId="0" borderId="40" xfId="0" applyNumberFormat="1" applyFont="1" applyBorder="1" applyAlignment="1">
      <alignment horizontal="center" vertical="center" shrinkToFit="1"/>
    </xf>
    <xf numFmtId="9" fontId="9" fillId="0" borderId="38" xfId="1" applyFont="1" applyFill="1" applyBorder="1" applyAlignment="1">
      <alignment horizontal="center" vertical="center" shrinkToFit="1"/>
    </xf>
    <xf numFmtId="9" fontId="9" fillId="0" borderId="16" xfId="1" applyFont="1" applyFill="1" applyBorder="1" applyAlignment="1">
      <alignment horizontal="center" vertical="center" shrinkToFit="1"/>
    </xf>
    <xf numFmtId="0" fontId="9" fillId="0" borderId="16" xfId="1" applyNumberFormat="1" applyFont="1" applyFill="1" applyBorder="1" applyAlignment="1">
      <alignment horizontal="center" vertical="center" shrinkToFit="1"/>
    </xf>
    <xf numFmtId="0" fontId="9" fillId="0" borderId="13" xfId="0" applyFont="1" applyBorder="1" applyAlignment="1">
      <alignment horizontal="center" vertical="center" wrapText="1"/>
    </xf>
    <xf numFmtId="49" fontId="9" fillId="0" borderId="13" xfId="0" applyNumberFormat="1" applyFont="1" applyBorder="1" applyAlignment="1">
      <alignment horizontal="center" vertical="center" shrinkToFit="1"/>
    </xf>
    <xf numFmtId="0" fontId="9" fillId="0" borderId="16" xfId="0" applyFont="1" applyBorder="1" applyAlignment="1">
      <alignment horizontal="center" vertical="center" shrinkToFit="1"/>
    </xf>
    <xf numFmtId="0" fontId="5" fillId="0" borderId="16" xfId="0" applyFont="1" applyBorder="1" applyAlignment="1">
      <alignment horizontal="center" vertical="center" shrinkToFit="1"/>
    </xf>
    <xf numFmtId="0" fontId="34" fillId="0" borderId="27" xfId="0" applyFont="1" applyBorder="1" applyAlignment="1">
      <alignment horizontal="center" vertical="center" shrinkToFit="1"/>
    </xf>
    <xf numFmtId="0" fontId="9" fillId="0" borderId="41" xfId="0" applyFont="1" applyBorder="1" applyAlignment="1">
      <alignment horizontal="center" vertical="center" wrapText="1"/>
    </xf>
    <xf numFmtId="9" fontId="9" fillId="0" borderId="41" xfId="1" applyFont="1" applyFill="1" applyBorder="1" applyAlignment="1">
      <alignment horizontal="center" vertical="center" shrinkToFit="1"/>
    </xf>
    <xf numFmtId="9" fontId="9" fillId="0" borderId="42" xfId="1" applyFont="1" applyFill="1" applyBorder="1" applyAlignment="1">
      <alignment horizontal="center" vertical="center" shrinkToFit="1"/>
    </xf>
    <xf numFmtId="0" fontId="9" fillId="0" borderId="42" xfId="1" applyNumberFormat="1" applyFont="1" applyFill="1" applyBorder="1" applyAlignment="1">
      <alignment horizontal="center" vertical="center" shrinkToFit="1"/>
    </xf>
    <xf numFmtId="0" fontId="9" fillId="0" borderId="42" xfId="1" applyNumberFormat="1" applyFont="1" applyBorder="1" applyAlignment="1">
      <alignment horizontal="center" vertical="center" shrinkToFit="1"/>
    </xf>
    <xf numFmtId="0" fontId="9" fillId="0" borderId="43" xfId="0" applyFont="1" applyBorder="1" applyAlignment="1">
      <alignment horizontal="center" vertical="center" wrapText="1"/>
    </xf>
    <xf numFmtId="0" fontId="26" fillId="10" borderId="45" xfId="0" applyFont="1" applyFill="1" applyBorder="1" applyAlignment="1">
      <alignment horizontal="center" vertical="center"/>
    </xf>
    <xf numFmtId="0" fontId="26" fillId="10" borderId="37" xfId="0" applyFont="1" applyFill="1" applyBorder="1" applyAlignment="1">
      <alignment horizontal="centerContinuous" vertical="center" wrapText="1"/>
    </xf>
    <xf numFmtId="0" fontId="26" fillId="10" borderId="47" xfId="0" applyFont="1" applyFill="1" applyBorder="1" applyAlignment="1">
      <alignment horizontal="center" vertical="center" wrapText="1"/>
    </xf>
    <xf numFmtId="0" fontId="26" fillId="10" borderId="39" xfId="0" applyFont="1" applyFill="1" applyBorder="1" applyAlignment="1">
      <alignment horizontal="center" vertical="center" wrapText="1"/>
    </xf>
    <xf numFmtId="0" fontId="9" fillId="0" borderId="4" xfId="0" applyFont="1" applyBorder="1" applyAlignment="1">
      <alignment horizontal="center" vertical="center" shrinkToFit="1"/>
    </xf>
    <xf numFmtId="0" fontId="9" fillId="0" borderId="37" xfId="0" applyFont="1" applyBorder="1" applyAlignment="1">
      <alignment horizontal="center" vertical="center" shrinkToFit="1"/>
    </xf>
    <xf numFmtId="49" fontId="9" fillId="0" borderId="38" xfId="0" applyNumberFormat="1" applyFont="1" applyBorder="1" applyAlignment="1">
      <alignment horizontal="center" vertical="center"/>
    </xf>
    <xf numFmtId="0" fontId="9" fillId="0" borderId="27" xfId="0" applyFont="1" applyBorder="1" applyAlignment="1">
      <alignment horizontal="center" vertical="center" shrinkToFit="1"/>
    </xf>
    <xf numFmtId="49" fontId="9" fillId="0" borderId="41" xfId="0" applyNumberFormat="1" applyFont="1" applyBorder="1" applyAlignment="1">
      <alignment horizontal="center" vertical="center"/>
    </xf>
    <xf numFmtId="0" fontId="26" fillId="10" borderId="48" xfId="0" applyFont="1" applyFill="1" applyBorder="1" applyAlignment="1">
      <alignment horizontal="center" vertical="center" wrapText="1"/>
    </xf>
    <xf numFmtId="0" fontId="9" fillId="0" borderId="49" xfId="0" applyFont="1" applyBorder="1" applyAlignment="1">
      <alignment horizontal="center" vertical="center"/>
    </xf>
    <xf numFmtId="0" fontId="9" fillId="0" borderId="50" xfId="0" applyFont="1" applyBorder="1" applyAlignment="1">
      <alignment horizontal="center" vertical="center"/>
    </xf>
    <xf numFmtId="49" fontId="9" fillId="0" borderId="50" xfId="0" applyNumberFormat="1" applyFont="1" applyBorder="1" applyAlignment="1">
      <alignment horizontal="center" vertical="center"/>
    </xf>
    <xf numFmtId="0" fontId="9" fillId="0" borderId="4" xfId="0" applyFont="1" applyBorder="1" applyAlignment="1">
      <alignment horizontal="center" vertical="center"/>
    </xf>
    <xf numFmtId="0" fontId="9" fillId="0" borderId="27" xfId="0" applyFont="1" applyBorder="1" applyAlignment="1">
      <alignment horizontal="center" vertical="center"/>
    </xf>
    <xf numFmtId="0" fontId="38" fillId="0" borderId="0" xfId="0" applyFont="1" applyAlignment="1">
      <alignment horizontal="center"/>
    </xf>
    <xf numFmtId="0" fontId="26" fillId="10" borderId="51" xfId="0" applyFont="1" applyFill="1" applyBorder="1" applyAlignment="1">
      <alignment horizontal="centerContinuous" vertical="center" wrapText="1"/>
    </xf>
    <xf numFmtId="0" fontId="26" fillId="10" borderId="52" xfId="0" applyFont="1" applyFill="1" applyBorder="1" applyAlignment="1">
      <alignment horizontal="center" vertical="center" wrapText="1"/>
    </xf>
    <xf numFmtId="0" fontId="38" fillId="13" borderId="5" xfId="0" applyFont="1" applyFill="1" applyBorder="1" applyAlignment="1">
      <alignment horizontal="center"/>
    </xf>
    <xf numFmtId="0" fontId="38" fillId="13" borderId="13" xfId="0" applyFont="1" applyFill="1" applyBorder="1" applyAlignment="1">
      <alignment horizontal="center"/>
    </xf>
    <xf numFmtId="0" fontId="38" fillId="13" borderId="29" xfId="0" applyFont="1" applyFill="1" applyBorder="1" applyAlignment="1">
      <alignment horizontal="center"/>
    </xf>
    <xf numFmtId="0" fontId="40" fillId="0" borderId="0" xfId="0" applyFont="1" applyAlignment="1">
      <alignment horizontal="centerContinuous" vertical="center" wrapText="1"/>
    </xf>
    <xf numFmtId="0" fontId="41" fillId="0" borderId="0" xfId="0" applyFont="1" applyAlignment="1">
      <alignment horizontal="centerContinuous" vertical="center" wrapText="1"/>
    </xf>
    <xf numFmtId="0" fontId="36" fillId="0" borderId="0" xfId="0" applyFont="1" applyAlignment="1">
      <alignment horizontal="centerContinuous" vertical="center" wrapText="1"/>
    </xf>
    <xf numFmtId="0" fontId="4" fillId="0" borderId="24" xfId="0" applyFont="1" applyBorder="1" applyAlignment="1">
      <alignment horizontal="centerContinuous" vertical="center"/>
    </xf>
    <xf numFmtId="0" fontId="4" fillId="0" borderId="25" xfId="0" applyFont="1" applyBorder="1" applyAlignment="1">
      <alignment horizontal="centerContinuous" vertical="center"/>
    </xf>
    <xf numFmtId="0" fontId="5" fillId="0" borderId="25" xfId="0" applyFont="1" applyBorder="1" applyAlignment="1">
      <alignment horizontal="centerContinuous" vertical="center" wrapText="1"/>
    </xf>
    <xf numFmtId="0" fontId="5" fillId="0" borderId="26" xfId="0" applyFont="1" applyBorder="1" applyAlignment="1">
      <alignment horizontal="centerContinuous"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53" xfId="0" applyFont="1" applyBorder="1" applyAlignment="1">
      <alignment horizontal="right" vertical="center"/>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8" borderId="55" xfId="0" applyFont="1" applyFill="1" applyBorder="1" applyAlignment="1">
      <alignment horizontal="center" vertical="center" wrapText="1"/>
    </xf>
    <xf numFmtId="0" fontId="5" fillId="8" borderId="56" xfId="0" applyFont="1" applyFill="1" applyBorder="1" applyAlignment="1">
      <alignment horizontal="center" vertical="center" wrapText="1"/>
    </xf>
    <xf numFmtId="0" fontId="4" fillId="0" borderId="57" xfId="0" applyFont="1" applyBorder="1" applyAlignment="1">
      <alignment horizontal="right" vertical="center"/>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8" borderId="59" xfId="0" applyFont="1" applyFill="1" applyBorder="1" applyAlignment="1">
      <alignment horizontal="center" vertical="center" wrapText="1"/>
    </xf>
    <xf numFmtId="0" fontId="5" fillId="8" borderId="60" xfId="0" applyFont="1" applyFill="1" applyBorder="1" applyAlignment="1">
      <alignment horizontal="center" vertical="center" wrapText="1"/>
    </xf>
    <xf numFmtId="0" fontId="4" fillId="0" borderId="61" xfId="0" applyFont="1" applyBorder="1" applyAlignment="1">
      <alignment horizontal="right" vertical="center"/>
    </xf>
    <xf numFmtId="0" fontId="42" fillId="11" borderId="62" xfId="0" applyFont="1" applyFill="1" applyBorder="1" applyAlignment="1">
      <alignment horizontal="center" vertical="center" wrapText="1"/>
    </xf>
    <xf numFmtId="0" fontId="42" fillId="11" borderId="63" xfId="0" applyFont="1" applyFill="1" applyBorder="1" applyAlignment="1">
      <alignment horizontal="center" vertical="center" wrapText="1"/>
    </xf>
    <xf numFmtId="0" fontId="4" fillId="8" borderId="63" xfId="0" applyFont="1" applyFill="1" applyBorder="1" applyAlignment="1">
      <alignment horizontal="center" vertical="center" wrapText="1"/>
    </xf>
    <xf numFmtId="0" fontId="4" fillId="8" borderId="64" xfId="0" applyFont="1" applyFill="1" applyBorder="1" applyAlignment="1">
      <alignment horizontal="center" vertical="center" wrapText="1"/>
    </xf>
    <xf numFmtId="0" fontId="9" fillId="0" borderId="0" xfId="0" applyFont="1" applyAlignment="1">
      <alignment vertical="center" wrapText="1"/>
    </xf>
    <xf numFmtId="0" fontId="43" fillId="0" borderId="0" xfId="0" applyFont="1" applyAlignment="1">
      <alignment horizontal="centerContinuous" vertical="center" wrapText="1"/>
    </xf>
    <xf numFmtId="0" fontId="44" fillId="0" borderId="65" xfId="0" applyFont="1" applyBorder="1" applyAlignment="1">
      <alignment horizontal="center"/>
    </xf>
    <xf numFmtId="0" fontId="44" fillId="0" borderId="66" xfId="0" applyFont="1" applyBorder="1" applyAlignment="1">
      <alignment horizontal="center"/>
    </xf>
    <xf numFmtId="0" fontId="44" fillId="0" borderId="67" xfId="0" applyFont="1" applyBorder="1" applyAlignment="1">
      <alignment horizontal="center"/>
    </xf>
    <xf numFmtId="0" fontId="44" fillId="0" borderId="68" xfId="0" applyFont="1" applyBorder="1" applyAlignment="1">
      <alignment horizontal="center"/>
    </xf>
    <xf numFmtId="0" fontId="0" fillId="0" borderId="69" xfId="0" applyBorder="1" applyAlignment="1">
      <alignment horizontal="center"/>
    </xf>
    <xf numFmtId="49" fontId="0" fillId="0" borderId="70" xfId="0" applyNumberFormat="1" applyBorder="1" applyAlignment="1">
      <alignment horizontal="center"/>
    </xf>
    <xf numFmtId="0" fontId="0" fillId="8" borderId="71" xfId="0" applyFill="1" applyBorder="1" applyAlignment="1">
      <alignment horizontal="center"/>
    </xf>
    <xf numFmtId="0" fontId="0" fillId="8" borderId="72" xfId="0" applyFill="1" applyBorder="1" applyAlignment="1">
      <alignment horizontal="center"/>
    </xf>
    <xf numFmtId="0" fontId="0" fillId="0" borderId="73" xfId="0" applyBorder="1" applyAlignment="1">
      <alignment horizontal="center"/>
    </xf>
    <xf numFmtId="0" fontId="0" fillId="0" borderId="58" xfId="0" applyBorder="1" applyAlignment="1">
      <alignment horizontal="center"/>
    </xf>
    <xf numFmtId="0" fontId="0" fillId="8" borderId="59" xfId="0" applyFill="1" applyBorder="1" applyAlignment="1">
      <alignment horizontal="center"/>
    </xf>
    <xf numFmtId="0" fontId="0" fillId="8" borderId="60" xfId="0" applyFill="1" applyBorder="1" applyAlignment="1">
      <alignment horizontal="center"/>
    </xf>
    <xf numFmtId="0" fontId="0" fillId="0" borderId="59" xfId="0" applyBorder="1" applyAlignment="1">
      <alignment horizontal="center"/>
    </xf>
    <xf numFmtId="0" fontId="45" fillId="0" borderId="73" xfId="0" applyFont="1" applyBorder="1" applyAlignment="1">
      <alignment horizontal="center"/>
    </xf>
    <xf numFmtId="0" fontId="45" fillId="0" borderId="58" xfId="0" applyFont="1" applyBorder="1" applyAlignment="1">
      <alignment horizontal="center"/>
    </xf>
    <xf numFmtId="0" fontId="45" fillId="0" borderId="59" xfId="0" applyFont="1" applyBorder="1" applyAlignment="1">
      <alignment horizontal="center"/>
    </xf>
    <xf numFmtId="0" fontId="0" fillId="0" borderId="60" xfId="0" applyBorder="1" applyAlignment="1">
      <alignment horizontal="center"/>
    </xf>
    <xf numFmtId="0" fontId="0" fillId="0" borderId="74"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46" fillId="0" borderId="75" xfId="0" applyFont="1" applyBorder="1" applyAlignment="1">
      <alignment horizontal="centerContinuous" vertical="center"/>
    </xf>
    <xf numFmtId="0" fontId="47" fillId="0" borderId="75" xfId="0" applyFont="1" applyBorder="1" applyAlignment="1">
      <alignment horizontal="centerContinuous" vertical="center"/>
    </xf>
    <xf numFmtId="0" fontId="48" fillId="0" borderId="57" xfId="0" applyFont="1" applyBorder="1" applyAlignment="1">
      <alignment horizontal="center" vertical="center"/>
    </xf>
    <xf numFmtId="0" fontId="9" fillId="0" borderId="76" xfId="0" applyFont="1" applyBorder="1" applyAlignment="1">
      <alignment horizontal="centerContinuous" vertical="center"/>
    </xf>
    <xf numFmtId="0" fontId="9" fillId="0" borderId="57" xfId="0" applyFont="1" applyBorder="1" applyAlignment="1">
      <alignment horizontal="centerContinuous" vertical="center"/>
    </xf>
    <xf numFmtId="0" fontId="9" fillId="0" borderId="77" xfId="0" applyFont="1" applyBorder="1" applyAlignment="1">
      <alignment horizontal="centerContinuous" vertical="center"/>
    </xf>
    <xf numFmtId="0" fontId="34" fillId="0" borderId="61" xfId="0" applyFont="1" applyBorder="1" applyAlignment="1">
      <alignment horizontal="centerContinuous" vertical="center"/>
    </xf>
    <xf numFmtId="0" fontId="49" fillId="0" borderId="75" xfId="0" applyFont="1" applyBorder="1" applyAlignment="1">
      <alignment horizontal="centerContinuous" vertical="center"/>
    </xf>
    <xf numFmtId="0" fontId="9" fillId="0" borderId="78" xfId="0" applyFont="1" applyBorder="1" applyAlignment="1">
      <alignment horizontal="centerContinuous" vertical="center"/>
    </xf>
    <xf numFmtId="0" fontId="34" fillId="0" borderId="57" xfId="0" applyFont="1" applyBorder="1" applyAlignment="1">
      <alignment horizontal="centerContinuous" vertical="center"/>
    </xf>
    <xf numFmtId="0" fontId="9" fillId="0" borderId="78" xfId="0" quotePrefix="1" applyFont="1" applyBorder="1" applyAlignment="1">
      <alignment horizontal="centerContinuous" vertical="center"/>
    </xf>
    <xf numFmtId="0" fontId="9" fillId="0" borderId="77" xfId="0" quotePrefix="1" applyFont="1" applyBorder="1" applyAlignment="1">
      <alignment horizontal="centerContinuous" vertical="center"/>
    </xf>
    <xf numFmtId="0" fontId="50" fillId="0" borderId="75" xfId="0" applyFont="1" applyBorder="1" applyAlignment="1">
      <alignment horizontal="centerContinuous" vertical="center"/>
    </xf>
    <xf numFmtId="0" fontId="34" fillId="0" borderId="79" xfId="0" applyFont="1" applyBorder="1" applyAlignment="1">
      <alignment horizontal="center" vertical="center"/>
    </xf>
    <xf numFmtId="0" fontId="9" fillId="0" borderId="61" xfId="0" applyFont="1" applyBorder="1" applyAlignment="1">
      <alignment horizontal="centerContinuous" vertical="center"/>
    </xf>
    <xf numFmtId="0" fontId="34" fillId="0" borderId="78" xfId="0" applyFont="1" applyBorder="1" applyAlignment="1">
      <alignment horizontal="center" vertical="center"/>
    </xf>
    <xf numFmtId="0" fontId="34" fillId="0" borderId="57" xfId="0" applyFont="1" applyBorder="1" applyAlignment="1">
      <alignment horizontal="center" vertical="center"/>
    </xf>
    <xf numFmtId="0" fontId="34" fillId="0" borderId="79" xfId="0" applyFont="1" applyBorder="1" applyAlignment="1">
      <alignment horizontal="centerContinuous" vertical="center"/>
    </xf>
    <xf numFmtId="0" fontId="23" fillId="0" borderId="0" xfId="0" applyFont="1" applyAlignment="1">
      <alignment horizontal="centerContinuous" vertical="center"/>
    </xf>
    <xf numFmtId="0" fontId="5" fillId="0" borderId="0" xfId="0" applyFont="1" applyAlignment="1">
      <alignment vertical="center"/>
    </xf>
    <xf numFmtId="0" fontId="52" fillId="12" borderId="65" xfId="0" applyFont="1" applyFill="1" applyBorder="1" applyAlignment="1">
      <alignment horizontal="center" vertical="center"/>
    </xf>
    <xf numFmtId="0" fontId="52" fillId="12" borderId="80" xfId="0" applyFont="1" applyFill="1" applyBorder="1" applyAlignment="1">
      <alignment horizontal="center" vertical="center"/>
    </xf>
    <xf numFmtId="49" fontId="52" fillId="12" borderId="80" xfId="0" applyNumberFormat="1" applyFont="1" applyFill="1" applyBorder="1" applyAlignment="1">
      <alignment horizontal="center" vertical="center"/>
    </xf>
    <xf numFmtId="0" fontId="52" fillId="12" borderId="81" xfId="0" applyFont="1" applyFill="1" applyBorder="1" applyAlignment="1">
      <alignment horizontal="center" vertical="center"/>
    </xf>
    <xf numFmtId="0" fontId="53" fillId="6" borderId="81" xfId="0" applyFont="1" applyFill="1" applyBorder="1" applyAlignment="1">
      <alignment horizontal="center" vertical="center"/>
    </xf>
    <xf numFmtId="0" fontId="52" fillId="12" borderId="82" xfId="0" applyFont="1" applyFill="1" applyBorder="1" applyAlignment="1">
      <alignment horizontal="center" vertical="center"/>
    </xf>
    <xf numFmtId="0" fontId="52" fillId="12" borderId="75" xfId="0" applyFont="1" applyFill="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84" xfId="0" quotePrefix="1" applyFont="1" applyBorder="1" applyAlignment="1">
      <alignment horizontal="center" vertical="center" wrapText="1"/>
    </xf>
    <xf numFmtId="49" fontId="5" fillId="0" borderId="84" xfId="3" applyNumberFormat="1" applyFont="1" applyFill="1" applyBorder="1" applyAlignment="1">
      <alignment horizontal="center" vertical="center"/>
    </xf>
    <xf numFmtId="0" fontId="5" fillId="0" borderId="84" xfId="0" applyFont="1" applyBorder="1" applyAlignment="1">
      <alignment horizontal="center" vertical="center" shrinkToFit="1"/>
    </xf>
    <xf numFmtId="164" fontId="5" fillId="0" borderId="84" xfId="0" applyNumberFormat="1" applyFont="1" applyBorder="1" applyAlignment="1">
      <alignment horizontal="center" vertical="center"/>
    </xf>
    <xf numFmtId="164" fontId="5" fillId="0" borderId="85" xfId="0" applyNumberFormat="1" applyFont="1" applyBorder="1" applyAlignment="1">
      <alignment horizontal="center" vertical="center"/>
    </xf>
    <xf numFmtId="1" fontId="54" fillId="6" borderId="85" xfId="0" applyNumberFormat="1" applyFont="1" applyFill="1" applyBorder="1" applyAlignment="1">
      <alignment horizontal="center" vertical="center"/>
    </xf>
    <xf numFmtId="1" fontId="5" fillId="0" borderId="85" xfId="0" applyNumberFormat="1" applyFont="1" applyBorder="1" applyAlignment="1">
      <alignment horizontal="center" vertical="center"/>
    </xf>
    <xf numFmtId="0" fontId="5" fillId="0" borderId="86" xfId="0" applyFont="1" applyBorder="1" applyAlignment="1">
      <alignment horizontal="center" vertical="center"/>
    </xf>
    <xf numFmtId="1" fontId="5" fillId="0" borderId="57" xfId="0" applyNumberFormat="1" applyFont="1" applyBorder="1" applyAlignment="1">
      <alignment horizontal="center" vertical="center"/>
    </xf>
    <xf numFmtId="0" fontId="5" fillId="0" borderId="88" xfId="0" applyFont="1" applyBorder="1" applyAlignment="1">
      <alignment horizontal="center" vertical="center"/>
    </xf>
    <xf numFmtId="164" fontId="5" fillId="0" borderId="88" xfId="0" applyNumberFormat="1" applyFont="1" applyBorder="1" applyAlignment="1">
      <alignment horizontal="center" vertical="center"/>
    </xf>
    <xf numFmtId="1" fontId="54" fillId="6" borderId="89" xfId="0" applyNumberFormat="1" applyFont="1" applyFill="1" applyBorder="1" applyAlignment="1">
      <alignment horizontal="center" vertical="center"/>
    </xf>
    <xf numFmtId="1" fontId="5" fillId="0" borderId="91" xfId="0" applyNumberFormat="1" applyFont="1" applyBorder="1" applyAlignment="1">
      <alignment horizontal="center" vertical="center"/>
    </xf>
    <xf numFmtId="1" fontId="54" fillId="6" borderId="42" xfId="0" applyNumberFormat="1" applyFont="1" applyFill="1" applyBorder="1" applyAlignment="1">
      <alignment horizontal="center" vertical="center"/>
    </xf>
    <xf numFmtId="0" fontId="5" fillId="0" borderId="0" xfId="0" applyFont="1" applyAlignment="1">
      <alignment horizontal="center" vertical="center"/>
    </xf>
    <xf numFmtId="0" fontId="5" fillId="0" borderId="20" xfId="0" applyFont="1" applyBorder="1" applyAlignment="1">
      <alignment horizontal="center" vertical="center"/>
    </xf>
    <xf numFmtId="0" fontId="5" fillId="0" borderId="41" xfId="0" applyFont="1" applyBorder="1" applyAlignment="1">
      <alignment horizontal="center" vertical="center"/>
    </xf>
    <xf numFmtId="49" fontId="5" fillId="0" borderId="41" xfId="0" applyNumberFormat="1" applyFont="1" applyBorder="1" applyAlignment="1">
      <alignment horizontal="center" vertical="center"/>
    </xf>
    <xf numFmtId="164" fontId="5" fillId="0" borderId="42" xfId="0" applyNumberFormat="1" applyFont="1" applyBorder="1" applyAlignment="1">
      <alignment horizontal="center" vertical="center"/>
    </xf>
    <xf numFmtId="1" fontId="5" fillId="0" borderId="42" xfId="0" applyNumberFormat="1" applyFont="1" applyBorder="1" applyAlignment="1">
      <alignment horizontal="center" vertical="center"/>
    </xf>
    <xf numFmtId="1" fontId="5" fillId="0" borderId="61" xfId="0" applyNumberFormat="1" applyFont="1" applyBorder="1" applyAlignment="1">
      <alignment horizontal="center" vertical="center"/>
    </xf>
    <xf numFmtId="0" fontId="5" fillId="0" borderId="0" xfId="0" applyFont="1" applyAlignment="1">
      <alignment horizontal="centerContinuous" vertical="center"/>
    </xf>
    <xf numFmtId="164" fontId="5" fillId="0" borderId="0" xfId="0" applyNumberFormat="1" applyFont="1" applyAlignment="1">
      <alignment horizontal="center" vertical="center"/>
    </xf>
    <xf numFmtId="0" fontId="52" fillId="12" borderId="81" xfId="0" applyFont="1" applyFill="1" applyBorder="1" applyAlignment="1">
      <alignment horizontal="centerContinuous" vertical="center"/>
    </xf>
    <xf numFmtId="0" fontId="52" fillId="12" borderId="95" xfId="0" applyFont="1" applyFill="1" applyBorder="1" applyAlignment="1">
      <alignment horizontal="centerContinuous" vertical="center"/>
    </xf>
    <xf numFmtId="0" fontId="52" fillId="12" borderId="96" xfId="0" applyFont="1" applyFill="1" applyBorder="1" applyAlignment="1">
      <alignment horizontal="centerContinuous" vertical="center"/>
    </xf>
    <xf numFmtId="0" fontId="5" fillId="0" borderId="92" xfId="0" applyFont="1" applyBorder="1" applyAlignment="1">
      <alignment horizontal="center" vertical="center" shrinkToFit="1"/>
    </xf>
    <xf numFmtId="0" fontId="5" fillId="0" borderId="93" xfId="0" applyFont="1" applyBorder="1" applyAlignment="1">
      <alignment horizontal="center" vertical="center"/>
    </xf>
    <xf numFmtId="0" fontId="5" fillId="0" borderId="93" xfId="0" quotePrefix="1" applyFont="1" applyBorder="1" applyAlignment="1">
      <alignment horizontal="center" vertical="center"/>
    </xf>
    <xf numFmtId="9" fontId="5" fillId="0" borderId="93" xfId="0" applyNumberFormat="1" applyFont="1" applyBorder="1" applyAlignment="1">
      <alignment horizontal="center" vertical="center"/>
    </xf>
    <xf numFmtId="49" fontId="5" fillId="0" borderId="93" xfId="0" quotePrefix="1" applyNumberFormat="1" applyFont="1" applyBorder="1" applyAlignment="1">
      <alignment horizontal="center" vertical="center"/>
    </xf>
    <xf numFmtId="164" fontId="5" fillId="0" borderId="93" xfId="0" applyNumberFormat="1" applyFont="1" applyBorder="1" applyAlignment="1">
      <alignment horizontal="center" vertical="center"/>
    </xf>
    <xf numFmtId="164" fontId="5" fillId="0" borderId="94" xfId="0" applyNumberFormat="1" applyFont="1" applyBorder="1" applyAlignment="1">
      <alignment horizontal="centerContinuous" vertical="center"/>
    </xf>
    <xf numFmtId="164" fontId="5" fillId="0" borderId="97" xfId="0" applyNumberFormat="1" applyFont="1" applyBorder="1" applyAlignment="1">
      <alignment horizontal="centerContinuous" vertical="center"/>
    </xf>
    <xf numFmtId="0" fontId="5" fillId="0" borderId="98" xfId="0" quotePrefix="1" applyFont="1" applyBorder="1" applyAlignment="1">
      <alignment horizontal="centerContinuous" vertical="center"/>
    </xf>
    <xf numFmtId="1" fontId="5" fillId="0" borderId="99" xfId="0" applyNumberFormat="1" applyFont="1" applyBorder="1" applyAlignment="1">
      <alignment horizontal="center" vertical="center"/>
    </xf>
    <xf numFmtId="0" fontId="5" fillId="0" borderId="87" xfId="0" applyFont="1" applyBorder="1" applyAlignment="1">
      <alignment horizontal="center" vertical="center" shrinkToFit="1"/>
    </xf>
    <xf numFmtId="0" fontId="5" fillId="0" borderId="88" xfId="0" quotePrefix="1" applyFont="1" applyBorder="1" applyAlignment="1">
      <alignment horizontal="center" vertical="center"/>
    </xf>
    <xf numFmtId="9" fontId="5" fillId="0" borderId="88" xfId="0" applyNumberFormat="1" applyFont="1" applyBorder="1" applyAlignment="1">
      <alignment horizontal="center" vertical="center"/>
    </xf>
    <xf numFmtId="49" fontId="5" fillId="0" borderId="88" xfId="0" quotePrefix="1" applyNumberFormat="1" applyFont="1" applyBorder="1" applyAlignment="1">
      <alignment horizontal="center" vertical="center"/>
    </xf>
    <xf numFmtId="164" fontId="5" fillId="0" borderId="89" xfId="0" applyNumberFormat="1" applyFont="1" applyBorder="1" applyAlignment="1">
      <alignment horizontal="centerContinuous" vertical="center"/>
    </xf>
    <xf numFmtId="164" fontId="5" fillId="0" borderId="100" xfId="0" applyNumberFormat="1" applyFont="1" applyBorder="1" applyAlignment="1">
      <alignment horizontal="centerContinuous" vertical="center"/>
    </xf>
    <xf numFmtId="0" fontId="5" fillId="0" borderId="101" xfId="0" quotePrefix="1" applyFont="1" applyBorder="1" applyAlignment="1">
      <alignment horizontal="centerContinuous" vertical="center"/>
    </xf>
    <xf numFmtId="0" fontId="56" fillId="14" borderId="102" xfId="0" applyFont="1" applyFill="1" applyBorder="1" applyAlignment="1">
      <alignment horizontal="center" vertical="center"/>
    </xf>
    <xf numFmtId="0" fontId="56" fillId="14" borderId="103" xfId="0" applyFont="1" applyFill="1" applyBorder="1" applyAlignment="1">
      <alignment horizontal="center" vertical="center"/>
    </xf>
    <xf numFmtId="0" fontId="56" fillId="14" borderId="103" xfId="0" quotePrefix="1" applyFont="1" applyFill="1" applyBorder="1" applyAlignment="1">
      <alignment horizontal="center" vertical="center"/>
    </xf>
    <xf numFmtId="9" fontId="56" fillId="14" borderId="103" xfId="0" applyNumberFormat="1" applyFont="1" applyFill="1" applyBorder="1" applyAlignment="1">
      <alignment horizontal="center" vertical="center"/>
    </xf>
    <xf numFmtId="164" fontId="56" fillId="14" borderId="103" xfId="0" applyNumberFormat="1" applyFont="1" applyFill="1" applyBorder="1" applyAlignment="1">
      <alignment horizontal="center" vertical="center"/>
    </xf>
    <xf numFmtId="164" fontId="56" fillId="14" borderId="104" xfId="0" applyNumberFormat="1" applyFont="1" applyFill="1" applyBorder="1" applyAlignment="1">
      <alignment horizontal="centerContinuous" vertical="center"/>
    </xf>
    <xf numFmtId="164" fontId="56" fillId="14" borderId="105" xfId="0" applyNumberFormat="1" applyFont="1" applyFill="1" applyBorder="1" applyAlignment="1">
      <alignment horizontal="centerContinuous" vertical="center"/>
    </xf>
    <xf numFmtId="0" fontId="56" fillId="14" borderId="106" xfId="0" applyFont="1" applyFill="1" applyBorder="1" applyAlignment="1">
      <alignment horizontal="centerContinuous" vertical="center"/>
    </xf>
    <xf numFmtId="1" fontId="56" fillId="14" borderId="61" xfId="0" applyNumberFormat="1" applyFont="1" applyFill="1" applyBorder="1" applyAlignment="1">
      <alignment horizontal="center" vertical="center"/>
    </xf>
    <xf numFmtId="0" fontId="52" fillId="12" borderId="107" xfId="0" applyFont="1" applyFill="1" applyBorder="1" applyAlignment="1">
      <alignment horizontal="centerContinuous" vertical="center"/>
    </xf>
    <xf numFmtId="0" fontId="52" fillId="12" borderId="108" xfId="0" applyFont="1" applyFill="1" applyBorder="1" applyAlignment="1">
      <alignment horizontal="centerContinuous" vertical="center"/>
    </xf>
    <xf numFmtId="0" fontId="57" fillId="0" borderId="109" xfId="0" applyFont="1" applyBorder="1" applyAlignment="1">
      <alignment horizontal="centerContinuous" vertical="center"/>
    </xf>
    <xf numFmtId="0" fontId="5" fillId="0" borderId="110" xfId="0" applyFont="1" applyBorder="1" applyAlignment="1">
      <alignment horizontal="centerContinuous" vertical="center"/>
    </xf>
    <xf numFmtId="0" fontId="5" fillId="0" borderId="94" xfId="0" applyFont="1" applyBorder="1" applyAlignment="1">
      <alignment horizontal="centerContinuous" vertical="center"/>
    </xf>
    <xf numFmtId="49" fontId="5" fillId="0" borderId="94" xfId="0" applyNumberFormat="1" applyFont="1" applyBorder="1" applyAlignment="1">
      <alignment horizontal="centerContinuous" vertical="center"/>
    </xf>
    <xf numFmtId="49" fontId="5" fillId="0" borderId="97" xfId="0" applyNumberFormat="1" applyFont="1" applyBorder="1" applyAlignment="1">
      <alignment horizontal="centerContinuous" vertical="center"/>
    </xf>
    <xf numFmtId="0" fontId="5" fillId="0" borderId="98" xfId="0" applyFont="1" applyBorder="1" applyAlignment="1">
      <alignment horizontal="centerContinuous" vertical="center"/>
    </xf>
    <xf numFmtId="0" fontId="58" fillId="0" borderId="111" xfId="0" applyFont="1" applyBorder="1" applyAlignment="1">
      <alignment horizontal="centerContinuous" vertical="center"/>
    </xf>
    <xf numFmtId="0" fontId="5" fillId="0" borderId="112" xfId="0" applyFont="1" applyBorder="1" applyAlignment="1">
      <alignment horizontal="centerContinuous" vertical="center"/>
    </xf>
    <xf numFmtId="0" fontId="5" fillId="0" borderId="89" xfId="0" applyFont="1" applyBorder="1" applyAlignment="1">
      <alignment horizontal="centerContinuous" vertical="center"/>
    </xf>
    <xf numFmtId="49" fontId="5" fillId="0" borderId="89" xfId="0" applyNumberFormat="1" applyFont="1" applyBorder="1" applyAlignment="1">
      <alignment horizontal="center" vertical="center"/>
    </xf>
    <xf numFmtId="49" fontId="5" fillId="0" borderId="89" xfId="0" applyNumberFormat="1" applyFont="1" applyBorder="1" applyAlignment="1">
      <alignment horizontal="centerContinuous" vertical="center"/>
    </xf>
    <xf numFmtId="49" fontId="5" fillId="0" borderId="100" xfId="0" applyNumberFormat="1" applyFont="1" applyBorder="1" applyAlignment="1">
      <alignment horizontal="centerContinuous" vertical="center"/>
    </xf>
    <xf numFmtId="0" fontId="5" fillId="0" borderId="101" xfId="0" applyFont="1" applyBorder="1" applyAlignment="1">
      <alignment horizontal="centerContinuous" vertical="center"/>
    </xf>
    <xf numFmtId="0" fontId="59" fillId="0" borderId="111" xfId="0" applyFont="1" applyBorder="1" applyAlignment="1">
      <alignment horizontal="centerContinuous" vertical="center"/>
    </xf>
    <xf numFmtId="0" fontId="5" fillId="0" borderId="111" xfId="0" applyFont="1" applyBorder="1" applyAlignment="1">
      <alignment horizontal="centerContinuous" vertical="center"/>
    </xf>
    <xf numFmtId="0" fontId="5" fillId="0" borderId="113" xfId="0" applyFont="1" applyBorder="1" applyAlignment="1">
      <alignment horizontal="centerContinuous" vertical="center"/>
    </xf>
    <xf numFmtId="0" fontId="5" fillId="0" borderId="114" xfId="0" applyFont="1" applyBorder="1" applyAlignment="1">
      <alignment horizontal="centerContinuous" vertical="center"/>
    </xf>
    <xf numFmtId="0" fontId="5" fillId="0" borderId="104" xfId="0" applyFont="1" applyBorder="1" applyAlignment="1">
      <alignment horizontal="centerContinuous" vertical="center"/>
    </xf>
    <xf numFmtId="164" fontId="5" fillId="0" borderId="103" xfId="0" applyNumberFormat="1" applyFont="1" applyBorder="1" applyAlignment="1">
      <alignment horizontal="center" vertical="center"/>
    </xf>
    <xf numFmtId="49" fontId="5" fillId="0" borderId="103" xfId="0" applyNumberFormat="1" applyFont="1" applyBorder="1" applyAlignment="1">
      <alignment horizontal="center" vertical="center"/>
    </xf>
    <xf numFmtId="49" fontId="5" fillId="0" borderId="104" xfId="0" applyNumberFormat="1" applyFont="1" applyBorder="1" applyAlignment="1">
      <alignment horizontal="centerContinuous" vertical="center"/>
    </xf>
    <xf numFmtId="49" fontId="5" fillId="0" borderId="105" xfId="0" applyNumberFormat="1" applyFont="1" applyBorder="1" applyAlignment="1">
      <alignment horizontal="centerContinuous" vertical="center"/>
    </xf>
    <xf numFmtId="0" fontId="5" fillId="0" borderId="106" xfId="0" applyFont="1" applyBorder="1" applyAlignment="1">
      <alignment horizontal="centerContinuous" vertical="center"/>
    </xf>
    <xf numFmtId="0" fontId="52" fillId="12" borderId="115" xfId="0" applyFont="1" applyFill="1" applyBorder="1" applyAlignment="1">
      <alignment horizontal="center" vertical="center"/>
    </xf>
    <xf numFmtId="0" fontId="52" fillId="12" borderId="116" xfId="0" applyFont="1" applyFill="1" applyBorder="1" applyAlignment="1">
      <alignment horizontal="centerContinuous" vertical="center"/>
    </xf>
    <xf numFmtId="0" fontId="5" fillId="0" borderId="111" xfId="0" applyFont="1" applyBorder="1" applyAlignment="1">
      <alignment horizontal="centerContinuous" vertical="center" shrinkToFit="1"/>
    </xf>
    <xf numFmtId="0" fontId="52" fillId="0" borderId="100" xfId="0" applyFont="1" applyBorder="1" applyAlignment="1">
      <alignment horizontal="centerContinuous" vertical="center"/>
    </xf>
    <xf numFmtId="0" fontId="5" fillId="0" borderId="113" xfId="0" applyFont="1" applyBorder="1" applyAlignment="1">
      <alignment horizontal="centerContinuous" vertical="center" shrinkToFit="1"/>
    </xf>
    <xf numFmtId="0" fontId="52" fillId="0" borderId="105" xfId="0" applyFont="1" applyBorder="1" applyAlignment="1">
      <alignment horizontal="centerContinuous" vertical="center"/>
    </xf>
    <xf numFmtId="0" fontId="5" fillId="0" borderId="103" xfId="0" applyFont="1" applyBorder="1" applyAlignment="1">
      <alignment horizontal="center" vertical="center"/>
    </xf>
    <xf numFmtId="165" fontId="5" fillId="0" borderId="0" xfId="0" applyNumberFormat="1" applyFont="1" applyAlignment="1">
      <alignment horizontal="center" vertical="center"/>
    </xf>
    <xf numFmtId="164" fontId="23" fillId="0" borderId="0" xfId="0" applyNumberFormat="1" applyFont="1" applyAlignment="1">
      <alignment horizontal="centerContinuous" vertical="center"/>
    </xf>
    <xf numFmtId="0" fontId="52" fillId="5" borderId="33" xfId="0" applyFont="1" applyFill="1" applyBorder="1" applyAlignment="1">
      <alignment horizontal="center" vertical="center"/>
    </xf>
    <xf numFmtId="164" fontId="52" fillId="5" borderId="32" xfId="0" applyNumberFormat="1" applyFont="1" applyFill="1" applyBorder="1" applyAlignment="1">
      <alignment horizontal="center" vertical="center"/>
    </xf>
    <xf numFmtId="0" fontId="52" fillId="5" borderId="33" xfId="0" applyFont="1" applyFill="1" applyBorder="1" applyAlignment="1">
      <alignment horizontal="right" vertical="center"/>
    </xf>
    <xf numFmtId="0" fontId="52" fillId="5" borderId="117" xfId="0" applyFont="1" applyFill="1" applyBorder="1" applyAlignment="1">
      <alignment vertical="center"/>
    </xf>
    <xf numFmtId="164" fontId="52" fillId="5" borderId="75" xfId="0" applyNumberFormat="1" applyFont="1" applyFill="1" applyBorder="1" applyAlignment="1">
      <alignment horizontal="center" vertical="center"/>
    </xf>
    <xf numFmtId="0" fontId="5" fillId="0" borderId="118" xfId="0" applyFont="1" applyBorder="1" applyAlignment="1">
      <alignment horizontal="center" vertical="center" shrinkToFit="1"/>
    </xf>
    <xf numFmtId="0" fontId="5" fillId="0" borderId="119" xfId="0" applyFont="1" applyBorder="1" applyAlignment="1">
      <alignment horizontal="center" vertical="center" shrinkToFit="1"/>
    </xf>
    <xf numFmtId="164" fontId="5" fillId="0" borderId="120" xfId="0" applyNumberFormat="1" applyFont="1" applyBorder="1" applyAlignment="1">
      <alignment horizontal="center" vertical="center" shrinkToFit="1"/>
    </xf>
    <xf numFmtId="0" fontId="5" fillId="0" borderId="120" xfId="0" applyFont="1" applyBorder="1" applyAlignment="1">
      <alignment horizontal="left" vertical="center"/>
    </xf>
    <xf numFmtId="0" fontId="5" fillId="0" borderId="121" xfId="0" applyFont="1" applyBorder="1" applyAlignment="1">
      <alignment horizontal="left" vertical="center" shrinkToFit="1"/>
    </xf>
    <xf numFmtId="1" fontId="5" fillId="15" borderId="76" xfId="0" applyNumberFormat="1" applyFont="1" applyFill="1" applyBorder="1" applyAlignment="1">
      <alignment horizontal="center" vertical="center" shrinkToFit="1"/>
    </xf>
    <xf numFmtId="0" fontId="5" fillId="0" borderId="122" xfId="0" applyFont="1" applyBorder="1" applyAlignment="1">
      <alignment horizontal="center" vertical="center" shrinkToFit="1"/>
    </xf>
    <xf numFmtId="0" fontId="5" fillId="0" borderId="58" xfId="0" applyFont="1" applyBorder="1" applyAlignment="1">
      <alignment horizontal="center" vertical="center" shrinkToFit="1"/>
    </xf>
    <xf numFmtId="164" fontId="5" fillId="0" borderId="59" xfId="0" applyNumberFormat="1" applyFont="1" applyBorder="1" applyAlignment="1">
      <alignment horizontal="center" vertical="center" shrinkToFit="1"/>
    </xf>
    <xf numFmtId="0" fontId="5" fillId="0" borderId="59" xfId="0" applyFont="1" applyBorder="1" applyAlignment="1">
      <alignment horizontal="left" vertical="center"/>
    </xf>
    <xf numFmtId="0" fontId="5" fillId="0" borderId="60" xfId="0" applyFont="1" applyBorder="1" applyAlignment="1">
      <alignment horizontal="left" vertical="center" shrinkToFit="1"/>
    </xf>
    <xf numFmtId="1" fontId="5" fillId="0" borderId="78" xfId="0" applyNumberFormat="1" applyFont="1" applyBorder="1" applyAlignment="1">
      <alignment horizontal="center" vertical="center" shrinkToFit="1"/>
    </xf>
    <xf numFmtId="1" fontId="5" fillId="15" borderId="57" xfId="0" applyNumberFormat="1" applyFont="1" applyFill="1" applyBorder="1" applyAlignment="1">
      <alignment horizontal="center" vertical="center" shrinkToFit="1"/>
    </xf>
    <xf numFmtId="0" fontId="5" fillId="0" borderId="123" xfId="0" applyFont="1" applyBorder="1" applyAlignment="1">
      <alignment horizontal="center" vertical="center" shrinkToFit="1"/>
    </xf>
    <xf numFmtId="0" fontId="5" fillId="0" borderId="62" xfId="0" applyFont="1" applyBorder="1" applyAlignment="1">
      <alignment horizontal="center" vertical="center" shrinkToFit="1"/>
    </xf>
    <xf numFmtId="164" fontId="5" fillId="0" borderId="63" xfId="0" applyNumberFormat="1" applyFont="1" applyBorder="1" applyAlignment="1">
      <alignment horizontal="center" vertical="center" shrinkToFit="1"/>
    </xf>
    <xf numFmtId="0" fontId="5" fillId="0" borderId="63" xfId="0" applyFont="1" applyBorder="1" applyAlignment="1">
      <alignment horizontal="left" vertical="center"/>
    </xf>
    <xf numFmtId="0" fontId="5" fillId="0" borderId="64" xfId="0" applyFont="1" applyBorder="1" applyAlignment="1">
      <alignment horizontal="left" vertical="center" shrinkToFit="1"/>
    </xf>
    <xf numFmtId="164" fontId="23" fillId="0" borderId="0" xfId="0" applyNumberFormat="1" applyFont="1" applyAlignment="1">
      <alignment horizontal="centerContinuous" vertical="center" shrinkToFit="1"/>
    </xf>
    <xf numFmtId="0" fontId="23" fillId="0" borderId="0" xfId="0" applyFont="1" applyAlignment="1">
      <alignment horizontal="centerContinuous" vertical="center" shrinkToFit="1"/>
    </xf>
    <xf numFmtId="0" fontId="5" fillId="0" borderId="120" xfId="0" applyFont="1" applyBorder="1" applyAlignment="1">
      <alignment horizontal="center" vertical="center" shrinkToFit="1"/>
    </xf>
    <xf numFmtId="0" fontId="5" fillId="0" borderId="59" xfId="0" applyFont="1" applyBorder="1" applyAlignment="1">
      <alignment horizontal="center" vertical="center" shrinkToFit="1"/>
    </xf>
    <xf numFmtId="164" fontId="5" fillId="0" borderId="124" xfId="0" applyNumberFormat="1" applyFont="1" applyBorder="1" applyAlignment="1">
      <alignment horizontal="center" vertical="center" shrinkToFit="1"/>
    </xf>
    <xf numFmtId="1" fontId="5" fillId="15" borderId="78" xfId="0" applyNumberFormat="1" applyFont="1" applyFill="1" applyBorder="1" applyAlignment="1">
      <alignment horizontal="center" vertical="center" shrinkToFit="1"/>
    </xf>
    <xf numFmtId="0" fontId="5" fillId="0" borderId="59" xfId="0" quotePrefix="1" applyFont="1" applyBorder="1" applyAlignment="1">
      <alignment horizontal="left" vertical="center"/>
    </xf>
    <xf numFmtId="0" fontId="5" fillId="0" borderId="63" xfId="0" applyFont="1" applyBorder="1" applyAlignment="1">
      <alignment horizontal="center" vertical="center" shrinkToFit="1"/>
    </xf>
    <xf numFmtId="1" fontId="5" fillId="15" borderId="61" xfId="0" applyNumberFormat="1" applyFont="1" applyFill="1" applyBorder="1" applyAlignment="1">
      <alignment horizontal="center" vertical="center" shrinkToFit="1"/>
    </xf>
    <xf numFmtId="0" fontId="23" fillId="0" borderId="0" xfId="0" applyFont="1" applyAlignment="1">
      <alignment vertical="center"/>
    </xf>
    <xf numFmtId="1" fontId="5" fillId="0" borderId="0" xfId="0" applyNumberFormat="1" applyFont="1" applyAlignment="1">
      <alignment vertical="center"/>
    </xf>
    <xf numFmtId="164" fontId="5" fillId="0" borderId="76" xfId="0" applyNumberFormat="1" applyFont="1" applyBorder="1" applyAlignment="1">
      <alignment horizontal="center" vertical="center" shrinkToFit="1"/>
    </xf>
    <xf numFmtId="164" fontId="5" fillId="0" borderId="78" xfId="0" applyNumberFormat="1" applyFont="1" applyBorder="1" applyAlignment="1">
      <alignment horizontal="center" vertical="center" shrinkToFit="1"/>
    </xf>
    <xf numFmtId="164" fontId="5" fillId="0" borderId="57" xfId="0" applyNumberFormat="1" applyFont="1" applyBorder="1" applyAlignment="1">
      <alignment horizontal="center" vertical="center" shrinkToFit="1"/>
    </xf>
    <xf numFmtId="164" fontId="5" fillId="0" borderId="61" xfId="0" applyNumberFormat="1" applyFont="1" applyBorder="1" applyAlignment="1">
      <alignment horizontal="center" vertical="center" shrinkToFit="1"/>
    </xf>
    <xf numFmtId="0" fontId="39" fillId="0" borderId="28" xfId="0" applyFont="1" applyBorder="1" applyAlignment="1">
      <alignment horizontal="centerContinuous" vertical="center" wrapText="1"/>
    </xf>
    <xf numFmtId="0" fontId="22" fillId="0" borderId="28" xfId="0" applyFont="1" applyBorder="1" applyAlignment="1">
      <alignment horizontal="centerContinuous" vertical="center" wrapText="1"/>
    </xf>
    <xf numFmtId="0" fontId="21" fillId="7" borderId="4" xfId="0" applyFont="1" applyFill="1" applyBorder="1" applyAlignment="1">
      <alignment vertical="center"/>
    </xf>
    <xf numFmtId="49" fontId="33" fillId="7" borderId="35" xfId="0" applyNumberFormat="1" applyFont="1" applyFill="1" applyBorder="1" applyAlignment="1">
      <alignment horizontal="center" vertical="center"/>
    </xf>
    <xf numFmtId="0" fontId="33" fillId="7" borderId="36" xfId="0" applyFont="1" applyFill="1" applyBorder="1" applyAlignment="1">
      <alignment horizontal="center" vertical="center"/>
    </xf>
    <xf numFmtId="0" fontId="21" fillId="7" borderId="36" xfId="0" applyFont="1" applyFill="1" applyBorder="1" applyAlignment="1">
      <alignment horizontal="center" vertical="center"/>
    </xf>
    <xf numFmtId="0" fontId="38" fillId="13" borderId="39" xfId="0" applyFont="1" applyFill="1" applyBorder="1" applyAlignment="1">
      <alignment horizontal="center"/>
    </xf>
    <xf numFmtId="0" fontId="61" fillId="2" borderId="125" xfId="5" applyFont="1" applyFill="1" applyBorder="1" applyAlignment="1">
      <alignment horizontal="right" vertical="center"/>
    </xf>
    <xf numFmtId="0" fontId="3" fillId="2" borderId="126" xfId="5" applyFont="1" applyFill="1" applyBorder="1" applyAlignment="1">
      <alignment horizontal="left" vertical="center"/>
    </xf>
    <xf numFmtId="0" fontId="5" fillId="2" borderId="126" xfId="5" applyFill="1" applyBorder="1" applyAlignment="1">
      <alignment horizontal="left" vertical="center"/>
    </xf>
    <xf numFmtId="0" fontId="4" fillId="2" borderId="126" xfId="5" applyFont="1" applyFill="1" applyBorder="1" applyAlignment="1">
      <alignment horizontal="centerContinuous" vertical="center"/>
    </xf>
    <xf numFmtId="0" fontId="62" fillId="2" borderId="127" xfId="5" applyFont="1" applyFill="1" applyBorder="1" applyAlignment="1">
      <alignment horizontal="right" vertical="center"/>
    </xf>
    <xf numFmtId="0" fontId="5" fillId="0" borderId="0" xfId="5" applyAlignment="1">
      <alignment vertical="center"/>
    </xf>
    <xf numFmtId="0" fontId="8" fillId="0" borderId="4" xfId="5" applyFont="1" applyBorder="1" applyAlignment="1">
      <alignment horizontal="right" vertical="center"/>
    </xf>
    <xf numFmtId="0" fontId="9" fillId="0" borderId="0" xfId="5" applyFont="1" applyAlignment="1">
      <alignment horizontal="centerContinuous" vertical="center"/>
    </xf>
    <xf numFmtId="0" fontId="8" fillId="0" borderId="0" xfId="5" applyFont="1" applyAlignment="1">
      <alignment horizontal="right" vertical="center"/>
    </xf>
    <xf numFmtId="0" fontId="9" fillId="0" borderId="0" xfId="5" applyFont="1" applyAlignment="1">
      <alignment horizontal="center" vertical="center"/>
    </xf>
    <xf numFmtId="49" fontId="9" fillId="0" borderId="5" xfId="5" quotePrefix="1" applyNumberFormat="1" applyFont="1" applyBorder="1" applyAlignment="1">
      <alignment horizontal="center" vertical="center"/>
    </xf>
    <xf numFmtId="0" fontId="8" fillId="0" borderId="27" xfId="5" applyFont="1" applyBorder="1" applyAlignment="1">
      <alignment horizontal="right" vertical="center"/>
    </xf>
    <xf numFmtId="0" fontId="63" fillId="0" borderId="28" xfId="5" applyFont="1" applyBorder="1" applyAlignment="1">
      <alignment horizontal="centerContinuous" vertical="center"/>
    </xf>
    <xf numFmtId="0" fontId="9" fillId="0" borderId="28" xfId="5" applyFont="1" applyBorder="1" applyAlignment="1">
      <alignment horizontal="centerContinuous" vertical="center"/>
    </xf>
    <xf numFmtId="0" fontId="8" fillId="0" borderId="28" xfId="5" applyFont="1" applyBorder="1" applyAlignment="1">
      <alignment horizontal="right" vertical="center"/>
    </xf>
    <xf numFmtId="0" fontId="9" fillId="0" borderId="28" xfId="5" applyFont="1" applyBorder="1" applyAlignment="1">
      <alignment horizontal="center" vertical="center"/>
    </xf>
    <xf numFmtId="0" fontId="9" fillId="0" borderId="29" xfId="5" applyFont="1" applyBorder="1" applyAlignment="1">
      <alignment horizontal="center" vertical="center"/>
    </xf>
    <xf numFmtId="0" fontId="10" fillId="2" borderId="11" xfId="5" applyFont="1" applyFill="1" applyBorder="1" applyAlignment="1">
      <alignment horizontal="right" vertical="center"/>
    </xf>
    <xf numFmtId="0" fontId="9" fillId="0" borderId="16" xfId="5" applyFont="1" applyBorder="1" applyAlignment="1">
      <alignment horizontal="center" vertical="center"/>
    </xf>
    <xf numFmtId="0" fontId="11" fillId="0" borderId="7" xfId="5" applyFont="1" applyBorder="1" applyAlignment="1">
      <alignment horizontal="center" vertical="center"/>
    </xf>
    <xf numFmtId="0" fontId="10" fillId="3" borderId="128" xfId="5" applyFont="1" applyFill="1" applyBorder="1" applyAlignment="1">
      <alignment horizontal="right" vertical="center"/>
    </xf>
    <xf numFmtId="1" fontId="9" fillId="0" borderId="22" xfId="5" applyNumberFormat="1" applyFont="1" applyBorder="1" applyAlignment="1">
      <alignment horizontal="center" vertical="center"/>
    </xf>
    <xf numFmtId="0" fontId="8" fillId="16" borderId="22" xfId="5" applyFont="1" applyFill="1" applyBorder="1" applyAlignment="1">
      <alignment horizontal="center" vertical="center"/>
    </xf>
    <xf numFmtId="0" fontId="9" fillId="0" borderId="26" xfId="5" applyFont="1" applyBorder="1" applyAlignment="1">
      <alignment horizontal="center" vertical="center"/>
    </xf>
    <xf numFmtId="0" fontId="16" fillId="2" borderId="129" xfId="5" applyFont="1" applyFill="1" applyBorder="1" applyAlignment="1">
      <alignment horizontal="right" vertical="center"/>
    </xf>
    <xf numFmtId="0" fontId="9" fillId="0" borderId="12" xfId="5" applyFont="1" applyBorder="1" applyAlignment="1">
      <alignment horizontal="center" vertical="center"/>
    </xf>
    <xf numFmtId="0" fontId="11" fillId="0" borderId="130" xfId="5" applyFont="1" applyBorder="1" applyAlignment="1">
      <alignment horizontal="center" vertical="center"/>
    </xf>
    <xf numFmtId="0" fontId="19" fillId="3" borderId="128" xfId="5" applyFont="1" applyFill="1" applyBorder="1" applyAlignment="1">
      <alignment horizontal="right" vertical="center"/>
    </xf>
    <xf numFmtId="49" fontId="9" fillId="0" borderId="22" xfId="5" applyNumberFormat="1" applyFont="1" applyBorder="1" applyAlignment="1">
      <alignment horizontal="center" vertical="center"/>
    </xf>
    <xf numFmtId="0" fontId="9" fillId="0" borderId="5" xfId="5" applyFont="1" applyBorder="1" applyAlignment="1">
      <alignment horizontal="center" vertical="center"/>
    </xf>
    <xf numFmtId="0" fontId="17" fillId="2" borderId="129" xfId="5" applyFont="1" applyFill="1" applyBorder="1" applyAlignment="1">
      <alignment horizontal="right" vertical="center"/>
    </xf>
    <xf numFmtId="0" fontId="9" fillId="0" borderId="22" xfId="5" applyFont="1" applyBorder="1" applyAlignment="1">
      <alignment horizontal="center" vertical="center"/>
    </xf>
    <xf numFmtId="0" fontId="10" fillId="0" borderId="4" xfId="5" applyFont="1" applyBorder="1" applyAlignment="1">
      <alignment horizontal="right" vertical="center"/>
    </xf>
    <xf numFmtId="0" fontId="19" fillId="2" borderId="129" xfId="5" applyFont="1" applyFill="1" applyBorder="1" applyAlignment="1">
      <alignment horizontal="right" vertical="center"/>
    </xf>
    <xf numFmtId="0" fontId="19" fillId="0" borderId="4" xfId="5" applyFont="1" applyBorder="1" applyAlignment="1">
      <alignment horizontal="right" vertical="center"/>
    </xf>
    <xf numFmtId="0" fontId="20" fillId="2" borderId="129" xfId="5" applyFont="1" applyFill="1" applyBorder="1" applyAlignment="1">
      <alignment horizontal="right" vertical="center"/>
    </xf>
    <xf numFmtId="0" fontId="11" fillId="0" borderId="12" xfId="5" applyFont="1" applyBorder="1" applyAlignment="1">
      <alignment horizontal="center" vertical="center"/>
    </xf>
    <xf numFmtId="0" fontId="64" fillId="3" borderId="131" xfId="5" applyFont="1" applyFill="1" applyBorder="1" applyAlignment="1">
      <alignment horizontal="right" vertical="center"/>
    </xf>
    <xf numFmtId="0" fontId="21" fillId="2" borderId="20" xfId="5" applyFont="1" applyFill="1" applyBorder="1" applyAlignment="1">
      <alignment horizontal="right" vertical="center"/>
    </xf>
    <xf numFmtId="0" fontId="9" fillId="0" borderId="14" xfId="5" applyFont="1" applyBorder="1" applyAlignment="1">
      <alignment horizontal="center" vertical="center"/>
    </xf>
    <xf numFmtId="0" fontId="11" fillId="0" borderId="14" xfId="5" applyFont="1" applyBorder="1" applyAlignment="1">
      <alignment horizontal="center" vertical="center"/>
    </xf>
    <xf numFmtId="0" fontId="17" fillId="3" borderId="132" xfId="5" applyFont="1" applyFill="1" applyBorder="1" applyAlignment="1">
      <alignment horizontal="right" vertical="center"/>
    </xf>
    <xf numFmtId="0" fontId="9" fillId="0" borderId="15" xfId="5" applyFont="1" applyBorder="1" applyAlignment="1">
      <alignment horizontal="center" vertical="center"/>
    </xf>
    <xf numFmtId="0" fontId="9" fillId="0" borderId="0" xfId="5" applyFont="1" applyAlignment="1">
      <alignment horizontal="left" vertical="center"/>
    </xf>
    <xf numFmtId="0" fontId="9" fillId="0" borderId="5" xfId="5" applyFont="1" applyBorder="1" applyAlignment="1">
      <alignment horizontal="left" vertical="center"/>
    </xf>
    <xf numFmtId="0" fontId="19" fillId="0" borderId="0" xfId="5" applyFont="1" applyAlignment="1">
      <alignment horizontal="right" vertical="center"/>
    </xf>
    <xf numFmtId="0" fontId="9" fillId="0" borderId="4" xfId="5" applyFont="1" applyBorder="1" applyAlignment="1">
      <alignment vertical="center"/>
    </xf>
    <xf numFmtId="0" fontId="9" fillId="0" borderId="27" xfId="5" applyFont="1" applyBorder="1" applyAlignment="1">
      <alignment vertical="center"/>
    </xf>
    <xf numFmtId="0" fontId="9" fillId="0" borderId="28" xfId="5" applyFont="1" applyBorder="1" applyAlignment="1">
      <alignment vertical="center"/>
    </xf>
    <xf numFmtId="0" fontId="9" fillId="0" borderId="29" xfId="5" applyFont="1" applyBorder="1" applyAlignment="1">
      <alignment vertical="center"/>
    </xf>
    <xf numFmtId="0" fontId="4" fillId="0" borderId="0" xfId="5" applyFont="1" applyAlignment="1">
      <alignment horizontal="right" vertical="center"/>
    </xf>
    <xf numFmtId="0" fontId="5" fillId="0" borderId="0" xfId="5" applyAlignment="1">
      <alignment horizontal="left" vertical="center"/>
    </xf>
    <xf numFmtId="9" fontId="9" fillId="0" borderId="35" xfId="10" applyFont="1" applyFill="1" applyBorder="1" applyAlignment="1">
      <alignment horizontal="center" vertical="center" shrinkToFit="1"/>
    </xf>
    <xf numFmtId="9" fontId="9" fillId="0" borderId="36" xfId="10" applyFont="1" applyFill="1" applyBorder="1" applyAlignment="1">
      <alignment horizontal="center" vertical="center" shrinkToFit="1"/>
    </xf>
    <xf numFmtId="0" fontId="9" fillId="0" borderId="36" xfId="10" applyNumberFormat="1" applyFont="1" applyFill="1" applyBorder="1" applyAlignment="1">
      <alignment horizontal="center" vertical="center" shrinkToFit="1"/>
    </xf>
    <xf numFmtId="0" fontId="8" fillId="3" borderId="133" xfId="0" applyFont="1" applyFill="1" applyBorder="1" applyAlignment="1">
      <alignment horizontal="right" vertical="center"/>
    </xf>
    <xf numFmtId="49" fontId="9" fillId="0" borderId="134" xfId="0" applyNumberFormat="1" applyFont="1" applyBorder="1" applyAlignment="1">
      <alignment horizontal="centerContinuous" vertical="center"/>
    </xf>
    <xf numFmtId="0" fontId="5" fillId="0" borderId="135" xfId="0" applyFont="1" applyBorder="1" applyAlignment="1">
      <alignment horizontal="centerContinuous" vertical="center"/>
    </xf>
    <xf numFmtId="0" fontId="8" fillId="3" borderId="136" xfId="0" applyFont="1" applyFill="1" applyBorder="1" applyAlignment="1">
      <alignment horizontal="right" vertical="center"/>
    </xf>
    <xf numFmtId="49" fontId="9" fillId="0" borderId="137" xfId="0" applyNumberFormat="1" applyFont="1" applyBorder="1" applyAlignment="1">
      <alignment horizontal="center" vertical="center"/>
    </xf>
    <xf numFmtId="0" fontId="5" fillId="0" borderId="143" xfId="0" applyFont="1" applyBorder="1" applyAlignment="1">
      <alignment horizontal="left" vertical="center"/>
    </xf>
    <xf numFmtId="0" fontId="5" fillId="0" borderId="144" xfId="0" applyFont="1" applyBorder="1" applyAlignment="1">
      <alignment horizontal="left" vertical="center" shrinkToFit="1"/>
    </xf>
    <xf numFmtId="1" fontId="5" fillId="0" borderId="79" xfId="0" applyNumberFormat="1" applyFont="1" applyBorder="1" applyAlignment="1">
      <alignment horizontal="center" vertical="center" shrinkToFit="1"/>
    </xf>
    <xf numFmtId="0" fontId="5" fillId="0" borderId="143" xfId="0" quotePrefix="1" applyFont="1" applyBorder="1" applyAlignment="1">
      <alignment horizontal="left" vertical="center"/>
    </xf>
    <xf numFmtId="0" fontId="66" fillId="0" borderId="61" xfId="0" quotePrefix="1" applyFont="1" applyBorder="1" applyAlignment="1">
      <alignment horizontal="centerContinuous" vertical="center"/>
    </xf>
    <xf numFmtId="0" fontId="5" fillId="0" borderId="111" xfId="0" applyFont="1" applyBorder="1" applyAlignment="1">
      <alignment horizontal="center" vertical="center" shrinkToFit="1"/>
    </xf>
    <xf numFmtId="1" fontId="5" fillId="0" borderId="59" xfId="0" applyNumberFormat="1" applyFont="1" applyBorder="1" applyAlignment="1">
      <alignment horizontal="center" vertical="center" shrinkToFit="1"/>
    </xf>
    <xf numFmtId="0" fontId="5" fillId="0" borderId="145" xfId="0" applyFont="1" applyBorder="1" applyAlignment="1">
      <alignment horizontal="left" vertical="center"/>
    </xf>
    <xf numFmtId="0" fontId="5" fillId="17" borderId="87" xfId="0" applyFont="1" applyFill="1" applyBorder="1" applyAlignment="1">
      <alignment horizontal="center" vertical="center"/>
    </xf>
    <xf numFmtId="0" fontId="5" fillId="17" borderId="88" xfId="0" applyFont="1" applyFill="1" applyBorder="1" applyAlignment="1">
      <alignment horizontal="center" vertical="center"/>
    </xf>
    <xf numFmtId="0" fontId="5" fillId="17" borderId="88" xfId="0" quotePrefix="1" applyFont="1" applyFill="1" applyBorder="1" applyAlignment="1">
      <alignment horizontal="center" vertical="center" wrapText="1"/>
    </xf>
    <xf numFmtId="49" fontId="5" fillId="17" borderId="88" xfId="3" applyNumberFormat="1" applyFont="1" applyFill="1" applyBorder="1" applyAlignment="1">
      <alignment horizontal="center" vertical="center"/>
    </xf>
    <xf numFmtId="0" fontId="5" fillId="17" borderId="88" xfId="0" applyFont="1" applyFill="1" applyBorder="1" applyAlignment="1">
      <alignment horizontal="center" vertical="center" shrinkToFit="1"/>
    </xf>
    <xf numFmtId="164" fontId="5" fillId="17" borderId="88" xfId="0" applyNumberFormat="1" applyFont="1" applyFill="1" applyBorder="1" applyAlignment="1">
      <alignment horizontal="center" vertical="center"/>
    </xf>
    <xf numFmtId="164" fontId="5" fillId="17" borderId="89" xfId="0" applyNumberFormat="1" applyFont="1" applyFill="1" applyBorder="1" applyAlignment="1">
      <alignment horizontal="center" vertical="center"/>
    </xf>
    <xf numFmtId="0" fontId="5" fillId="17" borderId="20" xfId="0" applyFont="1" applyFill="1" applyBorder="1" applyAlignment="1">
      <alignment horizontal="center" vertical="center"/>
    </xf>
    <xf numFmtId="0" fontId="5" fillId="17" borderId="41" xfId="0" applyFont="1" applyFill="1" applyBorder="1" applyAlignment="1">
      <alignment horizontal="center" vertical="center"/>
    </xf>
    <xf numFmtId="0" fontId="5" fillId="17" borderId="41" xfId="0" quotePrefix="1" applyFont="1" applyFill="1" applyBorder="1" applyAlignment="1">
      <alignment horizontal="center" vertical="center" wrapText="1"/>
    </xf>
    <xf numFmtId="49" fontId="5" fillId="17" borderId="41" xfId="3" applyNumberFormat="1" applyFont="1" applyFill="1" applyBorder="1" applyAlignment="1">
      <alignment horizontal="center" vertical="center"/>
    </xf>
    <xf numFmtId="0" fontId="5" fillId="17" borderId="41" xfId="0" applyFont="1" applyFill="1" applyBorder="1" applyAlignment="1">
      <alignment horizontal="center" vertical="center" shrinkToFit="1"/>
    </xf>
    <xf numFmtId="164" fontId="5" fillId="17" borderId="41" xfId="0" applyNumberFormat="1" applyFont="1" applyFill="1" applyBorder="1" applyAlignment="1">
      <alignment horizontal="center" vertical="center"/>
    </xf>
    <xf numFmtId="164" fontId="5" fillId="17" borderId="42" xfId="0" applyNumberFormat="1" applyFont="1" applyFill="1" applyBorder="1" applyAlignment="1">
      <alignment horizontal="center" vertical="center"/>
    </xf>
    <xf numFmtId="1" fontId="5" fillId="17" borderId="88" xfId="0" applyNumberFormat="1" applyFont="1" applyFill="1" applyBorder="1" applyAlignment="1">
      <alignment horizontal="center" vertical="center"/>
    </xf>
    <xf numFmtId="0" fontId="5" fillId="17" borderId="90" xfId="0" applyFont="1" applyFill="1" applyBorder="1" applyAlignment="1">
      <alignment horizontal="center" vertical="center"/>
    </xf>
    <xf numFmtId="1" fontId="5" fillId="17" borderId="42" xfId="0" applyNumberFormat="1" applyFont="1" applyFill="1" applyBorder="1" applyAlignment="1">
      <alignment horizontal="center" vertical="center"/>
    </xf>
    <xf numFmtId="0" fontId="5" fillId="17" borderId="43" xfId="0" applyFont="1" applyFill="1" applyBorder="1" applyAlignment="1">
      <alignment horizontal="center" vertical="center"/>
    </xf>
    <xf numFmtId="1" fontId="5" fillId="17" borderId="57" xfId="0" applyNumberFormat="1" applyFont="1" applyFill="1" applyBorder="1" applyAlignment="1">
      <alignment horizontal="center" vertical="center"/>
    </xf>
    <xf numFmtId="1" fontId="5" fillId="17" borderId="61" xfId="0" applyNumberFormat="1" applyFont="1" applyFill="1" applyBorder="1" applyAlignment="1">
      <alignment horizontal="center" vertical="center"/>
    </xf>
    <xf numFmtId="1" fontId="5" fillId="17" borderId="76" xfId="0" applyNumberFormat="1" applyFont="1" applyFill="1" applyBorder="1" applyAlignment="1">
      <alignment horizontal="center" vertical="center"/>
    </xf>
    <xf numFmtId="0" fontId="5" fillId="17" borderId="138" xfId="0" applyFont="1" applyFill="1" applyBorder="1" applyAlignment="1">
      <alignment horizontal="center" vertical="center" shrinkToFit="1"/>
    </xf>
    <xf numFmtId="0" fontId="5" fillId="17" borderId="139" xfId="0" applyFont="1" applyFill="1" applyBorder="1" applyAlignment="1">
      <alignment horizontal="center" vertical="center"/>
    </xf>
    <xf numFmtId="0" fontId="5" fillId="17" borderId="139" xfId="0" quotePrefix="1" applyFont="1" applyFill="1" applyBorder="1" applyAlignment="1">
      <alignment horizontal="center" vertical="center"/>
    </xf>
    <xf numFmtId="9" fontId="5" fillId="17" borderId="139" xfId="0" applyNumberFormat="1" applyFont="1" applyFill="1" applyBorder="1" applyAlignment="1">
      <alignment horizontal="center" vertical="center"/>
    </xf>
    <xf numFmtId="49" fontId="5" fillId="17" borderId="139" xfId="0" quotePrefix="1" applyNumberFormat="1" applyFont="1" applyFill="1" applyBorder="1" applyAlignment="1">
      <alignment horizontal="center" vertical="center"/>
    </xf>
    <xf numFmtId="164" fontId="5" fillId="17" borderId="139" xfId="0" applyNumberFormat="1" applyFont="1" applyFill="1" applyBorder="1" applyAlignment="1">
      <alignment horizontal="center" vertical="center"/>
    </xf>
    <xf numFmtId="164" fontId="5" fillId="17" borderId="140" xfId="0" applyNumberFormat="1" applyFont="1" applyFill="1" applyBorder="1" applyAlignment="1">
      <alignment horizontal="centerContinuous" vertical="center"/>
    </xf>
    <xf numFmtId="164" fontId="5" fillId="17" borderId="141" xfId="0" applyNumberFormat="1" applyFont="1" applyFill="1" applyBorder="1" applyAlignment="1">
      <alignment horizontal="centerContinuous" vertical="center"/>
    </xf>
    <xf numFmtId="0" fontId="5" fillId="17" borderId="142" xfId="0" quotePrefix="1" applyFont="1" applyFill="1" applyBorder="1" applyAlignment="1">
      <alignment horizontal="centerContinuous" vertical="center"/>
    </xf>
    <xf numFmtId="1" fontId="5" fillId="17" borderId="79" xfId="0" applyNumberFormat="1" applyFont="1" applyFill="1" applyBorder="1" applyAlignment="1">
      <alignment horizontal="center" vertical="center"/>
    </xf>
    <xf numFmtId="0" fontId="9" fillId="0" borderId="36" xfId="0" applyFont="1" applyBorder="1" applyAlignment="1">
      <alignment horizontal="center" vertical="center"/>
    </xf>
    <xf numFmtId="0" fontId="5" fillId="17" borderId="118" xfId="0" applyFont="1" applyFill="1" applyBorder="1" applyAlignment="1">
      <alignment horizontal="center" vertical="center"/>
    </xf>
    <xf numFmtId="0" fontId="5" fillId="17" borderId="120" xfId="0" applyFont="1" applyFill="1" applyBorder="1" applyAlignment="1">
      <alignment horizontal="center" vertical="center"/>
    </xf>
    <xf numFmtId="0" fontId="5" fillId="17" borderId="120" xfId="0" quotePrefix="1" applyFont="1" applyFill="1" applyBorder="1" applyAlignment="1">
      <alignment horizontal="center" vertical="center" wrapText="1"/>
    </xf>
    <xf numFmtId="49" fontId="5" fillId="17" borderId="120" xfId="3" applyNumberFormat="1" applyFont="1" applyFill="1" applyBorder="1" applyAlignment="1">
      <alignment horizontal="center" vertical="center"/>
    </xf>
    <xf numFmtId="0" fontId="5" fillId="17" borderId="120" xfId="0" applyFont="1" applyFill="1" applyBorder="1" applyAlignment="1">
      <alignment horizontal="center" vertical="center" shrinkToFit="1"/>
    </xf>
    <xf numFmtId="164" fontId="5" fillId="17" borderId="120" xfId="0" applyNumberFormat="1" applyFont="1" applyFill="1" applyBorder="1" applyAlignment="1">
      <alignment horizontal="center" vertical="center"/>
    </xf>
    <xf numFmtId="1" fontId="5" fillId="17" borderId="120" xfId="0" applyNumberFormat="1" applyFont="1" applyFill="1" applyBorder="1" applyAlignment="1">
      <alignment horizontal="center" vertical="center"/>
    </xf>
    <xf numFmtId="1" fontId="54" fillId="6" borderId="120" xfId="0" applyNumberFormat="1" applyFont="1" applyFill="1" applyBorder="1" applyAlignment="1">
      <alignment horizontal="center" vertical="center"/>
    </xf>
    <xf numFmtId="0" fontId="5" fillId="17" borderId="121" xfId="0" quotePrefix="1" applyFont="1" applyFill="1" applyBorder="1" applyAlignment="1">
      <alignment horizontal="center" vertical="center"/>
    </xf>
    <xf numFmtId="0" fontId="5" fillId="17" borderId="122" xfId="0" applyFont="1" applyFill="1" applyBorder="1" applyAlignment="1">
      <alignment horizontal="center" vertical="center"/>
    </xf>
    <xf numFmtId="0" fontId="5" fillId="17" borderId="59" xfId="0" applyFont="1" applyFill="1" applyBorder="1" applyAlignment="1">
      <alignment horizontal="center" vertical="center"/>
    </xf>
    <xf numFmtId="0" fontId="5" fillId="17" borderId="59" xfId="0" quotePrefix="1" applyFont="1" applyFill="1" applyBorder="1" applyAlignment="1">
      <alignment horizontal="center" vertical="center" wrapText="1"/>
    </xf>
    <xf numFmtId="49" fontId="5" fillId="17" borderId="59" xfId="3" applyNumberFormat="1" applyFont="1" applyFill="1" applyBorder="1" applyAlignment="1">
      <alignment horizontal="center" vertical="center"/>
    </xf>
    <xf numFmtId="0" fontId="5" fillId="17" borderId="59" xfId="0" applyFont="1" applyFill="1" applyBorder="1" applyAlignment="1">
      <alignment horizontal="center" vertical="center" shrinkToFit="1"/>
    </xf>
    <xf numFmtId="164" fontId="5" fillId="17" borderId="59" xfId="0" applyNumberFormat="1" applyFont="1" applyFill="1" applyBorder="1" applyAlignment="1">
      <alignment horizontal="center" vertical="center"/>
    </xf>
    <xf numFmtId="1" fontId="5" fillId="17" borderId="59" xfId="0" applyNumberFormat="1" applyFont="1" applyFill="1" applyBorder="1" applyAlignment="1">
      <alignment horizontal="center" vertical="center"/>
    </xf>
    <xf numFmtId="1" fontId="54" fillId="6" borderId="59" xfId="0" applyNumberFormat="1" applyFont="1" applyFill="1" applyBorder="1" applyAlignment="1">
      <alignment horizontal="center" vertical="center"/>
    </xf>
    <xf numFmtId="0" fontId="5" fillId="17" borderId="60" xfId="0" quotePrefix="1" applyFont="1" applyFill="1" applyBorder="1" applyAlignment="1">
      <alignment horizontal="center" vertical="center"/>
    </xf>
    <xf numFmtId="0" fontId="5" fillId="18" borderId="89" xfId="0" applyFont="1" applyFill="1" applyBorder="1" applyAlignment="1">
      <alignment horizontal="centerContinuous" vertical="center"/>
    </xf>
    <xf numFmtId="0" fontId="5" fillId="18" borderId="101" xfId="0" applyFont="1" applyFill="1" applyBorder="1" applyAlignment="1">
      <alignment horizontal="centerContinuous" vertical="center"/>
    </xf>
    <xf numFmtId="0" fontId="5" fillId="0" borderId="11" xfId="0" applyFont="1" applyBorder="1" applyAlignment="1">
      <alignment horizontal="center" vertical="center"/>
    </xf>
    <xf numFmtId="0" fontId="5" fillId="0" borderId="35" xfId="0" applyFont="1" applyBorder="1" applyAlignment="1">
      <alignment horizontal="center" vertical="center"/>
    </xf>
    <xf numFmtId="0" fontId="5" fillId="0" borderId="35" xfId="0" quotePrefix="1" applyFont="1" applyBorder="1" applyAlignment="1">
      <alignment horizontal="center" vertical="center" wrapText="1"/>
    </xf>
    <xf numFmtId="49" fontId="5" fillId="0" borderId="35" xfId="3" applyNumberFormat="1" applyFont="1" applyFill="1" applyBorder="1" applyAlignment="1">
      <alignment horizontal="center" vertical="center"/>
    </xf>
    <xf numFmtId="0" fontId="5" fillId="0" borderId="35" xfId="0" applyFont="1" applyBorder="1" applyAlignment="1">
      <alignment horizontal="center" vertical="center" shrinkToFit="1"/>
    </xf>
    <xf numFmtId="164" fontId="5" fillId="0" borderId="36" xfId="0" applyNumberFormat="1" applyFont="1" applyBorder="1" applyAlignment="1">
      <alignment horizontal="center" vertical="center"/>
    </xf>
    <xf numFmtId="1" fontId="54" fillId="6" borderId="36" xfId="0" applyNumberFormat="1" applyFont="1" applyFill="1" applyBorder="1" applyAlignment="1">
      <alignment horizontal="center" vertical="center"/>
    </xf>
    <xf numFmtId="1" fontId="5" fillId="0" borderId="36" xfId="0" applyNumberFormat="1" applyFont="1" applyBorder="1" applyAlignment="1">
      <alignment horizontal="center" vertical="center"/>
    </xf>
    <xf numFmtId="0" fontId="5" fillId="0" borderId="40" xfId="0" applyFont="1" applyBorder="1" applyAlignment="1">
      <alignment horizontal="center" vertical="center"/>
    </xf>
    <xf numFmtId="164" fontId="5" fillId="8" borderId="35" xfId="0" applyNumberFormat="1" applyFont="1" applyFill="1" applyBorder="1" applyAlignment="1">
      <alignment horizontal="center" vertical="center"/>
    </xf>
    <xf numFmtId="164" fontId="5" fillId="8" borderId="41" xfId="0" applyNumberFormat="1" applyFont="1" applyFill="1" applyBorder="1" applyAlignment="1">
      <alignment horizontal="center" vertical="center"/>
    </xf>
    <xf numFmtId="1" fontId="5" fillId="8" borderId="61" xfId="0" applyNumberFormat="1" applyFont="1" applyFill="1" applyBorder="1" applyAlignment="1">
      <alignment horizontal="center" vertical="center"/>
    </xf>
    <xf numFmtId="1" fontId="5" fillId="8" borderId="91" xfId="0" applyNumberFormat="1" applyFont="1" applyFill="1" applyBorder="1" applyAlignment="1">
      <alignment horizontal="center" vertical="center"/>
    </xf>
    <xf numFmtId="0" fontId="5" fillId="0" borderId="138" xfId="0" applyFont="1" applyBorder="1" applyAlignment="1">
      <alignment horizontal="center" vertical="center"/>
    </xf>
    <xf numFmtId="0" fontId="5" fillId="0" borderId="139" xfId="0" applyFont="1" applyBorder="1" applyAlignment="1">
      <alignment horizontal="center" vertical="center"/>
    </xf>
    <xf numFmtId="0" fontId="5" fillId="0" borderId="139" xfId="0" quotePrefix="1" applyFont="1" applyBorder="1" applyAlignment="1">
      <alignment horizontal="center" vertical="center" wrapText="1"/>
    </xf>
    <xf numFmtId="49" fontId="5" fillId="0" borderId="139" xfId="3" applyNumberFormat="1" applyFont="1" applyFill="1" applyBorder="1" applyAlignment="1">
      <alignment horizontal="center" vertical="center"/>
    </xf>
    <xf numFmtId="0" fontId="5" fillId="0" borderId="139" xfId="0" applyFont="1" applyBorder="1" applyAlignment="1">
      <alignment horizontal="center" vertical="center" shrinkToFit="1"/>
    </xf>
    <xf numFmtId="164" fontId="5" fillId="0" borderId="139" xfId="0" applyNumberFormat="1" applyFont="1" applyBorder="1" applyAlignment="1">
      <alignment horizontal="center" vertical="center"/>
    </xf>
    <xf numFmtId="164" fontId="5" fillId="0" borderId="140" xfId="0" applyNumberFormat="1" applyFont="1" applyBorder="1" applyAlignment="1">
      <alignment horizontal="center" vertical="center"/>
    </xf>
    <xf numFmtId="1" fontId="54" fillId="6" borderId="140" xfId="0" applyNumberFormat="1" applyFont="1" applyFill="1" applyBorder="1" applyAlignment="1">
      <alignment horizontal="center" vertical="center"/>
    </xf>
    <xf numFmtId="1" fontId="5" fillId="0" borderId="140" xfId="0" applyNumberFormat="1" applyFont="1" applyBorder="1" applyAlignment="1">
      <alignment horizontal="center" vertical="center"/>
    </xf>
    <xf numFmtId="0" fontId="5" fillId="0" borderId="146" xfId="0" quotePrefix="1" applyFont="1" applyBorder="1" applyAlignment="1">
      <alignment horizontal="center" vertical="center"/>
    </xf>
    <xf numFmtId="0" fontId="5" fillId="0" borderId="147" xfId="0" applyFont="1" applyBorder="1" applyAlignment="1">
      <alignment horizontal="center" vertical="center"/>
    </xf>
    <xf numFmtId="0" fontId="5" fillId="0" borderId="148" xfId="0" applyFont="1" applyBorder="1" applyAlignment="1">
      <alignment horizontal="center" vertical="center"/>
    </xf>
    <xf numFmtId="0" fontId="5" fillId="0" borderId="148" xfId="0" quotePrefix="1" applyFont="1" applyBorder="1" applyAlignment="1">
      <alignment horizontal="center" vertical="center" wrapText="1"/>
    </xf>
    <xf numFmtId="49" fontId="5" fillId="0" borderId="148" xfId="3" applyNumberFormat="1" applyFont="1" applyFill="1" applyBorder="1" applyAlignment="1">
      <alignment horizontal="center" vertical="center"/>
    </xf>
    <xf numFmtId="0" fontId="5" fillId="0" borderId="148" xfId="0" applyFont="1" applyBorder="1" applyAlignment="1">
      <alignment horizontal="center" vertical="center" shrinkToFit="1"/>
    </xf>
    <xf numFmtId="164" fontId="5" fillId="8" borderId="148" xfId="0" applyNumberFormat="1" applyFont="1" applyFill="1" applyBorder="1" applyAlignment="1">
      <alignment horizontal="center" vertical="center"/>
    </xf>
    <xf numFmtId="164" fontId="5" fillId="0" borderId="149" xfId="0" applyNumberFormat="1" applyFont="1" applyBorder="1" applyAlignment="1">
      <alignment horizontal="center" vertical="center"/>
    </xf>
    <xf numFmtId="1" fontId="54" fillId="6" borderId="149" xfId="0" applyNumberFormat="1" applyFont="1" applyFill="1" applyBorder="1" applyAlignment="1">
      <alignment horizontal="center" vertical="center"/>
    </xf>
    <xf numFmtId="1" fontId="5" fillId="0" borderId="149" xfId="0" applyNumberFormat="1" applyFont="1" applyBorder="1" applyAlignment="1">
      <alignment horizontal="center" vertical="center"/>
    </xf>
    <xf numFmtId="0" fontId="5" fillId="0" borderId="150" xfId="0" quotePrefix="1" applyFont="1" applyBorder="1" applyAlignment="1">
      <alignment horizontal="center" vertical="center"/>
    </xf>
    <xf numFmtId="0" fontId="5" fillId="0" borderId="43" xfId="0" quotePrefix="1" applyFont="1" applyBorder="1" applyAlignment="1">
      <alignment horizontal="center" vertical="center"/>
    </xf>
    <xf numFmtId="0" fontId="5" fillId="0" borderId="72" xfId="0" applyFont="1" applyBorder="1" applyAlignment="1">
      <alignment horizontal="left" vertical="center" shrinkToFit="1"/>
    </xf>
    <xf numFmtId="0" fontId="5" fillId="0" borderId="60" xfId="0" quotePrefix="1" applyFont="1" applyBorder="1" applyAlignment="1">
      <alignment horizontal="left" vertical="center" shrinkToFit="1"/>
    </xf>
    <xf numFmtId="1" fontId="5" fillId="15" borderId="79" xfId="0" applyNumberFormat="1" applyFont="1" applyFill="1" applyBorder="1" applyAlignment="1">
      <alignment horizontal="center" vertical="center" shrinkToFit="1"/>
    </xf>
    <xf numFmtId="1" fontId="5" fillId="0" borderId="58" xfId="0" applyNumberFormat="1" applyFont="1" applyBorder="1" applyAlignment="1">
      <alignment horizontal="center" vertical="center" shrinkToFit="1"/>
    </xf>
    <xf numFmtId="1" fontId="5" fillId="0" borderId="57" xfId="0" applyNumberFormat="1" applyFont="1" applyBorder="1" applyAlignment="1">
      <alignment horizontal="center" vertical="center" shrinkToFit="1"/>
    </xf>
    <xf numFmtId="0" fontId="9" fillId="0" borderId="15" xfId="0" applyFont="1" applyBorder="1" applyAlignment="1">
      <alignment horizontal="center" vertical="center"/>
    </xf>
    <xf numFmtId="0" fontId="9" fillId="19" borderId="35" xfId="0" applyFont="1" applyFill="1" applyBorder="1" applyAlignment="1">
      <alignment horizontal="center" vertical="center" wrapText="1"/>
    </xf>
    <xf numFmtId="0" fontId="9" fillId="19" borderId="38" xfId="0" applyFont="1" applyFill="1" applyBorder="1" applyAlignment="1">
      <alignment horizontal="center" vertical="center"/>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69" fillId="0" borderId="0" xfId="0" applyFont="1" applyAlignment="1">
      <alignment vertical="center"/>
    </xf>
    <xf numFmtId="0" fontId="5" fillId="0" borderId="151" xfId="0" applyFont="1" applyBorder="1" applyAlignment="1">
      <alignment horizontal="center" vertical="center" shrinkToFit="1"/>
    </xf>
    <xf numFmtId="1" fontId="5" fillId="0" borderId="71" xfId="0" applyNumberFormat="1" applyFont="1" applyBorder="1" applyAlignment="1">
      <alignment horizontal="center" vertical="center" shrinkToFit="1"/>
    </xf>
    <xf numFmtId="164" fontId="5" fillId="0" borderId="71" xfId="0" applyNumberFormat="1" applyFont="1" applyBorder="1" applyAlignment="1">
      <alignment horizontal="center" vertical="center" shrinkToFit="1"/>
    </xf>
    <xf numFmtId="0" fontId="5" fillId="0" borderId="152" xfId="0" applyFont="1" applyBorder="1" applyAlignment="1">
      <alignment horizontal="left" vertical="center"/>
    </xf>
    <xf numFmtId="0" fontId="5" fillId="0" borderId="153" xfId="0" applyFont="1" applyBorder="1" applyAlignment="1">
      <alignment horizontal="center" vertical="center" shrinkToFit="1"/>
    </xf>
    <xf numFmtId="0" fontId="5" fillId="0" borderId="113" xfId="0" applyFont="1" applyBorder="1" applyAlignment="1">
      <alignment horizontal="center" vertical="center" shrinkToFit="1"/>
    </xf>
    <xf numFmtId="1" fontId="5" fillId="0" borderId="63" xfId="0" applyNumberFormat="1" applyFont="1" applyBorder="1" applyAlignment="1">
      <alignment horizontal="center" vertical="center" shrinkToFit="1"/>
    </xf>
    <xf numFmtId="0" fontId="5" fillId="0" borderId="154" xfId="0" applyFont="1" applyBorder="1" applyAlignment="1">
      <alignment horizontal="left" vertical="center"/>
    </xf>
    <xf numFmtId="1" fontId="5" fillId="0" borderId="61" xfId="0" applyNumberFormat="1" applyFont="1" applyBorder="1" applyAlignment="1">
      <alignment horizontal="center" vertical="center" shrinkToFit="1"/>
    </xf>
    <xf numFmtId="1" fontId="9" fillId="0" borderId="7" xfId="0" applyNumberFormat="1" applyFont="1" applyBorder="1" applyAlignment="1">
      <alignment horizontal="centerContinuous" vertical="center"/>
    </xf>
    <xf numFmtId="0" fontId="5" fillId="0" borderId="8" xfId="0" applyFont="1" applyBorder="1" applyAlignment="1">
      <alignment horizontal="centerContinuous" vertical="center"/>
    </xf>
    <xf numFmtId="0" fontId="9" fillId="17" borderId="12" xfId="0" quotePrefix="1" applyFont="1" applyFill="1" applyBorder="1" applyAlignment="1">
      <alignment horizontal="center" vertical="center"/>
    </xf>
    <xf numFmtId="0" fontId="9" fillId="0" borderId="12" xfId="0" applyFont="1" applyFill="1" applyBorder="1" applyAlignment="1">
      <alignment horizontal="center" vertical="center"/>
    </xf>
    <xf numFmtId="0" fontId="9" fillId="0" borderId="14" xfId="0" quotePrefix="1" applyFont="1" applyFill="1" applyBorder="1" applyAlignment="1">
      <alignment horizontal="center" vertical="center"/>
    </xf>
    <xf numFmtId="0" fontId="9" fillId="0" borderId="16" xfId="0" applyFont="1" applyFill="1" applyBorder="1" applyAlignment="1">
      <alignment horizontal="center" vertical="center"/>
    </xf>
    <xf numFmtId="0" fontId="9" fillId="0" borderId="12" xfId="0" quotePrefix="1" applyFont="1" applyFill="1" applyBorder="1" applyAlignment="1">
      <alignment horizontal="center" vertical="center"/>
    </xf>
  </cellXfs>
  <cellStyles count="11">
    <cellStyle name="Excel Built-in Normal" xfId="6" xr:uid="{00000000-0005-0000-0000-000000000000}"/>
    <cellStyle name="Hyperlink" xfId="2" builtinId="8"/>
    <cellStyle name="Normal" xfId="0" builtinId="0"/>
    <cellStyle name="Normal 2" xfId="7" xr:uid="{00000000-0005-0000-0000-000003000000}"/>
    <cellStyle name="Normal 2 2" xfId="8" xr:uid="{00000000-0005-0000-0000-000004000000}"/>
    <cellStyle name="Normal 3" xfId="4" xr:uid="{00000000-0005-0000-0000-000005000000}"/>
    <cellStyle name="Normal 4" xfId="5" xr:uid="{00000000-0005-0000-0000-000006000000}"/>
    <cellStyle name="Normal 5" xfId="9" xr:uid="{00000000-0005-0000-0000-000007000000}"/>
    <cellStyle name="Percent" xfId="1" builtinId="5"/>
    <cellStyle name="Percent 2" xfId="10" xr:uid="{00000000-0005-0000-0000-000009000000}"/>
    <cellStyle name="Percent 2 2" xfId="3" xr:uid="{00000000-0005-0000-0000-00000A000000}"/>
  </cellStyles>
  <dxfs count="14">
    <dxf>
      <font>
        <b/>
        <i val="0"/>
        <condense val="0"/>
        <extend val="0"/>
      </font>
      <fill>
        <patternFill>
          <bgColor indexed="51"/>
        </patternFill>
      </fill>
    </dxf>
    <dxf>
      <font>
        <b/>
        <i val="0"/>
        <condense val="0"/>
        <extend val="0"/>
      </font>
      <fill>
        <patternFill>
          <bgColor indexed="11"/>
        </patternFill>
      </fill>
    </dxf>
    <dxf>
      <font>
        <color rgb="FFFF0000"/>
      </font>
    </dxf>
    <dxf>
      <font>
        <b val="0"/>
        <i/>
        <color auto="1"/>
      </font>
      <fill>
        <patternFill>
          <bgColor theme="0" tint="-0.24994659260841701"/>
        </patternFill>
      </fill>
    </dxf>
    <dxf>
      <font>
        <b/>
        <i val="0"/>
      </font>
      <fill>
        <patternFill>
          <bgColor rgb="FF00FF00"/>
        </patternFill>
      </fill>
    </dxf>
    <dxf>
      <font>
        <b val="0"/>
        <i/>
      </font>
      <fill>
        <patternFill>
          <bgColor rgb="FF99FF99"/>
        </patternFill>
      </fill>
    </dxf>
    <dxf>
      <font>
        <b val="0"/>
        <i/>
        <color auto="1"/>
      </font>
      <fill>
        <patternFill>
          <bgColor theme="0" tint="-0.24994659260841701"/>
        </patternFill>
      </fill>
    </dxf>
    <dxf>
      <font>
        <b/>
        <i val="0"/>
      </font>
      <fill>
        <patternFill>
          <bgColor rgb="FF00FF00"/>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9966FF"/>
      <color rgb="FF99FF99"/>
      <color rgb="FFCC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53340</xdr:colOff>
      <xdr:row>15</xdr:row>
      <xdr:rowOff>45720</xdr:rowOff>
    </xdr:from>
    <xdr:to>
      <xdr:col>6</xdr:col>
      <xdr:colOff>1143000</xdr:colOff>
      <xdr:row>45</xdr:row>
      <xdr:rowOff>152400</xdr:rowOff>
    </xdr:to>
    <xdr:sp macro="" textlink="">
      <xdr:nvSpPr>
        <xdr:cNvPr id="2" name="Text 6">
          <a:extLst>
            <a:ext uri="{FF2B5EF4-FFF2-40B4-BE49-F238E27FC236}">
              <a16:creationId xmlns:a16="http://schemas.microsoft.com/office/drawing/2014/main" id="{00000000-0008-0000-0000-000002000000}"/>
            </a:ext>
          </a:extLst>
        </xdr:cNvPr>
        <xdr:cNvSpPr txBox="1">
          <a:spLocks noChangeArrowheads="1"/>
        </xdr:cNvSpPr>
      </xdr:nvSpPr>
      <xdr:spPr bwMode="auto">
        <a:xfrm>
          <a:off x="53340" y="3756660"/>
          <a:ext cx="6141720" cy="6728460"/>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i="0" u="none" strike="noStrike" baseline="0">
              <a:solidFill>
                <a:srgbClr val="000000"/>
              </a:solidFill>
              <a:latin typeface="Times New Roman" pitchFamily="18" charset="0"/>
              <a:cs typeface="Times New Roman" pitchFamily="18" charset="0"/>
            </a:rPr>
            <a:t>Appearance:  </a:t>
          </a:r>
          <a:r>
            <a:rPr lang="en-US" sz="1200" b="0" i="0" u="none" strike="noStrike" baseline="0">
              <a:solidFill>
                <a:srgbClr val="000000"/>
              </a:solidFill>
              <a:latin typeface="Times New Roman" pitchFamily="18" charset="0"/>
              <a:cs typeface="Times New Roman" pitchFamily="18" charset="0"/>
            </a:rPr>
            <a:t>Kedrik is bit tall and thin for a gnome.  He has deep blue eyes and a brown skin.  His hair is the color of dull brass.  Since he spends so much among the big people, he wears a beard to avoid being mistaken for a human child—a beard but no mustaches.</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1" i="0" u="none" strike="noStrike" baseline="0">
              <a:solidFill>
                <a:srgbClr val="000000"/>
              </a:solidFill>
              <a:latin typeface="Times New Roman" pitchFamily="18" charset="0"/>
              <a:cs typeface="Times New Roman" pitchFamily="18" charset="0"/>
            </a:rPr>
            <a:t>History:  </a:t>
          </a:r>
          <a:r>
            <a:rPr lang="en-US" sz="1200" b="0" i="0" u="none" strike="noStrike" baseline="0">
              <a:solidFill>
                <a:srgbClr val="000000"/>
              </a:solidFill>
              <a:latin typeface="Times New Roman" pitchFamily="18" charset="0"/>
              <a:cs typeface="Times New Roman" pitchFamily="18" charset="0"/>
            </a:rPr>
            <a:t>Gnomes comprise only a small part of the population of Waterdeep, but those that reside in the City tend to cluster in their own small boroughs.  Kedrik was raised in one of these.  As a result, he is much more accustomed to dealing with other races than are many of his country cousins. Always studious by nature, one of the greatest days of his life was when he discovered the Oghmaite library in Waterdeep.  The scrolls, tombs and volumes seemed to go on forever, promising to contain all the secrets of the Realms.  They did not, of course; but they were sufficient to embark him on a career as one of the Archivists of Oghma... In fact, The Brotherhood of the Secret Quill (see blurb below) within the order have been grooming him for admission (which requires 5th level)--he does not yet know exactly what he is being recruited for, except that the Binder’s clergy believe he may have a special calling.  He suspects it may be some secret society of lore masters.  For the moment he is content to continue his association with the order.  In addition to his work in the library and archives, it has taken him abroad several times in pursuit of missing manuscripts and lost knowledge.</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1" i="0" u="none" strike="noStrike" baseline="0">
              <a:solidFill>
                <a:srgbClr val="000000"/>
              </a:solidFill>
              <a:latin typeface="Times New Roman" pitchFamily="18" charset="0"/>
              <a:cs typeface="Times New Roman" pitchFamily="18" charset="0"/>
            </a:rPr>
            <a:t>Personality:  </a:t>
          </a:r>
          <a:r>
            <a:rPr lang="en-US" sz="1200" b="0" i="0" u="none" strike="noStrike" baseline="0">
              <a:solidFill>
                <a:srgbClr val="000000"/>
              </a:solidFill>
              <a:latin typeface="Times New Roman" pitchFamily="18" charset="0"/>
              <a:cs typeface="Times New Roman" pitchFamily="18" charset="0"/>
            </a:rPr>
            <a:t>Kedrik is bit more serious than most of his folk, which makes him only slightly more prone to jests than the average human.  As would be expected of one of his profession, he is studious and bookish, inclined to get lost in his own thoughts or begin lecturing good-naturedly on any topic which arises.</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The Brotherhood of the Secret Quill is an order of Oghman archivists with members in many temples of significant size in Faerûn.  Most members work by day as record keepers, managing bureaucratic affairs such as temple finances, library loans, and similar jobs.  While performing these duties, the brothers make extra copies of texts and secrets away the most important lore of the Binder in a hidden safehold.  This mammoth, extradimensional library is known as “the Vault of the Bound.”  It can be opened only by members who have memorized key passages from sacred texts in a certain order.  To gain entrance, one must have a keyed item—usually a quill or token—and recite the text properly in a specified location in each temple.  Members are usually invited after demonstrating proper devotion and respect for knowledge (minimum of 5th level).  They are inducted inside the Vault of the Bound, in a ceremony that involves the sharing and receiving of previously unknown knowledge.  Inductees must present a thesis on a unique subject, impressing the order with their thoroughness and creativity.  Accepted recruits become members.  Rejected recruits have their memories altered to erase all knowledge of the order, the vault, and the rest of their ordeal.  It is common for members of the Brotherhood to take levels in the loremaster prestige class.</a:t>
          </a:r>
        </a:p>
      </xdr:txBody>
    </xdr:sp>
    <xdr:clientData/>
  </xdr:twoCellAnchor>
  <xdr:twoCellAnchor editAs="oneCell">
    <xdr:from>
      <xdr:col>5</xdr:col>
      <xdr:colOff>89536</xdr:colOff>
      <xdr:row>1</xdr:row>
      <xdr:rowOff>38100</xdr:rowOff>
    </xdr:from>
    <xdr:to>
      <xdr:col>6</xdr:col>
      <xdr:colOff>1049656</xdr:colOff>
      <xdr:row>14</xdr:row>
      <xdr:rowOff>134730</xdr:rowOff>
    </xdr:to>
    <xdr:pic>
      <xdr:nvPicPr>
        <xdr:cNvPr id="3" name="Picture 2" descr="C:\A\Jue\SoF\Images\NPC\Primes\Wee Folk\kayenga defiant.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0056" y="411480"/>
          <a:ext cx="2148840" cy="2908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38100</xdr:colOff>
      <xdr:row>13</xdr:row>
      <xdr:rowOff>152400</xdr:rowOff>
    </xdr:from>
    <xdr:to>
      <xdr:col>6</xdr:col>
      <xdr:colOff>1148715</xdr:colOff>
      <xdr:row>14</xdr:row>
      <xdr:rowOff>247650</xdr:rowOff>
    </xdr:to>
    <xdr:sp macro="" textlink="">
      <xdr:nvSpPr>
        <xdr:cNvPr id="4" name="Text Box 60">
          <a:extLst>
            <a:ext uri="{FF2B5EF4-FFF2-40B4-BE49-F238E27FC236}">
              <a16:creationId xmlns:a16="http://schemas.microsoft.com/office/drawing/2014/main" id="{00000000-0008-0000-0000-000004000000}"/>
            </a:ext>
          </a:extLst>
        </xdr:cNvPr>
        <xdr:cNvSpPr txBox="1">
          <a:spLocks noChangeArrowheads="1"/>
        </xdr:cNvSpPr>
      </xdr:nvSpPr>
      <xdr:spPr bwMode="auto">
        <a:xfrm>
          <a:off x="4114800" y="3116580"/>
          <a:ext cx="2299335" cy="316230"/>
        </a:xfrm>
        <a:prstGeom prst="rect">
          <a:avLst/>
        </a:prstGeom>
        <a:solidFill>
          <a:srgbClr xmlns:mc="http://schemas.openxmlformats.org/markup-compatibility/2006" xmlns:a14="http://schemas.microsoft.com/office/drawing/2010/main" val="CCFFFF" mc:Ignorable="a14" a14:legacySpreadsheetColorIndex="41">
            <a:alpha val="66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400" b="0" i="0" u="none" strike="noStrike" baseline="0">
              <a:solidFill>
                <a:srgbClr val="000000"/>
              </a:solidFill>
              <a:latin typeface="Times New Roman"/>
              <a:cs typeface="Times New Roman"/>
            </a:rPr>
            <a:t>DR 5/piercing and slashing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9</xdr:row>
      <xdr:rowOff>9525</xdr:rowOff>
    </xdr:from>
    <xdr:to>
      <xdr:col>5</xdr:col>
      <xdr:colOff>0</xdr:colOff>
      <xdr:row>13</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9525" y="2120265"/>
          <a:ext cx="4669155" cy="85915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Skills:</a:t>
          </a:r>
          <a:r>
            <a:rPr lang="en-US" sz="1200" b="0" i="0" u="none" strike="noStrike" baseline="0">
              <a:solidFill>
                <a:srgbClr val="000000"/>
              </a:solidFill>
              <a:latin typeface="Times New Roman" pitchFamily="18" charset="0"/>
              <a:cs typeface="Times New Roman" pitchFamily="18" charset="0"/>
            </a:rPr>
            <a:t>  Jump 12, Listen 5, Spot 5, Survival 1, Swim 3</a:t>
          </a:r>
        </a:p>
        <a:p>
          <a:pPr algn="just" rtl="0">
            <a:defRPr sz="1000"/>
          </a:pPr>
          <a:r>
            <a:rPr lang="en-US" sz="1200" b="1" i="0" u="none" strike="noStrike" baseline="0">
              <a:solidFill>
                <a:srgbClr val="000000"/>
              </a:solidFill>
              <a:latin typeface="Times New Roman" pitchFamily="18" charset="0"/>
              <a:cs typeface="Times New Roman" pitchFamily="18" charset="0"/>
            </a:rPr>
            <a:t>Attack:  </a:t>
          </a:r>
          <a:r>
            <a:rPr lang="en-US" sz="1200" b="0" i="0" u="none" strike="noStrike" baseline="0">
              <a:solidFill>
                <a:srgbClr val="000000"/>
              </a:solidFill>
              <a:latin typeface="Times New Roman" pitchFamily="18" charset="0"/>
              <a:cs typeface="Times New Roman" pitchFamily="18" charset="0"/>
            </a:rPr>
            <a:t>Bite +3 melee (1d6+3)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Feats:  </a:t>
          </a:r>
          <a:r>
            <a:rPr lang="en-US" sz="1200" b="0" i="0" baseline="0">
              <a:effectLst/>
              <a:latin typeface="Times New Roman" pitchFamily="18" charset="0"/>
              <a:ea typeface="+mn-ea"/>
              <a:cs typeface="Times New Roman" pitchFamily="18" charset="0"/>
            </a:rPr>
            <a:t>Alertness, Track</a:t>
          </a:r>
          <a:endParaRPr lang="en-US" sz="1200">
            <a:effectLst/>
            <a:latin typeface="Times New Roman" pitchFamily="18" charset="0"/>
            <a:cs typeface="Times New Roman" pitchFamily="18" charset="0"/>
          </a:endParaRPr>
        </a:p>
      </xdr:txBody>
    </xdr:sp>
    <xdr:clientData/>
  </xdr:twoCellAnchor>
  <xdr:twoCellAnchor>
    <xdr:from>
      <xdr:col>5</xdr:col>
      <xdr:colOff>9525</xdr:colOff>
      <xdr:row>5</xdr:row>
      <xdr:rowOff>1</xdr:rowOff>
    </xdr:from>
    <xdr:to>
      <xdr:col>7</xdr:col>
      <xdr:colOff>0</xdr:colOff>
      <xdr:row>12</xdr:row>
      <xdr:rowOff>209551</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4032885" y="1249681"/>
          <a:ext cx="1285875" cy="171831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Light Load:  </a:t>
          </a:r>
          <a:r>
            <a:rPr lang="en-US" sz="1200" b="0" i="0" u="none" strike="noStrike" baseline="0">
              <a:solidFill>
                <a:srgbClr val="000000"/>
              </a:solidFill>
              <a:latin typeface="Times New Roman" pitchFamily="18" charset="0"/>
              <a:cs typeface="Times New Roman" pitchFamily="18" charset="0"/>
            </a:rPr>
            <a:t>Up to 100 lbs.</a:t>
          </a:r>
        </a:p>
        <a:p>
          <a:pPr algn="just" rtl="0">
            <a:defRPr sz="1000"/>
          </a:pPr>
          <a:r>
            <a:rPr lang="en-US" sz="1200" b="1" i="0" u="none" strike="noStrike" baseline="0">
              <a:solidFill>
                <a:srgbClr val="000000"/>
              </a:solidFill>
              <a:latin typeface="Times New Roman" pitchFamily="18" charset="0"/>
              <a:cs typeface="Times New Roman" pitchFamily="18" charset="0"/>
            </a:rPr>
            <a:t>Armor:</a:t>
          </a:r>
          <a:r>
            <a:rPr lang="en-US" sz="1200" b="0" i="0" u="none" strike="noStrike" baseline="0">
              <a:solidFill>
                <a:srgbClr val="000000"/>
              </a:solidFill>
              <a:latin typeface="Times New Roman" pitchFamily="18" charset="0"/>
              <a:cs typeface="Times New Roman" pitchFamily="18" charset="0"/>
            </a:rPr>
            <a:t>  Studded Leather Barding (AC +3 reflected above).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7"/>
  <sheetViews>
    <sheetView showGridLines="0" tabSelected="1" workbookViewId="0"/>
  </sheetViews>
  <sheetFormatPr defaultRowHeight="15.6" x14ac:dyDescent="0.3"/>
  <cols>
    <col min="1" max="1" width="15" customWidth="1"/>
    <col min="2" max="2" width="11.59765625" customWidth="1"/>
    <col min="3" max="3" width="4.19921875" customWidth="1"/>
    <col min="4" max="4" width="14" bestFit="1" customWidth="1"/>
    <col min="5" max="5" width="8.69921875" bestFit="1" customWidth="1"/>
    <col min="6" max="7" width="15.59765625" customWidth="1"/>
  </cols>
  <sheetData>
    <row r="1" spans="1:7" ht="29.4" thickTop="1" thickBot="1" x14ac:dyDescent="0.35">
      <c r="A1" s="1" t="s">
        <v>0</v>
      </c>
      <c r="B1" s="2" t="s">
        <v>1</v>
      </c>
      <c r="C1" s="3"/>
      <c r="D1" s="4"/>
      <c r="E1" s="5"/>
      <c r="F1" s="4"/>
      <c r="G1" s="6" t="s">
        <v>2</v>
      </c>
    </row>
    <row r="2" spans="1:7" ht="17.399999999999999" thickTop="1" x14ac:dyDescent="0.3">
      <c r="A2" s="7" t="s">
        <v>483</v>
      </c>
      <c r="B2" s="8" t="s">
        <v>4</v>
      </c>
      <c r="C2" s="8"/>
      <c r="D2" s="9" t="s">
        <v>496</v>
      </c>
      <c r="E2" s="10" t="s">
        <v>6</v>
      </c>
      <c r="F2" s="11"/>
      <c r="G2" s="12"/>
    </row>
    <row r="3" spans="1:7" ht="16.8" x14ac:dyDescent="0.3">
      <c r="A3" s="7" t="s">
        <v>484</v>
      </c>
      <c r="B3" s="8" t="s">
        <v>7</v>
      </c>
      <c r="C3" s="8"/>
      <c r="D3" s="9" t="s">
        <v>101</v>
      </c>
      <c r="E3" s="10">
        <v>13</v>
      </c>
      <c r="F3" s="9"/>
      <c r="G3" s="12"/>
    </row>
    <row r="4" spans="1:7" ht="16.8" x14ac:dyDescent="0.3">
      <c r="A4" s="7" t="s">
        <v>485</v>
      </c>
      <c r="B4" s="8" t="s">
        <v>8</v>
      </c>
      <c r="C4" s="8"/>
      <c r="D4" s="9" t="s">
        <v>497</v>
      </c>
      <c r="E4" s="10">
        <v>81</v>
      </c>
      <c r="F4" s="9"/>
      <c r="G4" s="12"/>
    </row>
    <row r="5" spans="1:7" ht="16.8" x14ac:dyDescent="0.3">
      <c r="A5" s="7" t="s">
        <v>486</v>
      </c>
      <c r="B5" s="8" t="s">
        <v>9</v>
      </c>
      <c r="C5" s="8"/>
      <c r="D5" s="9" t="s">
        <v>498</v>
      </c>
      <c r="E5" s="10" t="s">
        <v>10</v>
      </c>
      <c r="F5" s="9"/>
      <c r="G5" s="12"/>
    </row>
    <row r="6" spans="1:7" ht="17.399999999999999" thickBot="1" x14ac:dyDescent="0.35">
      <c r="A6" s="7" t="s">
        <v>487</v>
      </c>
      <c r="B6" s="8" t="s">
        <v>11</v>
      </c>
      <c r="C6" s="8"/>
      <c r="D6" s="9" t="s">
        <v>499</v>
      </c>
      <c r="E6" s="10" t="s">
        <v>12</v>
      </c>
      <c r="F6" s="9"/>
      <c r="G6" s="12"/>
    </row>
    <row r="7" spans="1:7" ht="17.399999999999999" thickTop="1" x14ac:dyDescent="0.3">
      <c r="A7" s="13" t="s">
        <v>488</v>
      </c>
      <c r="B7" s="599">
        <f>1+6</f>
        <v>7</v>
      </c>
      <c r="C7" s="600"/>
      <c r="D7" s="14" t="s">
        <v>500</v>
      </c>
      <c r="E7" s="15">
        <v>6</v>
      </c>
      <c r="F7" s="31"/>
      <c r="G7" s="12"/>
    </row>
    <row r="8" spans="1:7" ht="17.399999999999999" thickBot="1" x14ac:dyDescent="0.35">
      <c r="A8" s="480" t="s">
        <v>489</v>
      </c>
      <c r="B8" s="481" t="str">
        <f>C10</f>
        <v>+2</v>
      </c>
      <c r="C8" s="482"/>
      <c r="D8" s="483" t="s">
        <v>501</v>
      </c>
      <c r="E8" s="484" t="s">
        <v>14</v>
      </c>
      <c r="F8" s="31"/>
      <c r="G8" s="12"/>
    </row>
    <row r="9" spans="1:7" ht="16.8" x14ac:dyDescent="0.3">
      <c r="A9" s="16" t="s">
        <v>490</v>
      </c>
      <c r="B9" s="604">
        <f>11</f>
        <v>11</v>
      </c>
      <c r="C9" s="17" t="str">
        <f>IF(B9&gt;9.9,CONCATENATE("+",ROUNDDOWN((B9-10)/2,0)),ROUNDUP((B9-10)/2,0))</f>
        <v>+0</v>
      </c>
      <c r="D9" s="18" t="s">
        <v>502</v>
      </c>
      <c r="E9" s="19" t="s">
        <v>25</v>
      </c>
      <c r="F9" s="31"/>
      <c r="G9" s="12"/>
    </row>
    <row r="10" spans="1:7" ht="16.8" x14ac:dyDescent="0.3">
      <c r="A10" s="20" t="s">
        <v>491</v>
      </c>
      <c r="B10" s="605">
        <f>14</f>
        <v>14</v>
      </c>
      <c r="C10" s="21" t="str">
        <f t="shared" ref="C10:C14" si="0">IF(B10&gt;9.9,CONCATENATE("+",ROUNDDOWN((B10-10)/2,0)),ROUNDUP((B10-10)/2,0))</f>
        <v>+2</v>
      </c>
      <c r="D10" s="22" t="s">
        <v>503</v>
      </c>
      <c r="E10" s="35">
        <v>37.299999999999997</v>
      </c>
      <c r="F10" s="31"/>
      <c r="G10" s="12"/>
    </row>
    <row r="11" spans="1:7" ht="16.8" x14ac:dyDescent="0.3">
      <c r="A11" s="23" t="s">
        <v>492</v>
      </c>
      <c r="B11" s="605">
        <f>13+4</f>
        <v>17</v>
      </c>
      <c r="C11" s="24" t="str">
        <f t="shared" si="0"/>
        <v>+3</v>
      </c>
      <c r="D11" s="22" t="s">
        <v>504</v>
      </c>
      <c r="E11" s="36">
        <f>ROUNDUP(((E3*6)*0.75)+(E3*C11),0)</f>
        <v>98</v>
      </c>
      <c r="F11" s="31"/>
      <c r="G11" s="12"/>
    </row>
    <row r="12" spans="1:7" ht="16.8" x14ac:dyDescent="0.3">
      <c r="A12" s="25" t="s">
        <v>493</v>
      </c>
      <c r="B12" s="601">
        <f>21+2+2</f>
        <v>25</v>
      </c>
      <c r="C12" s="21" t="str">
        <f t="shared" si="0"/>
        <v>+7</v>
      </c>
      <c r="D12" s="26" t="s">
        <v>505</v>
      </c>
      <c r="E12" s="34">
        <f>10+C10</f>
        <v>12</v>
      </c>
      <c r="F12" s="7"/>
      <c r="G12" s="12"/>
    </row>
    <row r="13" spans="1:7" ht="16.8" x14ac:dyDescent="0.3">
      <c r="A13" s="27" t="s">
        <v>494</v>
      </c>
      <c r="B13" s="602">
        <f>15</f>
        <v>15</v>
      </c>
      <c r="C13" s="21" t="str">
        <f t="shared" si="0"/>
        <v>+2</v>
      </c>
      <c r="D13" s="26" t="s">
        <v>506</v>
      </c>
      <c r="E13" s="34">
        <f>E14-C10</f>
        <v>21</v>
      </c>
      <c r="F13" s="31"/>
      <c r="G13" s="12"/>
    </row>
    <row r="14" spans="1:7" ht="17.399999999999999" thickBot="1" x14ac:dyDescent="0.35">
      <c r="A14" s="28" t="s">
        <v>495</v>
      </c>
      <c r="B14" s="603">
        <f>11</f>
        <v>11</v>
      </c>
      <c r="C14" s="29" t="str">
        <f t="shared" si="0"/>
        <v>+0</v>
      </c>
      <c r="D14" s="30" t="s">
        <v>507</v>
      </c>
      <c r="E14" s="584">
        <f>E12+SUM(Martial!$B$19:$B$22)</f>
        <v>23</v>
      </c>
      <c r="F14" s="31"/>
      <c r="G14" s="12"/>
    </row>
    <row r="15" spans="1:7" ht="24" thickTop="1" thickBot="1" x14ac:dyDescent="0.35">
      <c r="A15" s="37" t="s">
        <v>24</v>
      </c>
      <c r="B15" s="38"/>
      <c r="C15" s="38"/>
      <c r="D15" s="32"/>
      <c r="E15" s="32"/>
      <c r="F15" s="32"/>
      <c r="G15" s="33"/>
    </row>
    <row r="16" spans="1:7" ht="17.399999999999999" thickTop="1" x14ac:dyDescent="0.3">
      <c r="A16" s="39"/>
      <c r="B16" s="40"/>
      <c r="C16" s="40"/>
      <c r="D16" s="40"/>
      <c r="E16" s="40"/>
      <c r="F16" s="40"/>
      <c r="G16" s="41"/>
    </row>
    <row r="17" spans="1:7" ht="16.8" x14ac:dyDescent="0.3">
      <c r="A17" s="42"/>
      <c r="B17" s="43"/>
      <c r="C17" s="43"/>
      <c r="D17" s="43"/>
      <c r="E17" s="43"/>
      <c r="F17" s="43"/>
      <c r="G17" s="44"/>
    </row>
    <row r="18" spans="1:7" ht="16.8" x14ac:dyDescent="0.3">
      <c r="A18" s="42"/>
      <c r="B18" s="43"/>
      <c r="C18" s="43"/>
      <c r="D18" s="43"/>
      <c r="E18" s="43"/>
      <c r="F18" s="43"/>
      <c r="G18" s="44"/>
    </row>
    <row r="19" spans="1:7" ht="16.8" x14ac:dyDescent="0.3">
      <c r="A19" s="42"/>
      <c r="B19" s="43"/>
      <c r="C19" s="43"/>
      <c r="D19" s="43"/>
      <c r="E19" s="43"/>
      <c r="F19" s="43"/>
      <c r="G19" s="44"/>
    </row>
    <row r="20" spans="1:7" ht="16.8" x14ac:dyDescent="0.3">
      <c r="A20" s="42"/>
      <c r="B20" s="43"/>
      <c r="C20" s="43"/>
      <c r="D20" s="43"/>
      <c r="E20" s="43"/>
      <c r="F20" s="43"/>
      <c r="G20" s="44"/>
    </row>
    <row r="21" spans="1:7" ht="16.8" x14ac:dyDescent="0.3">
      <c r="A21" s="42"/>
      <c r="B21" s="43"/>
      <c r="C21" s="43"/>
      <c r="D21" s="43"/>
      <c r="E21" s="43"/>
      <c r="F21" s="43"/>
      <c r="G21" s="44"/>
    </row>
    <row r="22" spans="1:7" ht="16.8" x14ac:dyDescent="0.3">
      <c r="A22" s="42"/>
      <c r="B22" s="43"/>
      <c r="C22" s="43"/>
      <c r="D22" s="43"/>
      <c r="E22" s="43"/>
      <c r="F22" s="43"/>
      <c r="G22" s="44"/>
    </row>
    <row r="23" spans="1:7" ht="16.8" x14ac:dyDescent="0.3">
      <c r="A23" s="42"/>
      <c r="B23" s="43"/>
      <c r="C23" s="43"/>
      <c r="D23" s="43"/>
      <c r="E23" s="43"/>
      <c r="F23" s="43"/>
      <c r="G23" s="44"/>
    </row>
    <row r="24" spans="1:7" ht="16.8" x14ac:dyDescent="0.3">
      <c r="A24" s="42"/>
      <c r="B24" s="43"/>
      <c r="C24" s="43"/>
      <c r="D24" s="43"/>
      <c r="E24" s="43"/>
      <c r="F24" s="43"/>
      <c r="G24" s="44"/>
    </row>
    <row r="25" spans="1:7" ht="16.8" x14ac:dyDescent="0.3">
      <c r="A25" s="42"/>
      <c r="B25" s="43"/>
      <c r="C25" s="43"/>
      <c r="D25" s="43"/>
      <c r="E25" s="43"/>
      <c r="F25" s="43"/>
      <c r="G25" s="44"/>
    </row>
    <row r="26" spans="1:7" ht="16.8" x14ac:dyDescent="0.3">
      <c r="A26" s="42"/>
      <c r="B26" s="43"/>
      <c r="C26" s="43"/>
      <c r="D26" s="43"/>
      <c r="E26" s="43"/>
      <c r="F26" s="43"/>
      <c r="G26" s="44"/>
    </row>
    <row r="27" spans="1:7" ht="16.8" x14ac:dyDescent="0.3">
      <c r="A27" s="42"/>
      <c r="B27" s="43"/>
      <c r="C27" s="43"/>
      <c r="D27" s="43"/>
      <c r="E27" s="43"/>
      <c r="F27" s="43"/>
      <c r="G27" s="44"/>
    </row>
    <row r="28" spans="1:7" ht="16.8" x14ac:dyDescent="0.3">
      <c r="A28" s="42"/>
      <c r="B28" s="43"/>
      <c r="C28" s="43"/>
      <c r="D28" s="43"/>
      <c r="E28" s="43"/>
      <c r="F28" s="43"/>
      <c r="G28" s="44"/>
    </row>
    <row r="29" spans="1:7" ht="16.8" x14ac:dyDescent="0.3">
      <c r="A29" s="42"/>
      <c r="B29" s="43"/>
      <c r="C29" s="43"/>
      <c r="D29" s="43"/>
      <c r="E29" s="43"/>
      <c r="F29" s="43"/>
      <c r="G29" s="44"/>
    </row>
    <row r="30" spans="1:7" ht="16.8" x14ac:dyDescent="0.3">
      <c r="A30" s="42"/>
      <c r="B30" s="43"/>
      <c r="C30" s="43"/>
      <c r="D30" s="43"/>
      <c r="E30" s="43"/>
      <c r="F30" s="43"/>
      <c r="G30" s="44"/>
    </row>
    <row r="31" spans="1:7" ht="16.8" x14ac:dyDescent="0.3">
      <c r="A31" s="42"/>
      <c r="B31" s="43"/>
      <c r="C31" s="43"/>
      <c r="D31" s="43"/>
      <c r="E31" s="43"/>
      <c r="F31" s="43"/>
      <c r="G31" s="44"/>
    </row>
    <row r="32" spans="1:7" ht="16.8" x14ac:dyDescent="0.3">
      <c r="A32" s="42"/>
      <c r="B32" s="43"/>
      <c r="C32" s="43"/>
      <c r="D32" s="43"/>
      <c r="E32" s="43"/>
      <c r="F32" s="43"/>
      <c r="G32" s="44"/>
    </row>
    <row r="33" spans="1:7" ht="16.8" x14ac:dyDescent="0.3">
      <c r="A33" s="42"/>
      <c r="B33" s="43"/>
      <c r="C33" s="43"/>
      <c r="D33" s="43"/>
      <c r="E33" s="43"/>
      <c r="F33" s="43"/>
      <c r="G33" s="44"/>
    </row>
    <row r="34" spans="1:7" ht="16.8" x14ac:dyDescent="0.3">
      <c r="A34" s="42"/>
      <c r="B34" s="43"/>
      <c r="C34" s="43"/>
      <c r="D34" s="43"/>
      <c r="E34" s="43"/>
      <c r="F34" s="43"/>
      <c r="G34" s="44"/>
    </row>
    <row r="35" spans="1:7" ht="16.8" x14ac:dyDescent="0.3">
      <c r="A35" s="42"/>
      <c r="B35" s="43"/>
      <c r="C35" s="43"/>
      <c r="D35" s="43"/>
      <c r="E35" s="43"/>
      <c r="F35" s="43"/>
      <c r="G35" s="44"/>
    </row>
    <row r="36" spans="1:7" ht="16.8" x14ac:dyDescent="0.3">
      <c r="A36" s="42"/>
      <c r="B36" s="43"/>
      <c r="C36" s="43"/>
      <c r="D36" s="43"/>
      <c r="E36" s="43"/>
      <c r="F36" s="43"/>
      <c r="G36" s="44"/>
    </row>
    <row r="37" spans="1:7" ht="16.8" x14ac:dyDescent="0.3">
      <c r="A37" s="42"/>
      <c r="B37" s="43"/>
      <c r="C37" s="43"/>
      <c r="D37" s="43"/>
      <c r="E37" s="43"/>
      <c r="F37" s="43"/>
      <c r="G37" s="44"/>
    </row>
    <row r="38" spans="1:7" ht="16.8" x14ac:dyDescent="0.3">
      <c r="A38" s="42"/>
      <c r="B38" s="43"/>
      <c r="C38" s="43"/>
      <c r="D38" s="43"/>
      <c r="E38" s="43"/>
      <c r="F38" s="43"/>
      <c r="G38" s="44"/>
    </row>
    <row r="39" spans="1:7" ht="16.8" x14ac:dyDescent="0.3">
      <c r="A39" s="42"/>
      <c r="B39" s="43"/>
      <c r="C39" s="43"/>
      <c r="D39" s="43"/>
      <c r="E39" s="43"/>
      <c r="F39" s="43"/>
      <c r="G39" s="44"/>
    </row>
    <row r="40" spans="1:7" ht="16.8" x14ac:dyDescent="0.3">
      <c r="A40" s="42"/>
      <c r="B40" s="43"/>
      <c r="C40" s="43"/>
      <c r="D40" s="43"/>
      <c r="E40" s="43"/>
      <c r="F40" s="43"/>
      <c r="G40" s="44"/>
    </row>
    <row r="41" spans="1:7" ht="16.8" x14ac:dyDescent="0.3">
      <c r="A41" s="42"/>
      <c r="B41" s="43"/>
      <c r="C41" s="43"/>
      <c r="D41" s="43"/>
      <c r="E41" s="43"/>
      <c r="F41" s="43"/>
      <c r="G41" s="44"/>
    </row>
    <row r="42" spans="1:7" ht="16.8" x14ac:dyDescent="0.3">
      <c r="A42" s="42"/>
      <c r="B42" s="43"/>
      <c r="C42" s="43"/>
      <c r="D42" s="43"/>
      <c r="E42" s="43"/>
      <c r="F42" s="43"/>
      <c r="G42" s="44"/>
    </row>
    <row r="43" spans="1:7" ht="16.8" x14ac:dyDescent="0.3">
      <c r="A43" s="42"/>
      <c r="B43" s="43"/>
      <c r="C43" s="43"/>
      <c r="D43" s="43"/>
      <c r="E43" s="43"/>
      <c r="F43" s="43"/>
      <c r="G43" s="44"/>
    </row>
    <row r="44" spans="1:7" ht="16.8" x14ac:dyDescent="0.3">
      <c r="A44" s="42"/>
      <c r="B44" s="43"/>
      <c r="C44" s="43"/>
      <c r="D44" s="43"/>
      <c r="E44" s="43"/>
      <c r="F44" s="43"/>
      <c r="G44" s="44"/>
    </row>
    <row r="45" spans="1:7" ht="16.8" x14ac:dyDescent="0.3">
      <c r="A45" s="42"/>
      <c r="B45" s="43"/>
      <c r="C45" s="43"/>
      <c r="D45" s="43"/>
      <c r="E45" s="43"/>
      <c r="F45" s="43"/>
      <c r="G45" s="44"/>
    </row>
    <row r="46" spans="1:7" ht="17.399999999999999" thickBot="1" x14ac:dyDescent="0.35">
      <c r="A46" s="45"/>
      <c r="B46" s="46"/>
      <c r="C46" s="46"/>
      <c r="D46" s="46"/>
      <c r="E46" s="46"/>
      <c r="F46" s="46"/>
      <c r="G46" s="47"/>
    </row>
    <row r="47" spans="1:7" ht="16.2" thickTop="1" x14ac:dyDescent="0.3"/>
  </sheetData>
  <conditionalFormatting sqref="E10">
    <cfRule type="cellIs" dxfId="13" priority="1" stopIfTrue="1" operator="greaterThan">
      <formula>66</formula>
    </cfRule>
    <cfRule type="cellIs" dxfId="12" priority="2" stopIfTrue="1" operator="between">
      <formula>33</formula>
      <formula>66</formula>
    </cfRule>
  </conditionalFormatting>
  <pageMargins left="0.7" right="0.7" top="0.75" bottom="0.75" header="0.3" footer="0.3"/>
  <pageSetup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2"/>
  <sheetViews>
    <sheetView showGridLines="0" workbookViewId="0"/>
  </sheetViews>
  <sheetFormatPr defaultRowHeight="15.6" x14ac:dyDescent="0.3"/>
  <cols>
    <col min="1" max="1" width="31.296875" bestFit="1" customWidth="1"/>
    <col min="2" max="2" width="5.8984375" bestFit="1" customWidth="1"/>
    <col min="3" max="3" width="11.59765625" hidden="1" customWidth="1"/>
    <col min="4" max="4" width="5.796875" hidden="1" customWidth="1"/>
    <col min="5" max="5" width="9.19921875" bestFit="1" customWidth="1"/>
    <col min="6" max="6" width="8.5" customWidth="1"/>
    <col min="7" max="7" width="5.8984375" bestFit="1" customWidth="1"/>
    <col min="8" max="8" width="4.69921875" bestFit="1" customWidth="1"/>
    <col min="9" max="9" width="6.8984375" bestFit="1" customWidth="1"/>
    <col min="10" max="10" width="31.09765625" bestFit="1" customWidth="1"/>
  </cols>
  <sheetData>
    <row r="1" spans="1:10" ht="23.4" thickBot="1" x14ac:dyDescent="0.35">
      <c r="A1" s="48" t="s">
        <v>26</v>
      </c>
      <c r="B1" s="49"/>
      <c r="C1" s="49"/>
      <c r="D1" s="49"/>
      <c r="E1" s="49"/>
      <c r="F1" s="49"/>
      <c r="G1" s="49"/>
      <c r="H1" s="49"/>
      <c r="I1" s="49"/>
      <c r="J1" s="49"/>
    </row>
    <row r="2" spans="1:10" ht="34.200000000000003" thickBot="1" x14ac:dyDescent="0.35">
      <c r="A2" s="50" t="s">
        <v>27</v>
      </c>
      <c r="B2" s="51" t="s">
        <v>28</v>
      </c>
      <c r="C2" s="51" t="s">
        <v>29</v>
      </c>
      <c r="D2" s="51" t="s">
        <v>30</v>
      </c>
      <c r="E2" s="52" t="s">
        <v>31</v>
      </c>
      <c r="F2" s="52" t="s">
        <v>32</v>
      </c>
      <c r="G2" s="52" t="s">
        <v>33</v>
      </c>
      <c r="H2" s="53" t="s">
        <v>34</v>
      </c>
      <c r="I2" s="52" t="s">
        <v>35</v>
      </c>
      <c r="J2" s="54" t="s">
        <v>36</v>
      </c>
    </row>
    <row r="3" spans="1:10" ht="16.8" x14ac:dyDescent="0.3">
      <c r="A3" s="55" t="s">
        <v>37</v>
      </c>
      <c r="B3" s="56">
        <v>8</v>
      </c>
      <c r="C3" s="57" t="s">
        <v>492</v>
      </c>
      <c r="D3" s="57" t="str">
        <f>VLOOKUP(C3,'Personal File'!$A$9:$C$14,3,FALSE)</f>
        <v>+3</v>
      </c>
      <c r="E3" s="58" t="str">
        <f t="shared" ref="E3:E49" si="0">CONCATENATE(LEFT(C3,3)," (",D3,")")</f>
        <v>Con (+3)</v>
      </c>
      <c r="F3" s="585">
        <f t="shared" ref="F3:F5" si="1">3+3+3+4</f>
        <v>13</v>
      </c>
      <c r="G3" s="59">
        <f t="shared" ref="G3:G49" si="2">B3+D3+F3</f>
        <v>24</v>
      </c>
      <c r="H3" s="60">
        <f t="shared" ref="H3:H49" ca="1" si="3">RANDBETWEEN(1,20)</f>
        <v>2</v>
      </c>
      <c r="I3" s="61">
        <f t="shared" ref="I3:I5" ca="1" si="4">SUM(G3:H3)</f>
        <v>26</v>
      </c>
      <c r="J3" s="62"/>
    </row>
    <row r="4" spans="1:10" ht="16.8" x14ac:dyDescent="0.3">
      <c r="A4" s="63" t="s">
        <v>38</v>
      </c>
      <c r="B4" s="56">
        <v>4</v>
      </c>
      <c r="C4" s="57" t="s">
        <v>491</v>
      </c>
      <c r="D4" s="57" t="str">
        <f>VLOOKUP(C4,'Personal File'!$A$9:$C$14,3,FALSE)</f>
        <v>+2</v>
      </c>
      <c r="E4" s="64" t="str">
        <f t="shared" si="0"/>
        <v>Dex (+2)</v>
      </c>
      <c r="F4" s="585">
        <f t="shared" si="1"/>
        <v>13</v>
      </c>
      <c r="G4" s="59">
        <f t="shared" si="2"/>
        <v>19</v>
      </c>
      <c r="H4" s="60">
        <f t="shared" ca="1" si="3"/>
        <v>12</v>
      </c>
      <c r="I4" s="61">
        <f t="shared" ca="1" si="4"/>
        <v>31</v>
      </c>
      <c r="J4" s="62" t="s">
        <v>472</v>
      </c>
    </row>
    <row r="5" spans="1:10" ht="16.8" x14ac:dyDescent="0.3">
      <c r="A5" s="65" t="s">
        <v>40</v>
      </c>
      <c r="B5" s="66">
        <v>8</v>
      </c>
      <c r="C5" s="67" t="s">
        <v>494</v>
      </c>
      <c r="D5" s="67" t="str">
        <f>VLOOKUP(C5,'Personal File'!$A$9:$C$14,3,FALSE)</f>
        <v>+2</v>
      </c>
      <c r="E5" s="68" t="str">
        <f t="shared" si="0"/>
        <v>Wis (+2)</v>
      </c>
      <c r="F5" s="586">
        <f t="shared" si="1"/>
        <v>13</v>
      </c>
      <c r="G5" s="69">
        <f t="shared" si="2"/>
        <v>23</v>
      </c>
      <c r="H5" s="70">
        <f t="shared" ca="1" si="3"/>
        <v>16</v>
      </c>
      <c r="I5" s="71">
        <f t="shared" ca="1" si="4"/>
        <v>39</v>
      </c>
      <c r="J5" s="72" t="s">
        <v>41</v>
      </c>
    </row>
    <row r="6" spans="1:10" ht="16.8" x14ac:dyDescent="0.3">
      <c r="A6" s="73" t="s">
        <v>42</v>
      </c>
      <c r="B6" s="57">
        <v>0</v>
      </c>
      <c r="C6" s="74" t="s">
        <v>493</v>
      </c>
      <c r="D6" s="75" t="str">
        <f>VLOOKUP(C6,'Personal File'!$A$9:$C$14,3,FALSE)</f>
        <v>+7</v>
      </c>
      <c r="E6" s="76" t="str">
        <f t="shared" si="0"/>
        <v>Int (+7)</v>
      </c>
      <c r="F6" s="77" t="s">
        <v>43</v>
      </c>
      <c r="G6" s="77">
        <f t="shared" si="2"/>
        <v>7</v>
      </c>
      <c r="H6" s="60">
        <f t="shared" ca="1" si="3"/>
        <v>11</v>
      </c>
      <c r="I6" s="77">
        <f ca="1">SUM(G6:H6)</f>
        <v>18</v>
      </c>
      <c r="J6" s="78"/>
    </row>
    <row r="7" spans="1:10" ht="16.8" x14ac:dyDescent="0.3">
      <c r="A7" s="79" t="s">
        <v>44</v>
      </c>
      <c r="B7" s="57">
        <v>0</v>
      </c>
      <c r="C7" s="80" t="s">
        <v>491</v>
      </c>
      <c r="D7" s="81" t="str">
        <f>VLOOKUP(C7,'Personal File'!$A$9:$C$14,3,FALSE)</f>
        <v>+2</v>
      </c>
      <c r="E7" s="64" t="str">
        <f t="shared" si="0"/>
        <v>Dex (+2)</v>
      </c>
      <c r="F7" s="77" t="s">
        <v>43</v>
      </c>
      <c r="G7" s="77">
        <f t="shared" si="2"/>
        <v>2</v>
      </c>
      <c r="H7" s="60">
        <f t="shared" ca="1" si="3"/>
        <v>1</v>
      </c>
      <c r="I7" s="77">
        <f t="shared" ref="I7" ca="1" si="5">SUM(G7:H7)</f>
        <v>3</v>
      </c>
      <c r="J7" s="78"/>
    </row>
    <row r="8" spans="1:10" ht="16.8" x14ac:dyDescent="0.3">
      <c r="A8" s="82" t="s">
        <v>45</v>
      </c>
      <c r="B8" s="57">
        <v>0</v>
      </c>
      <c r="C8" s="83" t="s">
        <v>495</v>
      </c>
      <c r="D8" s="84" t="str">
        <f>VLOOKUP(C8,'Personal File'!$A$9:$C$14,3,FALSE)</f>
        <v>+0</v>
      </c>
      <c r="E8" s="85" t="str">
        <f t="shared" si="0"/>
        <v>Cha (+0)</v>
      </c>
      <c r="F8" s="77" t="s">
        <v>43</v>
      </c>
      <c r="G8" s="77">
        <f t="shared" si="2"/>
        <v>0</v>
      </c>
      <c r="H8" s="60">
        <f t="shared" ca="1" si="3"/>
        <v>2</v>
      </c>
      <c r="I8" s="77">
        <f t="shared" ref="I8:I49" ca="1" si="6">SUM(G8:H8)</f>
        <v>2</v>
      </c>
      <c r="J8" s="78"/>
    </row>
    <row r="9" spans="1:10" ht="16.8" x14ac:dyDescent="0.3">
      <c r="A9" s="86" t="s">
        <v>46</v>
      </c>
      <c r="B9" s="57">
        <v>0</v>
      </c>
      <c r="C9" s="87" t="s">
        <v>490</v>
      </c>
      <c r="D9" s="88" t="str">
        <f>VLOOKUP(C9,'Personal File'!$A$9:$C$14,3,FALSE)</f>
        <v>+0</v>
      </c>
      <c r="E9" s="89" t="str">
        <f t="shared" si="0"/>
        <v>Str (+0)</v>
      </c>
      <c r="F9" s="77" t="s">
        <v>43</v>
      </c>
      <c r="G9" s="77">
        <f t="shared" si="2"/>
        <v>0</v>
      </c>
      <c r="H9" s="60">
        <f t="shared" ca="1" si="3"/>
        <v>16</v>
      </c>
      <c r="I9" s="77">
        <f t="shared" ca="1" si="6"/>
        <v>16</v>
      </c>
      <c r="J9" s="78"/>
    </row>
    <row r="10" spans="1:10" ht="16.8" x14ac:dyDescent="0.3">
      <c r="A10" s="90" t="s">
        <v>47</v>
      </c>
      <c r="B10" s="91">
        <v>15</v>
      </c>
      <c r="C10" s="92" t="s">
        <v>492</v>
      </c>
      <c r="D10" s="93" t="str">
        <f>VLOOKUP(C10,'Personal File'!$A$9:$C$14,3,FALSE)</f>
        <v>+3</v>
      </c>
      <c r="E10" s="94" t="str">
        <f t="shared" si="0"/>
        <v>Con (+3)</v>
      </c>
      <c r="F10" s="95" t="s">
        <v>447</v>
      </c>
      <c r="G10" s="95">
        <f t="shared" si="2"/>
        <v>22</v>
      </c>
      <c r="H10" s="60">
        <f t="shared" ca="1" si="3"/>
        <v>14</v>
      </c>
      <c r="I10" s="95">
        <f t="shared" ca="1" si="6"/>
        <v>36</v>
      </c>
      <c r="J10" s="96"/>
    </row>
    <row r="11" spans="1:10" ht="16.8" x14ac:dyDescent="0.3">
      <c r="A11" s="73" t="s">
        <v>48</v>
      </c>
      <c r="B11" s="57">
        <v>0</v>
      </c>
      <c r="C11" s="74" t="s">
        <v>493</v>
      </c>
      <c r="D11" s="75" t="str">
        <f>VLOOKUP(C11,'Personal File'!$A$9:$C$14,3,FALSE)</f>
        <v>+7</v>
      </c>
      <c r="E11" s="76" t="str">
        <f t="shared" si="0"/>
        <v>Int (+7)</v>
      </c>
      <c r="F11" s="77" t="s">
        <v>43</v>
      </c>
      <c r="G11" s="77">
        <f t="shared" si="2"/>
        <v>7</v>
      </c>
      <c r="H11" s="60">
        <f t="shared" ca="1" si="3"/>
        <v>20</v>
      </c>
      <c r="I11" s="97">
        <f t="shared" ca="1" si="6"/>
        <v>27</v>
      </c>
      <c r="J11" s="98"/>
    </row>
    <row r="12" spans="1:10" ht="16.8" x14ac:dyDescent="0.3">
      <c r="A12" s="99" t="s">
        <v>49</v>
      </c>
      <c r="B12" s="91">
        <v>15</v>
      </c>
      <c r="C12" s="100" t="s">
        <v>493</v>
      </c>
      <c r="D12" s="101" t="str">
        <f>VLOOKUP(C12,'Personal File'!$A$9:$C$14,3,FALSE)</f>
        <v>+7</v>
      </c>
      <c r="E12" s="102" t="str">
        <f t="shared" si="0"/>
        <v>Int (+7)</v>
      </c>
      <c r="F12" s="95" t="s">
        <v>50</v>
      </c>
      <c r="G12" s="95">
        <f t="shared" si="2"/>
        <v>24</v>
      </c>
      <c r="H12" s="60">
        <f t="shared" ca="1" si="3"/>
        <v>10</v>
      </c>
      <c r="I12" s="95">
        <f t="shared" ca="1" si="6"/>
        <v>34</v>
      </c>
      <c r="J12" s="96"/>
    </row>
    <row r="13" spans="1:10" ht="16.8" x14ac:dyDescent="0.3">
      <c r="A13" s="82" t="s">
        <v>51</v>
      </c>
      <c r="B13" s="57">
        <v>0</v>
      </c>
      <c r="C13" s="83" t="s">
        <v>495</v>
      </c>
      <c r="D13" s="84" t="str">
        <f>VLOOKUP(C13,'Personal File'!$A$9:$C$14,3,FALSE)</f>
        <v>+0</v>
      </c>
      <c r="E13" s="85" t="str">
        <f t="shared" si="0"/>
        <v>Cha (+0)</v>
      </c>
      <c r="F13" s="77" t="s">
        <v>43</v>
      </c>
      <c r="G13" s="77">
        <f t="shared" si="2"/>
        <v>0</v>
      </c>
      <c r="H13" s="60">
        <f t="shared" ca="1" si="3"/>
        <v>18</v>
      </c>
      <c r="I13" s="77">
        <f t="shared" ca="1" si="6"/>
        <v>18</v>
      </c>
      <c r="J13" s="78"/>
    </row>
    <row r="14" spans="1:10" ht="16.8" x14ac:dyDescent="0.3">
      <c r="A14" s="103" t="s">
        <v>52</v>
      </c>
      <c r="B14" s="104">
        <v>0</v>
      </c>
      <c r="C14" s="105" t="s">
        <v>493</v>
      </c>
      <c r="D14" s="106" t="str">
        <f>VLOOKUP(C14,'Personal File'!$A$9:$C$14,3,FALSE)</f>
        <v>+7</v>
      </c>
      <c r="E14" s="107" t="str">
        <f t="shared" si="0"/>
        <v>Int (+7)</v>
      </c>
      <c r="F14" s="108" t="s">
        <v>43</v>
      </c>
      <c r="G14" s="108">
        <f t="shared" si="2"/>
        <v>7</v>
      </c>
      <c r="H14" s="60">
        <f t="shared" ca="1" si="3"/>
        <v>2</v>
      </c>
      <c r="I14" s="108">
        <f t="shared" ca="1" si="6"/>
        <v>9</v>
      </c>
      <c r="J14" s="109"/>
    </row>
    <row r="15" spans="1:10" ht="16.8" x14ac:dyDescent="0.3">
      <c r="A15" s="82" t="s">
        <v>53</v>
      </c>
      <c r="B15" s="57">
        <v>0</v>
      </c>
      <c r="C15" s="83" t="s">
        <v>495</v>
      </c>
      <c r="D15" s="84" t="str">
        <f>VLOOKUP(C15,'Personal File'!$A$9:$C$14,3,FALSE)</f>
        <v>+0</v>
      </c>
      <c r="E15" s="85" t="str">
        <f t="shared" si="0"/>
        <v>Cha (+0)</v>
      </c>
      <c r="F15" s="77" t="s">
        <v>43</v>
      </c>
      <c r="G15" s="77">
        <f t="shared" si="2"/>
        <v>0</v>
      </c>
      <c r="H15" s="60">
        <f t="shared" ca="1" si="3"/>
        <v>12</v>
      </c>
      <c r="I15" s="77">
        <f t="shared" ca="1" si="6"/>
        <v>12</v>
      </c>
      <c r="J15" s="78"/>
    </row>
    <row r="16" spans="1:10" ht="16.8" x14ac:dyDescent="0.3">
      <c r="A16" s="79" t="s">
        <v>54</v>
      </c>
      <c r="B16" s="57">
        <v>0</v>
      </c>
      <c r="C16" s="80" t="s">
        <v>491</v>
      </c>
      <c r="D16" s="81" t="str">
        <f>VLOOKUP(C16,'Personal File'!$A$9:$C$14,3,FALSE)</f>
        <v>+2</v>
      </c>
      <c r="E16" s="64" t="str">
        <f t="shared" si="0"/>
        <v>Dex (+2)</v>
      </c>
      <c r="F16" s="77" t="s">
        <v>43</v>
      </c>
      <c r="G16" s="77">
        <f t="shared" si="2"/>
        <v>2</v>
      </c>
      <c r="H16" s="60">
        <f t="shared" ca="1" si="3"/>
        <v>19</v>
      </c>
      <c r="I16" s="77">
        <f t="shared" ca="1" si="6"/>
        <v>21</v>
      </c>
      <c r="J16" s="78"/>
    </row>
    <row r="17" spans="1:10" ht="16.8" x14ac:dyDescent="0.3">
      <c r="A17" s="73" t="s">
        <v>55</v>
      </c>
      <c r="B17" s="57">
        <v>0</v>
      </c>
      <c r="C17" s="74" t="s">
        <v>493</v>
      </c>
      <c r="D17" s="75" t="str">
        <f>VLOOKUP(C17,'Personal File'!$A$9:$C$14,3,FALSE)</f>
        <v>+7</v>
      </c>
      <c r="E17" s="76" t="str">
        <f t="shared" si="0"/>
        <v>Int (+7)</v>
      </c>
      <c r="F17" s="77" t="s">
        <v>43</v>
      </c>
      <c r="G17" s="77">
        <f t="shared" si="2"/>
        <v>7</v>
      </c>
      <c r="H17" s="60">
        <f t="shared" ca="1" si="3"/>
        <v>2</v>
      </c>
      <c r="I17" s="77">
        <f t="shared" ca="1" si="6"/>
        <v>9</v>
      </c>
      <c r="J17" s="78"/>
    </row>
    <row r="18" spans="1:10" ht="16.8" x14ac:dyDescent="0.3">
      <c r="A18" s="420" t="s">
        <v>56</v>
      </c>
      <c r="B18" s="91">
        <v>5</v>
      </c>
      <c r="C18" s="421" t="s">
        <v>495</v>
      </c>
      <c r="D18" s="422" t="str">
        <f>VLOOKUP(C18,'Personal File'!$A$9:$C$14,3,FALSE)</f>
        <v>+0</v>
      </c>
      <c r="E18" s="423" t="str">
        <f t="shared" si="0"/>
        <v>Cha (+0)</v>
      </c>
      <c r="F18" s="95" t="s">
        <v>50</v>
      </c>
      <c r="G18" s="95">
        <f t="shared" si="2"/>
        <v>7</v>
      </c>
      <c r="H18" s="60">
        <f t="shared" ca="1" si="3"/>
        <v>15</v>
      </c>
      <c r="I18" s="95">
        <f t="shared" ca="1" si="6"/>
        <v>22</v>
      </c>
      <c r="J18" s="96"/>
    </row>
    <row r="19" spans="1:10" ht="16.8" x14ac:dyDescent="0.3">
      <c r="A19" s="110" t="s">
        <v>57</v>
      </c>
      <c r="B19" s="104">
        <v>0</v>
      </c>
      <c r="C19" s="111" t="s">
        <v>495</v>
      </c>
      <c r="D19" s="112" t="str">
        <f>VLOOKUP(C19,'Personal File'!$A$9:$C$14,3,FALSE)</f>
        <v>+0</v>
      </c>
      <c r="E19" s="113" t="str">
        <f t="shared" si="0"/>
        <v>Cha (+0)</v>
      </c>
      <c r="F19" s="108" t="s">
        <v>43</v>
      </c>
      <c r="G19" s="108">
        <f t="shared" si="2"/>
        <v>0</v>
      </c>
      <c r="H19" s="60">
        <f t="shared" ca="1" si="3"/>
        <v>19</v>
      </c>
      <c r="I19" s="108">
        <f t="shared" ca="1" si="6"/>
        <v>19</v>
      </c>
      <c r="J19" s="109"/>
    </row>
    <row r="20" spans="1:10" ht="16.8" x14ac:dyDescent="0.3">
      <c r="A20" s="114" t="s">
        <v>58</v>
      </c>
      <c r="B20" s="57">
        <v>0</v>
      </c>
      <c r="C20" s="115" t="s">
        <v>494</v>
      </c>
      <c r="D20" s="116" t="str">
        <f>VLOOKUP(C20,'Personal File'!$A$9:$C$14,3,FALSE)</f>
        <v>+2</v>
      </c>
      <c r="E20" s="117" t="str">
        <f t="shared" si="0"/>
        <v>Wis (+2)</v>
      </c>
      <c r="F20" s="77" t="s">
        <v>43</v>
      </c>
      <c r="G20" s="77">
        <f t="shared" si="2"/>
        <v>2</v>
      </c>
      <c r="H20" s="60">
        <f t="shared" ca="1" si="3"/>
        <v>9</v>
      </c>
      <c r="I20" s="77">
        <f t="shared" ca="1" si="6"/>
        <v>11</v>
      </c>
      <c r="J20" s="78"/>
    </row>
    <row r="21" spans="1:10" ht="16.8" x14ac:dyDescent="0.3">
      <c r="A21" s="79" t="s">
        <v>59</v>
      </c>
      <c r="B21" s="57">
        <v>0</v>
      </c>
      <c r="C21" s="80" t="s">
        <v>491</v>
      </c>
      <c r="D21" s="81" t="str">
        <f>VLOOKUP(C21,'Personal File'!$A$9:$C$14,3,FALSE)</f>
        <v>+2</v>
      </c>
      <c r="E21" s="64" t="str">
        <f t="shared" si="0"/>
        <v>Dex (+2)</v>
      </c>
      <c r="F21" s="524">
        <f>4-4</f>
        <v>0</v>
      </c>
      <c r="G21" s="77">
        <f t="shared" si="2"/>
        <v>2</v>
      </c>
      <c r="H21" s="60">
        <f t="shared" ca="1" si="3"/>
        <v>6</v>
      </c>
      <c r="I21" s="77">
        <f t="shared" ca="1" si="6"/>
        <v>8</v>
      </c>
      <c r="J21" s="78"/>
    </row>
    <row r="22" spans="1:10" ht="16.8" x14ac:dyDescent="0.3">
      <c r="A22" s="82" t="s">
        <v>60</v>
      </c>
      <c r="B22" s="57">
        <v>0</v>
      </c>
      <c r="C22" s="83" t="s">
        <v>495</v>
      </c>
      <c r="D22" s="84" t="str">
        <f>VLOOKUP(C22,'Personal File'!$A$9:$C$14,3,FALSE)</f>
        <v>+0</v>
      </c>
      <c r="E22" s="85" t="str">
        <f t="shared" si="0"/>
        <v>Cha (+0)</v>
      </c>
      <c r="F22" s="77" t="s">
        <v>43</v>
      </c>
      <c r="G22" s="77">
        <f t="shared" si="2"/>
        <v>0</v>
      </c>
      <c r="H22" s="60">
        <f t="shared" ca="1" si="3"/>
        <v>13</v>
      </c>
      <c r="I22" s="77">
        <f t="shared" ca="1" si="6"/>
        <v>13</v>
      </c>
      <c r="J22" s="78"/>
    </row>
    <row r="23" spans="1:10" ht="16.8" x14ac:dyDescent="0.3">
      <c r="A23" s="86" t="s">
        <v>61</v>
      </c>
      <c r="B23" s="57">
        <v>0</v>
      </c>
      <c r="C23" s="87" t="s">
        <v>490</v>
      </c>
      <c r="D23" s="88" t="str">
        <f>VLOOKUP(C23,'Personal File'!$A$9:$C$14,3,FALSE)</f>
        <v>+0</v>
      </c>
      <c r="E23" s="89" t="str">
        <f t="shared" si="0"/>
        <v>Str (+0)</v>
      </c>
      <c r="F23" s="77" t="s">
        <v>43</v>
      </c>
      <c r="G23" s="77">
        <f t="shared" si="2"/>
        <v>0</v>
      </c>
      <c r="H23" s="60">
        <f t="shared" ca="1" si="3"/>
        <v>6</v>
      </c>
      <c r="I23" s="77">
        <f t="shared" ca="1" si="6"/>
        <v>6</v>
      </c>
      <c r="J23" s="78"/>
    </row>
    <row r="24" spans="1:10" ht="16.8" x14ac:dyDescent="0.3">
      <c r="A24" s="99" t="s">
        <v>62</v>
      </c>
      <c r="B24" s="91">
        <v>12</v>
      </c>
      <c r="C24" s="100" t="s">
        <v>493</v>
      </c>
      <c r="D24" s="101" t="str">
        <f>VLOOKUP(C24,'Personal File'!$A$9:$C$14,3,FALSE)</f>
        <v>+7</v>
      </c>
      <c r="E24" s="102" t="str">
        <f t="shared" si="0"/>
        <v>Int (+7)</v>
      </c>
      <c r="F24" s="95" t="s">
        <v>50</v>
      </c>
      <c r="G24" s="95">
        <f t="shared" si="2"/>
        <v>21</v>
      </c>
      <c r="H24" s="60">
        <f t="shared" ca="1" si="3"/>
        <v>3</v>
      </c>
      <c r="I24" s="95">
        <f t="shared" ca="1" si="6"/>
        <v>24</v>
      </c>
      <c r="J24" s="96" t="s">
        <v>63</v>
      </c>
    </row>
    <row r="25" spans="1:10" ht="16.8" x14ac:dyDescent="0.3">
      <c r="A25" s="99" t="s">
        <v>64</v>
      </c>
      <c r="B25" s="91">
        <v>13</v>
      </c>
      <c r="C25" s="100" t="s">
        <v>493</v>
      </c>
      <c r="D25" s="101" t="str">
        <f>VLOOKUP(C25,'Personal File'!$A$9:$C$14,3,FALSE)</f>
        <v>+7</v>
      </c>
      <c r="E25" s="102" t="str">
        <f t="shared" si="0"/>
        <v>Int (+7)</v>
      </c>
      <c r="F25" s="95" t="s">
        <v>43</v>
      </c>
      <c r="G25" s="95">
        <f t="shared" si="2"/>
        <v>20</v>
      </c>
      <c r="H25" s="60">
        <f t="shared" ca="1" si="3"/>
        <v>18</v>
      </c>
      <c r="I25" s="95">
        <f t="shared" ca="1" si="6"/>
        <v>38</v>
      </c>
      <c r="J25" s="96" t="s">
        <v>63</v>
      </c>
    </row>
    <row r="26" spans="1:10" ht="16.8" x14ac:dyDescent="0.3">
      <c r="A26" s="99" t="s">
        <v>65</v>
      </c>
      <c r="B26" s="91">
        <v>15</v>
      </c>
      <c r="C26" s="100" t="s">
        <v>493</v>
      </c>
      <c r="D26" s="101" t="str">
        <f>VLOOKUP(C26,'Personal File'!$A$9:$C$14,3,FALSE)</f>
        <v>+7</v>
      </c>
      <c r="E26" s="102" t="str">
        <f t="shared" si="0"/>
        <v>Int (+7)</v>
      </c>
      <c r="F26" s="95" t="s">
        <v>50</v>
      </c>
      <c r="G26" s="95">
        <f t="shared" si="2"/>
        <v>24</v>
      </c>
      <c r="H26" s="60">
        <f t="shared" ca="1" si="3"/>
        <v>3</v>
      </c>
      <c r="I26" s="95">
        <f t="shared" ref="I26" ca="1" si="7">SUM(G26:H26)</f>
        <v>27</v>
      </c>
      <c r="J26" s="96" t="s">
        <v>63</v>
      </c>
    </row>
    <row r="27" spans="1:10" ht="16.8" x14ac:dyDescent="0.3">
      <c r="A27" s="99" t="s">
        <v>66</v>
      </c>
      <c r="B27" s="91">
        <v>15</v>
      </c>
      <c r="C27" s="100" t="s">
        <v>493</v>
      </c>
      <c r="D27" s="101" t="str">
        <f>VLOOKUP(C27,'Personal File'!$A$9:$C$14,3,FALSE)</f>
        <v>+7</v>
      </c>
      <c r="E27" s="102" t="str">
        <f t="shared" si="0"/>
        <v>Int (+7)</v>
      </c>
      <c r="F27" s="95" t="s">
        <v>43</v>
      </c>
      <c r="G27" s="95">
        <f t="shared" si="2"/>
        <v>22</v>
      </c>
      <c r="H27" s="60">
        <f t="shared" ca="1" si="3"/>
        <v>18</v>
      </c>
      <c r="I27" s="95">
        <f t="shared" ref="I27" ca="1" si="8">SUM(G27:H27)</f>
        <v>40</v>
      </c>
      <c r="J27" s="96" t="s">
        <v>63</v>
      </c>
    </row>
    <row r="28" spans="1:10" ht="16.8" x14ac:dyDescent="0.3">
      <c r="A28" s="99" t="s">
        <v>67</v>
      </c>
      <c r="B28" s="91">
        <v>15</v>
      </c>
      <c r="C28" s="100" t="s">
        <v>493</v>
      </c>
      <c r="D28" s="101" t="str">
        <f>VLOOKUP(C28,'Personal File'!$A$9:$C$14,3,FALSE)</f>
        <v>+7</v>
      </c>
      <c r="E28" s="102" t="str">
        <f t="shared" si="0"/>
        <v>Int (+7)</v>
      </c>
      <c r="F28" s="95" t="s">
        <v>43</v>
      </c>
      <c r="G28" s="95">
        <f t="shared" si="2"/>
        <v>22</v>
      </c>
      <c r="H28" s="60">
        <f t="shared" ca="1" si="3"/>
        <v>8</v>
      </c>
      <c r="I28" s="95">
        <f t="shared" ca="1" si="6"/>
        <v>30</v>
      </c>
      <c r="J28" s="96" t="s">
        <v>63</v>
      </c>
    </row>
    <row r="29" spans="1:10" ht="16.8" x14ac:dyDescent="0.3">
      <c r="A29" s="99" t="s">
        <v>68</v>
      </c>
      <c r="B29" s="91">
        <v>15</v>
      </c>
      <c r="C29" s="100" t="s">
        <v>493</v>
      </c>
      <c r="D29" s="101" t="str">
        <f>VLOOKUP(C29,'Personal File'!$A$9:$C$14,3,FALSE)</f>
        <v>+7</v>
      </c>
      <c r="E29" s="102" t="str">
        <f t="shared" si="0"/>
        <v>Int (+7)</v>
      </c>
      <c r="F29" s="95" t="s">
        <v>50</v>
      </c>
      <c r="G29" s="95">
        <f t="shared" si="2"/>
        <v>24</v>
      </c>
      <c r="H29" s="60">
        <f t="shared" ca="1" si="3"/>
        <v>14</v>
      </c>
      <c r="I29" s="95">
        <f t="shared" ref="I29:I31" ca="1" si="9">SUM(G29:H29)</f>
        <v>38</v>
      </c>
      <c r="J29" s="96" t="s">
        <v>63</v>
      </c>
    </row>
    <row r="30" spans="1:10" ht="16.8" x14ac:dyDescent="0.3">
      <c r="A30" s="99" t="s">
        <v>69</v>
      </c>
      <c r="B30" s="91">
        <v>5</v>
      </c>
      <c r="C30" s="100" t="s">
        <v>493</v>
      </c>
      <c r="D30" s="101" t="str">
        <f>VLOOKUP(C30,'Personal File'!$A$9:$C$14,3,FALSE)</f>
        <v>+7</v>
      </c>
      <c r="E30" s="102" t="str">
        <f t="shared" si="0"/>
        <v>Int (+7)</v>
      </c>
      <c r="F30" s="95" t="s">
        <v>43</v>
      </c>
      <c r="G30" s="95">
        <f t="shared" si="2"/>
        <v>12</v>
      </c>
      <c r="H30" s="60">
        <f t="shared" ca="1" si="3"/>
        <v>9</v>
      </c>
      <c r="I30" s="95">
        <f t="shared" ca="1" si="9"/>
        <v>21</v>
      </c>
      <c r="J30" s="96" t="s">
        <v>63</v>
      </c>
    </row>
    <row r="31" spans="1:10" ht="16.8" x14ac:dyDescent="0.3">
      <c r="A31" s="99" t="s">
        <v>70</v>
      </c>
      <c r="B31" s="91">
        <v>8</v>
      </c>
      <c r="C31" s="100" t="s">
        <v>493</v>
      </c>
      <c r="D31" s="101" t="str">
        <f>VLOOKUP(C31,'Personal File'!$A$9:$C$14,3,FALSE)</f>
        <v>+7</v>
      </c>
      <c r="E31" s="102" t="str">
        <f t="shared" si="0"/>
        <v>Int (+7)</v>
      </c>
      <c r="F31" s="95" t="s">
        <v>43</v>
      </c>
      <c r="G31" s="95">
        <f t="shared" si="2"/>
        <v>15</v>
      </c>
      <c r="H31" s="60">
        <f t="shared" ca="1" si="3"/>
        <v>20</v>
      </c>
      <c r="I31" s="95">
        <f t="shared" ca="1" si="9"/>
        <v>35</v>
      </c>
      <c r="J31" s="96" t="s">
        <v>63</v>
      </c>
    </row>
    <row r="32" spans="1:10" ht="16.8" x14ac:dyDescent="0.3">
      <c r="A32" s="99" t="s">
        <v>71</v>
      </c>
      <c r="B32" s="91">
        <v>15</v>
      </c>
      <c r="C32" s="100" t="s">
        <v>493</v>
      </c>
      <c r="D32" s="101" t="str">
        <f>VLOOKUP(C32,'Personal File'!$A$9:$C$14,3,FALSE)</f>
        <v>+7</v>
      </c>
      <c r="E32" s="102" t="str">
        <f t="shared" si="0"/>
        <v>Int (+7)</v>
      </c>
      <c r="F32" s="95" t="s">
        <v>43</v>
      </c>
      <c r="G32" s="95">
        <f t="shared" si="2"/>
        <v>22</v>
      </c>
      <c r="H32" s="60">
        <f t="shared" ca="1" si="3"/>
        <v>12</v>
      </c>
      <c r="I32" s="95">
        <f t="shared" ca="1" si="6"/>
        <v>34</v>
      </c>
      <c r="J32" s="96" t="s">
        <v>63</v>
      </c>
    </row>
    <row r="33" spans="1:10" ht="16.8" x14ac:dyDescent="0.3">
      <c r="A33" s="114" t="s">
        <v>72</v>
      </c>
      <c r="B33" s="57">
        <v>0</v>
      </c>
      <c r="C33" s="115" t="s">
        <v>494</v>
      </c>
      <c r="D33" s="116" t="str">
        <f>VLOOKUP(C33,'Personal File'!$A$9:$C$14,3,FALSE)</f>
        <v>+2</v>
      </c>
      <c r="E33" s="117" t="str">
        <f t="shared" si="0"/>
        <v>Wis (+2)</v>
      </c>
      <c r="F33" s="77" t="s">
        <v>50</v>
      </c>
      <c r="G33" s="77">
        <f t="shared" si="2"/>
        <v>4</v>
      </c>
      <c r="H33" s="60">
        <f t="shared" ca="1" si="3"/>
        <v>12</v>
      </c>
      <c r="I33" s="77">
        <f t="shared" ca="1" si="6"/>
        <v>16</v>
      </c>
      <c r="J33" s="78"/>
    </row>
    <row r="34" spans="1:10" ht="16.8" x14ac:dyDescent="0.3">
      <c r="A34" s="79" t="s">
        <v>73</v>
      </c>
      <c r="B34" s="57">
        <v>0</v>
      </c>
      <c r="C34" s="80" t="s">
        <v>491</v>
      </c>
      <c r="D34" s="81" t="str">
        <f>VLOOKUP(C34,'Personal File'!$A$9:$C$14,3,FALSE)</f>
        <v>+2</v>
      </c>
      <c r="E34" s="64" t="str">
        <f t="shared" si="0"/>
        <v>Dex (+2)</v>
      </c>
      <c r="F34" s="77" t="s">
        <v>43</v>
      </c>
      <c r="G34" s="77">
        <f t="shared" si="2"/>
        <v>2</v>
      </c>
      <c r="H34" s="60">
        <f t="shared" ca="1" si="3"/>
        <v>6</v>
      </c>
      <c r="I34" s="77">
        <f t="shared" ca="1" si="6"/>
        <v>8</v>
      </c>
      <c r="J34" s="78"/>
    </row>
    <row r="35" spans="1:10" ht="16.8" x14ac:dyDescent="0.3">
      <c r="A35" s="79" t="s">
        <v>74</v>
      </c>
      <c r="B35" s="57">
        <v>0</v>
      </c>
      <c r="C35" s="80" t="s">
        <v>491</v>
      </c>
      <c r="D35" s="81" t="str">
        <f>VLOOKUP(C35,'Personal File'!$A$9:$C$14,3,FALSE)</f>
        <v>+2</v>
      </c>
      <c r="E35" s="64" t="str">
        <f t="shared" si="0"/>
        <v>Dex (+2)</v>
      </c>
      <c r="F35" s="77" t="s">
        <v>43</v>
      </c>
      <c r="G35" s="77">
        <f t="shared" si="2"/>
        <v>2</v>
      </c>
      <c r="H35" s="60">
        <f t="shared" ca="1" si="3"/>
        <v>18</v>
      </c>
      <c r="I35" s="77">
        <f t="shared" ca="1" si="6"/>
        <v>20</v>
      </c>
      <c r="J35" s="78"/>
    </row>
    <row r="36" spans="1:10" ht="16.8" x14ac:dyDescent="0.3">
      <c r="A36" s="82" t="s">
        <v>75</v>
      </c>
      <c r="B36" s="57">
        <v>0</v>
      </c>
      <c r="C36" s="83" t="s">
        <v>495</v>
      </c>
      <c r="D36" s="84" t="str">
        <f>VLOOKUP(C36,'Personal File'!$A$9:$C$14,3,FALSE)</f>
        <v>+0</v>
      </c>
      <c r="E36" s="85" t="str">
        <f t="shared" si="0"/>
        <v>Cha (+0)</v>
      </c>
      <c r="F36" s="77" t="s">
        <v>43</v>
      </c>
      <c r="G36" s="77">
        <f t="shared" si="2"/>
        <v>0</v>
      </c>
      <c r="H36" s="60">
        <f t="shared" ca="1" si="3"/>
        <v>17</v>
      </c>
      <c r="I36" s="77">
        <f t="shared" ca="1" si="6"/>
        <v>17</v>
      </c>
      <c r="J36" s="78"/>
    </row>
    <row r="37" spans="1:10" ht="16.8" x14ac:dyDescent="0.3">
      <c r="A37" s="118" t="s">
        <v>76</v>
      </c>
      <c r="B37" s="119">
        <v>0</v>
      </c>
      <c r="C37" s="120" t="s">
        <v>494</v>
      </c>
      <c r="D37" s="121" t="str">
        <f>VLOOKUP(C37,'Personal File'!$A$9:$C$14,3,FALSE)</f>
        <v>+2</v>
      </c>
      <c r="E37" s="122" t="str">
        <f t="shared" si="0"/>
        <v>Wis (+2)</v>
      </c>
      <c r="F37" s="108" t="s">
        <v>43</v>
      </c>
      <c r="G37" s="123">
        <f t="shared" si="2"/>
        <v>2</v>
      </c>
      <c r="H37" s="60">
        <f t="shared" ca="1" si="3"/>
        <v>2</v>
      </c>
      <c r="I37" s="123">
        <f t="shared" ca="1" si="6"/>
        <v>4</v>
      </c>
      <c r="J37" s="124"/>
    </row>
    <row r="38" spans="1:10" ht="16.8" x14ac:dyDescent="0.3">
      <c r="A38" s="79" t="s">
        <v>77</v>
      </c>
      <c r="B38" s="57">
        <v>0</v>
      </c>
      <c r="C38" s="80" t="s">
        <v>491</v>
      </c>
      <c r="D38" s="81" t="str">
        <f>VLOOKUP(C38,'Personal File'!$A$9:$C$14,3,FALSE)</f>
        <v>+2</v>
      </c>
      <c r="E38" s="64" t="str">
        <f t="shared" si="0"/>
        <v>Dex (+2)</v>
      </c>
      <c r="F38" s="77" t="s">
        <v>43</v>
      </c>
      <c r="G38" s="77">
        <f t="shared" si="2"/>
        <v>2</v>
      </c>
      <c r="H38" s="60">
        <f t="shared" ca="1" si="3"/>
        <v>5</v>
      </c>
      <c r="I38" s="77">
        <f t="shared" ca="1" si="6"/>
        <v>7</v>
      </c>
      <c r="J38" s="78"/>
    </row>
    <row r="39" spans="1:10" ht="16.8" x14ac:dyDescent="0.3">
      <c r="A39" s="73" t="s">
        <v>78</v>
      </c>
      <c r="B39" s="57">
        <v>0</v>
      </c>
      <c r="C39" s="74" t="s">
        <v>493</v>
      </c>
      <c r="D39" s="75" t="str">
        <f>VLOOKUP(C39,'Personal File'!$A$9:$C$14,3,FALSE)</f>
        <v>+7</v>
      </c>
      <c r="E39" s="76" t="str">
        <f t="shared" si="0"/>
        <v>Int (+7)</v>
      </c>
      <c r="F39" s="77" t="s">
        <v>50</v>
      </c>
      <c r="G39" s="77">
        <f t="shared" si="2"/>
        <v>9</v>
      </c>
      <c r="H39" s="60">
        <f t="shared" ca="1" si="3"/>
        <v>3</v>
      </c>
      <c r="I39" s="77">
        <f t="shared" ca="1" si="6"/>
        <v>12</v>
      </c>
      <c r="J39" s="78"/>
    </row>
    <row r="40" spans="1:10" ht="16.8" x14ac:dyDescent="0.3">
      <c r="A40" s="114" t="s">
        <v>79</v>
      </c>
      <c r="B40" s="57">
        <v>0</v>
      </c>
      <c r="C40" s="115" t="s">
        <v>494</v>
      </c>
      <c r="D40" s="116" t="str">
        <f>VLOOKUP(C40,'Personal File'!$A$9:$C$14,3,FALSE)</f>
        <v>+2</v>
      </c>
      <c r="E40" s="117" t="str">
        <f t="shared" si="0"/>
        <v>Wis (+2)</v>
      </c>
      <c r="F40" s="77" t="s">
        <v>43</v>
      </c>
      <c r="G40" s="77">
        <f t="shared" si="2"/>
        <v>2</v>
      </c>
      <c r="H40" s="60">
        <f t="shared" ca="1" si="3"/>
        <v>4</v>
      </c>
      <c r="I40" s="77">
        <f t="shared" ca="1" si="6"/>
        <v>6</v>
      </c>
      <c r="J40" s="78"/>
    </row>
    <row r="41" spans="1:10" ht="16.8" x14ac:dyDescent="0.3">
      <c r="A41" s="125" t="s">
        <v>80</v>
      </c>
      <c r="B41" s="104">
        <v>0</v>
      </c>
      <c r="C41" s="126" t="s">
        <v>491</v>
      </c>
      <c r="D41" s="127" t="str">
        <f>VLOOKUP(C41,'Personal File'!$A$9:$C$14,3,FALSE)</f>
        <v>+2</v>
      </c>
      <c r="E41" s="128" t="str">
        <f t="shared" si="0"/>
        <v>Dex (+2)</v>
      </c>
      <c r="F41" s="108" t="s">
        <v>43</v>
      </c>
      <c r="G41" s="108">
        <f t="shared" si="2"/>
        <v>2</v>
      </c>
      <c r="H41" s="60">
        <f t="shared" ca="1" si="3"/>
        <v>17</v>
      </c>
      <c r="I41" s="108">
        <f t="shared" ca="1" si="6"/>
        <v>19</v>
      </c>
      <c r="J41" s="109"/>
    </row>
    <row r="42" spans="1:10" ht="16.8" x14ac:dyDescent="0.3">
      <c r="A42" s="103" t="s">
        <v>81</v>
      </c>
      <c r="B42" s="104">
        <v>0</v>
      </c>
      <c r="C42" s="105" t="s">
        <v>493</v>
      </c>
      <c r="D42" s="106" t="str">
        <f>VLOOKUP(C42,'Personal File'!$A$9:$C$14,3,FALSE)</f>
        <v>+7</v>
      </c>
      <c r="E42" s="107" t="str">
        <f t="shared" si="0"/>
        <v>Int (+7)</v>
      </c>
      <c r="F42" s="108" t="s">
        <v>43</v>
      </c>
      <c r="G42" s="108">
        <f t="shared" si="2"/>
        <v>7</v>
      </c>
      <c r="H42" s="60">
        <f t="shared" ca="1" si="3"/>
        <v>10</v>
      </c>
      <c r="I42" s="108">
        <f t="shared" ca="1" si="6"/>
        <v>17</v>
      </c>
      <c r="J42" s="129"/>
    </row>
    <row r="43" spans="1:10" ht="16.8" x14ac:dyDescent="0.3">
      <c r="A43" s="99" t="s">
        <v>82</v>
      </c>
      <c r="B43" s="91">
        <v>15</v>
      </c>
      <c r="C43" s="100" t="s">
        <v>493</v>
      </c>
      <c r="D43" s="101" t="str">
        <f>VLOOKUP(C43,'Personal File'!$A$9:$C$14,3,FALSE)</f>
        <v>+7</v>
      </c>
      <c r="E43" s="102" t="str">
        <f t="shared" si="0"/>
        <v>Int (+7)</v>
      </c>
      <c r="F43" s="95" t="s">
        <v>50</v>
      </c>
      <c r="G43" s="95">
        <f t="shared" si="2"/>
        <v>24</v>
      </c>
      <c r="H43" s="60">
        <f t="shared" ca="1" si="3"/>
        <v>1</v>
      </c>
      <c r="I43" s="95">
        <f t="shared" ca="1" si="6"/>
        <v>25</v>
      </c>
      <c r="J43" s="130"/>
    </row>
    <row r="44" spans="1:10" ht="16.8" x14ac:dyDescent="0.3">
      <c r="A44" s="114" t="s">
        <v>83</v>
      </c>
      <c r="B44" s="57">
        <v>0</v>
      </c>
      <c r="C44" s="115" t="s">
        <v>494</v>
      </c>
      <c r="D44" s="116" t="str">
        <f>VLOOKUP(C44,'Personal File'!$A$9:$C$14,3,FALSE)</f>
        <v>+2</v>
      </c>
      <c r="E44" s="117" t="str">
        <f t="shared" si="0"/>
        <v>Wis (+2)</v>
      </c>
      <c r="F44" s="77" t="s">
        <v>43</v>
      </c>
      <c r="G44" s="77">
        <f t="shared" si="2"/>
        <v>2</v>
      </c>
      <c r="H44" s="60">
        <f t="shared" ca="1" si="3"/>
        <v>18</v>
      </c>
      <c r="I44" s="77">
        <f t="shared" ca="1" si="6"/>
        <v>20</v>
      </c>
      <c r="J44" s="78"/>
    </row>
    <row r="45" spans="1:10" ht="16.8" x14ac:dyDescent="0.3">
      <c r="A45" s="114" t="s">
        <v>84</v>
      </c>
      <c r="B45" s="57">
        <v>0</v>
      </c>
      <c r="C45" s="115" t="s">
        <v>494</v>
      </c>
      <c r="D45" s="116" t="str">
        <f>VLOOKUP(C45,'Personal File'!$A$9:$C$14,3,FALSE)</f>
        <v>+2</v>
      </c>
      <c r="E45" s="117" t="str">
        <f t="shared" si="0"/>
        <v>Wis (+2)</v>
      </c>
      <c r="F45" s="77" t="s">
        <v>43</v>
      </c>
      <c r="G45" s="77">
        <f t="shared" si="2"/>
        <v>2</v>
      </c>
      <c r="H45" s="60">
        <f t="shared" ca="1" si="3"/>
        <v>10</v>
      </c>
      <c r="I45" s="77">
        <f t="shared" ca="1" si="6"/>
        <v>12</v>
      </c>
      <c r="J45" s="98"/>
    </row>
    <row r="46" spans="1:10" ht="16.8" x14ac:dyDescent="0.3">
      <c r="A46" s="86" t="s">
        <v>85</v>
      </c>
      <c r="B46" s="57">
        <v>0</v>
      </c>
      <c r="C46" s="87" t="s">
        <v>490</v>
      </c>
      <c r="D46" s="88" t="str">
        <f>VLOOKUP(C46,'Personal File'!$A$9:$C$14,3,FALSE)</f>
        <v>+0</v>
      </c>
      <c r="E46" s="89" t="str">
        <f t="shared" si="0"/>
        <v>Str (+0)</v>
      </c>
      <c r="F46" s="77" t="s">
        <v>43</v>
      </c>
      <c r="G46" s="77">
        <f t="shared" si="2"/>
        <v>0</v>
      </c>
      <c r="H46" s="60">
        <f t="shared" ca="1" si="3"/>
        <v>4</v>
      </c>
      <c r="I46" s="77">
        <f t="shared" ca="1" si="6"/>
        <v>4</v>
      </c>
      <c r="J46" s="78"/>
    </row>
    <row r="47" spans="1:10" ht="16.8" x14ac:dyDescent="0.3">
      <c r="A47" s="131" t="s">
        <v>86</v>
      </c>
      <c r="B47" s="91">
        <v>2</v>
      </c>
      <c r="C47" s="132" t="s">
        <v>491</v>
      </c>
      <c r="D47" s="133" t="str">
        <f>VLOOKUP(C47,'Personal File'!$A$9:$C$14,3,FALSE)</f>
        <v>+2</v>
      </c>
      <c r="E47" s="134" t="str">
        <f t="shared" si="0"/>
        <v>Dex (+2)</v>
      </c>
      <c r="F47" s="95" t="s">
        <v>43</v>
      </c>
      <c r="G47" s="95">
        <f t="shared" si="2"/>
        <v>4</v>
      </c>
      <c r="H47" s="60">
        <f t="shared" ca="1" si="3"/>
        <v>11</v>
      </c>
      <c r="I47" s="95">
        <f t="shared" ca="1" si="6"/>
        <v>15</v>
      </c>
      <c r="J47" s="96"/>
    </row>
    <row r="48" spans="1:10" ht="16.8" x14ac:dyDescent="0.3">
      <c r="A48" s="110" t="s">
        <v>87</v>
      </c>
      <c r="B48" s="104">
        <v>0</v>
      </c>
      <c r="C48" s="111" t="s">
        <v>495</v>
      </c>
      <c r="D48" s="112" t="str">
        <f>VLOOKUP(C48,'Personal File'!$A$9:$C$14,3,FALSE)</f>
        <v>+0</v>
      </c>
      <c r="E48" s="113" t="str">
        <f t="shared" si="0"/>
        <v>Cha (+0)</v>
      </c>
      <c r="F48" s="108" t="s">
        <v>50</v>
      </c>
      <c r="G48" s="108">
        <f t="shared" si="2"/>
        <v>2</v>
      </c>
      <c r="H48" s="60">
        <f t="shared" ca="1" si="3"/>
        <v>16</v>
      </c>
      <c r="I48" s="108">
        <f t="shared" ca="1" si="6"/>
        <v>18</v>
      </c>
      <c r="J48" s="109"/>
    </row>
    <row r="49" spans="1:10" ht="17.399999999999999" thickBot="1" x14ac:dyDescent="0.35">
      <c r="A49" s="135" t="s">
        <v>88</v>
      </c>
      <c r="B49" s="136">
        <v>0</v>
      </c>
      <c r="C49" s="137" t="s">
        <v>491</v>
      </c>
      <c r="D49" s="138" t="str">
        <f>VLOOKUP(C49,'Personal File'!$A$9:$C$14,3,FALSE)</f>
        <v>+2</v>
      </c>
      <c r="E49" s="139" t="str">
        <f t="shared" si="0"/>
        <v>Dex (+2)</v>
      </c>
      <c r="F49" s="140" t="s">
        <v>43</v>
      </c>
      <c r="G49" s="140">
        <f t="shared" si="2"/>
        <v>2</v>
      </c>
      <c r="H49" s="141">
        <f t="shared" ca="1" si="3"/>
        <v>1</v>
      </c>
      <c r="I49" s="140">
        <f t="shared" ca="1" si="6"/>
        <v>3</v>
      </c>
      <c r="J49" s="142"/>
    </row>
    <row r="50" spans="1:10" ht="16.2" thickTop="1" x14ac:dyDescent="0.3">
      <c r="A50" s="143"/>
      <c r="B50" s="144">
        <f>SUM(B6:B49)</f>
        <v>165</v>
      </c>
      <c r="C50" s="145"/>
      <c r="D50" s="145"/>
      <c r="E50" s="144">
        <f>SUM(E51:E62)</f>
        <v>165</v>
      </c>
      <c r="F50" s="146"/>
      <c r="G50" s="146"/>
      <c r="H50" s="146"/>
      <c r="I50" s="146"/>
      <c r="J50" s="143"/>
    </row>
    <row r="51" spans="1:10" x14ac:dyDescent="0.3">
      <c r="A51" s="143"/>
      <c r="B51" s="144"/>
      <c r="C51" s="145"/>
      <c r="D51" s="145"/>
      <c r="E51" s="147">
        <f>4*(4+'Personal File'!$C$12)</f>
        <v>44</v>
      </c>
      <c r="F51" s="148" t="s">
        <v>89</v>
      </c>
      <c r="G51" s="146"/>
      <c r="H51" s="146"/>
      <c r="I51" s="146"/>
      <c r="J51" s="143"/>
    </row>
    <row r="52" spans="1:10" x14ac:dyDescent="0.3">
      <c r="A52" s="143"/>
      <c r="B52" s="149"/>
      <c r="C52" s="145"/>
      <c r="D52" s="145"/>
      <c r="E52" s="147">
        <f>4+'Personal File'!$C$12</f>
        <v>11</v>
      </c>
      <c r="F52" s="148" t="s">
        <v>90</v>
      </c>
      <c r="G52" s="146"/>
      <c r="H52" s="146"/>
      <c r="I52" s="146"/>
      <c r="J52" s="143"/>
    </row>
    <row r="53" spans="1:10" x14ac:dyDescent="0.3">
      <c r="A53" s="143"/>
      <c r="B53" s="149"/>
      <c r="C53" s="145"/>
      <c r="D53" s="145"/>
      <c r="E53" s="147">
        <f>4+'Personal File'!$C$12</f>
        <v>11</v>
      </c>
      <c r="F53" s="148" t="s">
        <v>91</v>
      </c>
      <c r="G53" s="146"/>
      <c r="H53" s="146"/>
      <c r="I53" s="146"/>
      <c r="J53" s="143"/>
    </row>
    <row r="54" spans="1:10" x14ac:dyDescent="0.3">
      <c r="A54" s="143"/>
      <c r="B54" s="149"/>
      <c r="C54" s="145"/>
      <c r="D54" s="145"/>
      <c r="E54" s="147">
        <f>4+'Personal File'!$C$12</f>
        <v>11</v>
      </c>
      <c r="F54" s="148" t="s">
        <v>92</v>
      </c>
      <c r="G54" s="146"/>
      <c r="H54" s="146"/>
      <c r="I54" s="146"/>
      <c r="J54" s="143"/>
    </row>
    <row r="55" spans="1:10" x14ac:dyDescent="0.3">
      <c r="A55" s="143"/>
      <c r="B55" s="149"/>
      <c r="C55" s="145"/>
      <c r="D55" s="145"/>
      <c r="E55" s="147">
        <f>4+'Personal File'!$C$12</f>
        <v>11</v>
      </c>
      <c r="F55" s="148" t="s">
        <v>93</v>
      </c>
      <c r="G55" s="146"/>
      <c r="H55" s="146"/>
      <c r="I55" s="146"/>
      <c r="J55" s="143"/>
    </row>
    <row r="56" spans="1:10" x14ac:dyDescent="0.3">
      <c r="A56" s="143"/>
      <c r="B56" s="149"/>
      <c r="C56" s="145"/>
      <c r="D56" s="145"/>
      <c r="E56" s="147">
        <f>4+'Personal File'!$C$12</f>
        <v>11</v>
      </c>
      <c r="F56" s="148" t="s">
        <v>94</v>
      </c>
      <c r="G56" s="146"/>
      <c r="H56" s="146"/>
      <c r="I56" s="146"/>
      <c r="J56" s="143"/>
    </row>
    <row r="57" spans="1:10" x14ac:dyDescent="0.3">
      <c r="A57" s="143"/>
      <c r="B57" s="149"/>
      <c r="C57" s="145"/>
      <c r="D57" s="145"/>
      <c r="E57" s="147">
        <f>4+'Personal File'!$C$12</f>
        <v>11</v>
      </c>
      <c r="F57" s="148" t="s">
        <v>95</v>
      </c>
      <c r="G57" s="146"/>
      <c r="H57" s="146"/>
      <c r="I57" s="146"/>
      <c r="J57" s="143"/>
    </row>
    <row r="58" spans="1:10" x14ac:dyDescent="0.3">
      <c r="A58" s="143"/>
      <c r="B58" s="143"/>
      <c r="C58" s="146"/>
      <c r="D58" s="146"/>
      <c r="E58" s="147">
        <f>4+'Personal File'!$C$12</f>
        <v>11</v>
      </c>
      <c r="F58" s="148" t="s">
        <v>96</v>
      </c>
      <c r="G58" s="146"/>
      <c r="H58" s="146"/>
      <c r="I58" s="146"/>
      <c r="J58" s="143"/>
    </row>
    <row r="59" spans="1:10" x14ac:dyDescent="0.3">
      <c r="A59" s="143"/>
      <c r="B59" s="143"/>
      <c r="C59" s="146"/>
      <c r="D59" s="146"/>
      <c r="E59" s="147">
        <f>4+'Personal File'!$C$12</f>
        <v>11</v>
      </c>
      <c r="F59" s="148" t="s">
        <v>97</v>
      </c>
      <c r="G59" s="146"/>
      <c r="H59" s="146"/>
      <c r="I59" s="146"/>
      <c r="J59" s="143"/>
    </row>
    <row r="60" spans="1:10" x14ac:dyDescent="0.3">
      <c r="A60" s="143"/>
      <c r="B60" s="143"/>
      <c r="C60" s="146"/>
      <c r="D60" s="146"/>
      <c r="E60" s="147">
        <f>4+'Personal File'!$C$12</f>
        <v>11</v>
      </c>
      <c r="F60" s="148" t="s">
        <v>98</v>
      </c>
      <c r="G60" s="146"/>
      <c r="H60" s="146"/>
      <c r="I60" s="146"/>
      <c r="J60" s="143"/>
    </row>
    <row r="61" spans="1:10" x14ac:dyDescent="0.3">
      <c r="E61" s="147">
        <f>4+'Personal File'!$C$12</f>
        <v>11</v>
      </c>
      <c r="F61" s="148" t="s">
        <v>405</v>
      </c>
    </row>
    <row r="62" spans="1:10" x14ac:dyDescent="0.3">
      <c r="E62" s="147">
        <f>4+'Personal File'!$C$12</f>
        <v>11</v>
      </c>
      <c r="F62" s="148" t="s">
        <v>426</v>
      </c>
    </row>
  </sheetData>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3"/>
  <sheetViews>
    <sheetView showGridLines="0" workbookViewId="0"/>
  </sheetViews>
  <sheetFormatPr defaultRowHeight="15.6" x14ac:dyDescent="0.3"/>
  <cols>
    <col min="1" max="1" width="23.8984375" bestFit="1" customWidth="1"/>
    <col min="2" max="2" width="6.19921875" bestFit="1" customWidth="1"/>
    <col min="3" max="3" width="13.59765625" bestFit="1" customWidth="1"/>
    <col min="4" max="4" width="13.5" customWidth="1"/>
    <col min="5" max="5" width="10.5" bestFit="1" customWidth="1"/>
    <col min="6" max="7" width="13.19921875" bestFit="1" customWidth="1"/>
    <col min="8" max="8" width="21.69921875" bestFit="1" customWidth="1"/>
    <col min="9" max="9" width="5.5" bestFit="1" customWidth="1"/>
  </cols>
  <sheetData>
    <row r="1" spans="1:9" ht="23.4" thickBot="1" x14ac:dyDescent="0.35">
      <c r="A1" s="150" t="s">
        <v>99</v>
      </c>
      <c r="B1" s="151"/>
      <c r="C1" s="151"/>
      <c r="D1" s="151"/>
      <c r="E1" s="151"/>
      <c r="F1" s="151"/>
      <c r="G1" s="151"/>
      <c r="H1" s="151"/>
      <c r="I1" s="152"/>
    </row>
    <row r="2" spans="1:9" ht="16.8" x14ac:dyDescent="0.3">
      <c r="A2" s="153" t="s">
        <v>100</v>
      </c>
      <c r="B2" s="154" t="s">
        <v>101</v>
      </c>
      <c r="C2" s="154" t="s">
        <v>102</v>
      </c>
      <c r="D2" s="196" t="s">
        <v>103</v>
      </c>
      <c r="E2" s="154" t="s">
        <v>104</v>
      </c>
      <c r="F2" s="154" t="s">
        <v>105</v>
      </c>
      <c r="G2" s="154" t="s">
        <v>106</v>
      </c>
      <c r="H2" s="155" t="s">
        <v>107</v>
      </c>
      <c r="I2" s="156" t="s">
        <v>108</v>
      </c>
    </row>
    <row r="3" spans="1:9" ht="16.8" x14ac:dyDescent="0.3">
      <c r="A3" s="157" t="s">
        <v>109</v>
      </c>
      <c r="B3" s="158">
        <v>0</v>
      </c>
      <c r="C3" s="159" t="s">
        <v>110</v>
      </c>
      <c r="D3" s="160" t="s">
        <v>111</v>
      </c>
      <c r="E3" s="161" t="s">
        <v>112</v>
      </c>
      <c r="F3" s="162" t="s">
        <v>113</v>
      </c>
      <c r="G3" s="162" t="s">
        <v>114</v>
      </c>
      <c r="H3" s="162" t="s">
        <v>115</v>
      </c>
      <c r="I3" s="163">
        <v>9</v>
      </c>
    </row>
    <row r="4" spans="1:9" ht="16.8" x14ac:dyDescent="0.3">
      <c r="A4" s="157" t="s">
        <v>116</v>
      </c>
      <c r="B4" s="158">
        <v>0</v>
      </c>
      <c r="C4" s="159" t="s">
        <v>117</v>
      </c>
      <c r="D4" s="160" t="s">
        <v>111</v>
      </c>
      <c r="E4" s="161" t="s">
        <v>112</v>
      </c>
      <c r="F4" s="162" t="s">
        <v>113</v>
      </c>
      <c r="G4" s="162" t="s">
        <v>118</v>
      </c>
      <c r="H4" s="162" t="s">
        <v>119</v>
      </c>
      <c r="I4" s="163">
        <v>215</v>
      </c>
    </row>
    <row r="5" spans="1:9" ht="16.8" x14ac:dyDescent="0.3">
      <c r="A5" s="157" t="s">
        <v>120</v>
      </c>
      <c r="B5" s="158">
        <v>0</v>
      </c>
      <c r="C5" s="159" t="s">
        <v>121</v>
      </c>
      <c r="D5" s="160" t="s">
        <v>111</v>
      </c>
      <c r="E5" s="161" t="s">
        <v>112</v>
      </c>
      <c r="F5" s="162" t="s">
        <v>122</v>
      </c>
      <c r="G5" s="162" t="s">
        <v>118</v>
      </c>
      <c r="H5" s="162" t="s">
        <v>119</v>
      </c>
      <c r="I5" s="163">
        <v>216</v>
      </c>
    </row>
    <row r="6" spans="1:9" ht="16.8" x14ac:dyDescent="0.3">
      <c r="A6" s="157" t="s">
        <v>123</v>
      </c>
      <c r="B6" s="158">
        <v>0</v>
      </c>
      <c r="C6" s="164" t="s">
        <v>121</v>
      </c>
      <c r="D6" s="160" t="s">
        <v>111</v>
      </c>
      <c r="E6" s="162" t="s">
        <v>112</v>
      </c>
      <c r="F6" s="162" t="s">
        <v>124</v>
      </c>
      <c r="G6" s="162" t="s">
        <v>125</v>
      </c>
      <c r="H6" s="162" t="s">
        <v>119</v>
      </c>
      <c r="I6" s="163">
        <v>219</v>
      </c>
    </row>
    <row r="7" spans="1:9" ht="16.8" x14ac:dyDescent="0.3">
      <c r="A7" s="157" t="s">
        <v>126</v>
      </c>
      <c r="B7" s="158">
        <v>0</v>
      </c>
      <c r="C7" s="159" t="s">
        <v>127</v>
      </c>
      <c r="D7" s="160" t="s">
        <v>111</v>
      </c>
      <c r="E7" s="161" t="s">
        <v>112</v>
      </c>
      <c r="F7" s="162" t="s">
        <v>113</v>
      </c>
      <c r="G7" s="162" t="s">
        <v>118</v>
      </c>
      <c r="H7" s="162" t="s">
        <v>119</v>
      </c>
      <c r="I7" s="163">
        <v>219</v>
      </c>
    </row>
    <row r="8" spans="1:9" ht="16.8" x14ac:dyDescent="0.3">
      <c r="A8" s="157" t="s">
        <v>128</v>
      </c>
      <c r="B8" s="158">
        <v>0</v>
      </c>
      <c r="C8" s="159" t="s">
        <v>127</v>
      </c>
      <c r="D8" s="160" t="s">
        <v>111</v>
      </c>
      <c r="E8" s="161" t="s">
        <v>112</v>
      </c>
      <c r="F8" s="162" t="s">
        <v>122</v>
      </c>
      <c r="G8" s="162" t="s">
        <v>129</v>
      </c>
      <c r="H8" s="162" t="s">
        <v>119</v>
      </c>
      <c r="I8" s="165">
        <v>238</v>
      </c>
    </row>
    <row r="9" spans="1:9" ht="16.8" x14ac:dyDescent="0.3">
      <c r="A9" s="157" t="s">
        <v>130</v>
      </c>
      <c r="B9" s="158">
        <v>0</v>
      </c>
      <c r="C9" s="159" t="s">
        <v>131</v>
      </c>
      <c r="D9" s="160" t="s">
        <v>132</v>
      </c>
      <c r="E9" s="161" t="s">
        <v>112</v>
      </c>
      <c r="F9" s="162" t="s">
        <v>122</v>
      </c>
      <c r="G9" s="162" t="s">
        <v>114</v>
      </c>
      <c r="H9" s="162" t="s">
        <v>119</v>
      </c>
      <c r="I9" s="163">
        <v>248</v>
      </c>
    </row>
    <row r="10" spans="1:9" ht="16.8" x14ac:dyDescent="0.3">
      <c r="A10" s="157" t="s">
        <v>133</v>
      </c>
      <c r="B10" s="158">
        <v>0</v>
      </c>
      <c r="C10" s="159" t="s">
        <v>110</v>
      </c>
      <c r="D10" s="160" t="s">
        <v>111</v>
      </c>
      <c r="E10" s="161" t="s">
        <v>112</v>
      </c>
      <c r="F10" s="162" t="s">
        <v>134</v>
      </c>
      <c r="G10" s="162" t="s">
        <v>118</v>
      </c>
      <c r="H10" s="162" t="s">
        <v>119</v>
      </c>
      <c r="I10" s="163">
        <v>253</v>
      </c>
    </row>
    <row r="11" spans="1:9" ht="16.8" x14ac:dyDescent="0.3">
      <c r="A11" s="157" t="s">
        <v>135</v>
      </c>
      <c r="B11" s="158">
        <v>0</v>
      </c>
      <c r="C11" s="159" t="s">
        <v>110</v>
      </c>
      <c r="D11" s="160" t="s">
        <v>136</v>
      </c>
      <c r="E11" s="161" t="s">
        <v>112</v>
      </c>
      <c r="F11" s="162" t="s">
        <v>137</v>
      </c>
      <c r="G11" s="162" t="s">
        <v>114</v>
      </c>
      <c r="H11" s="162" t="s">
        <v>119</v>
      </c>
      <c r="I11" s="163">
        <v>253</v>
      </c>
    </row>
    <row r="12" spans="1:9" ht="16.8" x14ac:dyDescent="0.3">
      <c r="A12" s="157" t="s">
        <v>138</v>
      </c>
      <c r="B12" s="158">
        <v>0</v>
      </c>
      <c r="C12" s="159" t="s">
        <v>139</v>
      </c>
      <c r="D12" s="160" t="s">
        <v>140</v>
      </c>
      <c r="E12" s="161" t="s">
        <v>141</v>
      </c>
      <c r="F12" s="162" t="s">
        <v>122</v>
      </c>
      <c r="G12" s="162" t="s">
        <v>142</v>
      </c>
      <c r="H12" s="162" t="s">
        <v>143</v>
      </c>
      <c r="I12" s="163">
        <v>101</v>
      </c>
    </row>
    <row r="13" spans="1:9" ht="16.8" x14ac:dyDescent="0.3">
      <c r="A13" s="157" t="s">
        <v>144</v>
      </c>
      <c r="B13" s="158">
        <v>0</v>
      </c>
      <c r="C13" s="159" t="s">
        <v>121</v>
      </c>
      <c r="D13" s="160" t="s">
        <v>111</v>
      </c>
      <c r="E13" s="161" t="s">
        <v>112</v>
      </c>
      <c r="F13" s="162" t="s">
        <v>134</v>
      </c>
      <c r="G13" s="162" t="s">
        <v>118</v>
      </c>
      <c r="H13" s="162" t="s">
        <v>119</v>
      </c>
      <c r="I13" s="163">
        <v>267</v>
      </c>
    </row>
    <row r="14" spans="1:9" ht="16.8" x14ac:dyDescent="0.3">
      <c r="A14" s="157" t="s">
        <v>145</v>
      </c>
      <c r="B14" s="158">
        <v>0</v>
      </c>
      <c r="C14" s="159" t="s">
        <v>121</v>
      </c>
      <c r="D14" s="160" t="s">
        <v>136</v>
      </c>
      <c r="E14" s="161" t="s">
        <v>112</v>
      </c>
      <c r="F14" s="162" t="s">
        <v>146</v>
      </c>
      <c r="G14" s="162" t="s">
        <v>114</v>
      </c>
      <c r="H14" s="162" t="s">
        <v>119</v>
      </c>
      <c r="I14" s="163">
        <v>269</v>
      </c>
    </row>
    <row r="15" spans="1:9" ht="16.8" x14ac:dyDescent="0.3">
      <c r="A15" s="157" t="s">
        <v>147</v>
      </c>
      <c r="B15" s="158">
        <v>0</v>
      </c>
      <c r="C15" s="164" t="s">
        <v>148</v>
      </c>
      <c r="D15" s="160" t="s">
        <v>149</v>
      </c>
      <c r="E15" s="161" t="s">
        <v>112</v>
      </c>
      <c r="F15" s="162" t="s">
        <v>122</v>
      </c>
      <c r="G15" s="162" t="s">
        <v>129</v>
      </c>
      <c r="H15" s="162" t="s">
        <v>119</v>
      </c>
      <c r="I15" s="163">
        <v>272</v>
      </c>
    </row>
    <row r="16" spans="1:9" ht="16.8" x14ac:dyDescent="0.3">
      <c r="A16" s="157" t="s">
        <v>150</v>
      </c>
      <c r="B16" s="158">
        <v>0</v>
      </c>
      <c r="C16" s="159" t="s">
        <v>117</v>
      </c>
      <c r="D16" s="160" t="s">
        <v>111</v>
      </c>
      <c r="E16" s="161" t="s">
        <v>112</v>
      </c>
      <c r="F16" s="162" t="s">
        <v>151</v>
      </c>
      <c r="G16" s="162" t="s">
        <v>152</v>
      </c>
      <c r="H16" s="162" t="s">
        <v>153</v>
      </c>
      <c r="I16" s="163">
        <v>128</v>
      </c>
    </row>
    <row r="17" spans="1:9" ht="16.8" x14ac:dyDescent="0.3">
      <c r="A17" s="166" t="s">
        <v>154</v>
      </c>
      <c r="B17" s="167">
        <v>0</v>
      </c>
      <c r="C17" s="168" t="s">
        <v>110</v>
      </c>
      <c r="D17" s="169" t="s">
        <v>140</v>
      </c>
      <c r="E17" s="169" t="s">
        <v>112</v>
      </c>
      <c r="F17" s="170" t="s">
        <v>122</v>
      </c>
      <c r="G17" s="170" t="s">
        <v>129</v>
      </c>
      <c r="H17" s="170" t="s">
        <v>119</v>
      </c>
      <c r="I17" s="171">
        <v>298</v>
      </c>
    </row>
    <row r="18" spans="1:9" ht="16.8" x14ac:dyDescent="0.3">
      <c r="A18" s="157" t="s">
        <v>155</v>
      </c>
      <c r="B18" s="158">
        <v>1</v>
      </c>
      <c r="C18" s="159" t="s">
        <v>156</v>
      </c>
      <c r="D18" s="160" t="s">
        <v>140</v>
      </c>
      <c r="E18" s="161" t="s">
        <v>112</v>
      </c>
      <c r="F18" s="162" t="s">
        <v>157</v>
      </c>
      <c r="G18" s="162" t="s">
        <v>125</v>
      </c>
      <c r="H18" s="162" t="s">
        <v>119</v>
      </c>
      <c r="I18" s="165">
        <v>205</v>
      </c>
    </row>
    <row r="19" spans="1:9" ht="16.8" x14ac:dyDescent="0.3">
      <c r="A19" s="157" t="s">
        <v>158</v>
      </c>
      <c r="B19" s="158">
        <v>1</v>
      </c>
      <c r="C19" s="159" t="s">
        <v>110</v>
      </c>
      <c r="D19" s="160" t="s">
        <v>159</v>
      </c>
      <c r="E19" s="161" t="s">
        <v>112</v>
      </c>
      <c r="F19" s="162" t="s">
        <v>122</v>
      </c>
      <c r="G19" s="162" t="s">
        <v>118</v>
      </c>
      <c r="H19" s="162" t="s">
        <v>119</v>
      </c>
      <c r="I19" s="165">
        <v>205</v>
      </c>
    </row>
    <row r="20" spans="1:9" ht="16.8" x14ac:dyDescent="0.3">
      <c r="A20" s="157" t="s">
        <v>160</v>
      </c>
      <c r="B20" s="158">
        <v>1</v>
      </c>
      <c r="C20" s="159" t="s">
        <v>148</v>
      </c>
      <c r="D20" s="160" t="s">
        <v>161</v>
      </c>
      <c r="E20" s="161" t="s">
        <v>112</v>
      </c>
      <c r="F20" s="162" t="s">
        <v>122</v>
      </c>
      <c r="G20" s="162" t="s">
        <v>162</v>
      </c>
      <c r="H20" s="162" t="s">
        <v>163</v>
      </c>
      <c r="I20" s="165">
        <v>83</v>
      </c>
    </row>
    <row r="21" spans="1:9" ht="16.8" x14ac:dyDescent="0.3">
      <c r="A21" s="157" t="s">
        <v>164</v>
      </c>
      <c r="B21" s="158">
        <v>1</v>
      </c>
      <c r="C21" s="159" t="s">
        <v>156</v>
      </c>
      <c r="D21" s="160" t="s">
        <v>165</v>
      </c>
      <c r="E21" s="161" t="s">
        <v>112</v>
      </c>
      <c r="F21" s="162" t="s">
        <v>113</v>
      </c>
      <c r="G21" s="162" t="s">
        <v>166</v>
      </c>
      <c r="H21" s="162" t="s">
        <v>119</v>
      </c>
      <c r="I21" s="163">
        <v>211</v>
      </c>
    </row>
    <row r="22" spans="1:9" ht="16.8" x14ac:dyDescent="0.3">
      <c r="A22" s="157" t="s">
        <v>167</v>
      </c>
      <c r="B22" s="158">
        <v>1</v>
      </c>
      <c r="C22" s="159" t="s">
        <v>127</v>
      </c>
      <c r="D22" s="160" t="s">
        <v>149</v>
      </c>
      <c r="E22" s="161" t="s">
        <v>112</v>
      </c>
      <c r="F22" s="162" t="s">
        <v>146</v>
      </c>
      <c r="G22" s="162" t="s">
        <v>114</v>
      </c>
      <c r="H22" s="162" t="s">
        <v>119</v>
      </c>
      <c r="I22" s="163">
        <v>212</v>
      </c>
    </row>
    <row r="23" spans="1:9" ht="16.8" x14ac:dyDescent="0.3">
      <c r="A23" s="157" t="s">
        <v>168</v>
      </c>
      <c r="B23" s="158">
        <v>1</v>
      </c>
      <c r="C23" s="172" t="s">
        <v>117</v>
      </c>
      <c r="D23" s="173" t="s">
        <v>140</v>
      </c>
      <c r="E23" s="174" t="s">
        <v>169</v>
      </c>
      <c r="F23" s="162" t="s">
        <v>113</v>
      </c>
      <c r="G23" s="175" t="s">
        <v>152</v>
      </c>
      <c r="H23" s="162" t="s">
        <v>170</v>
      </c>
      <c r="I23" s="78">
        <v>91</v>
      </c>
    </row>
    <row r="24" spans="1:9" ht="16.8" x14ac:dyDescent="0.3">
      <c r="A24" s="157" t="s">
        <v>171</v>
      </c>
      <c r="B24" s="158">
        <v>1</v>
      </c>
      <c r="C24" s="159" t="s">
        <v>121</v>
      </c>
      <c r="D24" s="160" t="s">
        <v>111</v>
      </c>
      <c r="E24" s="161" t="s">
        <v>112</v>
      </c>
      <c r="F24" s="162" t="s">
        <v>122</v>
      </c>
      <c r="G24" s="162" t="s">
        <v>118</v>
      </c>
      <c r="H24" s="162" t="s">
        <v>119</v>
      </c>
      <c r="I24" s="163">
        <v>216</v>
      </c>
    </row>
    <row r="25" spans="1:9" ht="16.8" x14ac:dyDescent="0.3">
      <c r="A25" s="157" t="s">
        <v>172</v>
      </c>
      <c r="B25" s="158">
        <v>1</v>
      </c>
      <c r="C25" s="159" t="s">
        <v>139</v>
      </c>
      <c r="D25" s="160" t="s">
        <v>111</v>
      </c>
      <c r="E25" s="161" t="s">
        <v>112</v>
      </c>
      <c r="F25" s="162" t="s">
        <v>113</v>
      </c>
      <c r="G25" s="162" t="s">
        <v>114</v>
      </c>
      <c r="H25" s="162" t="s">
        <v>119</v>
      </c>
      <c r="I25" s="163">
        <v>217</v>
      </c>
    </row>
    <row r="26" spans="1:9" ht="16.8" x14ac:dyDescent="0.3">
      <c r="A26" s="157" t="s">
        <v>173</v>
      </c>
      <c r="B26" s="158">
        <v>1</v>
      </c>
      <c r="C26" s="159" t="s">
        <v>127</v>
      </c>
      <c r="D26" s="160" t="s">
        <v>140</v>
      </c>
      <c r="E26" s="161" t="s">
        <v>112</v>
      </c>
      <c r="F26" s="162" t="s">
        <v>174</v>
      </c>
      <c r="G26" s="162" t="s">
        <v>114</v>
      </c>
      <c r="H26" s="162" t="s">
        <v>119</v>
      </c>
      <c r="I26" s="163">
        <v>218</v>
      </c>
    </row>
    <row r="27" spans="1:9" ht="16.8" x14ac:dyDescent="0.3">
      <c r="A27" s="157" t="s">
        <v>175</v>
      </c>
      <c r="B27" s="158">
        <v>1</v>
      </c>
      <c r="C27" s="159" t="s">
        <v>127</v>
      </c>
      <c r="D27" s="160" t="s">
        <v>140</v>
      </c>
      <c r="E27" s="161" t="s">
        <v>112</v>
      </c>
      <c r="F27" s="162" t="s">
        <v>124</v>
      </c>
      <c r="G27" s="162" t="s">
        <v>114</v>
      </c>
      <c r="H27" s="162" t="s">
        <v>119</v>
      </c>
      <c r="I27" s="163">
        <v>218</v>
      </c>
    </row>
    <row r="28" spans="1:9" ht="16.8" x14ac:dyDescent="0.3">
      <c r="A28" s="157" t="s">
        <v>176</v>
      </c>
      <c r="B28" s="158">
        <v>1</v>
      </c>
      <c r="C28" s="159" t="s">
        <v>127</v>
      </c>
      <c r="D28" s="160" t="s">
        <v>111</v>
      </c>
      <c r="E28" s="161" t="s">
        <v>112</v>
      </c>
      <c r="F28" s="162" t="s">
        <v>124</v>
      </c>
      <c r="G28" s="162" t="s">
        <v>125</v>
      </c>
      <c r="H28" s="162" t="s">
        <v>119</v>
      </c>
      <c r="I28" s="163">
        <v>220</v>
      </c>
    </row>
    <row r="29" spans="1:9" ht="16.8" x14ac:dyDescent="0.3">
      <c r="A29" s="157" t="s">
        <v>177</v>
      </c>
      <c r="B29" s="158">
        <v>1</v>
      </c>
      <c r="C29" s="477" t="s">
        <v>127</v>
      </c>
      <c r="D29" s="478" t="s">
        <v>149</v>
      </c>
      <c r="E29" s="161" t="s">
        <v>112</v>
      </c>
      <c r="F29" s="479" t="s">
        <v>124</v>
      </c>
      <c r="G29" s="479" t="s">
        <v>125</v>
      </c>
      <c r="H29" s="479" t="s">
        <v>119</v>
      </c>
      <c r="I29" s="163">
        <v>220</v>
      </c>
    </row>
    <row r="30" spans="1:9" ht="16.8" x14ac:dyDescent="0.3">
      <c r="A30" s="157" t="s">
        <v>179</v>
      </c>
      <c r="B30" s="158">
        <v>1</v>
      </c>
      <c r="C30" s="159" t="s">
        <v>131</v>
      </c>
      <c r="D30" s="160" t="s">
        <v>140</v>
      </c>
      <c r="E30" s="161" t="s">
        <v>112</v>
      </c>
      <c r="F30" s="162" t="s">
        <v>146</v>
      </c>
      <c r="G30" s="162" t="s">
        <v>129</v>
      </c>
      <c r="H30" s="162" t="s">
        <v>119</v>
      </c>
      <c r="I30" s="165">
        <v>224</v>
      </c>
    </row>
    <row r="31" spans="1:9" ht="16.8" x14ac:dyDescent="0.3">
      <c r="A31" s="157" t="s">
        <v>180</v>
      </c>
      <c r="B31" s="158">
        <v>1</v>
      </c>
      <c r="C31" s="159" t="s">
        <v>127</v>
      </c>
      <c r="D31" s="160" t="s">
        <v>181</v>
      </c>
      <c r="E31" s="162" t="s">
        <v>112</v>
      </c>
      <c r="F31" s="162" t="s">
        <v>122</v>
      </c>
      <c r="G31" s="162" t="s">
        <v>182</v>
      </c>
      <c r="H31" s="162" t="s">
        <v>183</v>
      </c>
      <c r="I31" s="163">
        <v>96</v>
      </c>
    </row>
    <row r="32" spans="1:9" ht="16.8" x14ac:dyDescent="0.3">
      <c r="A32" s="157" t="s">
        <v>184</v>
      </c>
      <c r="B32" s="158">
        <v>1</v>
      </c>
      <c r="C32" s="159" t="s">
        <v>148</v>
      </c>
      <c r="D32" s="160" t="s">
        <v>111</v>
      </c>
      <c r="E32" s="161" t="s">
        <v>112</v>
      </c>
      <c r="F32" s="162" t="s">
        <v>122</v>
      </c>
      <c r="G32" s="162" t="s">
        <v>142</v>
      </c>
      <c r="H32" s="162" t="s">
        <v>119</v>
      </c>
      <c r="I32" s="163">
        <v>226</v>
      </c>
    </row>
    <row r="33" spans="1:9" ht="16.8" x14ac:dyDescent="0.3">
      <c r="A33" s="157" t="s">
        <v>185</v>
      </c>
      <c r="B33" s="158">
        <v>1</v>
      </c>
      <c r="C33" s="159" t="s">
        <v>110</v>
      </c>
      <c r="D33" s="160" t="s">
        <v>140</v>
      </c>
      <c r="E33" s="161" t="s">
        <v>112</v>
      </c>
      <c r="F33" s="162" t="s">
        <v>174</v>
      </c>
      <c r="G33" s="162" t="s">
        <v>125</v>
      </c>
      <c r="H33" s="162" t="s">
        <v>119</v>
      </c>
      <c r="I33" s="163">
        <v>227</v>
      </c>
    </row>
    <row r="34" spans="1:9" ht="16.8" x14ac:dyDescent="0.3">
      <c r="A34" s="157" t="s">
        <v>186</v>
      </c>
      <c r="B34" s="158">
        <v>1</v>
      </c>
      <c r="C34" s="159" t="s">
        <v>148</v>
      </c>
      <c r="D34" s="160" t="s">
        <v>187</v>
      </c>
      <c r="E34" s="161" t="s">
        <v>112</v>
      </c>
      <c r="F34" s="162" t="s">
        <v>113</v>
      </c>
      <c r="G34" s="162" t="s">
        <v>188</v>
      </c>
      <c r="H34" s="162" t="s">
        <v>183</v>
      </c>
      <c r="I34" s="163">
        <v>99</v>
      </c>
    </row>
    <row r="35" spans="1:9" ht="16.8" x14ac:dyDescent="0.3">
      <c r="A35" s="157" t="s">
        <v>189</v>
      </c>
      <c r="B35" s="158">
        <v>1</v>
      </c>
      <c r="C35" s="159" t="s">
        <v>127</v>
      </c>
      <c r="D35" s="173" t="s">
        <v>190</v>
      </c>
      <c r="E35" s="161" t="s">
        <v>191</v>
      </c>
      <c r="F35" s="175" t="s">
        <v>146</v>
      </c>
      <c r="G35" s="162" t="s">
        <v>166</v>
      </c>
      <c r="H35" s="162" t="s">
        <v>192</v>
      </c>
      <c r="I35" s="78">
        <v>150</v>
      </c>
    </row>
    <row r="36" spans="1:9" ht="16.8" x14ac:dyDescent="0.3">
      <c r="A36" s="157" t="s">
        <v>193</v>
      </c>
      <c r="B36" s="158">
        <v>1</v>
      </c>
      <c r="C36" s="159" t="s">
        <v>131</v>
      </c>
      <c r="D36" s="160" t="s">
        <v>111</v>
      </c>
      <c r="E36" s="162" t="s">
        <v>112</v>
      </c>
      <c r="F36" s="162" t="s">
        <v>174</v>
      </c>
      <c r="G36" s="162" t="s">
        <v>125</v>
      </c>
      <c r="H36" s="162" t="s">
        <v>115</v>
      </c>
      <c r="I36" s="163">
        <v>108</v>
      </c>
    </row>
    <row r="37" spans="1:9" ht="16.8" x14ac:dyDescent="0.3">
      <c r="A37" s="157" t="s">
        <v>194</v>
      </c>
      <c r="B37" s="158">
        <v>1</v>
      </c>
      <c r="C37" s="159" t="s">
        <v>117</v>
      </c>
      <c r="D37" s="160" t="s">
        <v>111</v>
      </c>
      <c r="E37" s="161" t="s">
        <v>141</v>
      </c>
      <c r="F37" s="162" t="s">
        <v>113</v>
      </c>
      <c r="G37" s="162" t="s">
        <v>142</v>
      </c>
      <c r="H37" s="162" t="s">
        <v>192</v>
      </c>
      <c r="I37" s="163">
        <v>151</v>
      </c>
    </row>
    <row r="38" spans="1:9" ht="16.8" x14ac:dyDescent="0.3">
      <c r="A38" s="157" t="s">
        <v>195</v>
      </c>
      <c r="B38" s="158">
        <v>1</v>
      </c>
      <c r="C38" s="176" t="s">
        <v>148</v>
      </c>
      <c r="D38" s="177" t="s">
        <v>140</v>
      </c>
      <c r="E38" s="178" t="s">
        <v>112</v>
      </c>
      <c r="F38" s="178" t="s">
        <v>122</v>
      </c>
      <c r="G38" s="178" t="s">
        <v>114</v>
      </c>
      <c r="H38" s="162" t="s">
        <v>119</v>
      </c>
      <c r="I38" s="163">
        <v>241</v>
      </c>
    </row>
    <row r="39" spans="1:9" ht="16.8" x14ac:dyDescent="0.3">
      <c r="A39" s="157" t="s">
        <v>196</v>
      </c>
      <c r="B39" s="158">
        <v>1</v>
      </c>
      <c r="C39" s="159" t="s">
        <v>156</v>
      </c>
      <c r="D39" s="160" t="s">
        <v>140</v>
      </c>
      <c r="E39" s="161" t="s">
        <v>112</v>
      </c>
      <c r="F39" s="162" t="s">
        <v>137</v>
      </c>
      <c r="G39" s="162" t="s">
        <v>152</v>
      </c>
      <c r="H39" s="162" t="s">
        <v>153</v>
      </c>
      <c r="I39" s="163">
        <v>122</v>
      </c>
    </row>
    <row r="40" spans="1:9" ht="16.8" x14ac:dyDescent="0.3">
      <c r="A40" s="157" t="s">
        <v>197</v>
      </c>
      <c r="B40" s="158">
        <v>1</v>
      </c>
      <c r="C40" s="159" t="s">
        <v>131</v>
      </c>
      <c r="D40" s="160" t="s">
        <v>111</v>
      </c>
      <c r="E40" s="161" t="s">
        <v>112</v>
      </c>
      <c r="F40" s="178" t="s">
        <v>137</v>
      </c>
      <c r="G40" s="162" t="s">
        <v>114</v>
      </c>
      <c r="H40" s="162" t="s">
        <v>198</v>
      </c>
      <c r="I40" s="163">
        <v>100</v>
      </c>
    </row>
    <row r="41" spans="1:9" ht="16.8" x14ac:dyDescent="0.3">
      <c r="A41" s="157" t="s">
        <v>199</v>
      </c>
      <c r="B41" s="158">
        <v>1</v>
      </c>
      <c r="C41" s="159" t="s">
        <v>110</v>
      </c>
      <c r="D41" s="160" t="s">
        <v>140</v>
      </c>
      <c r="E41" s="161" t="s">
        <v>112</v>
      </c>
      <c r="F41" s="162" t="s">
        <v>122</v>
      </c>
      <c r="G41" s="162" t="s">
        <v>200</v>
      </c>
      <c r="H41" s="162" t="s">
        <v>119</v>
      </c>
      <c r="I41" s="163">
        <v>251</v>
      </c>
    </row>
    <row r="42" spans="1:9" ht="16.8" x14ac:dyDescent="0.3">
      <c r="A42" s="157" t="s">
        <v>201</v>
      </c>
      <c r="B42" s="158">
        <v>1</v>
      </c>
      <c r="C42" s="159" t="s">
        <v>110</v>
      </c>
      <c r="D42" s="160" t="s">
        <v>202</v>
      </c>
      <c r="E42" s="161" t="s">
        <v>112</v>
      </c>
      <c r="F42" s="162" t="s">
        <v>122</v>
      </c>
      <c r="G42" s="162" t="s">
        <v>125</v>
      </c>
      <c r="H42" s="162" t="s">
        <v>119</v>
      </c>
      <c r="I42" s="179">
        <v>251</v>
      </c>
    </row>
    <row r="43" spans="1:9" ht="16.8" x14ac:dyDescent="0.3">
      <c r="A43" s="157" t="s">
        <v>203</v>
      </c>
      <c r="B43" s="158">
        <v>1</v>
      </c>
      <c r="C43" s="159" t="s">
        <v>148</v>
      </c>
      <c r="D43" s="177" t="s">
        <v>111</v>
      </c>
      <c r="E43" s="178" t="s">
        <v>112</v>
      </c>
      <c r="F43" s="162" t="s">
        <v>146</v>
      </c>
      <c r="G43" s="162" t="s">
        <v>125</v>
      </c>
      <c r="H43" s="162" t="s">
        <v>115</v>
      </c>
      <c r="I43" s="180">
        <v>148</v>
      </c>
    </row>
    <row r="44" spans="1:9" ht="16.8" x14ac:dyDescent="0.3">
      <c r="A44" s="157" t="s">
        <v>204</v>
      </c>
      <c r="B44" s="158">
        <v>1</v>
      </c>
      <c r="C44" s="159" t="s">
        <v>131</v>
      </c>
      <c r="D44" s="160" t="s">
        <v>140</v>
      </c>
      <c r="E44" s="161" t="s">
        <v>112</v>
      </c>
      <c r="F44" s="162" t="s">
        <v>146</v>
      </c>
      <c r="G44" s="162" t="s">
        <v>125</v>
      </c>
      <c r="H44" s="162" t="s">
        <v>205</v>
      </c>
      <c r="I44" s="163">
        <v>170</v>
      </c>
    </row>
    <row r="45" spans="1:9" ht="16.8" x14ac:dyDescent="0.3">
      <c r="A45" s="157" t="s">
        <v>206</v>
      </c>
      <c r="B45" s="158">
        <v>1</v>
      </c>
      <c r="C45" s="159" t="s">
        <v>117</v>
      </c>
      <c r="D45" s="160" t="s">
        <v>111</v>
      </c>
      <c r="E45" s="161" t="s">
        <v>112</v>
      </c>
      <c r="F45" s="162" t="s">
        <v>207</v>
      </c>
      <c r="G45" s="162" t="s">
        <v>125</v>
      </c>
      <c r="H45" s="162" t="s">
        <v>119</v>
      </c>
      <c r="I45" s="163">
        <v>258</v>
      </c>
    </row>
    <row r="46" spans="1:9" ht="16.8" x14ac:dyDescent="0.3">
      <c r="A46" s="157" t="s">
        <v>208</v>
      </c>
      <c r="B46" s="158">
        <v>1</v>
      </c>
      <c r="C46" s="159" t="s">
        <v>127</v>
      </c>
      <c r="D46" s="160" t="s">
        <v>209</v>
      </c>
      <c r="E46" s="161" t="s">
        <v>169</v>
      </c>
      <c r="F46" s="162" t="s">
        <v>146</v>
      </c>
      <c r="G46" s="162" t="s">
        <v>118</v>
      </c>
      <c r="H46" s="162" t="s">
        <v>205</v>
      </c>
      <c r="I46" s="163">
        <v>171</v>
      </c>
    </row>
    <row r="47" spans="1:9" ht="16.8" x14ac:dyDescent="0.3">
      <c r="A47" s="157" t="s">
        <v>210</v>
      </c>
      <c r="B47" s="158">
        <v>1</v>
      </c>
      <c r="C47" s="159" t="s">
        <v>148</v>
      </c>
      <c r="D47" s="160" t="s">
        <v>149</v>
      </c>
      <c r="E47" s="161" t="s">
        <v>112</v>
      </c>
      <c r="F47" s="162" t="s">
        <v>122</v>
      </c>
      <c r="G47" s="162" t="s">
        <v>125</v>
      </c>
      <c r="H47" s="162" t="s">
        <v>119</v>
      </c>
      <c r="I47" s="165">
        <v>266</v>
      </c>
    </row>
    <row r="48" spans="1:9" ht="16.8" x14ac:dyDescent="0.3">
      <c r="A48" s="157" t="s">
        <v>211</v>
      </c>
      <c r="B48" s="158">
        <v>1</v>
      </c>
      <c r="C48" s="159" t="s">
        <v>148</v>
      </c>
      <c r="D48" s="160" t="s">
        <v>149</v>
      </c>
      <c r="E48" s="161" t="s">
        <v>112</v>
      </c>
      <c r="F48" s="162" t="s">
        <v>122</v>
      </c>
      <c r="G48" s="162" t="s">
        <v>125</v>
      </c>
      <c r="H48" s="162" t="s">
        <v>119</v>
      </c>
      <c r="I48" s="165">
        <v>266</v>
      </c>
    </row>
    <row r="49" spans="1:9" ht="16.8" x14ac:dyDescent="0.3">
      <c r="A49" s="157" t="s">
        <v>212</v>
      </c>
      <c r="B49" s="158">
        <v>1</v>
      </c>
      <c r="C49" s="159" t="s">
        <v>148</v>
      </c>
      <c r="D49" s="177" t="s">
        <v>111</v>
      </c>
      <c r="E49" s="178" t="s">
        <v>112</v>
      </c>
      <c r="F49" s="162" t="s">
        <v>113</v>
      </c>
      <c r="G49" s="162" t="s">
        <v>114</v>
      </c>
      <c r="H49" s="162" t="s">
        <v>119</v>
      </c>
      <c r="I49" s="180">
        <v>271</v>
      </c>
    </row>
    <row r="50" spans="1:9" ht="16.8" x14ac:dyDescent="0.3">
      <c r="A50" s="157" t="s">
        <v>213</v>
      </c>
      <c r="B50" s="158">
        <v>1</v>
      </c>
      <c r="C50" s="172" t="s">
        <v>148</v>
      </c>
      <c r="D50" s="173" t="s">
        <v>140</v>
      </c>
      <c r="E50" s="161" t="s">
        <v>112</v>
      </c>
      <c r="F50" s="175" t="s">
        <v>122</v>
      </c>
      <c r="G50" s="175" t="s">
        <v>114</v>
      </c>
      <c r="H50" s="175" t="s">
        <v>198</v>
      </c>
      <c r="I50" s="163">
        <v>104</v>
      </c>
    </row>
    <row r="51" spans="1:9" ht="16.8" x14ac:dyDescent="0.3">
      <c r="A51" s="157" t="s">
        <v>214</v>
      </c>
      <c r="B51" s="158">
        <v>1</v>
      </c>
      <c r="C51" s="159" t="s">
        <v>148</v>
      </c>
      <c r="D51" s="160" t="s">
        <v>140</v>
      </c>
      <c r="E51" s="161" t="s">
        <v>112</v>
      </c>
      <c r="F51" s="162" t="s">
        <v>122</v>
      </c>
      <c r="G51" s="162" t="s">
        <v>152</v>
      </c>
      <c r="H51" s="162" t="s">
        <v>119</v>
      </c>
      <c r="I51" s="163">
        <v>274</v>
      </c>
    </row>
    <row r="52" spans="1:9" ht="16.8" x14ac:dyDescent="0.3">
      <c r="A52" s="157" t="s">
        <v>215</v>
      </c>
      <c r="B52" s="158">
        <v>1</v>
      </c>
      <c r="C52" s="159" t="s">
        <v>148</v>
      </c>
      <c r="D52" s="160" t="s">
        <v>159</v>
      </c>
      <c r="E52" s="161" t="s">
        <v>112</v>
      </c>
      <c r="F52" s="162" t="s">
        <v>122</v>
      </c>
      <c r="G52" s="162" t="s">
        <v>125</v>
      </c>
      <c r="H52" s="162" t="s">
        <v>119</v>
      </c>
      <c r="I52" s="165">
        <v>278</v>
      </c>
    </row>
    <row r="53" spans="1:9" ht="16.8" x14ac:dyDescent="0.3">
      <c r="A53" s="157" t="s">
        <v>216</v>
      </c>
      <c r="B53" s="158">
        <v>1</v>
      </c>
      <c r="C53" s="159" t="s">
        <v>110</v>
      </c>
      <c r="D53" s="177" t="s">
        <v>111</v>
      </c>
      <c r="E53" s="178" t="s">
        <v>112</v>
      </c>
      <c r="F53" s="178" t="s">
        <v>146</v>
      </c>
      <c r="G53" s="178" t="s">
        <v>152</v>
      </c>
      <c r="H53" s="178" t="s">
        <v>115</v>
      </c>
      <c r="I53" s="163">
        <v>198</v>
      </c>
    </row>
    <row r="54" spans="1:9" ht="16.8" x14ac:dyDescent="0.3">
      <c r="A54" s="157" t="s">
        <v>217</v>
      </c>
      <c r="B54" s="158">
        <v>1</v>
      </c>
      <c r="C54" s="159" t="s">
        <v>117</v>
      </c>
      <c r="D54" s="160" t="s">
        <v>149</v>
      </c>
      <c r="E54" s="161" t="s">
        <v>169</v>
      </c>
      <c r="F54" s="162" t="s">
        <v>113</v>
      </c>
      <c r="G54" s="162" t="s">
        <v>152</v>
      </c>
      <c r="H54" s="162" t="s">
        <v>119</v>
      </c>
      <c r="I54" s="179">
        <v>285</v>
      </c>
    </row>
    <row r="55" spans="1:9" ht="16.8" x14ac:dyDescent="0.3">
      <c r="A55" s="157" t="s">
        <v>218</v>
      </c>
      <c r="B55" s="158">
        <v>1</v>
      </c>
      <c r="C55" s="159" t="s">
        <v>117</v>
      </c>
      <c r="D55" s="160" t="s">
        <v>140</v>
      </c>
      <c r="E55" s="160" t="s">
        <v>112</v>
      </c>
      <c r="F55" s="162" t="s">
        <v>113</v>
      </c>
      <c r="G55" s="162" t="s">
        <v>152</v>
      </c>
      <c r="H55" s="162" t="s">
        <v>119</v>
      </c>
      <c r="I55" s="181">
        <v>288</v>
      </c>
    </row>
    <row r="56" spans="1:9" ht="16.8" x14ac:dyDescent="0.3">
      <c r="A56" s="157" t="s">
        <v>219</v>
      </c>
      <c r="B56" s="158">
        <v>1</v>
      </c>
      <c r="C56" s="159" t="s">
        <v>117</v>
      </c>
      <c r="D56" s="160" t="s">
        <v>149</v>
      </c>
      <c r="E56" s="161" t="s">
        <v>169</v>
      </c>
      <c r="F56" s="162" t="s">
        <v>113</v>
      </c>
      <c r="G56" s="162" t="s">
        <v>152</v>
      </c>
      <c r="H56" s="162" t="s">
        <v>220</v>
      </c>
      <c r="I56" s="179">
        <v>71</v>
      </c>
    </row>
    <row r="57" spans="1:9" ht="16.8" x14ac:dyDescent="0.3">
      <c r="A57" s="157" t="s">
        <v>221</v>
      </c>
      <c r="B57" s="158">
        <v>1</v>
      </c>
      <c r="C57" s="159" t="s">
        <v>117</v>
      </c>
      <c r="D57" s="160" t="s">
        <v>111</v>
      </c>
      <c r="E57" s="161" t="s">
        <v>112</v>
      </c>
      <c r="F57" s="162" t="s">
        <v>122</v>
      </c>
      <c r="G57" s="162" t="s">
        <v>222</v>
      </c>
      <c r="H57" s="162" t="s">
        <v>205</v>
      </c>
      <c r="I57" s="163">
        <v>186</v>
      </c>
    </row>
    <row r="58" spans="1:9" ht="16.8" x14ac:dyDescent="0.3">
      <c r="A58" s="166" t="s">
        <v>223</v>
      </c>
      <c r="B58" s="167">
        <v>1</v>
      </c>
      <c r="C58" s="182" t="s">
        <v>156</v>
      </c>
      <c r="D58" s="183" t="s">
        <v>165</v>
      </c>
      <c r="E58" s="184" t="s">
        <v>112</v>
      </c>
      <c r="F58" s="170" t="s">
        <v>113</v>
      </c>
      <c r="G58" s="184" t="s">
        <v>166</v>
      </c>
      <c r="H58" s="184" t="s">
        <v>183</v>
      </c>
      <c r="I58" s="185">
        <v>111</v>
      </c>
    </row>
    <row r="59" spans="1:9" ht="16.8" x14ac:dyDescent="0.3">
      <c r="A59" s="157" t="s">
        <v>224</v>
      </c>
      <c r="B59" s="158">
        <v>2</v>
      </c>
      <c r="C59" s="159" t="s">
        <v>156</v>
      </c>
      <c r="D59" s="160" t="s">
        <v>140</v>
      </c>
      <c r="E59" s="161" t="s">
        <v>112</v>
      </c>
      <c r="F59" s="162" t="s">
        <v>122</v>
      </c>
      <c r="G59" s="162" t="s">
        <v>125</v>
      </c>
      <c r="H59" s="162" t="s">
        <v>119</v>
      </c>
      <c r="I59" s="165">
        <v>196</v>
      </c>
    </row>
    <row r="60" spans="1:9" ht="16.8" x14ac:dyDescent="0.3">
      <c r="A60" s="157" t="s">
        <v>225</v>
      </c>
      <c r="B60" s="158">
        <v>2</v>
      </c>
      <c r="C60" s="159" t="s">
        <v>127</v>
      </c>
      <c r="D60" s="160" t="s">
        <v>136</v>
      </c>
      <c r="E60" s="161" t="s">
        <v>112</v>
      </c>
      <c r="F60" s="162" t="s">
        <v>146</v>
      </c>
      <c r="G60" s="162" t="s">
        <v>118</v>
      </c>
      <c r="H60" s="162" t="s">
        <v>119</v>
      </c>
      <c r="I60" s="163">
        <v>202</v>
      </c>
    </row>
    <row r="61" spans="1:9" ht="16.8" x14ac:dyDescent="0.3">
      <c r="A61" s="157" t="s">
        <v>226</v>
      </c>
      <c r="B61" s="158">
        <v>2</v>
      </c>
      <c r="C61" s="159" t="s">
        <v>121</v>
      </c>
      <c r="D61" s="160" t="s">
        <v>111</v>
      </c>
      <c r="E61" s="161" t="s">
        <v>112</v>
      </c>
      <c r="F61" s="162" t="s">
        <v>122</v>
      </c>
      <c r="G61" s="162" t="s">
        <v>118</v>
      </c>
      <c r="H61" s="162" t="s">
        <v>119</v>
      </c>
      <c r="I61" s="163">
        <v>216</v>
      </c>
    </row>
    <row r="62" spans="1:9" ht="16.8" x14ac:dyDescent="0.3">
      <c r="A62" s="157" t="s">
        <v>227</v>
      </c>
      <c r="B62" s="158">
        <v>2</v>
      </c>
      <c r="C62" s="159" t="s">
        <v>127</v>
      </c>
      <c r="D62" s="160" t="s">
        <v>111</v>
      </c>
      <c r="E62" s="161" t="s">
        <v>112</v>
      </c>
      <c r="F62" s="162" t="s">
        <v>137</v>
      </c>
      <c r="G62" s="162" t="s">
        <v>125</v>
      </c>
      <c r="H62" s="162" t="s">
        <v>119</v>
      </c>
      <c r="I62" s="163">
        <v>230</v>
      </c>
    </row>
    <row r="63" spans="1:9" ht="16.8" x14ac:dyDescent="0.3">
      <c r="A63" s="157" t="s">
        <v>228</v>
      </c>
      <c r="B63" s="158">
        <v>2</v>
      </c>
      <c r="C63" s="159" t="s">
        <v>131</v>
      </c>
      <c r="D63" s="160" t="s">
        <v>149</v>
      </c>
      <c r="E63" s="161" t="s">
        <v>112</v>
      </c>
      <c r="F63" s="162" t="s">
        <v>137</v>
      </c>
      <c r="G63" s="162" t="s">
        <v>152</v>
      </c>
      <c r="H63" s="162" t="s">
        <v>119</v>
      </c>
      <c r="I63" s="163">
        <v>232</v>
      </c>
    </row>
    <row r="64" spans="1:9" ht="16.8" x14ac:dyDescent="0.3">
      <c r="A64" s="157" t="s">
        <v>229</v>
      </c>
      <c r="B64" s="158">
        <v>2</v>
      </c>
      <c r="C64" s="159" t="s">
        <v>117</v>
      </c>
      <c r="D64" s="160" t="s">
        <v>159</v>
      </c>
      <c r="E64" s="161" t="s">
        <v>230</v>
      </c>
      <c r="F64" s="175" t="s">
        <v>122</v>
      </c>
      <c r="G64" s="162" t="s">
        <v>114</v>
      </c>
      <c r="H64" s="162" t="s">
        <v>231</v>
      </c>
      <c r="I64" s="78">
        <v>70</v>
      </c>
    </row>
    <row r="65" spans="1:9" ht="16.8" x14ac:dyDescent="0.3">
      <c r="A65" s="157" t="s">
        <v>272</v>
      </c>
      <c r="B65" s="158">
        <v>2</v>
      </c>
      <c r="C65" s="159" t="s">
        <v>156</v>
      </c>
      <c r="D65" s="160" t="s">
        <v>202</v>
      </c>
      <c r="E65" s="162" t="s">
        <v>112</v>
      </c>
      <c r="F65" s="162" t="s">
        <v>137</v>
      </c>
      <c r="G65" s="162" t="s">
        <v>152</v>
      </c>
      <c r="H65" s="162" t="s">
        <v>119</v>
      </c>
      <c r="I65" s="163">
        <v>241</v>
      </c>
    </row>
    <row r="66" spans="1:9" ht="16.8" x14ac:dyDescent="0.3">
      <c r="A66" s="157" t="s">
        <v>232</v>
      </c>
      <c r="B66" s="158">
        <v>2</v>
      </c>
      <c r="C66" s="159" t="s">
        <v>127</v>
      </c>
      <c r="D66" s="160" t="s">
        <v>111</v>
      </c>
      <c r="E66" s="161" t="s">
        <v>112</v>
      </c>
      <c r="F66" s="162" t="s">
        <v>122</v>
      </c>
      <c r="G66" s="162" t="s">
        <v>118</v>
      </c>
      <c r="H66" s="162" t="s">
        <v>119</v>
      </c>
      <c r="I66" s="163">
        <v>243</v>
      </c>
    </row>
    <row r="67" spans="1:9" ht="16.8" x14ac:dyDescent="0.3">
      <c r="A67" s="157" t="s">
        <v>233</v>
      </c>
      <c r="B67" s="158">
        <v>2</v>
      </c>
      <c r="C67" s="159" t="s">
        <v>117</v>
      </c>
      <c r="D67" s="160" t="s">
        <v>111</v>
      </c>
      <c r="E67" s="161" t="s">
        <v>112</v>
      </c>
      <c r="F67" s="162" t="s">
        <v>122</v>
      </c>
      <c r="G67" s="162" t="s">
        <v>118</v>
      </c>
      <c r="H67" s="162" t="s">
        <v>119</v>
      </c>
      <c r="I67" s="163">
        <v>272</v>
      </c>
    </row>
    <row r="68" spans="1:9" ht="16.8" x14ac:dyDescent="0.3">
      <c r="A68" s="157" t="s">
        <v>234</v>
      </c>
      <c r="B68" s="158">
        <v>2</v>
      </c>
      <c r="C68" s="159" t="s">
        <v>235</v>
      </c>
      <c r="D68" s="160" t="s">
        <v>111</v>
      </c>
      <c r="E68" s="161" t="s">
        <v>112</v>
      </c>
      <c r="F68" s="162" t="s">
        <v>174</v>
      </c>
      <c r="G68" s="162" t="s">
        <v>125</v>
      </c>
      <c r="H68" s="162" t="s">
        <v>119</v>
      </c>
      <c r="I68" s="163">
        <v>279</v>
      </c>
    </row>
    <row r="69" spans="1:9" ht="16.8" x14ac:dyDescent="0.3">
      <c r="A69" s="157" t="s">
        <v>236</v>
      </c>
      <c r="B69" s="158">
        <v>2</v>
      </c>
      <c r="C69" s="159" t="s">
        <v>131</v>
      </c>
      <c r="D69" s="160" t="s">
        <v>140</v>
      </c>
      <c r="E69" s="161" t="s">
        <v>112</v>
      </c>
      <c r="F69" s="162" t="s">
        <v>137</v>
      </c>
      <c r="G69" s="162" t="s">
        <v>152</v>
      </c>
      <c r="H69" s="162" t="s">
        <v>119</v>
      </c>
      <c r="I69" s="163">
        <v>283</v>
      </c>
    </row>
    <row r="70" spans="1:9" ht="16.8" x14ac:dyDescent="0.3">
      <c r="A70" s="157" t="s">
        <v>237</v>
      </c>
      <c r="B70" s="158">
        <v>2</v>
      </c>
      <c r="C70" s="159" t="s">
        <v>117</v>
      </c>
      <c r="D70" s="160" t="s">
        <v>149</v>
      </c>
      <c r="E70" s="161" t="s">
        <v>169</v>
      </c>
      <c r="F70" s="162" t="s">
        <v>113</v>
      </c>
      <c r="G70" s="162" t="s">
        <v>152</v>
      </c>
      <c r="H70" s="162" t="s">
        <v>119</v>
      </c>
      <c r="I70" s="179">
        <v>286</v>
      </c>
    </row>
    <row r="71" spans="1:9" ht="16.8" x14ac:dyDescent="0.3">
      <c r="A71" s="166" t="s">
        <v>238</v>
      </c>
      <c r="B71" s="167">
        <v>2</v>
      </c>
      <c r="C71" s="182" t="s">
        <v>117</v>
      </c>
      <c r="D71" s="183" t="s">
        <v>140</v>
      </c>
      <c r="E71" s="183" t="s">
        <v>112</v>
      </c>
      <c r="F71" s="184" t="s">
        <v>113</v>
      </c>
      <c r="G71" s="184" t="s">
        <v>152</v>
      </c>
      <c r="H71" s="184" t="s">
        <v>119</v>
      </c>
      <c r="I71" s="186">
        <v>288</v>
      </c>
    </row>
    <row r="72" spans="1:9" ht="16.8" x14ac:dyDescent="0.3">
      <c r="A72" s="157" t="s">
        <v>239</v>
      </c>
      <c r="B72" s="158">
        <v>3</v>
      </c>
      <c r="C72" s="159" t="s">
        <v>131</v>
      </c>
      <c r="D72" s="173" t="s">
        <v>111</v>
      </c>
      <c r="E72" s="161" t="s">
        <v>112</v>
      </c>
      <c r="F72" s="175" t="s">
        <v>137</v>
      </c>
      <c r="G72" s="162" t="s">
        <v>125</v>
      </c>
      <c r="H72" s="162" t="s">
        <v>119</v>
      </c>
      <c r="I72" s="78">
        <v>207</v>
      </c>
    </row>
    <row r="73" spans="1:9" ht="16.8" x14ac:dyDescent="0.3">
      <c r="A73" s="157" t="s">
        <v>240</v>
      </c>
      <c r="B73" s="158">
        <v>3</v>
      </c>
      <c r="C73" s="159" t="s">
        <v>148</v>
      </c>
      <c r="D73" s="160" t="s">
        <v>111</v>
      </c>
      <c r="E73" s="162" t="s">
        <v>112</v>
      </c>
      <c r="F73" s="162" t="s">
        <v>137</v>
      </c>
      <c r="G73" s="162" t="s">
        <v>118</v>
      </c>
      <c r="H73" s="162" t="s">
        <v>119</v>
      </c>
      <c r="I73" s="163">
        <v>223</v>
      </c>
    </row>
    <row r="74" spans="1:9" ht="16.8" x14ac:dyDescent="0.3">
      <c r="A74" s="157" t="s">
        <v>241</v>
      </c>
      <c r="B74" s="158">
        <v>3</v>
      </c>
      <c r="C74" s="159" t="s">
        <v>131</v>
      </c>
      <c r="D74" s="160" t="s">
        <v>159</v>
      </c>
      <c r="E74" s="161" t="s">
        <v>112</v>
      </c>
      <c r="F74" s="162" t="s">
        <v>122</v>
      </c>
      <c r="G74" s="162" t="s">
        <v>152</v>
      </c>
      <c r="H74" s="162" t="s">
        <v>163</v>
      </c>
      <c r="I74" s="163">
        <v>86</v>
      </c>
    </row>
    <row r="75" spans="1:9" ht="16.8" x14ac:dyDescent="0.3">
      <c r="A75" s="157" t="s">
        <v>242</v>
      </c>
      <c r="B75" s="158">
        <v>3</v>
      </c>
      <c r="C75" s="159" t="s">
        <v>110</v>
      </c>
      <c r="D75" s="160" t="s">
        <v>140</v>
      </c>
      <c r="E75" s="161" t="s">
        <v>112</v>
      </c>
      <c r="F75" s="162" t="s">
        <v>146</v>
      </c>
      <c r="G75" s="162" t="s">
        <v>152</v>
      </c>
      <c r="H75" s="162" t="s">
        <v>153</v>
      </c>
      <c r="I75" s="163">
        <v>120</v>
      </c>
    </row>
    <row r="76" spans="1:9" ht="16.8" x14ac:dyDescent="0.3">
      <c r="A76" s="157" t="s">
        <v>243</v>
      </c>
      <c r="B76" s="158">
        <v>3</v>
      </c>
      <c r="C76" s="159" t="s">
        <v>156</v>
      </c>
      <c r="D76" s="160" t="s">
        <v>140</v>
      </c>
      <c r="E76" s="162" t="s">
        <v>112</v>
      </c>
      <c r="F76" s="162" t="s">
        <v>113</v>
      </c>
      <c r="G76" s="162" t="s">
        <v>162</v>
      </c>
      <c r="H76" s="162" t="s">
        <v>183</v>
      </c>
      <c r="I76" s="163">
        <v>100</v>
      </c>
    </row>
    <row r="77" spans="1:9" ht="16.8" x14ac:dyDescent="0.3">
      <c r="A77" s="157" t="s">
        <v>244</v>
      </c>
      <c r="B77" s="158">
        <v>3</v>
      </c>
      <c r="C77" s="159" t="s">
        <v>156</v>
      </c>
      <c r="D77" s="160" t="s">
        <v>165</v>
      </c>
      <c r="E77" s="162" t="s">
        <v>112</v>
      </c>
      <c r="F77" s="162" t="s">
        <v>178</v>
      </c>
      <c r="G77" s="162" t="s">
        <v>47</v>
      </c>
      <c r="H77" s="162" t="s">
        <v>183</v>
      </c>
      <c r="I77" s="163">
        <v>101</v>
      </c>
    </row>
    <row r="78" spans="1:9" ht="16.8" x14ac:dyDescent="0.3">
      <c r="A78" s="157" t="s">
        <v>245</v>
      </c>
      <c r="B78" s="158">
        <v>3</v>
      </c>
      <c r="C78" s="159" t="s">
        <v>110</v>
      </c>
      <c r="D78" s="160" t="s">
        <v>149</v>
      </c>
      <c r="E78" s="161" t="s">
        <v>112</v>
      </c>
      <c r="F78" s="162" t="s">
        <v>122</v>
      </c>
      <c r="G78" s="162" t="s">
        <v>118</v>
      </c>
      <c r="H78" s="162" t="s">
        <v>119</v>
      </c>
      <c r="I78" s="163">
        <v>284</v>
      </c>
    </row>
    <row r="79" spans="1:9" ht="16.8" x14ac:dyDescent="0.3">
      <c r="A79" s="166" t="s">
        <v>246</v>
      </c>
      <c r="B79" s="167">
        <v>3</v>
      </c>
      <c r="C79" s="182" t="s">
        <v>117</v>
      </c>
      <c r="D79" s="183" t="s">
        <v>140</v>
      </c>
      <c r="E79" s="183" t="s">
        <v>112</v>
      </c>
      <c r="F79" s="184" t="s">
        <v>113</v>
      </c>
      <c r="G79" s="184" t="s">
        <v>152</v>
      </c>
      <c r="H79" s="184" t="s">
        <v>119</v>
      </c>
      <c r="I79" s="186">
        <v>288</v>
      </c>
    </row>
    <row r="80" spans="1:9" ht="16.8" x14ac:dyDescent="0.3">
      <c r="A80" s="157" t="s">
        <v>247</v>
      </c>
      <c r="B80" s="158">
        <v>4</v>
      </c>
      <c r="C80" s="159" t="s">
        <v>131</v>
      </c>
      <c r="D80" s="173" t="s">
        <v>165</v>
      </c>
      <c r="E80" s="161" t="s">
        <v>112</v>
      </c>
      <c r="F80" s="175" t="s">
        <v>134</v>
      </c>
      <c r="G80" s="162" t="s">
        <v>118</v>
      </c>
      <c r="H80" s="162" t="s">
        <v>163</v>
      </c>
      <c r="I80" s="78">
        <v>83</v>
      </c>
    </row>
    <row r="81" spans="1:9" ht="16.8" x14ac:dyDescent="0.3">
      <c r="A81" s="157" t="s">
        <v>248</v>
      </c>
      <c r="B81" s="158">
        <v>4</v>
      </c>
      <c r="C81" s="159" t="s">
        <v>131</v>
      </c>
      <c r="D81" s="173" t="s">
        <v>111</v>
      </c>
      <c r="E81" s="161" t="s">
        <v>112</v>
      </c>
      <c r="F81" s="175" t="s">
        <v>122</v>
      </c>
      <c r="G81" s="162" t="s">
        <v>249</v>
      </c>
      <c r="H81" s="162" t="s">
        <v>183</v>
      </c>
      <c r="I81" s="78">
        <v>94</v>
      </c>
    </row>
    <row r="82" spans="1:9" ht="16.8" x14ac:dyDescent="0.3">
      <c r="A82" s="157" t="s">
        <v>250</v>
      </c>
      <c r="B82" s="158">
        <v>4</v>
      </c>
      <c r="C82" s="159" t="s">
        <v>139</v>
      </c>
      <c r="D82" s="173" t="s">
        <v>140</v>
      </c>
      <c r="E82" s="161" t="s">
        <v>112</v>
      </c>
      <c r="F82" s="175" t="s">
        <v>122</v>
      </c>
      <c r="G82" s="162" t="s">
        <v>125</v>
      </c>
      <c r="H82" s="162" t="s">
        <v>119</v>
      </c>
      <c r="I82" s="78">
        <v>217</v>
      </c>
    </row>
    <row r="83" spans="1:9" ht="16.8" x14ac:dyDescent="0.3">
      <c r="A83" s="157" t="s">
        <v>127</v>
      </c>
      <c r="B83" s="158">
        <v>4</v>
      </c>
      <c r="C83" s="159" t="s">
        <v>127</v>
      </c>
      <c r="D83" s="160" t="s">
        <v>159</v>
      </c>
      <c r="E83" s="161" t="s">
        <v>141</v>
      </c>
      <c r="F83" s="162" t="s">
        <v>146</v>
      </c>
      <c r="G83" s="162" t="s">
        <v>118</v>
      </c>
      <c r="H83" s="162" t="s">
        <v>119</v>
      </c>
      <c r="I83" s="163">
        <v>224</v>
      </c>
    </row>
    <row r="84" spans="1:9" ht="16.8" x14ac:dyDescent="0.3">
      <c r="A84" s="157" t="s">
        <v>469</v>
      </c>
      <c r="B84" s="158">
        <v>4</v>
      </c>
      <c r="C84" s="477" t="s">
        <v>131</v>
      </c>
      <c r="D84" s="478" t="s">
        <v>159</v>
      </c>
      <c r="E84" s="161" t="s">
        <v>112</v>
      </c>
      <c r="F84" s="479" t="s">
        <v>124</v>
      </c>
      <c r="G84" s="479" t="s">
        <v>118</v>
      </c>
      <c r="H84" s="479" t="s">
        <v>183</v>
      </c>
      <c r="I84" s="163">
        <v>96</v>
      </c>
    </row>
    <row r="85" spans="1:9" ht="16.8" x14ac:dyDescent="0.3">
      <c r="A85" s="157" t="s">
        <v>251</v>
      </c>
      <c r="B85" s="158">
        <v>4</v>
      </c>
      <c r="C85" s="159" t="s">
        <v>131</v>
      </c>
      <c r="D85" s="160" t="s">
        <v>140</v>
      </c>
      <c r="E85" s="161" t="s">
        <v>169</v>
      </c>
      <c r="F85" s="162" t="s">
        <v>113</v>
      </c>
      <c r="G85" s="162" t="s">
        <v>47</v>
      </c>
      <c r="H85" s="162" t="s">
        <v>163</v>
      </c>
      <c r="I85" s="163">
        <v>85</v>
      </c>
    </row>
    <row r="86" spans="1:9" ht="16.8" x14ac:dyDescent="0.3">
      <c r="A86" s="157" t="s">
        <v>252</v>
      </c>
      <c r="B86" s="158">
        <v>4</v>
      </c>
      <c r="C86" s="159" t="s">
        <v>148</v>
      </c>
      <c r="D86" s="160" t="s">
        <v>149</v>
      </c>
      <c r="E86" s="160" t="s">
        <v>112</v>
      </c>
      <c r="F86" s="162" t="s">
        <v>122</v>
      </c>
      <c r="G86" s="162" t="s">
        <v>114</v>
      </c>
      <c r="H86" s="162" t="s">
        <v>119</v>
      </c>
      <c r="I86" s="181">
        <v>233</v>
      </c>
    </row>
    <row r="87" spans="1:9" ht="16.8" x14ac:dyDescent="0.3">
      <c r="A87" s="166" t="s">
        <v>253</v>
      </c>
      <c r="B87" s="167">
        <v>4</v>
      </c>
      <c r="C87" s="182" t="s">
        <v>117</v>
      </c>
      <c r="D87" s="183" t="s">
        <v>159</v>
      </c>
      <c r="E87" s="187" t="s">
        <v>112</v>
      </c>
      <c r="F87" s="184" t="s">
        <v>122</v>
      </c>
      <c r="G87" s="184" t="s">
        <v>118</v>
      </c>
      <c r="H87" s="184" t="s">
        <v>119</v>
      </c>
      <c r="I87" s="185">
        <v>272</v>
      </c>
    </row>
    <row r="88" spans="1:9" ht="16.8" x14ac:dyDescent="0.3">
      <c r="A88" s="157" t="s">
        <v>254</v>
      </c>
      <c r="B88" s="158">
        <v>5</v>
      </c>
      <c r="C88" s="159" t="s">
        <v>110</v>
      </c>
      <c r="D88" s="160" t="s">
        <v>111</v>
      </c>
      <c r="E88" s="161" t="s">
        <v>112</v>
      </c>
      <c r="F88" s="162" t="s">
        <v>255</v>
      </c>
      <c r="G88" s="162" t="s">
        <v>152</v>
      </c>
      <c r="H88" s="162" t="s">
        <v>163</v>
      </c>
      <c r="I88" s="163">
        <v>81</v>
      </c>
    </row>
    <row r="89" spans="1:9" ht="16.8" x14ac:dyDescent="0.3">
      <c r="A89" s="157" t="s">
        <v>256</v>
      </c>
      <c r="B89" s="158">
        <v>5</v>
      </c>
      <c r="C89" s="159" t="s">
        <v>148</v>
      </c>
      <c r="D89" s="160" t="s">
        <v>111</v>
      </c>
      <c r="E89" s="161" t="s">
        <v>129</v>
      </c>
      <c r="F89" s="162" t="s">
        <v>113</v>
      </c>
      <c r="G89" s="162" t="s">
        <v>118</v>
      </c>
      <c r="H89" s="162" t="s">
        <v>119</v>
      </c>
      <c r="I89" s="163">
        <v>207</v>
      </c>
    </row>
    <row r="90" spans="1:9" ht="16.8" x14ac:dyDescent="0.3">
      <c r="A90" s="157" t="s">
        <v>470</v>
      </c>
      <c r="B90" s="158">
        <v>5</v>
      </c>
      <c r="C90" s="477" t="s">
        <v>127</v>
      </c>
      <c r="D90" s="478" t="s">
        <v>454</v>
      </c>
      <c r="E90" s="479" t="s">
        <v>455</v>
      </c>
      <c r="F90" s="479" t="s">
        <v>230</v>
      </c>
      <c r="G90" s="479" t="s">
        <v>125</v>
      </c>
      <c r="H90" s="479" t="s">
        <v>119</v>
      </c>
      <c r="I90" s="78">
        <v>274</v>
      </c>
    </row>
    <row r="91" spans="1:9" ht="16.8" x14ac:dyDescent="0.3">
      <c r="A91" s="157" t="s">
        <v>257</v>
      </c>
      <c r="B91" s="158">
        <v>5</v>
      </c>
      <c r="C91" s="159" t="s">
        <v>156</v>
      </c>
      <c r="D91" s="160" t="s">
        <v>165</v>
      </c>
      <c r="E91" s="161" t="s">
        <v>112</v>
      </c>
      <c r="F91" s="162" t="s">
        <v>178</v>
      </c>
      <c r="G91" s="162" t="s">
        <v>125</v>
      </c>
      <c r="H91" s="162" t="s">
        <v>183</v>
      </c>
      <c r="I91" s="163">
        <v>94</v>
      </c>
    </row>
    <row r="92" spans="1:9" ht="16.8" x14ac:dyDescent="0.3">
      <c r="A92" s="157" t="s">
        <v>258</v>
      </c>
      <c r="B92" s="158">
        <v>5</v>
      </c>
      <c r="C92" s="159" t="s">
        <v>148</v>
      </c>
      <c r="D92" s="160" t="s">
        <v>140</v>
      </c>
      <c r="E92" s="161" t="s">
        <v>112</v>
      </c>
      <c r="F92" s="162" t="s">
        <v>122</v>
      </c>
      <c r="G92" s="162" t="s">
        <v>152</v>
      </c>
      <c r="H92" s="162" t="s">
        <v>119</v>
      </c>
      <c r="I92" s="163">
        <v>222</v>
      </c>
    </row>
    <row r="93" spans="1:9" ht="16.8" x14ac:dyDescent="0.3">
      <c r="A93" s="157" t="s">
        <v>259</v>
      </c>
      <c r="B93" s="158">
        <v>5</v>
      </c>
      <c r="C93" s="159" t="s">
        <v>131</v>
      </c>
      <c r="D93" s="173" t="s">
        <v>140</v>
      </c>
      <c r="E93" s="162" t="s">
        <v>112</v>
      </c>
      <c r="F93" s="175" t="s">
        <v>137</v>
      </c>
      <c r="G93" s="162" t="s">
        <v>118</v>
      </c>
      <c r="H93" s="162" t="s">
        <v>119</v>
      </c>
      <c r="I93" s="78">
        <v>231</v>
      </c>
    </row>
    <row r="94" spans="1:9" ht="16.8" x14ac:dyDescent="0.3">
      <c r="A94" s="157" t="s">
        <v>260</v>
      </c>
      <c r="B94" s="158">
        <v>5</v>
      </c>
      <c r="C94" s="159" t="s">
        <v>156</v>
      </c>
      <c r="D94" s="160" t="s">
        <v>165</v>
      </c>
      <c r="E94" s="161" t="s">
        <v>112</v>
      </c>
      <c r="F94" s="162" t="s">
        <v>113</v>
      </c>
      <c r="G94" s="162" t="s">
        <v>152</v>
      </c>
      <c r="H94" s="162" t="s">
        <v>119</v>
      </c>
      <c r="I94" s="163">
        <v>211</v>
      </c>
    </row>
    <row r="95" spans="1:9" ht="16.8" x14ac:dyDescent="0.3">
      <c r="A95" s="166" t="s">
        <v>261</v>
      </c>
      <c r="B95" s="167">
        <v>5</v>
      </c>
      <c r="C95" s="182" t="s">
        <v>117</v>
      </c>
      <c r="D95" s="183" t="s">
        <v>202</v>
      </c>
      <c r="E95" s="188" t="s">
        <v>112</v>
      </c>
      <c r="F95" s="184" t="s">
        <v>113</v>
      </c>
      <c r="G95" s="184" t="s">
        <v>152</v>
      </c>
      <c r="H95" s="184" t="s">
        <v>220</v>
      </c>
      <c r="I95" s="185">
        <v>72</v>
      </c>
    </row>
    <row r="96" spans="1:9" ht="16.8" x14ac:dyDescent="0.3">
      <c r="A96" s="157" t="s">
        <v>262</v>
      </c>
      <c r="B96" s="158">
        <v>6</v>
      </c>
      <c r="C96" s="159" t="s">
        <v>110</v>
      </c>
      <c r="D96" s="160" t="s">
        <v>159</v>
      </c>
      <c r="E96" s="161" t="s">
        <v>112</v>
      </c>
      <c r="F96" s="162" t="s">
        <v>122</v>
      </c>
      <c r="G96" s="162" t="s">
        <v>125</v>
      </c>
      <c r="H96" s="162" t="s">
        <v>263</v>
      </c>
      <c r="I96" s="163">
        <v>106</v>
      </c>
    </row>
    <row r="97" spans="1:9" ht="16.8" x14ac:dyDescent="0.3">
      <c r="A97" s="157" t="s">
        <v>264</v>
      </c>
      <c r="B97" s="158">
        <v>6</v>
      </c>
      <c r="C97" s="159" t="s">
        <v>148</v>
      </c>
      <c r="D97" s="160" t="s">
        <v>111</v>
      </c>
      <c r="E97" s="161" t="s">
        <v>112</v>
      </c>
      <c r="F97" s="162" t="s">
        <v>137</v>
      </c>
      <c r="G97" s="162" t="s">
        <v>118</v>
      </c>
      <c r="H97" s="162" t="s">
        <v>119</v>
      </c>
      <c r="I97" s="163">
        <v>221</v>
      </c>
    </row>
    <row r="98" spans="1:9" ht="16.8" x14ac:dyDescent="0.3">
      <c r="A98" s="157" t="s">
        <v>508</v>
      </c>
      <c r="B98" s="158">
        <v>6</v>
      </c>
      <c r="C98" s="477" t="s">
        <v>148</v>
      </c>
      <c r="D98" s="478" t="s">
        <v>159</v>
      </c>
      <c r="E98" s="161" t="s">
        <v>141</v>
      </c>
      <c r="F98" s="479" t="s">
        <v>122</v>
      </c>
      <c r="G98" s="479" t="s">
        <v>162</v>
      </c>
      <c r="H98" s="479" t="s">
        <v>119</v>
      </c>
      <c r="I98" s="163">
        <v>237</v>
      </c>
    </row>
    <row r="99" spans="1:9" ht="16.8" x14ac:dyDescent="0.3">
      <c r="A99" s="166" t="s">
        <v>266</v>
      </c>
      <c r="B99" s="167">
        <v>6</v>
      </c>
      <c r="C99" s="182" t="s">
        <v>110</v>
      </c>
      <c r="D99" s="183" t="s">
        <v>111</v>
      </c>
      <c r="E99" s="188" t="s">
        <v>112</v>
      </c>
      <c r="F99" s="184" t="s">
        <v>122</v>
      </c>
      <c r="G99" s="184" t="s">
        <v>125</v>
      </c>
      <c r="H99" s="184" t="s">
        <v>183</v>
      </c>
      <c r="I99" s="185">
        <v>110</v>
      </c>
    </row>
    <row r="100" spans="1:9" ht="16.8" x14ac:dyDescent="0.3">
      <c r="A100" s="157" t="s">
        <v>480</v>
      </c>
      <c r="B100" s="158">
        <v>7</v>
      </c>
      <c r="C100" s="159" t="s">
        <v>110</v>
      </c>
      <c r="D100" s="160" t="s">
        <v>140</v>
      </c>
      <c r="E100" s="161" t="s">
        <v>112</v>
      </c>
      <c r="F100" s="162" t="s">
        <v>146</v>
      </c>
      <c r="G100" s="162" t="s">
        <v>152</v>
      </c>
      <c r="H100" s="162" t="s">
        <v>115</v>
      </c>
      <c r="I100" s="163">
        <v>116</v>
      </c>
    </row>
    <row r="101" spans="1:9" ht="16.8" x14ac:dyDescent="0.3">
      <c r="A101" s="157" t="s">
        <v>482</v>
      </c>
      <c r="B101" s="158">
        <v>7</v>
      </c>
      <c r="C101" s="159" t="s">
        <v>131</v>
      </c>
      <c r="D101" s="160" t="s">
        <v>136</v>
      </c>
      <c r="E101" s="161" t="s">
        <v>112</v>
      </c>
      <c r="F101" s="162" t="s">
        <v>174</v>
      </c>
      <c r="G101" s="162" t="s">
        <v>118</v>
      </c>
      <c r="H101" s="162" t="s">
        <v>115</v>
      </c>
      <c r="I101" s="163">
        <v>164</v>
      </c>
    </row>
    <row r="102" spans="1:9" ht="17.399999999999999" thickBot="1" x14ac:dyDescent="0.35">
      <c r="A102" s="189" t="s">
        <v>481</v>
      </c>
      <c r="B102" s="190">
        <v>7</v>
      </c>
      <c r="C102" s="191" t="s">
        <v>117</v>
      </c>
      <c r="D102" s="192" t="s">
        <v>159</v>
      </c>
      <c r="E102" s="193" t="s">
        <v>169</v>
      </c>
      <c r="F102" s="193" t="s">
        <v>113</v>
      </c>
      <c r="G102" s="194" t="s">
        <v>118</v>
      </c>
      <c r="H102" s="193" t="s">
        <v>115</v>
      </c>
      <c r="I102" s="195">
        <v>174</v>
      </c>
    </row>
    <row r="103" spans="1:9" ht="16.2" thickTop="1" x14ac:dyDescent="0.3"/>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54"/>
  <sheetViews>
    <sheetView showGridLines="0" workbookViewId="0"/>
  </sheetViews>
  <sheetFormatPr defaultRowHeight="15.6" x14ac:dyDescent="0.3"/>
  <cols>
    <col min="1" max="1" width="24.69921875" bestFit="1" customWidth="1"/>
    <col min="2" max="2" width="6.19921875" bestFit="1" customWidth="1"/>
    <col min="3" max="3" width="8.19921875" bestFit="1" customWidth="1"/>
    <col min="4" max="4" width="4.09765625" bestFit="1" customWidth="1"/>
    <col min="5" max="5" width="6.296875" bestFit="1" customWidth="1"/>
    <col min="6" max="6" width="3.5" customWidth="1"/>
    <col min="7" max="7" width="16.3984375" bestFit="1" customWidth="1"/>
    <col min="8" max="8" width="3.59765625" bestFit="1" customWidth="1"/>
    <col min="9" max="9" width="3.3984375" bestFit="1" customWidth="1"/>
    <col min="10" max="10" width="3.8984375" bestFit="1" customWidth="1"/>
    <col min="11" max="11" width="3.69921875" bestFit="1" customWidth="1"/>
    <col min="12" max="17" width="3.59765625" bestFit="1" customWidth="1"/>
    <col min="18" max="18" width="3.5" customWidth="1"/>
    <col min="19" max="19" width="22.296875" bestFit="1" customWidth="1"/>
    <col min="20" max="20" width="6.19921875" bestFit="1" customWidth="1"/>
    <col min="21" max="21" width="8.19921875" bestFit="1" customWidth="1"/>
    <col min="22" max="22" width="4.09765625" bestFit="1" customWidth="1"/>
    <col min="23" max="23" width="6.296875" bestFit="1" customWidth="1"/>
  </cols>
  <sheetData>
    <row r="1" spans="1:23" ht="23.4" thickBot="1" x14ac:dyDescent="0.35">
      <c r="A1" s="418" t="s">
        <v>267</v>
      </c>
      <c r="B1" s="419"/>
      <c r="C1" s="419"/>
      <c r="D1" s="419"/>
      <c r="E1" s="419"/>
      <c r="G1" s="152"/>
      <c r="H1" s="217" t="s">
        <v>277</v>
      </c>
      <c r="I1" s="218"/>
      <c r="J1" s="151"/>
      <c r="K1" s="219"/>
      <c r="L1" s="151"/>
      <c r="M1" s="151"/>
      <c r="N1" s="151"/>
      <c r="O1" s="219"/>
      <c r="P1" s="219"/>
      <c r="Q1" s="219"/>
      <c r="S1" s="418" t="s">
        <v>408</v>
      </c>
      <c r="T1" s="419"/>
      <c r="U1" s="419"/>
      <c r="V1" s="419"/>
      <c r="W1" s="419"/>
    </row>
    <row r="2" spans="1:23" ht="17.399999999999999" thickTop="1" x14ac:dyDescent="0.3">
      <c r="A2" s="197" t="s">
        <v>471</v>
      </c>
      <c r="B2" s="198" t="s">
        <v>101</v>
      </c>
      <c r="C2" s="198" t="s">
        <v>441</v>
      </c>
      <c r="D2" s="198" t="s">
        <v>269</v>
      </c>
      <c r="E2" s="199" t="s">
        <v>270</v>
      </c>
      <c r="G2" s="152"/>
      <c r="H2" s="220" t="s">
        <v>278</v>
      </c>
      <c r="I2" s="221"/>
      <c r="J2" s="222"/>
      <c r="K2" s="222"/>
      <c r="L2" s="222"/>
      <c r="M2" s="222"/>
      <c r="N2" s="222"/>
      <c r="O2" s="222"/>
      <c r="P2" s="222"/>
      <c r="Q2" s="223"/>
      <c r="S2" s="197" t="s">
        <v>471</v>
      </c>
      <c r="T2" s="198" t="s">
        <v>101</v>
      </c>
      <c r="U2" s="198" t="s">
        <v>441</v>
      </c>
      <c r="V2" s="198" t="s">
        <v>269</v>
      </c>
      <c r="W2" s="199" t="s">
        <v>270</v>
      </c>
    </row>
    <row r="3" spans="1:23" ht="17.399999999999999" thickBot="1" x14ac:dyDescent="0.35">
      <c r="A3" s="200" t="s">
        <v>109</v>
      </c>
      <c r="B3" s="57">
        <v>0</v>
      </c>
      <c r="C3" s="57">
        <v>0</v>
      </c>
      <c r="D3" s="97">
        <f>10+B3+C3+'Personal File'!$C$12</f>
        <v>17</v>
      </c>
      <c r="E3" s="214" t="s">
        <v>452</v>
      </c>
      <c r="G3" s="152"/>
      <c r="H3" s="224" t="s">
        <v>279</v>
      </c>
      <c r="I3" s="225" t="s">
        <v>280</v>
      </c>
      <c r="J3" s="225" t="s">
        <v>281</v>
      </c>
      <c r="K3" s="225" t="s">
        <v>282</v>
      </c>
      <c r="L3" s="225" t="s">
        <v>283</v>
      </c>
      <c r="M3" s="225" t="s">
        <v>284</v>
      </c>
      <c r="N3" s="225" t="s">
        <v>285</v>
      </c>
      <c r="O3" s="225" t="s">
        <v>286</v>
      </c>
      <c r="P3" s="225" t="s">
        <v>287</v>
      </c>
      <c r="Q3" s="226" t="s">
        <v>288</v>
      </c>
      <c r="S3" s="200" t="s">
        <v>109</v>
      </c>
      <c r="T3" s="57">
        <v>0</v>
      </c>
      <c r="U3" s="57">
        <v>0</v>
      </c>
      <c r="V3" s="97">
        <f>10+T3+U3+'Personal File'!$C$12</f>
        <v>17</v>
      </c>
      <c r="W3" s="214" t="s">
        <v>452</v>
      </c>
    </row>
    <row r="4" spans="1:23" ht="17.399999999999999" thickTop="1" x14ac:dyDescent="0.3">
      <c r="A4" s="200" t="s">
        <v>120</v>
      </c>
      <c r="B4" s="57">
        <v>0</v>
      </c>
      <c r="C4" s="57">
        <v>0</v>
      </c>
      <c r="D4" s="97">
        <f>10+B4+C4+'Personal File'!$C$12</f>
        <v>17</v>
      </c>
      <c r="E4" s="214" t="s">
        <v>452</v>
      </c>
      <c r="G4" s="227" t="s">
        <v>289</v>
      </c>
      <c r="H4" s="228">
        <v>4</v>
      </c>
      <c r="I4" s="229">
        <v>6</v>
      </c>
      <c r="J4" s="229">
        <v>5</v>
      </c>
      <c r="K4" s="229">
        <v>5</v>
      </c>
      <c r="L4" s="229">
        <v>5</v>
      </c>
      <c r="M4" s="229">
        <v>4</v>
      </c>
      <c r="N4" s="229">
        <v>3</v>
      </c>
      <c r="O4" s="229">
        <v>2</v>
      </c>
      <c r="P4" s="230">
        <v>0</v>
      </c>
      <c r="Q4" s="231">
        <v>0</v>
      </c>
      <c r="S4" s="200" t="s">
        <v>123</v>
      </c>
      <c r="T4" s="57">
        <v>0</v>
      </c>
      <c r="U4" s="57">
        <v>0</v>
      </c>
      <c r="V4" s="97">
        <f>10+T4+U4+'Personal File'!$C$12</f>
        <v>17</v>
      </c>
      <c r="W4" s="214" t="s">
        <v>452</v>
      </c>
    </row>
    <row r="5" spans="1:23" ht="16.8" x14ac:dyDescent="0.3">
      <c r="A5" s="200" t="s">
        <v>123</v>
      </c>
      <c r="B5" s="57">
        <v>0</v>
      </c>
      <c r="C5" s="57">
        <v>0</v>
      </c>
      <c r="D5" s="97">
        <f>10+B5+C5+'Personal File'!$C$12</f>
        <v>17</v>
      </c>
      <c r="E5" s="214" t="s">
        <v>452</v>
      </c>
      <c r="G5" s="232" t="s">
        <v>290</v>
      </c>
      <c r="H5" s="233">
        <v>0</v>
      </c>
      <c r="I5" s="233">
        <v>2</v>
      </c>
      <c r="J5" s="234">
        <v>2</v>
      </c>
      <c r="K5" s="234">
        <v>2</v>
      </c>
      <c r="L5" s="234">
        <v>1</v>
      </c>
      <c r="M5" s="234">
        <v>1</v>
      </c>
      <c r="N5" s="234">
        <v>1</v>
      </c>
      <c r="O5" s="234">
        <v>1</v>
      </c>
      <c r="P5" s="235">
        <v>0</v>
      </c>
      <c r="Q5" s="236">
        <v>0</v>
      </c>
      <c r="S5" s="200" t="s">
        <v>128</v>
      </c>
      <c r="T5" s="57">
        <v>0</v>
      </c>
      <c r="U5" s="57">
        <v>0</v>
      </c>
      <c r="V5" s="97">
        <f>10+T5+U5+'Personal File'!$C$12</f>
        <v>17</v>
      </c>
      <c r="W5" s="214" t="s">
        <v>452</v>
      </c>
    </row>
    <row r="6" spans="1:23" ht="17.399999999999999" thickBot="1" x14ac:dyDescent="0.35">
      <c r="A6" s="201" t="s">
        <v>145</v>
      </c>
      <c r="B6" s="67">
        <v>0</v>
      </c>
      <c r="C6" s="67">
        <v>0</v>
      </c>
      <c r="D6" s="202">
        <f>10+B6+C6+'Personal File'!$C$12</f>
        <v>17</v>
      </c>
      <c r="E6" s="215" t="s">
        <v>452</v>
      </c>
      <c r="G6" s="237" t="s">
        <v>291</v>
      </c>
      <c r="H6" s="238">
        <f t="shared" ref="H6:Q6" si="0">SUM(H4:H5)</f>
        <v>4</v>
      </c>
      <c r="I6" s="238">
        <f t="shared" si="0"/>
        <v>8</v>
      </c>
      <c r="J6" s="239">
        <f t="shared" si="0"/>
        <v>7</v>
      </c>
      <c r="K6" s="239">
        <f t="shared" si="0"/>
        <v>7</v>
      </c>
      <c r="L6" s="239">
        <f t="shared" si="0"/>
        <v>6</v>
      </c>
      <c r="M6" s="239">
        <f t="shared" si="0"/>
        <v>5</v>
      </c>
      <c r="N6" s="239">
        <f t="shared" si="0"/>
        <v>4</v>
      </c>
      <c r="O6" s="239">
        <f t="shared" ref="O6" si="1">SUM(O4:O5)</f>
        <v>3</v>
      </c>
      <c r="P6" s="240">
        <f t="shared" si="0"/>
        <v>0</v>
      </c>
      <c r="Q6" s="241">
        <f t="shared" si="0"/>
        <v>0</v>
      </c>
      <c r="S6" s="201" t="s">
        <v>145</v>
      </c>
      <c r="T6" s="67">
        <v>0</v>
      </c>
      <c r="U6" s="67">
        <v>0</v>
      </c>
      <c r="V6" s="202">
        <f>10+T6+U6+'Personal File'!$C$12</f>
        <v>17</v>
      </c>
      <c r="W6" s="215" t="s">
        <v>452</v>
      </c>
    </row>
    <row r="7" spans="1:23" ht="17.399999999999999" thickTop="1" x14ac:dyDescent="0.3">
      <c r="A7" s="200" t="s">
        <v>155</v>
      </c>
      <c r="B7" s="57">
        <v>1</v>
      </c>
      <c r="C7" s="57">
        <v>0</v>
      </c>
      <c r="D7" s="97">
        <f>10+B7+C7+'Personal File'!$C$12</f>
        <v>18</v>
      </c>
      <c r="E7" s="214" t="s">
        <v>452</v>
      </c>
      <c r="G7" s="242"/>
      <c r="H7" s="242"/>
      <c r="I7" s="242"/>
      <c r="J7" s="242"/>
      <c r="K7" s="242"/>
      <c r="L7" s="242"/>
      <c r="M7" s="242"/>
      <c r="N7" s="242"/>
      <c r="O7" s="242"/>
      <c r="P7" s="242"/>
      <c r="Q7" s="242"/>
      <c r="S7" s="200" t="s">
        <v>155</v>
      </c>
      <c r="T7" s="57">
        <v>1</v>
      </c>
      <c r="U7" s="57">
        <v>0</v>
      </c>
      <c r="V7" s="97">
        <f>10+T7+U7+'Personal File'!$C$12</f>
        <v>18</v>
      </c>
      <c r="W7" s="214" t="s">
        <v>452</v>
      </c>
    </row>
    <row r="8" spans="1:23" ht="23.4" thickBot="1" x14ac:dyDescent="0.35">
      <c r="A8" s="200" t="s">
        <v>171</v>
      </c>
      <c r="B8" s="57">
        <v>1</v>
      </c>
      <c r="C8" s="57">
        <v>0</v>
      </c>
      <c r="D8" s="97">
        <f>10+B8+C8+'Personal File'!$C$12</f>
        <v>18</v>
      </c>
      <c r="E8" s="214" t="s">
        <v>452</v>
      </c>
      <c r="G8" s="217" t="s">
        <v>509</v>
      </c>
      <c r="H8" s="243"/>
      <c r="I8" s="243"/>
      <c r="J8" s="243"/>
      <c r="K8" s="243"/>
      <c r="L8" s="243"/>
      <c r="M8" s="243"/>
      <c r="N8" s="243"/>
      <c r="O8" s="243"/>
      <c r="P8" s="243"/>
      <c r="Q8" s="243"/>
      <c r="S8" s="200" t="s">
        <v>171</v>
      </c>
      <c r="T8" s="57">
        <v>1</v>
      </c>
      <c r="U8" s="57">
        <v>0</v>
      </c>
      <c r="V8" s="97">
        <f>10+T8+U8+'Personal File'!$C$12</f>
        <v>18</v>
      </c>
      <c r="W8" s="214" t="s">
        <v>452</v>
      </c>
    </row>
    <row r="9" spans="1:23" ht="18" thickTop="1" thickBot="1" x14ac:dyDescent="0.35">
      <c r="A9" s="200" t="s">
        <v>171</v>
      </c>
      <c r="B9" s="57">
        <v>1</v>
      </c>
      <c r="C9" s="57">
        <v>0</v>
      </c>
      <c r="D9" s="97">
        <f>10+B9+C9+'Personal File'!$C$12</f>
        <v>18</v>
      </c>
      <c r="E9" s="214" t="s">
        <v>452</v>
      </c>
      <c r="G9" s="244" t="s">
        <v>406</v>
      </c>
      <c r="H9" s="245">
        <v>0</v>
      </c>
      <c r="I9" s="245" t="s">
        <v>280</v>
      </c>
      <c r="J9" s="246" t="s">
        <v>281</v>
      </c>
      <c r="K9" s="246" t="s">
        <v>282</v>
      </c>
      <c r="L9" s="246" t="s">
        <v>283</v>
      </c>
      <c r="M9" s="246" t="s">
        <v>284</v>
      </c>
      <c r="N9" s="246" t="s">
        <v>285</v>
      </c>
      <c r="O9" s="246" t="s">
        <v>286</v>
      </c>
      <c r="P9" s="246" t="s">
        <v>287</v>
      </c>
      <c r="Q9" s="247" t="s">
        <v>288</v>
      </c>
      <c r="S9" s="200" t="s">
        <v>424</v>
      </c>
      <c r="T9" s="57">
        <v>1</v>
      </c>
      <c r="U9" s="57">
        <v>0</v>
      </c>
      <c r="V9" s="97">
        <f>10+T9+U9+'Personal File'!$C$12</f>
        <v>18</v>
      </c>
      <c r="W9" s="214" t="s">
        <v>452</v>
      </c>
    </row>
    <row r="10" spans="1:23" ht="16.8" x14ac:dyDescent="0.3">
      <c r="A10" s="200" t="s">
        <v>424</v>
      </c>
      <c r="B10" s="57">
        <v>1</v>
      </c>
      <c r="C10" s="57">
        <v>0</v>
      </c>
      <c r="D10" s="97">
        <f>10+B10+C10+'Personal File'!$C$12</f>
        <v>18</v>
      </c>
      <c r="E10" s="214" t="s">
        <v>452</v>
      </c>
      <c r="G10" s="248">
        <v>1</v>
      </c>
      <c r="H10" s="249" t="s">
        <v>453</v>
      </c>
      <c r="I10" s="249">
        <v>8</v>
      </c>
      <c r="J10" s="250"/>
      <c r="K10" s="250"/>
      <c r="L10" s="250"/>
      <c r="M10" s="250"/>
      <c r="N10" s="250"/>
      <c r="O10" s="250"/>
      <c r="P10" s="250"/>
      <c r="Q10" s="251"/>
      <c r="S10" s="200" t="s">
        <v>271</v>
      </c>
      <c r="T10" s="57">
        <v>1</v>
      </c>
      <c r="U10" s="57">
        <v>0</v>
      </c>
      <c r="V10" s="97">
        <f>10+T10+U10+'Personal File'!$C$12</f>
        <v>18</v>
      </c>
      <c r="W10" s="214" t="s">
        <v>452</v>
      </c>
    </row>
    <row r="11" spans="1:23" ht="16.8" x14ac:dyDescent="0.3">
      <c r="A11" s="200" t="s">
        <v>271</v>
      </c>
      <c r="B11" s="57">
        <v>1</v>
      </c>
      <c r="C11" s="57">
        <v>0</v>
      </c>
      <c r="D11" s="97">
        <f>10+B11+C11+'Personal File'!$C$12</f>
        <v>18</v>
      </c>
      <c r="E11" s="214" t="s">
        <v>452</v>
      </c>
      <c r="G11" s="252">
        <v>2</v>
      </c>
      <c r="H11" s="253" t="s">
        <v>453</v>
      </c>
      <c r="I11" s="253">
        <v>10</v>
      </c>
      <c r="J11" s="254"/>
      <c r="K11" s="254"/>
      <c r="L11" s="254"/>
      <c r="M11" s="254"/>
      <c r="N11" s="254"/>
      <c r="O11" s="254"/>
      <c r="P11" s="254"/>
      <c r="Q11" s="255"/>
      <c r="S11" s="200" t="s">
        <v>449</v>
      </c>
      <c r="T11" s="57">
        <v>1</v>
      </c>
      <c r="U11" s="57">
        <v>0</v>
      </c>
      <c r="V11" s="97">
        <f>10+T11+U11+'Personal File'!$C$12</f>
        <v>18</v>
      </c>
      <c r="W11" s="214" t="s">
        <v>452</v>
      </c>
    </row>
    <row r="12" spans="1:23" ht="16.8" x14ac:dyDescent="0.3">
      <c r="A12" s="200" t="s">
        <v>203</v>
      </c>
      <c r="B12" s="57">
        <v>1</v>
      </c>
      <c r="C12" s="57">
        <v>0</v>
      </c>
      <c r="D12" s="97">
        <f>10+B12+C12+'Personal File'!$C$12</f>
        <v>18</v>
      </c>
      <c r="E12" s="214" t="s">
        <v>452</v>
      </c>
      <c r="G12" s="252">
        <v>3</v>
      </c>
      <c r="H12" s="253" t="s">
        <v>453</v>
      </c>
      <c r="I12" s="253">
        <v>11</v>
      </c>
      <c r="J12" s="256">
        <v>2</v>
      </c>
      <c r="K12" s="254"/>
      <c r="L12" s="254"/>
      <c r="M12" s="254"/>
      <c r="N12" s="254"/>
      <c r="O12" s="254"/>
      <c r="P12" s="254"/>
      <c r="Q12" s="255"/>
      <c r="S12" s="200" t="s">
        <v>203</v>
      </c>
      <c r="T12" s="57">
        <v>1</v>
      </c>
      <c r="U12" s="57">
        <v>0</v>
      </c>
      <c r="V12" s="97">
        <f>10+T12+U12+'Personal File'!$C$12</f>
        <v>18</v>
      </c>
      <c r="W12" s="214" t="s">
        <v>452</v>
      </c>
    </row>
    <row r="13" spans="1:23" ht="16.8" x14ac:dyDescent="0.3">
      <c r="A13" s="200" t="s">
        <v>214</v>
      </c>
      <c r="B13" s="57">
        <v>1</v>
      </c>
      <c r="C13" s="57">
        <v>0</v>
      </c>
      <c r="D13" s="97">
        <f>10+B13+C13+'Personal File'!$C$12</f>
        <v>18</v>
      </c>
      <c r="E13" s="214" t="s">
        <v>452</v>
      </c>
      <c r="G13" s="252">
        <v>4</v>
      </c>
      <c r="H13" s="253" t="s">
        <v>453</v>
      </c>
      <c r="I13" s="253">
        <v>11</v>
      </c>
      <c r="J13" s="256">
        <v>4</v>
      </c>
      <c r="K13" s="254"/>
      <c r="L13" s="254"/>
      <c r="M13" s="254"/>
      <c r="N13" s="254"/>
      <c r="O13" s="254"/>
      <c r="P13" s="254"/>
      <c r="Q13" s="255"/>
      <c r="S13" s="200" t="s">
        <v>214</v>
      </c>
      <c r="T13" s="57">
        <v>1</v>
      </c>
      <c r="U13" s="57">
        <v>0</v>
      </c>
      <c r="V13" s="97">
        <f>10+T13+U13+'Personal File'!$C$12</f>
        <v>18</v>
      </c>
      <c r="W13" s="214" t="s">
        <v>452</v>
      </c>
    </row>
    <row r="14" spans="1:23" ht="16.8" x14ac:dyDescent="0.3">
      <c r="A14" s="201" t="s">
        <v>215</v>
      </c>
      <c r="B14" s="67">
        <v>1</v>
      </c>
      <c r="C14" s="67">
        <v>0</v>
      </c>
      <c r="D14" s="202">
        <f>10+B14+C14+'Personal File'!$C$12</f>
        <v>18</v>
      </c>
      <c r="E14" s="215" t="s">
        <v>452</v>
      </c>
      <c r="G14" s="252">
        <v>5</v>
      </c>
      <c r="H14" s="253" t="s">
        <v>453</v>
      </c>
      <c r="I14" s="253">
        <v>11</v>
      </c>
      <c r="J14" s="256">
        <v>4</v>
      </c>
      <c r="K14" s="256">
        <v>2</v>
      </c>
      <c r="L14" s="254"/>
      <c r="M14" s="254"/>
      <c r="N14" s="254"/>
      <c r="O14" s="254"/>
      <c r="P14" s="254"/>
      <c r="Q14" s="255"/>
      <c r="S14" s="201" t="s">
        <v>215</v>
      </c>
      <c r="T14" s="67">
        <v>1</v>
      </c>
      <c r="U14" s="67">
        <v>0</v>
      </c>
      <c r="V14" s="202">
        <f>10+T14+U14+'Personal File'!$C$12</f>
        <v>18</v>
      </c>
      <c r="W14" s="215" t="s">
        <v>452</v>
      </c>
    </row>
    <row r="15" spans="1:23" ht="16.8" x14ac:dyDescent="0.3">
      <c r="A15" s="200" t="s">
        <v>226</v>
      </c>
      <c r="B15" s="57">
        <v>2</v>
      </c>
      <c r="C15" s="57">
        <v>0</v>
      </c>
      <c r="D15" s="97">
        <f>10+B15+C15+'Personal File'!$C$12</f>
        <v>19</v>
      </c>
      <c r="E15" s="214" t="s">
        <v>452</v>
      </c>
      <c r="G15" s="252">
        <v>6</v>
      </c>
      <c r="H15" s="253" t="s">
        <v>453</v>
      </c>
      <c r="I15" s="253">
        <v>11</v>
      </c>
      <c r="J15" s="256">
        <v>4</v>
      </c>
      <c r="K15" s="256">
        <v>4</v>
      </c>
      <c r="L15" s="254"/>
      <c r="M15" s="254"/>
      <c r="N15" s="254"/>
      <c r="O15" s="254"/>
      <c r="P15" s="254"/>
      <c r="Q15" s="255"/>
      <c r="S15" s="200" t="s">
        <v>226</v>
      </c>
      <c r="T15" s="57">
        <v>2</v>
      </c>
      <c r="U15" s="57">
        <v>0</v>
      </c>
      <c r="V15" s="97">
        <f>10+T15+U15+'Personal File'!$C$12</f>
        <v>19</v>
      </c>
      <c r="W15" s="214" t="s">
        <v>452</v>
      </c>
    </row>
    <row r="16" spans="1:23" ht="16.8" x14ac:dyDescent="0.3">
      <c r="A16" s="200" t="s">
        <v>272</v>
      </c>
      <c r="B16" s="57">
        <v>2</v>
      </c>
      <c r="C16" s="57">
        <v>0</v>
      </c>
      <c r="D16" s="97">
        <f>10+B16+C16+'Personal File'!$C$12</f>
        <v>19</v>
      </c>
      <c r="E16" s="214" t="s">
        <v>452</v>
      </c>
      <c r="G16" s="252">
        <v>7</v>
      </c>
      <c r="H16" s="253" t="s">
        <v>453</v>
      </c>
      <c r="I16" s="253">
        <v>11</v>
      </c>
      <c r="J16" s="256">
        <v>4</v>
      </c>
      <c r="K16" s="256">
        <v>4</v>
      </c>
      <c r="L16" s="256">
        <v>2</v>
      </c>
      <c r="M16" s="254"/>
      <c r="N16" s="254"/>
      <c r="O16" s="254"/>
      <c r="P16" s="254"/>
      <c r="Q16" s="255"/>
      <c r="S16" s="200" t="s">
        <v>272</v>
      </c>
      <c r="T16" s="57">
        <v>2</v>
      </c>
      <c r="U16" s="57">
        <v>0</v>
      </c>
      <c r="V16" s="97">
        <f>10+T16+U16+'Personal File'!$C$12</f>
        <v>19</v>
      </c>
      <c r="W16" s="214" t="s">
        <v>452</v>
      </c>
    </row>
    <row r="17" spans="1:23" ht="16.8" x14ac:dyDescent="0.3">
      <c r="A17" s="200" t="s">
        <v>272</v>
      </c>
      <c r="B17" s="57">
        <v>2</v>
      </c>
      <c r="C17" s="57">
        <v>0</v>
      </c>
      <c r="D17" s="97">
        <f>10+B17+C17+'Personal File'!$C$12</f>
        <v>19</v>
      </c>
      <c r="E17" s="214" t="s">
        <v>452</v>
      </c>
      <c r="G17" s="252">
        <v>8</v>
      </c>
      <c r="H17" s="253" t="s">
        <v>453</v>
      </c>
      <c r="I17" s="253">
        <v>11</v>
      </c>
      <c r="J17" s="256">
        <v>4</v>
      </c>
      <c r="K17" s="256">
        <v>4</v>
      </c>
      <c r="L17" s="256">
        <v>4</v>
      </c>
      <c r="M17" s="254"/>
      <c r="N17" s="254"/>
      <c r="O17" s="254"/>
      <c r="P17" s="254"/>
      <c r="Q17" s="255"/>
      <c r="S17" s="200" t="s">
        <v>272</v>
      </c>
      <c r="T17" s="57">
        <v>2</v>
      </c>
      <c r="U17" s="57">
        <v>0</v>
      </c>
      <c r="V17" s="97">
        <f>10+T17+U17+'Personal File'!$C$12</f>
        <v>19</v>
      </c>
      <c r="W17" s="214" t="s">
        <v>452</v>
      </c>
    </row>
    <row r="18" spans="1:23" ht="16.8" x14ac:dyDescent="0.3">
      <c r="A18" s="200" t="s">
        <v>232</v>
      </c>
      <c r="B18" s="57">
        <v>2</v>
      </c>
      <c r="C18" s="57">
        <v>0</v>
      </c>
      <c r="D18" s="97">
        <f>10+B18+C18+'Personal File'!$C$12</f>
        <v>19</v>
      </c>
      <c r="E18" s="214" t="s">
        <v>452</v>
      </c>
      <c r="G18" s="252">
        <v>9</v>
      </c>
      <c r="H18" s="253" t="s">
        <v>453</v>
      </c>
      <c r="I18" s="253">
        <v>11</v>
      </c>
      <c r="J18" s="256">
        <v>4</v>
      </c>
      <c r="K18" s="256">
        <v>4</v>
      </c>
      <c r="L18" s="256">
        <v>4</v>
      </c>
      <c r="M18" s="256">
        <v>2</v>
      </c>
      <c r="N18" s="254"/>
      <c r="O18" s="254"/>
      <c r="P18" s="254"/>
      <c r="Q18" s="255"/>
      <c r="S18" s="200" t="s">
        <v>232</v>
      </c>
      <c r="T18" s="57">
        <v>2</v>
      </c>
      <c r="U18" s="57">
        <v>0</v>
      </c>
      <c r="V18" s="97">
        <f>10+T18+U18+'Personal File'!$C$12</f>
        <v>19</v>
      </c>
      <c r="W18" s="214" t="s">
        <v>452</v>
      </c>
    </row>
    <row r="19" spans="1:23" ht="16.8" x14ac:dyDescent="0.3">
      <c r="A19" s="200" t="s">
        <v>233</v>
      </c>
      <c r="B19" s="57">
        <v>2</v>
      </c>
      <c r="C19" s="57">
        <v>0</v>
      </c>
      <c r="D19" s="97">
        <f>10+B19+C19+'Personal File'!$C$12</f>
        <v>19</v>
      </c>
      <c r="E19" s="214" t="s">
        <v>452</v>
      </c>
      <c r="G19" s="252">
        <v>10</v>
      </c>
      <c r="H19" s="253" t="s">
        <v>453</v>
      </c>
      <c r="I19" s="253">
        <v>11</v>
      </c>
      <c r="J19" s="256">
        <v>4</v>
      </c>
      <c r="K19" s="256">
        <v>4</v>
      </c>
      <c r="L19" s="256">
        <v>4</v>
      </c>
      <c r="M19" s="256">
        <v>4</v>
      </c>
      <c r="N19" s="254"/>
      <c r="O19" s="254"/>
      <c r="P19" s="254"/>
      <c r="Q19" s="255"/>
      <c r="S19" s="200" t="s">
        <v>233</v>
      </c>
      <c r="T19" s="57">
        <v>2</v>
      </c>
      <c r="U19" s="57">
        <v>0</v>
      </c>
      <c r="V19" s="97">
        <f>10+T19+U19+'Personal File'!$C$12</f>
        <v>19</v>
      </c>
      <c r="W19" s="214" t="s">
        <v>452</v>
      </c>
    </row>
    <row r="20" spans="1:23" ht="16.8" x14ac:dyDescent="0.3">
      <c r="A20" s="200" t="s">
        <v>233</v>
      </c>
      <c r="B20" s="57">
        <v>2</v>
      </c>
      <c r="C20" s="57">
        <v>0</v>
      </c>
      <c r="D20" s="97">
        <f>10+B20+C20+'Personal File'!$C$12</f>
        <v>19</v>
      </c>
      <c r="E20" s="214" t="s">
        <v>452</v>
      </c>
      <c r="G20" s="252">
        <v>11</v>
      </c>
      <c r="H20" s="253" t="s">
        <v>453</v>
      </c>
      <c r="I20" s="253">
        <v>11</v>
      </c>
      <c r="J20" s="256">
        <v>4</v>
      </c>
      <c r="K20" s="256">
        <v>4</v>
      </c>
      <c r="L20" s="256">
        <v>4</v>
      </c>
      <c r="M20" s="256">
        <v>4</v>
      </c>
      <c r="N20" s="256">
        <v>2</v>
      </c>
      <c r="O20" s="254"/>
      <c r="P20" s="254"/>
      <c r="Q20" s="255"/>
      <c r="S20" s="200" t="s">
        <v>233</v>
      </c>
      <c r="T20" s="57">
        <v>2</v>
      </c>
      <c r="U20" s="57">
        <v>0</v>
      </c>
      <c r="V20" s="97">
        <f>10+T20+U20+'Personal File'!$C$12</f>
        <v>19</v>
      </c>
      <c r="W20" s="214" t="s">
        <v>452</v>
      </c>
    </row>
    <row r="21" spans="1:23" ht="16.8" x14ac:dyDescent="0.3">
      <c r="A21" s="201" t="s">
        <v>234</v>
      </c>
      <c r="B21" s="67">
        <v>2</v>
      </c>
      <c r="C21" s="67">
        <v>0</v>
      </c>
      <c r="D21" s="202">
        <f>10+B21+C21+'Personal File'!$C$12</f>
        <v>19</v>
      </c>
      <c r="E21" s="215" t="s">
        <v>452</v>
      </c>
      <c r="G21" s="252">
        <v>12</v>
      </c>
      <c r="H21" s="253" t="s">
        <v>453</v>
      </c>
      <c r="I21" s="253">
        <v>11</v>
      </c>
      <c r="J21" s="256">
        <v>4</v>
      </c>
      <c r="K21" s="256">
        <v>4</v>
      </c>
      <c r="L21" s="256">
        <v>4</v>
      </c>
      <c r="M21" s="256">
        <v>4</v>
      </c>
      <c r="N21" s="256">
        <v>4</v>
      </c>
      <c r="O21" s="254"/>
      <c r="P21" s="254"/>
      <c r="Q21" s="255"/>
      <c r="S21" s="201" t="s">
        <v>234</v>
      </c>
      <c r="T21" s="67">
        <v>2</v>
      </c>
      <c r="U21" s="67">
        <v>0</v>
      </c>
      <c r="V21" s="202">
        <f>10+T21+U21+'Personal File'!$C$12</f>
        <v>19</v>
      </c>
      <c r="W21" s="215" t="s">
        <v>452</v>
      </c>
    </row>
    <row r="22" spans="1:23" ht="16.8" x14ac:dyDescent="0.3">
      <c r="A22" s="200" t="s">
        <v>239</v>
      </c>
      <c r="B22" s="57">
        <v>3</v>
      </c>
      <c r="C22" s="57">
        <v>1</v>
      </c>
      <c r="D22" s="97">
        <f>10+B22+C22+'Personal File'!$C$12</f>
        <v>21</v>
      </c>
      <c r="E22" s="214" t="s">
        <v>452</v>
      </c>
      <c r="G22" s="257">
        <v>13</v>
      </c>
      <c r="H22" s="258" t="s">
        <v>453</v>
      </c>
      <c r="I22" s="258">
        <v>11</v>
      </c>
      <c r="J22" s="259">
        <v>4</v>
      </c>
      <c r="K22" s="259">
        <v>4</v>
      </c>
      <c r="L22" s="259">
        <v>4</v>
      </c>
      <c r="M22" s="259">
        <v>4</v>
      </c>
      <c r="N22" s="259">
        <v>4</v>
      </c>
      <c r="O22" s="259">
        <v>2</v>
      </c>
      <c r="P22" s="254"/>
      <c r="Q22" s="255"/>
      <c r="S22" s="200" t="s">
        <v>239</v>
      </c>
      <c r="T22" s="57">
        <v>3</v>
      </c>
      <c r="U22" s="57">
        <v>0</v>
      </c>
      <c r="V22" s="97">
        <f>10+T22+U22+'Personal File'!$C$12</f>
        <v>20</v>
      </c>
      <c r="W22" s="214" t="s">
        <v>452</v>
      </c>
    </row>
    <row r="23" spans="1:23" ht="16.8" x14ac:dyDescent="0.3">
      <c r="A23" s="200" t="s">
        <v>240</v>
      </c>
      <c r="B23" s="57">
        <v>3</v>
      </c>
      <c r="C23" s="57">
        <v>0</v>
      </c>
      <c r="D23" s="97">
        <f>10+B23+C23+'Personal File'!$C$12</f>
        <v>20</v>
      </c>
      <c r="E23" s="214" t="s">
        <v>452</v>
      </c>
      <c r="G23" s="252">
        <v>14</v>
      </c>
      <c r="H23" s="253" t="s">
        <v>453</v>
      </c>
      <c r="I23" s="253">
        <v>11</v>
      </c>
      <c r="J23" s="256">
        <v>4</v>
      </c>
      <c r="K23" s="256">
        <v>4</v>
      </c>
      <c r="L23" s="256">
        <v>4</v>
      </c>
      <c r="M23" s="256">
        <v>4</v>
      </c>
      <c r="N23" s="256">
        <v>4</v>
      </c>
      <c r="O23" s="256">
        <v>4</v>
      </c>
      <c r="P23" s="254"/>
      <c r="Q23" s="255"/>
      <c r="S23" s="200" t="s">
        <v>240</v>
      </c>
      <c r="T23" s="57">
        <v>3</v>
      </c>
      <c r="U23" s="57">
        <v>0</v>
      </c>
      <c r="V23" s="97">
        <f>10+T23+U23+'Personal File'!$C$12</f>
        <v>20</v>
      </c>
      <c r="W23" s="214" t="s">
        <v>452</v>
      </c>
    </row>
    <row r="24" spans="1:23" ht="16.8" x14ac:dyDescent="0.3">
      <c r="A24" s="200" t="s">
        <v>240</v>
      </c>
      <c r="B24" s="57">
        <v>3</v>
      </c>
      <c r="C24" s="57">
        <v>0</v>
      </c>
      <c r="D24" s="97">
        <f>10+B24+C24+'Personal File'!$C$12</f>
        <v>20</v>
      </c>
      <c r="E24" s="214" t="s">
        <v>452</v>
      </c>
      <c r="G24" s="252">
        <v>15</v>
      </c>
      <c r="H24" s="253" t="s">
        <v>453</v>
      </c>
      <c r="I24" s="253">
        <v>11</v>
      </c>
      <c r="J24" s="256">
        <v>4</v>
      </c>
      <c r="K24" s="256">
        <v>4</v>
      </c>
      <c r="L24" s="256">
        <v>4</v>
      </c>
      <c r="M24" s="256">
        <v>4</v>
      </c>
      <c r="N24" s="256">
        <v>4</v>
      </c>
      <c r="O24" s="256">
        <v>4</v>
      </c>
      <c r="P24" s="256">
        <v>2</v>
      </c>
      <c r="Q24" s="255"/>
      <c r="S24" s="200" t="s">
        <v>240</v>
      </c>
      <c r="T24" s="57">
        <v>3</v>
      </c>
      <c r="U24" s="57">
        <v>0</v>
      </c>
      <c r="V24" s="97">
        <f>10+T24+U24+'Personal File'!$C$12</f>
        <v>20</v>
      </c>
      <c r="W24" s="214" t="s">
        <v>452</v>
      </c>
    </row>
    <row r="25" spans="1:23" ht="16.8" x14ac:dyDescent="0.3">
      <c r="A25" s="200" t="s">
        <v>240</v>
      </c>
      <c r="B25" s="57">
        <v>3</v>
      </c>
      <c r="C25" s="57">
        <v>0</v>
      </c>
      <c r="D25" s="97">
        <f>10+B25+C25+'Personal File'!$C$12</f>
        <v>20</v>
      </c>
      <c r="E25" s="214" t="s">
        <v>452</v>
      </c>
      <c r="G25" s="252">
        <v>16</v>
      </c>
      <c r="H25" s="253" t="s">
        <v>453</v>
      </c>
      <c r="I25" s="253">
        <v>11</v>
      </c>
      <c r="J25" s="256">
        <v>4</v>
      </c>
      <c r="K25" s="256">
        <v>4</v>
      </c>
      <c r="L25" s="256">
        <v>4</v>
      </c>
      <c r="M25" s="256">
        <v>4</v>
      </c>
      <c r="N25" s="256">
        <v>4</v>
      </c>
      <c r="O25" s="256">
        <v>4</v>
      </c>
      <c r="P25" s="256">
        <v>4</v>
      </c>
      <c r="Q25" s="255"/>
      <c r="S25" s="200" t="s">
        <v>240</v>
      </c>
      <c r="T25" s="57">
        <v>3</v>
      </c>
      <c r="U25" s="57">
        <v>0</v>
      </c>
      <c r="V25" s="97">
        <f>10+T25+U25+'Personal File'!$C$12</f>
        <v>20</v>
      </c>
      <c r="W25" s="214" t="s">
        <v>452</v>
      </c>
    </row>
    <row r="26" spans="1:23" ht="16.8" x14ac:dyDescent="0.3">
      <c r="A26" s="200" t="s">
        <v>240</v>
      </c>
      <c r="B26" s="57">
        <v>3</v>
      </c>
      <c r="C26" s="57">
        <v>0</v>
      </c>
      <c r="D26" s="97">
        <f>10+B26+C26+'Personal File'!$C$12</f>
        <v>20</v>
      </c>
      <c r="E26" s="214" t="s">
        <v>452</v>
      </c>
      <c r="G26" s="252">
        <v>17</v>
      </c>
      <c r="H26" s="253" t="s">
        <v>453</v>
      </c>
      <c r="I26" s="253">
        <v>11</v>
      </c>
      <c r="J26" s="256">
        <v>4</v>
      </c>
      <c r="K26" s="256">
        <v>4</v>
      </c>
      <c r="L26" s="256">
        <v>4</v>
      </c>
      <c r="M26" s="256">
        <v>4</v>
      </c>
      <c r="N26" s="256">
        <v>4</v>
      </c>
      <c r="O26" s="256">
        <v>4</v>
      </c>
      <c r="P26" s="256">
        <v>4</v>
      </c>
      <c r="Q26" s="260">
        <v>2</v>
      </c>
      <c r="S26" s="200" t="s">
        <v>240</v>
      </c>
      <c r="T26" s="57">
        <v>3</v>
      </c>
      <c r="U26" s="57">
        <v>0</v>
      </c>
      <c r="V26" s="97">
        <f>10+T26+U26+'Personal File'!$C$12</f>
        <v>20</v>
      </c>
      <c r="W26" s="214" t="s">
        <v>452</v>
      </c>
    </row>
    <row r="27" spans="1:23" ht="17.399999999999999" thickBot="1" x14ac:dyDescent="0.35">
      <c r="A27" s="200" t="s">
        <v>242</v>
      </c>
      <c r="B27" s="57">
        <v>3</v>
      </c>
      <c r="C27" s="57">
        <v>0</v>
      </c>
      <c r="D27" s="97">
        <f>10+B27+C27+'Personal File'!$C$12</f>
        <v>20</v>
      </c>
      <c r="E27" s="214" t="s">
        <v>452</v>
      </c>
      <c r="G27" s="261">
        <v>18</v>
      </c>
      <c r="H27" s="262" t="s">
        <v>453</v>
      </c>
      <c r="I27" s="262">
        <v>11</v>
      </c>
      <c r="J27" s="263">
        <v>4</v>
      </c>
      <c r="K27" s="263">
        <v>4</v>
      </c>
      <c r="L27" s="263">
        <v>4</v>
      </c>
      <c r="M27" s="263">
        <v>4</v>
      </c>
      <c r="N27" s="263">
        <v>4</v>
      </c>
      <c r="O27" s="263">
        <v>4</v>
      </c>
      <c r="P27" s="263">
        <v>4</v>
      </c>
      <c r="Q27" s="264">
        <v>4</v>
      </c>
      <c r="S27" s="200" t="s">
        <v>242</v>
      </c>
      <c r="T27" s="57">
        <v>3</v>
      </c>
      <c r="U27" s="57">
        <v>0</v>
      </c>
      <c r="V27" s="97">
        <f>10+T27+U27+'Personal File'!$C$12</f>
        <v>20</v>
      </c>
      <c r="W27" s="214" t="s">
        <v>452</v>
      </c>
    </row>
    <row r="28" spans="1:23" ht="17.399999999999999" thickTop="1" x14ac:dyDescent="0.3">
      <c r="A28" s="201" t="s">
        <v>243</v>
      </c>
      <c r="B28" s="67">
        <v>3</v>
      </c>
      <c r="C28" s="67">
        <v>0</v>
      </c>
      <c r="D28" s="202">
        <f>10+B28+C28+'Personal File'!$C$12</f>
        <v>20</v>
      </c>
      <c r="E28" s="215" t="s">
        <v>452</v>
      </c>
      <c r="S28" s="201" t="s">
        <v>243</v>
      </c>
      <c r="T28" s="67">
        <v>3</v>
      </c>
      <c r="U28" s="67">
        <v>0</v>
      </c>
      <c r="V28" s="202">
        <f>10+T28+U28+'Personal File'!$C$12</f>
        <v>20</v>
      </c>
      <c r="W28" s="215" t="s">
        <v>452</v>
      </c>
    </row>
    <row r="29" spans="1:23" ht="16.8" x14ac:dyDescent="0.3">
      <c r="A29" s="200" t="s">
        <v>256</v>
      </c>
      <c r="B29" s="57">
        <v>4</v>
      </c>
      <c r="C29" s="57">
        <v>0</v>
      </c>
      <c r="D29" s="97">
        <f>10+B29+C29+'Personal File'!$C$12</f>
        <v>21</v>
      </c>
      <c r="E29" s="214" t="s">
        <v>452</v>
      </c>
      <c r="S29" s="200" t="s">
        <v>256</v>
      </c>
      <c r="T29" s="57">
        <v>4</v>
      </c>
      <c r="U29" s="57">
        <v>0</v>
      </c>
      <c r="V29" s="97">
        <f>10+T29+U29+'Personal File'!$C$12</f>
        <v>21</v>
      </c>
      <c r="W29" s="214" t="s">
        <v>452</v>
      </c>
    </row>
    <row r="30" spans="1:23" ht="16.8" x14ac:dyDescent="0.3">
      <c r="A30" s="200" t="s">
        <v>256</v>
      </c>
      <c r="B30" s="57">
        <v>4</v>
      </c>
      <c r="C30" s="57">
        <v>0</v>
      </c>
      <c r="D30" s="97">
        <f>10+B30+C30+'Personal File'!$C$12</f>
        <v>21</v>
      </c>
      <c r="E30" s="214" t="s">
        <v>452</v>
      </c>
      <c r="S30" s="200" t="s">
        <v>256</v>
      </c>
      <c r="T30" s="57">
        <v>4</v>
      </c>
      <c r="U30" s="57">
        <v>0</v>
      </c>
      <c r="V30" s="97">
        <f>10+T30+U30+'Personal File'!$C$12</f>
        <v>21</v>
      </c>
      <c r="W30" s="214" t="s">
        <v>452</v>
      </c>
    </row>
    <row r="31" spans="1:23" ht="16.8" x14ac:dyDescent="0.3">
      <c r="A31" s="200" t="s">
        <v>256</v>
      </c>
      <c r="B31" s="57">
        <v>4</v>
      </c>
      <c r="C31" s="57">
        <v>0</v>
      </c>
      <c r="D31" s="97">
        <f>10+B31+C31+'Personal File'!$C$12</f>
        <v>21</v>
      </c>
      <c r="E31" s="214" t="s">
        <v>452</v>
      </c>
      <c r="S31" s="200" t="s">
        <v>250</v>
      </c>
      <c r="T31" s="57">
        <v>4</v>
      </c>
      <c r="U31" s="57">
        <v>0</v>
      </c>
      <c r="V31" s="97">
        <f>10+T31+U31+'Personal File'!$C$12</f>
        <v>21</v>
      </c>
      <c r="W31" s="214" t="s">
        <v>452</v>
      </c>
    </row>
    <row r="32" spans="1:23" ht="16.8" x14ac:dyDescent="0.3">
      <c r="A32" s="200" t="s">
        <v>469</v>
      </c>
      <c r="B32" s="57">
        <v>4</v>
      </c>
      <c r="C32" s="57">
        <v>0</v>
      </c>
      <c r="D32" s="97">
        <f>10+B32+C32+'Personal File'!$C$12</f>
        <v>21</v>
      </c>
      <c r="E32" s="214" t="s">
        <v>452</v>
      </c>
      <c r="S32" s="200" t="s">
        <v>469</v>
      </c>
      <c r="T32" s="57">
        <v>4</v>
      </c>
      <c r="U32" s="57">
        <v>0</v>
      </c>
      <c r="V32" s="97">
        <f>10+T32+U32+'Personal File'!$C$12</f>
        <v>21</v>
      </c>
      <c r="W32" s="214" t="s">
        <v>452</v>
      </c>
    </row>
    <row r="33" spans="1:23" ht="16.8" x14ac:dyDescent="0.3">
      <c r="A33" s="200" t="s">
        <v>469</v>
      </c>
      <c r="B33" s="57">
        <v>4</v>
      </c>
      <c r="C33" s="57">
        <v>0</v>
      </c>
      <c r="D33" s="97">
        <f>10+B33+C33+'Personal File'!$C$12</f>
        <v>21</v>
      </c>
      <c r="E33" s="214" t="s">
        <v>452</v>
      </c>
      <c r="S33" s="200" t="s">
        <v>127</v>
      </c>
      <c r="T33" s="57">
        <v>4</v>
      </c>
      <c r="U33" s="57">
        <v>0</v>
      </c>
      <c r="V33" s="97">
        <f>10+T33+U33+'Personal File'!$C$12</f>
        <v>21</v>
      </c>
      <c r="W33" s="214" t="s">
        <v>452</v>
      </c>
    </row>
    <row r="34" spans="1:23" ht="16.8" x14ac:dyDescent="0.3">
      <c r="A34" s="201" t="s">
        <v>252</v>
      </c>
      <c r="B34" s="67">
        <v>4</v>
      </c>
      <c r="C34" s="67">
        <v>0</v>
      </c>
      <c r="D34" s="202">
        <f>10+B34+C34+'Personal File'!$C$12</f>
        <v>21</v>
      </c>
      <c r="E34" s="215" t="s">
        <v>452</v>
      </c>
      <c r="S34" s="201" t="s">
        <v>252</v>
      </c>
      <c r="T34" s="67">
        <v>4</v>
      </c>
      <c r="U34" s="67">
        <v>0</v>
      </c>
      <c r="V34" s="202">
        <f>10+T34+U34+'Personal File'!$C$12</f>
        <v>21</v>
      </c>
      <c r="W34" s="215" t="s">
        <v>452</v>
      </c>
    </row>
    <row r="35" spans="1:23" ht="16.8" x14ac:dyDescent="0.3">
      <c r="A35" s="200" t="s">
        <v>254</v>
      </c>
      <c r="B35" s="57">
        <v>5</v>
      </c>
      <c r="C35" s="57">
        <v>0</v>
      </c>
      <c r="D35" s="97">
        <f>10+B35+C35+'Personal File'!$C$12</f>
        <v>22</v>
      </c>
      <c r="E35" s="214" t="s">
        <v>452</v>
      </c>
      <c r="S35" s="200" t="s">
        <v>254</v>
      </c>
      <c r="T35" s="57">
        <v>5</v>
      </c>
      <c r="U35" s="57">
        <v>0</v>
      </c>
      <c r="V35" s="97">
        <f>10+T35+U35+'Personal File'!$C$12</f>
        <v>22</v>
      </c>
      <c r="W35" s="214" t="s">
        <v>452</v>
      </c>
    </row>
    <row r="36" spans="1:23" ht="16.8" x14ac:dyDescent="0.3">
      <c r="A36" s="200" t="s">
        <v>256</v>
      </c>
      <c r="B36" s="57">
        <v>5</v>
      </c>
      <c r="C36" s="57">
        <v>0</v>
      </c>
      <c r="D36" s="97">
        <f>10+B36+C36+'Personal File'!$C$12</f>
        <v>22</v>
      </c>
      <c r="E36" s="214" t="s">
        <v>452</v>
      </c>
      <c r="S36" s="200" t="s">
        <v>257</v>
      </c>
      <c r="T36" s="57">
        <v>5</v>
      </c>
      <c r="U36" s="57">
        <v>0</v>
      </c>
      <c r="V36" s="97">
        <f>10+T36+U36+'Personal File'!$C$12</f>
        <v>22</v>
      </c>
      <c r="W36" s="214" t="s">
        <v>452</v>
      </c>
    </row>
    <row r="37" spans="1:23" ht="16.8" x14ac:dyDescent="0.3">
      <c r="A37" s="200" t="s">
        <v>258</v>
      </c>
      <c r="B37" s="57">
        <v>5</v>
      </c>
      <c r="C37" s="57">
        <v>0</v>
      </c>
      <c r="D37" s="97">
        <f>10+B37+C37+'Personal File'!$C$12</f>
        <v>22</v>
      </c>
      <c r="E37" s="214" t="s">
        <v>452</v>
      </c>
      <c r="S37" s="200" t="s">
        <v>257</v>
      </c>
      <c r="T37" s="57">
        <v>5</v>
      </c>
      <c r="U37" s="57">
        <v>0</v>
      </c>
      <c r="V37" s="97">
        <f>10+T37+U37+'Personal File'!$C$12</f>
        <v>22</v>
      </c>
      <c r="W37" s="214" t="s">
        <v>452</v>
      </c>
    </row>
    <row r="38" spans="1:23" ht="16.8" x14ac:dyDescent="0.3">
      <c r="A38" s="200" t="s">
        <v>259</v>
      </c>
      <c r="B38" s="57">
        <v>5</v>
      </c>
      <c r="C38" s="57">
        <v>0</v>
      </c>
      <c r="D38" s="97">
        <f>10+B38+C38+'Personal File'!$C$12</f>
        <v>22</v>
      </c>
      <c r="E38" s="214" t="s">
        <v>452</v>
      </c>
      <c r="S38" s="200" t="s">
        <v>258</v>
      </c>
      <c r="T38" s="57">
        <v>5</v>
      </c>
      <c r="U38" s="57">
        <v>0</v>
      </c>
      <c r="V38" s="97">
        <f>10+T38+U38+'Personal File'!$C$12</f>
        <v>22</v>
      </c>
      <c r="W38" s="214" t="s">
        <v>452</v>
      </c>
    </row>
    <row r="39" spans="1:23" ht="16.8" x14ac:dyDescent="0.3">
      <c r="A39" s="201" t="s">
        <v>259</v>
      </c>
      <c r="B39" s="67">
        <v>5</v>
      </c>
      <c r="C39" s="67">
        <v>0</v>
      </c>
      <c r="D39" s="202">
        <f>10+B39+C39+'Personal File'!$C$12</f>
        <v>22</v>
      </c>
      <c r="E39" s="424" t="s">
        <v>452</v>
      </c>
      <c r="S39" s="201" t="s">
        <v>259</v>
      </c>
      <c r="T39" s="67">
        <v>5</v>
      </c>
      <c r="U39" s="67">
        <v>0</v>
      </c>
      <c r="V39" s="202">
        <f>10+T39+U39+'Personal File'!$C$12</f>
        <v>22</v>
      </c>
      <c r="W39" s="424" t="s">
        <v>452</v>
      </c>
    </row>
    <row r="40" spans="1:23" ht="16.8" x14ac:dyDescent="0.3">
      <c r="A40" s="200" t="s">
        <v>262</v>
      </c>
      <c r="B40" s="57">
        <v>6</v>
      </c>
      <c r="C40" s="57">
        <v>0</v>
      </c>
      <c r="D40" s="97">
        <f>10+B40+C40+'Personal File'!$C$12</f>
        <v>23</v>
      </c>
      <c r="E40" s="214" t="s">
        <v>452</v>
      </c>
      <c r="S40" s="200" t="s">
        <v>262</v>
      </c>
      <c r="T40" s="57">
        <v>6</v>
      </c>
      <c r="U40" s="57">
        <v>0</v>
      </c>
      <c r="V40" s="97">
        <f>10+T40+U40+'Personal File'!$C$12</f>
        <v>23</v>
      </c>
      <c r="W40" s="214" t="s">
        <v>452</v>
      </c>
    </row>
    <row r="41" spans="1:23" ht="16.8" x14ac:dyDescent="0.3">
      <c r="A41" s="200" t="s">
        <v>262</v>
      </c>
      <c r="B41" s="57">
        <v>6</v>
      </c>
      <c r="C41" s="57">
        <v>0</v>
      </c>
      <c r="D41" s="97">
        <f>10+B41+C41+'Personal File'!$C$12</f>
        <v>23</v>
      </c>
      <c r="E41" s="214" t="s">
        <v>452</v>
      </c>
      <c r="S41" s="200" t="s">
        <v>264</v>
      </c>
      <c r="T41" s="57">
        <v>6</v>
      </c>
      <c r="U41" s="57">
        <v>0</v>
      </c>
      <c r="V41" s="97">
        <f>10+T41+U41+'Personal File'!$C$12</f>
        <v>23</v>
      </c>
      <c r="W41" s="214" t="s">
        <v>452</v>
      </c>
    </row>
    <row r="42" spans="1:23" ht="16.8" x14ac:dyDescent="0.3">
      <c r="A42" s="200" t="s">
        <v>264</v>
      </c>
      <c r="B42" s="57">
        <v>6</v>
      </c>
      <c r="C42" s="57">
        <v>0</v>
      </c>
      <c r="D42" s="97">
        <f>10+B42+C42+'Personal File'!$C$12</f>
        <v>23</v>
      </c>
      <c r="E42" s="214" t="s">
        <v>452</v>
      </c>
      <c r="S42" s="200" t="s">
        <v>265</v>
      </c>
      <c r="T42" s="57">
        <v>6</v>
      </c>
      <c r="U42" s="57">
        <v>0</v>
      </c>
      <c r="V42" s="97">
        <f>10+T42+U42+'Personal File'!$C$12</f>
        <v>23</v>
      </c>
      <c r="W42" s="214" t="s">
        <v>452</v>
      </c>
    </row>
    <row r="43" spans="1:23" ht="16.8" x14ac:dyDescent="0.3">
      <c r="A43" s="201" t="s">
        <v>508</v>
      </c>
      <c r="B43" s="67">
        <v>6</v>
      </c>
      <c r="C43" s="67">
        <v>0</v>
      </c>
      <c r="D43" s="202">
        <f>10+B43+C43+'Personal File'!$C$12</f>
        <v>23</v>
      </c>
      <c r="E43" s="424" t="s">
        <v>452</v>
      </c>
      <c r="S43" s="201" t="s">
        <v>266</v>
      </c>
      <c r="T43" s="67">
        <v>6</v>
      </c>
      <c r="U43" s="67">
        <v>0</v>
      </c>
      <c r="V43" s="202">
        <f>10+T43+U43+'Personal File'!$C$12</f>
        <v>23</v>
      </c>
      <c r="W43" s="424" t="s">
        <v>452</v>
      </c>
    </row>
    <row r="44" spans="1:23" ht="16.8" x14ac:dyDescent="0.3">
      <c r="A44" s="200" t="s">
        <v>480</v>
      </c>
      <c r="B44" s="57">
        <v>7</v>
      </c>
      <c r="C44" s="57">
        <v>0</v>
      </c>
      <c r="D44" s="97">
        <f>10+B44+C44+'Personal File'!$C$12</f>
        <v>24</v>
      </c>
      <c r="E44" s="214" t="s">
        <v>452</v>
      </c>
      <c r="S44" s="200" t="s">
        <v>480</v>
      </c>
      <c r="T44" s="57">
        <v>7</v>
      </c>
      <c r="U44" s="57">
        <v>0</v>
      </c>
      <c r="V44" s="97">
        <f>10+T44+U44+'Personal File'!$C$12</f>
        <v>24</v>
      </c>
      <c r="W44" s="214" t="s">
        <v>452</v>
      </c>
    </row>
    <row r="45" spans="1:23" ht="16.8" x14ac:dyDescent="0.3">
      <c r="A45" s="200" t="s">
        <v>482</v>
      </c>
      <c r="B45" s="57">
        <v>7</v>
      </c>
      <c r="C45" s="57">
        <v>0</v>
      </c>
      <c r="D45" s="97">
        <f>10+B45+C45+'Personal File'!$C$12</f>
        <v>24</v>
      </c>
      <c r="E45" s="214" t="s">
        <v>452</v>
      </c>
      <c r="S45" s="200" t="s">
        <v>482</v>
      </c>
      <c r="T45" s="57">
        <v>7</v>
      </c>
      <c r="U45" s="57">
        <v>0</v>
      </c>
      <c r="V45" s="97">
        <f>10+T45+U45+'Personal File'!$C$12</f>
        <v>24</v>
      </c>
      <c r="W45" s="214" t="s">
        <v>452</v>
      </c>
    </row>
    <row r="46" spans="1:23" ht="17.399999999999999" thickBot="1" x14ac:dyDescent="0.35">
      <c r="A46" s="203" t="s">
        <v>481</v>
      </c>
      <c r="B46" s="136">
        <v>7</v>
      </c>
      <c r="C46" s="136">
        <v>0</v>
      </c>
      <c r="D46" s="204">
        <f>10+B46+C46+'Personal File'!$C$12</f>
        <v>24</v>
      </c>
      <c r="E46" s="216" t="s">
        <v>452</v>
      </c>
      <c r="S46" s="203" t="s">
        <v>481</v>
      </c>
      <c r="T46" s="136">
        <v>7</v>
      </c>
      <c r="U46" s="136">
        <v>0</v>
      </c>
      <c r="V46" s="204">
        <f>10+T46+U46+'Personal File'!$C$12</f>
        <v>24</v>
      </c>
      <c r="W46" s="216" t="s">
        <v>452</v>
      </c>
    </row>
    <row r="47" spans="1:23" ht="16.2" thickTop="1" x14ac:dyDescent="0.3"/>
    <row r="48" spans="1:23" ht="23.4" thickBot="1" x14ac:dyDescent="0.35">
      <c r="A48" s="418" t="s">
        <v>273</v>
      </c>
      <c r="B48" s="151"/>
      <c r="C48" s="151"/>
      <c r="D48" s="151"/>
      <c r="E48" s="211"/>
    </row>
    <row r="49" spans="1:5" ht="17.399999999999999" thickTop="1" x14ac:dyDescent="0.3">
      <c r="A49" s="212" t="s">
        <v>100</v>
      </c>
      <c r="B49" s="205" t="s">
        <v>101</v>
      </c>
      <c r="C49" s="205" t="s">
        <v>268</v>
      </c>
      <c r="D49" s="205" t="s">
        <v>269</v>
      </c>
      <c r="E49" s="213" t="s">
        <v>270</v>
      </c>
    </row>
    <row r="50" spans="1:5" ht="16.8" x14ac:dyDescent="0.3">
      <c r="A50" s="206" t="s">
        <v>274</v>
      </c>
      <c r="B50" s="207">
        <v>0</v>
      </c>
      <c r="C50" s="207">
        <v>1</v>
      </c>
      <c r="D50" s="208">
        <f>10+B50+C50+'Personal File'!$C$12+1</f>
        <v>19</v>
      </c>
      <c r="E50" s="214" t="s">
        <v>452</v>
      </c>
    </row>
    <row r="51" spans="1:5" ht="16.8" x14ac:dyDescent="0.3">
      <c r="A51" s="209" t="s">
        <v>275</v>
      </c>
      <c r="B51" s="57">
        <v>0</v>
      </c>
      <c r="C51" s="57">
        <v>0</v>
      </c>
      <c r="D51" s="97">
        <f>10+B51+C51+'Personal File'!$C$12+1</f>
        <v>18</v>
      </c>
      <c r="E51" s="214" t="s">
        <v>452</v>
      </c>
    </row>
    <row r="52" spans="1:5" ht="16.8" x14ac:dyDescent="0.3">
      <c r="A52" s="209" t="s">
        <v>135</v>
      </c>
      <c r="B52" s="57">
        <v>0</v>
      </c>
      <c r="C52" s="57">
        <v>0</v>
      </c>
      <c r="D52" s="97">
        <f>10+B52+C52+'Personal File'!$C$12+1</f>
        <v>18</v>
      </c>
      <c r="E52" s="214" t="s">
        <v>452</v>
      </c>
    </row>
    <row r="53" spans="1:5" ht="17.399999999999999" thickBot="1" x14ac:dyDescent="0.35">
      <c r="A53" s="210" t="s">
        <v>276</v>
      </c>
      <c r="B53" s="136">
        <v>0</v>
      </c>
      <c r="C53" s="136">
        <v>0</v>
      </c>
      <c r="D53" s="204">
        <f>10+B53+C53+'Personal File'!$C$12+1</f>
        <v>18</v>
      </c>
      <c r="E53" s="216" t="s">
        <v>452</v>
      </c>
    </row>
    <row r="54" spans="1:5" ht="16.2" thickTop="1" x14ac:dyDescent="0.3"/>
  </sheetData>
  <sortState xmlns:xlrd2="http://schemas.microsoft.com/office/spreadsheetml/2017/richdata2" ref="A3:E46">
    <sortCondition ref="B3:B46"/>
    <sortCondition ref="A3:A46"/>
  </sortState>
  <conditionalFormatting sqref="E3:E46">
    <cfRule type="cellIs" dxfId="11" priority="1" operator="equal">
      <formula>"þ"</formula>
    </cfRule>
  </conditionalFormatting>
  <conditionalFormatting sqref="E48:E53">
    <cfRule type="cellIs" dxfId="10" priority="20" operator="equal">
      <formula>"þ"</formula>
    </cfRule>
  </conditionalFormatting>
  <conditionalFormatting sqref="W3:W46">
    <cfRule type="cellIs" dxfId="9" priority="6" operator="equal">
      <formula>"þ"</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1"/>
  <sheetViews>
    <sheetView showGridLines="0" workbookViewId="0"/>
  </sheetViews>
  <sheetFormatPr defaultRowHeight="15.6" x14ac:dyDescent="0.3"/>
  <cols>
    <col min="1" max="1" width="35.5" bestFit="1" customWidth="1"/>
    <col min="2" max="2" width="3" customWidth="1"/>
    <col min="3" max="3" width="34.296875" bestFit="1" customWidth="1"/>
  </cols>
  <sheetData>
    <row r="1" spans="1:3" ht="22.2" thickTop="1" thickBot="1" x14ac:dyDescent="0.35">
      <c r="A1" s="265" t="s">
        <v>292</v>
      </c>
      <c r="B1" s="10"/>
      <c r="C1" s="266" t="s">
        <v>293</v>
      </c>
    </row>
    <row r="2" spans="1:3" ht="16.8" x14ac:dyDescent="0.3">
      <c r="A2" s="267" t="s">
        <v>456</v>
      </c>
      <c r="B2" s="10"/>
      <c r="C2" s="268" t="s">
        <v>294</v>
      </c>
    </row>
    <row r="3" spans="1:3" ht="16.8" x14ac:dyDescent="0.3">
      <c r="A3" s="267" t="s">
        <v>457</v>
      </c>
      <c r="B3" s="10"/>
      <c r="C3" s="269" t="s">
        <v>295</v>
      </c>
    </row>
    <row r="4" spans="1:3" ht="17.399999999999999" thickBot="1" x14ac:dyDescent="0.35">
      <c r="A4" s="267" t="s">
        <v>458</v>
      </c>
      <c r="B4" s="10"/>
      <c r="C4" s="270" t="s">
        <v>296</v>
      </c>
    </row>
    <row r="5" spans="1:3" ht="18" thickTop="1" thickBot="1" x14ac:dyDescent="0.35">
      <c r="A5" s="267" t="s">
        <v>459</v>
      </c>
      <c r="B5" s="10"/>
      <c r="C5" s="31"/>
    </row>
    <row r="6" spans="1:3" ht="22.2" thickTop="1" thickBot="1" x14ac:dyDescent="0.35">
      <c r="A6" s="489" t="s">
        <v>460</v>
      </c>
      <c r="B6" s="10"/>
      <c r="C6" s="272" t="s">
        <v>297</v>
      </c>
    </row>
    <row r="7" spans="1:3" ht="18" thickTop="1" thickBot="1" x14ac:dyDescent="0.35">
      <c r="A7" s="31"/>
      <c r="B7" s="10"/>
      <c r="C7" s="273" t="s">
        <v>298</v>
      </c>
    </row>
    <row r="8" spans="1:3" ht="22.2" thickTop="1" thickBot="1" x14ac:dyDescent="0.35">
      <c r="A8" s="265" t="s">
        <v>299</v>
      </c>
      <c r="B8" s="10"/>
      <c r="C8" s="273" t="s">
        <v>300</v>
      </c>
    </row>
    <row r="9" spans="1:3" ht="16.8" x14ac:dyDescent="0.3">
      <c r="A9" s="274" t="s">
        <v>425</v>
      </c>
      <c r="B9" s="10"/>
      <c r="C9" s="275" t="s">
        <v>301</v>
      </c>
    </row>
    <row r="10" spans="1:3" ht="17.399999999999999" thickBot="1" x14ac:dyDescent="0.35">
      <c r="A10" s="274" t="s">
        <v>302</v>
      </c>
      <c r="B10" s="10"/>
      <c r="C10" s="276" t="s">
        <v>303</v>
      </c>
    </row>
    <row r="11" spans="1:3" ht="18" thickTop="1" thickBot="1" x14ac:dyDescent="0.35">
      <c r="A11" s="274" t="s">
        <v>304</v>
      </c>
      <c r="B11" s="10"/>
    </row>
    <row r="12" spans="1:3" ht="22.2" thickTop="1" thickBot="1" x14ac:dyDescent="0.35">
      <c r="A12" s="274" t="s">
        <v>306</v>
      </c>
      <c r="B12" s="10"/>
      <c r="C12" s="277" t="s">
        <v>305</v>
      </c>
    </row>
    <row r="13" spans="1:3" ht="16.8" x14ac:dyDescent="0.3">
      <c r="A13" s="278" t="s">
        <v>461</v>
      </c>
      <c r="B13" s="10"/>
      <c r="C13" s="269" t="s">
        <v>307</v>
      </c>
    </row>
    <row r="14" spans="1:3" ht="17.399999999999999" thickBot="1" x14ac:dyDescent="0.35">
      <c r="A14" s="280" t="s">
        <v>49</v>
      </c>
      <c r="B14" s="10"/>
      <c r="C14" s="279" t="s">
        <v>308</v>
      </c>
    </row>
    <row r="15" spans="1:3" ht="17.399999999999999" thickTop="1" x14ac:dyDescent="0.3">
      <c r="A15" s="281" t="s">
        <v>462</v>
      </c>
      <c r="B15" s="10"/>
      <c r="C15" s="43"/>
    </row>
    <row r="16" spans="1:3" ht="16.8" x14ac:dyDescent="0.3">
      <c r="A16" s="281" t="s">
        <v>463</v>
      </c>
      <c r="B16" s="10"/>
      <c r="C16" s="43"/>
    </row>
    <row r="17" spans="1:3" ht="16.8" x14ac:dyDescent="0.3">
      <c r="A17" s="282" t="s">
        <v>309</v>
      </c>
      <c r="B17" s="10"/>
      <c r="C17" s="43"/>
    </row>
    <row r="18" spans="1:3" ht="16.8" x14ac:dyDescent="0.3">
      <c r="A18" s="282" t="s">
        <v>310</v>
      </c>
      <c r="B18" s="10"/>
      <c r="C18" s="43"/>
    </row>
    <row r="19" spans="1:3" ht="16.8" x14ac:dyDescent="0.3">
      <c r="A19" s="282" t="s">
        <v>464</v>
      </c>
      <c r="B19" s="10"/>
      <c r="C19" s="43"/>
    </row>
    <row r="20" spans="1:3" ht="17.399999999999999" thickBot="1" x14ac:dyDescent="0.35">
      <c r="A20" s="271" t="s">
        <v>465</v>
      </c>
      <c r="B20" s="10"/>
      <c r="C20" s="43"/>
    </row>
    <row r="21" spans="1:3" ht="16.2" thickTop="1" x14ac:dyDescent="0.3"/>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5"/>
  <sheetViews>
    <sheetView showGridLines="0" workbookViewId="0"/>
  </sheetViews>
  <sheetFormatPr defaultRowHeight="15.6" x14ac:dyDescent="0.3"/>
  <cols>
    <col min="1" max="1" width="30.8984375" bestFit="1" customWidth="1"/>
    <col min="2" max="2" width="8.5" bestFit="1" customWidth="1"/>
    <col min="3" max="3" width="4.59765625" bestFit="1" customWidth="1"/>
    <col min="4" max="4" width="6.296875" bestFit="1" customWidth="1"/>
    <col min="5" max="5" width="8.5" bestFit="1" customWidth="1"/>
    <col min="6" max="6" width="9.3984375" bestFit="1" customWidth="1"/>
    <col min="7" max="7" width="4.69921875" bestFit="1" customWidth="1"/>
    <col min="8" max="8" width="8.796875" bestFit="1" customWidth="1"/>
    <col min="9" max="9" width="5.59765625" bestFit="1" customWidth="1"/>
    <col min="10" max="10" width="6.296875" bestFit="1" customWidth="1"/>
    <col min="11" max="11" width="23.796875" bestFit="1" customWidth="1"/>
    <col min="12" max="12" width="2.69921875" customWidth="1"/>
    <col min="13" max="13" width="8.796875" bestFit="1" customWidth="1"/>
  </cols>
  <sheetData>
    <row r="1" spans="1:13" ht="23.4" thickBot="1" x14ac:dyDescent="0.35">
      <c r="A1" s="283" t="s">
        <v>311</v>
      </c>
      <c r="B1" s="283"/>
      <c r="C1" s="283"/>
      <c r="D1" s="283"/>
      <c r="E1" s="283"/>
      <c r="F1" s="283"/>
      <c r="G1" s="283"/>
      <c r="H1" s="283"/>
      <c r="I1" s="283"/>
      <c r="J1" s="283"/>
      <c r="K1" s="283"/>
      <c r="L1" s="284"/>
      <c r="M1" s="284"/>
    </row>
    <row r="2" spans="1:13" ht="16.8" thickTop="1" thickBot="1" x14ac:dyDescent="0.35">
      <c r="A2" s="285" t="s">
        <v>312</v>
      </c>
      <c r="B2" s="286" t="s">
        <v>313</v>
      </c>
      <c r="C2" s="286" t="s">
        <v>314</v>
      </c>
      <c r="D2" s="286" t="s">
        <v>315</v>
      </c>
      <c r="E2" s="287" t="s">
        <v>316</v>
      </c>
      <c r="F2" s="286" t="s">
        <v>317</v>
      </c>
      <c r="G2" s="286" t="s">
        <v>318</v>
      </c>
      <c r="H2" s="288" t="s">
        <v>319</v>
      </c>
      <c r="I2" s="289" t="s">
        <v>34</v>
      </c>
      <c r="J2" s="288" t="s">
        <v>35</v>
      </c>
      <c r="K2" s="290" t="s">
        <v>36</v>
      </c>
      <c r="L2" s="284"/>
      <c r="M2" s="291" t="s">
        <v>320</v>
      </c>
    </row>
    <row r="3" spans="1:13" x14ac:dyDescent="0.3">
      <c r="A3" s="292" t="s">
        <v>468</v>
      </c>
      <c r="B3" s="293" t="s">
        <v>321</v>
      </c>
      <c r="C3" s="294">
        <v>2</v>
      </c>
      <c r="D3" s="295">
        <v>2</v>
      </c>
      <c r="E3" s="295" t="s">
        <v>322</v>
      </c>
      <c r="F3" s="296" t="s">
        <v>323</v>
      </c>
      <c r="G3" s="297">
        <v>1.5</v>
      </c>
      <c r="H3" s="298" t="str">
        <f>CONCATENATE("+",RIGHT('Personal File'!$B$7,1)+RIGHT('Personal File'!$C$9)+D3)</f>
        <v>+9</v>
      </c>
      <c r="I3" s="299">
        <f ca="1">RANDBETWEEN(1,20)</f>
        <v>11</v>
      </c>
      <c r="J3" s="300">
        <f ca="1">I3+H3</f>
        <v>20</v>
      </c>
      <c r="K3" s="301"/>
      <c r="L3" s="284"/>
      <c r="M3" s="302">
        <v>4000</v>
      </c>
    </row>
    <row r="4" spans="1:13" x14ac:dyDescent="0.3">
      <c r="A4" s="545" t="s">
        <v>466</v>
      </c>
      <c r="B4" s="546" t="s">
        <v>321</v>
      </c>
      <c r="C4" s="547">
        <v>2</v>
      </c>
      <c r="D4" s="548">
        <v>2</v>
      </c>
      <c r="E4" s="548" t="s">
        <v>322</v>
      </c>
      <c r="F4" s="549" t="s">
        <v>323</v>
      </c>
      <c r="G4" s="554" t="s">
        <v>332</v>
      </c>
      <c r="H4" s="550" t="str">
        <f>CONCATENATE("+",RIGHT('Personal File'!$B$7,1)+RIGHT('Personal File'!$C$9)+D4-5)</f>
        <v>+4</v>
      </c>
      <c r="I4" s="551"/>
      <c r="J4" s="552"/>
      <c r="K4" s="553"/>
      <c r="L4" s="284"/>
      <c r="M4" s="557" t="s">
        <v>332</v>
      </c>
    </row>
    <row r="5" spans="1:13" x14ac:dyDescent="0.3">
      <c r="A5" s="558" t="s">
        <v>442</v>
      </c>
      <c r="B5" s="559" t="s">
        <v>324</v>
      </c>
      <c r="C5" s="560">
        <v>0</v>
      </c>
      <c r="D5" s="561" t="s">
        <v>325</v>
      </c>
      <c r="E5" s="561" t="s">
        <v>326</v>
      </c>
      <c r="F5" s="562" t="s">
        <v>327</v>
      </c>
      <c r="G5" s="563">
        <v>1.5</v>
      </c>
      <c r="H5" s="564" t="str">
        <f>CONCATENATE("+",RIGHT('Personal File'!$B$7,1)+RIGHT('Personal File'!$C$9)+D5)</f>
        <v>+8</v>
      </c>
      <c r="I5" s="565">
        <f ca="1">RANDBETWEEN(1,20)</f>
        <v>6</v>
      </c>
      <c r="J5" s="566">
        <f ca="1">I5+H5</f>
        <v>14</v>
      </c>
      <c r="K5" s="567"/>
      <c r="L5" s="284"/>
      <c r="M5" s="306">
        <v>300</v>
      </c>
    </row>
    <row r="6" spans="1:13" x14ac:dyDescent="0.3">
      <c r="A6" s="568" t="s">
        <v>466</v>
      </c>
      <c r="B6" s="569" t="s">
        <v>324</v>
      </c>
      <c r="C6" s="570">
        <v>0</v>
      </c>
      <c r="D6" s="571" t="s">
        <v>325</v>
      </c>
      <c r="E6" s="571" t="s">
        <v>326</v>
      </c>
      <c r="F6" s="572" t="s">
        <v>327</v>
      </c>
      <c r="G6" s="573" t="s">
        <v>332</v>
      </c>
      <c r="H6" s="574" t="str">
        <f>CONCATENATE("+",RIGHT('Personal File'!$B$7,1)+RIGHT('Personal File'!$C$9)+D6-5)</f>
        <v>+3</v>
      </c>
      <c r="I6" s="575"/>
      <c r="J6" s="576"/>
      <c r="K6" s="577"/>
      <c r="L6" s="284"/>
      <c r="M6" s="557" t="s">
        <v>332</v>
      </c>
    </row>
    <row r="7" spans="1:13" x14ac:dyDescent="0.3">
      <c r="A7" s="493" t="s">
        <v>329</v>
      </c>
      <c r="B7" s="494" t="s">
        <v>330</v>
      </c>
      <c r="C7" s="495">
        <v>1</v>
      </c>
      <c r="D7" s="496" t="s">
        <v>43</v>
      </c>
      <c r="E7" s="496" t="s">
        <v>326</v>
      </c>
      <c r="F7" s="497" t="s">
        <v>331</v>
      </c>
      <c r="G7" s="498">
        <v>0</v>
      </c>
      <c r="H7" s="499" t="str">
        <f>CONCATENATE("+",RIGHT('Personal File'!$B$7,1)+RIGHT('Personal File'!$C$13)+D7)</f>
        <v>+9</v>
      </c>
      <c r="I7" s="305">
        <f ca="1">RANDBETWEEN(1,20)</f>
        <v>14</v>
      </c>
      <c r="J7" s="507">
        <f ca="1">I7+H7</f>
        <v>23</v>
      </c>
      <c r="K7" s="508"/>
      <c r="L7" s="284"/>
      <c r="M7" s="511" t="s">
        <v>332</v>
      </c>
    </row>
    <row r="8" spans="1:13" ht="16.2" thickBot="1" x14ac:dyDescent="0.35">
      <c r="A8" s="500" t="s">
        <v>333</v>
      </c>
      <c r="B8" s="501" t="s">
        <v>334</v>
      </c>
      <c r="C8" s="502" t="s">
        <v>332</v>
      </c>
      <c r="D8" s="503" t="s">
        <v>43</v>
      </c>
      <c r="E8" s="503" t="s">
        <v>332</v>
      </c>
      <c r="F8" s="504" t="s">
        <v>332</v>
      </c>
      <c r="G8" s="505" t="s">
        <v>332</v>
      </c>
      <c r="H8" s="506" t="str">
        <f>CONCATENATE("+",RIGHT('Personal File'!$B$7,1)+RIGHT('Personal File'!$C$9)+D8)</f>
        <v>+7</v>
      </c>
      <c r="I8" s="307">
        <f ca="1">RANDBETWEEN(1,20)</f>
        <v>10</v>
      </c>
      <c r="J8" s="509">
        <f ca="1">I8+H8</f>
        <v>17</v>
      </c>
      <c r="K8" s="510"/>
      <c r="L8" s="284"/>
      <c r="M8" s="512" t="s">
        <v>332</v>
      </c>
    </row>
    <row r="9" spans="1:13" ht="16.8" thickTop="1" thickBot="1" x14ac:dyDescent="0.35">
      <c r="A9" s="308"/>
      <c r="B9" s="308"/>
      <c r="C9" s="308"/>
      <c r="D9" s="308"/>
      <c r="E9" s="308"/>
      <c r="F9" s="308"/>
      <c r="G9" s="308"/>
      <c r="H9" s="308"/>
      <c r="I9" s="308"/>
      <c r="J9" s="308"/>
      <c r="K9" s="308"/>
      <c r="L9" s="284"/>
      <c r="M9" s="284"/>
    </row>
    <row r="10" spans="1:13" ht="16.8" thickTop="1" thickBot="1" x14ac:dyDescent="0.35">
      <c r="A10" s="285" t="s">
        <v>335</v>
      </c>
      <c r="B10" s="286" t="s">
        <v>336</v>
      </c>
      <c r="C10" s="286" t="s">
        <v>314</v>
      </c>
      <c r="D10" s="286" t="s">
        <v>315</v>
      </c>
      <c r="E10" s="287" t="s">
        <v>316</v>
      </c>
      <c r="F10" s="286" t="s">
        <v>337</v>
      </c>
      <c r="G10" s="286" t="s">
        <v>318</v>
      </c>
      <c r="H10" s="288" t="s">
        <v>319</v>
      </c>
      <c r="I10" s="289" t="s">
        <v>34</v>
      </c>
      <c r="J10" s="288" t="s">
        <v>35</v>
      </c>
      <c r="K10" s="290" t="s">
        <v>36</v>
      </c>
      <c r="L10" s="284"/>
      <c r="M10" s="291" t="s">
        <v>320</v>
      </c>
    </row>
    <row r="11" spans="1:13" x14ac:dyDescent="0.3">
      <c r="A11" s="525" t="s">
        <v>446</v>
      </c>
      <c r="B11" s="526" t="s">
        <v>445</v>
      </c>
      <c r="C11" s="527" t="s">
        <v>477</v>
      </c>
      <c r="D11" s="528" t="s">
        <v>325</v>
      </c>
      <c r="E11" s="528" t="s">
        <v>332</v>
      </c>
      <c r="F11" s="529" t="s">
        <v>332</v>
      </c>
      <c r="G11" s="530" t="s">
        <v>332</v>
      </c>
      <c r="H11" s="531" t="str">
        <f>CONCATENATE("+",RIGHT('Personal File'!$B$7,1)+RIGHT('Personal File'!$C$10)+D11)</f>
        <v>+10</v>
      </c>
      <c r="I11" s="532">
        <f t="shared" ref="I11:I16" ca="1" si="0">RANDBETWEEN(1,20)</f>
        <v>20</v>
      </c>
      <c r="J11" s="531">
        <f t="shared" ref="J11:J16" ca="1" si="1">I11+H11</f>
        <v>30</v>
      </c>
      <c r="K11" s="533" t="s">
        <v>511</v>
      </c>
      <c r="L11" s="284"/>
      <c r="M11" s="513" t="s">
        <v>332</v>
      </c>
    </row>
    <row r="12" spans="1:13" x14ac:dyDescent="0.3">
      <c r="A12" s="534" t="s">
        <v>240</v>
      </c>
      <c r="B12" s="535" t="s">
        <v>332</v>
      </c>
      <c r="C12" s="536" t="s">
        <v>332</v>
      </c>
      <c r="D12" s="537" t="s">
        <v>43</v>
      </c>
      <c r="E12" s="537" t="s">
        <v>332</v>
      </c>
      <c r="F12" s="538" t="s">
        <v>332</v>
      </c>
      <c r="G12" s="539" t="s">
        <v>332</v>
      </c>
      <c r="H12" s="540" t="str">
        <f>CONCATENATE("+",'Personal File'!E3+D12)</f>
        <v>+13</v>
      </c>
      <c r="I12" s="541">
        <f t="shared" ca="1" si="0"/>
        <v>4</v>
      </c>
      <c r="J12" s="540">
        <f t="shared" ca="1" si="1"/>
        <v>17</v>
      </c>
      <c r="K12" s="542"/>
      <c r="L12" s="284"/>
      <c r="M12" s="511" t="s">
        <v>332</v>
      </c>
    </row>
    <row r="13" spans="1:13" x14ac:dyDescent="0.3">
      <c r="A13" s="534" t="s">
        <v>338</v>
      </c>
      <c r="B13" s="535" t="s">
        <v>334</v>
      </c>
      <c r="C13" s="536" t="s">
        <v>332</v>
      </c>
      <c r="D13" s="537" t="s">
        <v>43</v>
      </c>
      <c r="E13" s="537" t="s">
        <v>332</v>
      </c>
      <c r="F13" s="538" t="s">
        <v>332</v>
      </c>
      <c r="G13" s="539" t="s">
        <v>332</v>
      </c>
      <c r="H13" s="540" t="str">
        <f>CONCATENATE("+",RIGHT('Personal File'!$B$7,1)+RIGHT('Personal File'!$C$10)+D13)</f>
        <v>+9</v>
      </c>
      <c r="I13" s="541">
        <f t="shared" ca="1" si="0"/>
        <v>3</v>
      </c>
      <c r="J13" s="540">
        <f t="shared" ca="1" si="1"/>
        <v>12</v>
      </c>
      <c r="K13" s="542"/>
      <c r="L13" s="284"/>
      <c r="M13" s="511" t="s">
        <v>332</v>
      </c>
    </row>
    <row r="14" spans="1:13" x14ac:dyDescent="0.3">
      <c r="A14" s="534" t="s">
        <v>339</v>
      </c>
      <c r="B14" s="535" t="s">
        <v>334</v>
      </c>
      <c r="C14" s="536" t="s">
        <v>332</v>
      </c>
      <c r="D14" s="537" t="s">
        <v>43</v>
      </c>
      <c r="E14" s="537" t="s">
        <v>332</v>
      </c>
      <c r="F14" s="538" t="s">
        <v>332</v>
      </c>
      <c r="G14" s="539" t="s">
        <v>332</v>
      </c>
      <c r="H14" s="540" t="str">
        <f>CONCATENATE("+",'Personal File'!E3)</f>
        <v>+13</v>
      </c>
      <c r="I14" s="541">
        <f t="shared" ca="1" si="0"/>
        <v>17</v>
      </c>
      <c r="J14" s="540">
        <f t="shared" ca="1" si="1"/>
        <v>30</v>
      </c>
      <c r="K14" s="542"/>
      <c r="L14" s="284"/>
      <c r="M14" s="523" t="s">
        <v>332</v>
      </c>
    </row>
    <row r="15" spans="1:13" x14ac:dyDescent="0.3">
      <c r="A15" s="558" t="s">
        <v>467</v>
      </c>
      <c r="B15" s="559" t="s">
        <v>341</v>
      </c>
      <c r="C15" s="560">
        <v>2</v>
      </c>
      <c r="D15" s="561">
        <v>2</v>
      </c>
      <c r="E15" s="561" t="s">
        <v>326</v>
      </c>
      <c r="F15" s="562" t="s">
        <v>340</v>
      </c>
      <c r="G15" s="563">
        <v>4</v>
      </c>
      <c r="H15" s="564" t="str">
        <f>CONCATENATE("+",RIGHT('Personal File'!$B$7,1)+RIGHT('Personal File'!$C$10)+D15)</f>
        <v>+11</v>
      </c>
      <c r="I15" s="565">
        <f t="shared" ca="1" si="0"/>
        <v>17</v>
      </c>
      <c r="J15" s="566">
        <f t="shared" ca="1" si="1"/>
        <v>28</v>
      </c>
      <c r="K15" s="567" t="s">
        <v>328</v>
      </c>
      <c r="L15" s="284"/>
      <c r="M15" s="306">
        <v>8000</v>
      </c>
    </row>
    <row r="16" spans="1:13" ht="16.2" thickBot="1" x14ac:dyDescent="0.35">
      <c r="A16" s="309" t="s">
        <v>466</v>
      </c>
      <c r="B16" s="310" t="s">
        <v>341</v>
      </c>
      <c r="C16" s="311">
        <v>2</v>
      </c>
      <c r="D16" s="311">
        <v>2</v>
      </c>
      <c r="E16" s="310" t="s">
        <v>326</v>
      </c>
      <c r="F16" s="311" t="s">
        <v>340</v>
      </c>
      <c r="G16" s="555" t="s">
        <v>332</v>
      </c>
      <c r="H16" s="312" t="str">
        <f>CONCATENATE("+",RIGHT('Personal File'!$B$7,1)+RIGHT('Personal File'!$C$10)+D16-5)</f>
        <v>+6</v>
      </c>
      <c r="I16" s="307">
        <f t="shared" ca="1" si="0"/>
        <v>13</v>
      </c>
      <c r="J16" s="313">
        <f t="shared" ca="1" si="1"/>
        <v>19</v>
      </c>
      <c r="K16" s="578" t="s">
        <v>328</v>
      </c>
      <c r="L16" s="284"/>
      <c r="M16" s="556" t="s">
        <v>332</v>
      </c>
    </row>
    <row r="17" spans="1:13" ht="16.8" thickTop="1" thickBot="1" x14ac:dyDescent="0.35">
      <c r="A17" s="308"/>
      <c r="B17" s="308"/>
      <c r="C17" s="308"/>
      <c r="D17" s="315"/>
      <c r="E17" s="315"/>
      <c r="F17" s="308"/>
      <c r="G17" s="316"/>
      <c r="H17" s="316"/>
      <c r="I17" s="308"/>
      <c r="J17" s="316"/>
      <c r="K17" s="308"/>
      <c r="L17" s="284"/>
      <c r="M17" s="284"/>
    </row>
    <row r="18" spans="1:13" ht="16.8" thickTop="1" thickBot="1" x14ac:dyDescent="0.35">
      <c r="A18" s="285" t="s">
        <v>342</v>
      </c>
      <c r="B18" s="286" t="s">
        <v>343</v>
      </c>
      <c r="C18" s="286" t="s">
        <v>39</v>
      </c>
      <c r="D18" s="286" t="s">
        <v>35</v>
      </c>
      <c r="E18" s="286" t="s">
        <v>344</v>
      </c>
      <c r="F18" s="286" t="s">
        <v>345</v>
      </c>
      <c r="G18" s="286" t="s">
        <v>318</v>
      </c>
      <c r="H18" s="317" t="s">
        <v>36</v>
      </c>
      <c r="I18" s="318"/>
      <c r="J18" s="318"/>
      <c r="K18" s="319"/>
      <c r="L18" s="284"/>
      <c r="M18" s="291" t="s">
        <v>320</v>
      </c>
    </row>
    <row r="19" spans="1:13" x14ac:dyDescent="0.3">
      <c r="A19" s="320" t="s">
        <v>346</v>
      </c>
      <c r="B19" s="321">
        <v>9</v>
      </c>
      <c r="C19" s="322">
        <v>6</v>
      </c>
      <c r="D19" s="321">
        <v>0</v>
      </c>
      <c r="E19" s="323">
        <v>0.1</v>
      </c>
      <c r="F19" s="324" t="s">
        <v>255</v>
      </c>
      <c r="G19" s="325">
        <v>12.5</v>
      </c>
      <c r="H19" s="326" t="s">
        <v>347</v>
      </c>
      <c r="I19" s="327"/>
      <c r="J19" s="327"/>
      <c r="K19" s="328"/>
      <c r="L19" s="284"/>
      <c r="M19" s="329">
        <v>5000</v>
      </c>
    </row>
    <row r="20" spans="1:13" x14ac:dyDescent="0.3">
      <c r="A20" s="330" t="s">
        <v>348</v>
      </c>
      <c r="B20" s="303">
        <v>2</v>
      </c>
      <c r="C20" s="331" t="s">
        <v>332</v>
      </c>
      <c r="D20" s="303" t="s">
        <v>332</v>
      </c>
      <c r="E20" s="332" t="s">
        <v>332</v>
      </c>
      <c r="F20" s="333" t="s">
        <v>332</v>
      </c>
      <c r="G20" s="304">
        <v>0</v>
      </c>
      <c r="H20" s="334"/>
      <c r="I20" s="335"/>
      <c r="J20" s="335"/>
      <c r="K20" s="336"/>
      <c r="L20" s="284"/>
      <c r="M20" s="302">
        <v>2000</v>
      </c>
    </row>
    <row r="21" spans="1:13" x14ac:dyDescent="0.3">
      <c r="A21" s="514" t="s">
        <v>215</v>
      </c>
      <c r="B21" s="515" t="s">
        <v>512</v>
      </c>
      <c r="C21" s="516" t="s">
        <v>332</v>
      </c>
      <c r="D21" s="515" t="s">
        <v>332</v>
      </c>
      <c r="E21" s="517" t="s">
        <v>332</v>
      </c>
      <c r="F21" s="518" t="s">
        <v>332</v>
      </c>
      <c r="G21" s="519" t="s">
        <v>332</v>
      </c>
      <c r="H21" s="520"/>
      <c r="I21" s="521"/>
      <c r="J21" s="521"/>
      <c r="K21" s="522"/>
      <c r="L21" s="284"/>
      <c r="M21" s="523" t="s">
        <v>332</v>
      </c>
    </row>
    <row r="22" spans="1:13" ht="16.2" thickBot="1" x14ac:dyDescent="0.35">
      <c r="A22" s="337" t="s">
        <v>349</v>
      </c>
      <c r="B22" s="338" t="s">
        <v>350</v>
      </c>
      <c r="C22" s="339" t="s">
        <v>332</v>
      </c>
      <c r="D22" s="338" t="s">
        <v>332</v>
      </c>
      <c r="E22" s="340" t="s">
        <v>332</v>
      </c>
      <c r="F22" s="338" t="s">
        <v>332</v>
      </c>
      <c r="G22" s="341">
        <v>0</v>
      </c>
      <c r="H22" s="342"/>
      <c r="I22" s="343"/>
      <c r="J22" s="343"/>
      <c r="K22" s="344"/>
      <c r="L22" s="284"/>
      <c r="M22" s="345" t="s">
        <v>332</v>
      </c>
    </row>
    <row r="23" spans="1:13" ht="16.8" thickTop="1" thickBot="1" x14ac:dyDescent="0.35">
      <c r="A23" s="308"/>
      <c r="B23" s="308"/>
      <c r="C23" s="308"/>
      <c r="D23" s="308"/>
      <c r="E23" s="308"/>
      <c r="F23" s="308"/>
      <c r="G23" s="308"/>
      <c r="H23" s="308"/>
      <c r="I23" s="308"/>
      <c r="J23" s="308"/>
      <c r="K23" s="308"/>
      <c r="L23" s="284"/>
      <c r="M23" s="284"/>
    </row>
    <row r="24" spans="1:13" ht="16.8" thickTop="1" thickBot="1" x14ac:dyDescent="0.35">
      <c r="A24" s="308"/>
      <c r="B24" s="308"/>
      <c r="C24" s="308"/>
      <c r="D24" s="346" t="s">
        <v>352</v>
      </c>
      <c r="E24" s="347"/>
      <c r="F24" s="317" t="s">
        <v>353</v>
      </c>
      <c r="G24" s="286" t="s">
        <v>318</v>
      </c>
      <c r="H24" s="288" t="s">
        <v>319</v>
      </c>
      <c r="I24" s="317" t="s">
        <v>36</v>
      </c>
      <c r="J24" s="318"/>
      <c r="K24" s="319"/>
      <c r="L24" s="284"/>
      <c r="M24" s="291" t="s">
        <v>320</v>
      </c>
    </row>
    <row r="25" spans="1:13" x14ac:dyDescent="0.3">
      <c r="A25" s="308"/>
      <c r="B25" s="308"/>
      <c r="C25" s="308"/>
      <c r="D25" s="348" t="s">
        <v>354</v>
      </c>
      <c r="E25" s="349"/>
      <c r="F25" s="350">
        <v>2</v>
      </c>
      <c r="G25" s="325">
        <f t="shared" ref="G25" si="2">F25*0.1</f>
        <v>0.2</v>
      </c>
      <c r="H25" s="357" t="s">
        <v>16</v>
      </c>
      <c r="I25" s="351"/>
      <c r="J25" s="352"/>
      <c r="K25" s="353"/>
      <c r="L25" s="284"/>
      <c r="M25" s="329">
        <f t="shared" ref="M25:M27" si="3">100*F25</f>
        <v>200</v>
      </c>
    </row>
    <row r="26" spans="1:13" x14ac:dyDescent="0.3">
      <c r="A26" s="308"/>
      <c r="B26" s="308"/>
      <c r="C26" s="308"/>
      <c r="D26" s="354" t="s">
        <v>355</v>
      </c>
      <c r="E26" s="355"/>
      <c r="F26" s="356">
        <v>2</v>
      </c>
      <c r="G26" s="304">
        <f>F26*0.1</f>
        <v>0.2</v>
      </c>
      <c r="H26" s="357" t="s">
        <v>16</v>
      </c>
      <c r="I26" s="358"/>
      <c r="J26" s="359"/>
      <c r="K26" s="360"/>
      <c r="L26" s="284"/>
      <c r="M26" s="302">
        <f t="shared" si="3"/>
        <v>200</v>
      </c>
    </row>
    <row r="27" spans="1:13" x14ac:dyDescent="0.3">
      <c r="A27" s="308"/>
      <c r="B27" s="308"/>
      <c r="C27" s="308"/>
      <c r="D27" s="361" t="s">
        <v>356</v>
      </c>
      <c r="E27" s="355"/>
      <c r="F27" s="356">
        <v>2</v>
      </c>
      <c r="G27" s="304">
        <f t="shared" ref="G27:G28" si="4">F27*0.1</f>
        <v>0.2</v>
      </c>
      <c r="H27" s="357" t="s">
        <v>16</v>
      </c>
      <c r="I27" s="358"/>
      <c r="J27" s="359"/>
      <c r="K27" s="360"/>
      <c r="L27" s="284"/>
      <c r="M27" s="302">
        <f t="shared" si="3"/>
        <v>200</v>
      </c>
    </row>
    <row r="28" spans="1:13" x14ac:dyDescent="0.3">
      <c r="A28" s="308"/>
      <c r="B28" s="308"/>
      <c r="C28" s="308"/>
      <c r="D28" s="362" t="s">
        <v>357</v>
      </c>
      <c r="E28" s="355"/>
      <c r="F28" s="356">
        <v>20</v>
      </c>
      <c r="G28" s="304">
        <f t="shared" si="4"/>
        <v>2</v>
      </c>
      <c r="H28" s="357" t="s">
        <v>16</v>
      </c>
      <c r="I28" s="358"/>
      <c r="J28" s="359"/>
      <c r="K28" s="360"/>
      <c r="L28" s="284"/>
      <c r="M28" s="302">
        <v>0</v>
      </c>
    </row>
    <row r="29" spans="1:13" ht="16.2" thickBot="1" x14ac:dyDescent="0.35">
      <c r="A29" s="308"/>
      <c r="B29" s="308"/>
      <c r="C29" s="308"/>
      <c r="D29" s="363"/>
      <c r="E29" s="364"/>
      <c r="F29" s="365"/>
      <c r="G29" s="366"/>
      <c r="H29" s="367"/>
      <c r="I29" s="368"/>
      <c r="J29" s="369"/>
      <c r="K29" s="370"/>
      <c r="L29" s="284"/>
      <c r="M29" s="314"/>
    </row>
    <row r="30" spans="1:13" ht="16.8" thickTop="1" thickBot="1" x14ac:dyDescent="0.35">
      <c r="A30" s="308"/>
      <c r="B30" s="308"/>
      <c r="C30" s="308"/>
      <c r="D30" s="308"/>
      <c r="E30" s="308"/>
      <c r="F30" s="308"/>
      <c r="G30" s="308"/>
      <c r="H30" s="308"/>
      <c r="I30" s="308"/>
      <c r="J30" s="308"/>
      <c r="K30" s="308"/>
      <c r="L30" s="284"/>
      <c r="M30" s="284"/>
    </row>
    <row r="31" spans="1:13" ht="16.8" thickTop="1" thickBot="1" x14ac:dyDescent="0.35">
      <c r="A31" s="308"/>
      <c r="B31" s="308"/>
      <c r="C31" s="308"/>
      <c r="D31" s="346" t="s">
        <v>358</v>
      </c>
      <c r="E31" s="318"/>
      <c r="F31" s="318"/>
      <c r="G31" s="371" t="s">
        <v>353</v>
      </c>
      <c r="H31" s="371" t="s">
        <v>101</v>
      </c>
      <c r="I31" s="371" t="s">
        <v>359</v>
      </c>
      <c r="J31" s="372" t="s">
        <v>36</v>
      </c>
      <c r="K31" s="319"/>
      <c r="L31" s="284"/>
      <c r="M31" s="291" t="s">
        <v>320</v>
      </c>
    </row>
    <row r="32" spans="1:13" x14ac:dyDescent="0.3">
      <c r="A32" s="308"/>
      <c r="B32" s="308"/>
      <c r="C32" s="308"/>
      <c r="D32" s="373" t="s">
        <v>360</v>
      </c>
      <c r="E32" s="374"/>
      <c r="F32" s="374"/>
      <c r="G32" s="303">
        <v>0</v>
      </c>
      <c r="H32" s="303">
        <v>0</v>
      </c>
      <c r="I32" s="303">
        <v>1</v>
      </c>
      <c r="J32" s="356"/>
      <c r="K32" s="360"/>
      <c r="L32" s="284"/>
      <c r="M32" s="302">
        <f>G32*12</f>
        <v>0</v>
      </c>
    </row>
    <row r="33" spans="1:13" x14ac:dyDescent="0.3">
      <c r="A33" s="308"/>
      <c r="B33" s="308"/>
      <c r="C33" s="308"/>
      <c r="D33" s="373" t="s">
        <v>450</v>
      </c>
      <c r="E33" s="374"/>
      <c r="F33" s="374"/>
      <c r="G33" s="303">
        <v>1</v>
      </c>
      <c r="H33" s="303">
        <v>3</v>
      </c>
      <c r="I33" s="303">
        <v>5</v>
      </c>
      <c r="J33" s="543" t="s">
        <v>451</v>
      </c>
      <c r="K33" s="544"/>
      <c r="L33" s="284"/>
      <c r="M33" s="302">
        <v>10900</v>
      </c>
    </row>
    <row r="34" spans="1:13" x14ac:dyDescent="0.3">
      <c r="A34" s="308"/>
      <c r="B34" s="308"/>
      <c r="C34" s="308"/>
      <c r="D34" s="373" t="s">
        <v>478</v>
      </c>
      <c r="E34" s="374"/>
      <c r="F34" s="374"/>
      <c r="G34" s="303">
        <v>1</v>
      </c>
      <c r="H34" s="303">
        <v>0</v>
      </c>
      <c r="I34" s="303">
        <v>1</v>
      </c>
      <c r="J34" s="356"/>
      <c r="K34" s="360"/>
      <c r="L34" s="284"/>
      <c r="M34" s="302">
        <f>G34*12</f>
        <v>12</v>
      </c>
    </row>
    <row r="35" spans="1:13" x14ac:dyDescent="0.3">
      <c r="A35" s="308"/>
      <c r="B35" s="308"/>
      <c r="C35" s="308"/>
      <c r="D35" s="373" t="s">
        <v>524</v>
      </c>
      <c r="E35" s="374"/>
      <c r="F35" s="374"/>
      <c r="G35" s="303">
        <v>2</v>
      </c>
      <c r="H35" s="303">
        <v>5</v>
      </c>
      <c r="I35" s="303">
        <v>9</v>
      </c>
      <c r="J35" s="356"/>
      <c r="K35" s="360"/>
      <c r="L35" s="284"/>
      <c r="M35" s="302">
        <f t="shared" ref="M35" si="5">25*G35*H35*I35</f>
        <v>2250</v>
      </c>
    </row>
    <row r="36" spans="1:13" x14ac:dyDescent="0.3">
      <c r="A36" s="308"/>
      <c r="B36" s="308"/>
      <c r="C36" s="308"/>
      <c r="D36" s="373" t="s">
        <v>361</v>
      </c>
      <c r="E36" s="374"/>
      <c r="F36" s="374"/>
      <c r="G36" s="303">
        <v>1</v>
      </c>
      <c r="H36" s="303">
        <v>0</v>
      </c>
      <c r="I36" s="303">
        <v>1</v>
      </c>
      <c r="J36" s="356"/>
      <c r="K36" s="360"/>
      <c r="L36" s="284"/>
      <c r="M36" s="302">
        <f>G36*12</f>
        <v>12</v>
      </c>
    </row>
    <row r="37" spans="1:13" x14ac:dyDescent="0.3">
      <c r="A37" s="308"/>
      <c r="B37" s="308"/>
      <c r="C37" s="308"/>
      <c r="D37" s="373" t="s">
        <v>362</v>
      </c>
      <c r="E37" s="374"/>
      <c r="F37" s="374"/>
      <c r="G37" s="303">
        <v>1</v>
      </c>
      <c r="H37" s="303">
        <v>0</v>
      </c>
      <c r="I37" s="303">
        <v>1</v>
      </c>
      <c r="J37" s="356"/>
      <c r="K37" s="360"/>
      <c r="L37" s="284"/>
      <c r="M37" s="302">
        <f>G37*12</f>
        <v>12</v>
      </c>
    </row>
    <row r="38" spans="1:13" x14ac:dyDescent="0.3">
      <c r="A38" s="308"/>
      <c r="B38" s="308"/>
      <c r="C38" s="308"/>
      <c r="D38" s="373" t="s">
        <v>363</v>
      </c>
      <c r="E38" s="374"/>
      <c r="F38" s="374"/>
      <c r="G38" s="303">
        <v>1</v>
      </c>
      <c r="H38" s="303">
        <v>1</v>
      </c>
      <c r="I38" s="303">
        <v>1</v>
      </c>
      <c r="J38" s="356"/>
      <c r="K38" s="360"/>
      <c r="L38" s="284"/>
      <c r="M38" s="302">
        <f t="shared" ref="M38:M53" si="6">25*G38*H38*I38</f>
        <v>25</v>
      </c>
    </row>
    <row r="39" spans="1:13" x14ac:dyDescent="0.3">
      <c r="A39" s="308"/>
      <c r="B39" s="308"/>
      <c r="C39" s="308"/>
      <c r="D39" s="373" t="s">
        <v>364</v>
      </c>
      <c r="E39" s="374"/>
      <c r="F39" s="374"/>
      <c r="G39" s="303">
        <v>1</v>
      </c>
      <c r="H39" s="303">
        <v>1</v>
      </c>
      <c r="I39" s="303">
        <v>1</v>
      </c>
      <c r="J39" s="356"/>
      <c r="K39" s="360"/>
      <c r="L39" s="284"/>
      <c r="M39" s="302">
        <f t="shared" si="6"/>
        <v>25</v>
      </c>
    </row>
    <row r="40" spans="1:13" x14ac:dyDescent="0.3">
      <c r="A40" s="308"/>
      <c r="B40" s="308"/>
      <c r="C40" s="308"/>
      <c r="D40" s="373" t="s">
        <v>365</v>
      </c>
      <c r="E40" s="374"/>
      <c r="F40" s="374"/>
      <c r="G40" s="303">
        <v>1</v>
      </c>
      <c r="H40" s="303">
        <v>1</v>
      </c>
      <c r="I40" s="303">
        <v>1</v>
      </c>
      <c r="J40" s="356"/>
      <c r="K40" s="360"/>
      <c r="L40" s="284"/>
      <c r="M40" s="302">
        <f t="shared" si="6"/>
        <v>25</v>
      </c>
    </row>
    <row r="41" spans="1:13" x14ac:dyDescent="0.3">
      <c r="A41" s="308"/>
      <c r="B41" s="308"/>
      <c r="C41" s="308"/>
      <c r="D41" s="373" t="s">
        <v>367</v>
      </c>
      <c r="E41" s="374"/>
      <c r="F41" s="374"/>
      <c r="G41" s="303">
        <v>0</v>
      </c>
      <c r="H41" s="303">
        <v>1</v>
      </c>
      <c r="I41" s="303">
        <v>1</v>
      </c>
      <c r="J41" s="356"/>
      <c r="K41" s="360"/>
      <c r="L41" s="284"/>
      <c r="M41" s="302">
        <f t="shared" si="6"/>
        <v>0</v>
      </c>
    </row>
    <row r="42" spans="1:13" x14ac:dyDescent="0.3">
      <c r="A42" s="308"/>
      <c r="B42" s="308"/>
      <c r="C42" s="308"/>
      <c r="D42" s="373" t="s">
        <v>368</v>
      </c>
      <c r="E42" s="374"/>
      <c r="F42" s="374"/>
      <c r="G42" s="303">
        <v>0</v>
      </c>
      <c r="H42" s="303">
        <v>1</v>
      </c>
      <c r="I42" s="303">
        <v>1</v>
      </c>
      <c r="J42" s="356"/>
      <c r="K42" s="360"/>
      <c r="L42" s="284"/>
      <c r="M42" s="302">
        <f t="shared" si="6"/>
        <v>0</v>
      </c>
    </row>
    <row r="43" spans="1:13" x14ac:dyDescent="0.3">
      <c r="A43" s="308"/>
      <c r="B43" s="308"/>
      <c r="C43" s="308"/>
      <c r="D43" s="373" t="s">
        <v>369</v>
      </c>
      <c r="E43" s="374"/>
      <c r="F43" s="374"/>
      <c r="G43" s="303">
        <v>1</v>
      </c>
      <c r="H43" s="303">
        <v>1</v>
      </c>
      <c r="I43" s="303">
        <v>1</v>
      </c>
      <c r="J43" s="356"/>
      <c r="K43" s="360"/>
      <c r="L43" s="284"/>
      <c r="M43" s="302">
        <f t="shared" si="6"/>
        <v>25</v>
      </c>
    </row>
    <row r="44" spans="1:13" x14ac:dyDescent="0.3">
      <c r="A44" s="308"/>
      <c r="B44" s="308"/>
      <c r="C44" s="308"/>
      <c r="D44" s="373" t="s">
        <v>370</v>
      </c>
      <c r="E44" s="374"/>
      <c r="F44" s="374"/>
      <c r="G44" s="303">
        <v>0</v>
      </c>
      <c r="H44" s="303">
        <v>1</v>
      </c>
      <c r="I44" s="303">
        <v>1</v>
      </c>
      <c r="J44" s="356"/>
      <c r="K44" s="360"/>
      <c r="L44" s="284"/>
      <c r="M44" s="302">
        <f t="shared" si="6"/>
        <v>0</v>
      </c>
    </row>
    <row r="45" spans="1:13" x14ac:dyDescent="0.3">
      <c r="A45" s="308"/>
      <c r="B45" s="308"/>
      <c r="C45" s="308"/>
      <c r="D45" s="373" t="s">
        <v>371</v>
      </c>
      <c r="E45" s="374"/>
      <c r="F45" s="374"/>
      <c r="G45" s="303">
        <v>0</v>
      </c>
      <c r="H45" s="303">
        <v>1</v>
      </c>
      <c r="I45" s="303">
        <v>5</v>
      </c>
      <c r="J45" s="356"/>
      <c r="K45" s="360"/>
      <c r="L45" s="284"/>
      <c r="M45" s="302">
        <f t="shared" si="6"/>
        <v>0</v>
      </c>
    </row>
    <row r="46" spans="1:13" x14ac:dyDescent="0.3">
      <c r="A46" s="308"/>
      <c r="B46" s="308"/>
      <c r="C46" s="308"/>
      <c r="D46" s="373" t="s">
        <v>372</v>
      </c>
      <c r="E46" s="374"/>
      <c r="F46" s="374"/>
      <c r="G46" s="303">
        <v>1</v>
      </c>
      <c r="H46" s="303">
        <v>1</v>
      </c>
      <c r="I46" s="303">
        <v>1</v>
      </c>
      <c r="J46" s="356"/>
      <c r="K46" s="360"/>
      <c r="L46" s="284"/>
      <c r="M46" s="302">
        <f t="shared" si="6"/>
        <v>25</v>
      </c>
    </row>
    <row r="47" spans="1:13" x14ac:dyDescent="0.3">
      <c r="A47" s="308"/>
      <c r="B47" s="308"/>
      <c r="C47" s="308"/>
      <c r="D47" s="373" t="s">
        <v>373</v>
      </c>
      <c r="E47" s="374"/>
      <c r="F47" s="374"/>
      <c r="G47" s="303">
        <v>0</v>
      </c>
      <c r="H47" s="303">
        <v>1</v>
      </c>
      <c r="I47" s="303">
        <v>1</v>
      </c>
      <c r="J47" s="356"/>
      <c r="K47" s="360"/>
      <c r="L47" s="284"/>
      <c r="M47" s="302">
        <f t="shared" si="6"/>
        <v>0</v>
      </c>
    </row>
    <row r="48" spans="1:13" x14ac:dyDescent="0.3">
      <c r="A48" s="308"/>
      <c r="B48" s="308"/>
      <c r="C48" s="308"/>
      <c r="D48" s="373" t="s">
        <v>374</v>
      </c>
      <c r="E48" s="374"/>
      <c r="F48" s="374"/>
      <c r="G48" s="303">
        <v>0</v>
      </c>
      <c r="H48" s="303">
        <v>2</v>
      </c>
      <c r="I48" s="303">
        <v>3</v>
      </c>
      <c r="J48" s="356"/>
      <c r="K48" s="360"/>
      <c r="L48" s="284"/>
      <c r="M48" s="302">
        <f t="shared" si="6"/>
        <v>0</v>
      </c>
    </row>
    <row r="49" spans="1:13" x14ac:dyDescent="0.3">
      <c r="A49" s="308"/>
      <c r="B49" s="308"/>
      <c r="C49" s="308"/>
      <c r="D49" s="373" t="s">
        <v>375</v>
      </c>
      <c r="E49" s="374"/>
      <c r="F49" s="374"/>
      <c r="G49" s="303">
        <v>1</v>
      </c>
      <c r="H49" s="303">
        <v>2</v>
      </c>
      <c r="I49" s="303">
        <v>3</v>
      </c>
      <c r="J49" s="356"/>
      <c r="K49" s="360"/>
      <c r="L49" s="284"/>
      <c r="M49" s="302">
        <f t="shared" si="6"/>
        <v>150</v>
      </c>
    </row>
    <row r="50" spans="1:13" x14ac:dyDescent="0.3">
      <c r="A50" s="308"/>
      <c r="B50" s="308"/>
      <c r="C50" s="308"/>
      <c r="D50" s="373" t="s">
        <v>376</v>
      </c>
      <c r="E50" s="374"/>
      <c r="F50" s="374"/>
      <c r="G50" s="303">
        <v>1</v>
      </c>
      <c r="H50" s="303">
        <v>2</v>
      </c>
      <c r="I50" s="303">
        <v>3</v>
      </c>
      <c r="J50" s="356"/>
      <c r="K50" s="360"/>
      <c r="L50" s="284"/>
      <c r="M50" s="302">
        <f t="shared" si="6"/>
        <v>150</v>
      </c>
    </row>
    <row r="51" spans="1:13" x14ac:dyDescent="0.3">
      <c r="A51" s="308"/>
      <c r="B51" s="308"/>
      <c r="C51" s="308"/>
      <c r="D51" s="373" t="s">
        <v>377</v>
      </c>
      <c r="E51" s="374"/>
      <c r="F51" s="374"/>
      <c r="G51" s="303">
        <v>1</v>
      </c>
      <c r="H51" s="303">
        <v>2</v>
      </c>
      <c r="I51" s="303">
        <v>3</v>
      </c>
      <c r="J51" s="356"/>
      <c r="K51" s="360"/>
      <c r="L51" s="284"/>
      <c r="M51" s="302">
        <f t="shared" si="6"/>
        <v>150</v>
      </c>
    </row>
    <row r="52" spans="1:13" x14ac:dyDescent="0.3">
      <c r="A52" s="308"/>
      <c r="B52" s="308"/>
      <c r="C52" s="308"/>
      <c r="D52" s="373" t="s">
        <v>378</v>
      </c>
      <c r="E52" s="374"/>
      <c r="F52" s="374"/>
      <c r="G52" s="303">
        <v>1</v>
      </c>
      <c r="H52" s="303">
        <v>2</v>
      </c>
      <c r="I52" s="303">
        <v>4</v>
      </c>
      <c r="J52" s="356"/>
      <c r="K52" s="360"/>
      <c r="L52" s="284"/>
      <c r="M52" s="302">
        <f t="shared" si="6"/>
        <v>200</v>
      </c>
    </row>
    <row r="53" spans="1:13" x14ac:dyDescent="0.3">
      <c r="A53" s="308"/>
      <c r="B53" s="308"/>
      <c r="C53" s="308"/>
      <c r="D53" s="373" t="s">
        <v>366</v>
      </c>
      <c r="E53" s="374"/>
      <c r="F53" s="374"/>
      <c r="G53" s="303">
        <v>1</v>
      </c>
      <c r="H53" s="303">
        <v>3</v>
      </c>
      <c r="I53" s="303">
        <v>6</v>
      </c>
      <c r="J53" s="356"/>
      <c r="K53" s="360"/>
      <c r="L53" s="284"/>
      <c r="M53" s="302">
        <f t="shared" si="6"/>
        <v>450</v>
      </c>
    </row>
    <row r="54" spans="1:13" ht="16.2" thickBot="1" x14ac:dyDescent="0.35">
      <c r="A54" s="308"/>
      <c r="B54" s="308"/>
      <c r="C54" s="308"/>
      <c r="D54" s="375" t="s">
        <v>379</v>
      </c>
      <c r="E54" s="376"/>
      <c r="F54" s="376"/>
      <c r="G54" s="377">
        <v>1</v>
      </c>
      <c r="H54" s="377">
        <v>2</v>
      </c>
      <c r="I54" s="377">
        <v>4</v>
      </c>
      <c r="J54" s="365" t="s">
        <v>510</v>
      </c>
      <c r="K54" s="370"/>
      <c r="L54" s="284"/>
      <c r="M54" s="314">
        <f>25*G54*H54*I54*LEFT(J54,2)</f>
        <v>1200</v>
      </c>
    </row>
    <row r="55" spans="1:13" ht="16.2" thickTop="1" x14ac:dyDescent="0.3"/>
  </sheetData>
  <sortState xmlns:xlrd2="http://schemas.microsoft.com/office/spreadsheetml/2017/richdata2" ref="D28:M49">
    <sortCondition ref="H28:H49"/>
    <sortCondition ref="D28:D49"/>
  </sortState>
  <conditionalFormatting sqref="G32:G54">
    <cfRule type="cellIs" dxfId="8" priority="9" operator="equal">
      <formula>0</formula>
    </cfRule>
  </conditionalFormatting>
  <conditionalFormatting sqref="I3:I8">
    <cfRule type="cellIs" dxfId="7" priority="10" operator="equal">
      <formula>20</formula>
    </cfRule>
    <cfRule type="cellIs" dxfId="6" priority="11" operator="equal">
      <formula>1</formula>
    </cfRule>
  </conditionalFormatting>
  <conditionalFormatting sqref="I5:I7 I15">
    <cfRule type="cellIs" dxfId="5" priority="1" operator="equal">
      <formula>19</formula>
    </cfRule>
  </conditionalFormatting>
  <conditionalFormatting sqref="I11:I16">
    <cfRule type="cellIs" dxfId="4" priority="2" operator="equal">
      <formula>20</formula>
    </cfRule>
    <cfRule type="cellIs" dxfId="3" priority="3" operator="equal">
      <formula>1</formula>
    </cfRule>
  </conditionalFormatting>
  <pageMargins left="0.7" right="0.7" top="0.75" bottom="0.75" header="0.3" footer="0.3"/>
  <pageSetup orientation="portrait" horizontalDpi="0"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2"/>
  <sheetViews>
    <sheetView showGridLines="0" workbookViewId="0"/>
  </sheetViews>
  <sheetFormatPr defaultRowHeight="15.6" x14ac:dyDescent="0.3"/>
  <cols>
    <col min="1" max="1" width="23.5" bestFit="1" customWidth="1"/>
    <col min="2" max="2" width="4.69921875" bestFit="1" customWidth="1"/>
    <col min="3" max="3" width="5.3984375" bestFit="1" customWidth="1"/>
    <col min="4" max="5" width="25.5" customWidth="1"/>
    <col min="6" max="6" width="2.796875" customWidth="1"/>
    <col min="7" max="7" width="8.296875" bestFit="1" customWidth="1"/>
  </cols>
  <sheetData>
    <row r="1" spans="1:7" ht="23.4" thickBot="1" x14ac:dyDescent="0.35">
      <c r="A1" s="283" t="s">
        <v>380</v>
      </c>
      <c r="B1" s="283"/>
      <c r="C1" s="379"/>
      <c r="D1" s="283"/>
      <c r="E1" s="283"/>
      <c r="F1" s="284"/>
      <c r="G1" s="284"/>
    </row>
    <row r="2" spans="1:7" ht="16.8" thickTop="1" thickBot="1" x14ac:dyDescent="0.35">
      <c r="A2" s="380" t="s">
        <v>381</v>
      </c>
      <c r="B2" s="380" t="s">
        <v>353</v>
      </c>
      <c r="C2" s="381" t="s">
        <v>318</v>
      </c>
      <c r="D2" s="382" t="s">
        <v>382</v>
      </c>
      <c r="E2" s="383" t="s">
        <v>36</v>
      </c>
      <c r="F2" s="284"/>
      <c r="G2" s="384" t="s">
        <v>320</v>
      </c>
    </row>
    <row r="3" spans="1:7" x14ac:dyDescent="0.3">
      <c r="A3" s="490" t="s">
        <v>384</v>
      </c>
      <c r="B3" s="406">
        <v>1</v>
      </c>
      <c r="C3" s="393">
        <v>0</v>
      </c>
      <c r="D3" s="492"/>
      <c r="E3" s="579"/>
      <c r="F3" s="284"/>
      <c r="G3" s="396">
        <v>9000</v>
      </c>
    </row>
    <row r="4" spans="1:7" x14ac:dyDescent="0.3">
      <c r="A4" s="490" t="s">
        <v>475</v>
      </c>
      <c r="B4" s="491">
        <v>1</v>
      </c>
      <c r="C4" s="393" t="s">
        <v>476</v>
      </c>
      <c r="D4" s="492"/>
      <c r="E4" s="579"/>
      <c r="F4" s="284"/>
      <c r="G4" s="408" t="s">
        <v>332</v>
      </c>
    </row>
    <row r="5" spans="1:7" x14ac:dyDescent="0.3">
      <c r="A5" s="490" t="s">
        <v>440</v>
      </c>
      <c r="B5" s="491">
        <v>1</v>
      </c>
      <c r="C5" s="393">
        <v>1</v>
      </c>
      <c r="D5" s="492"/>
      <c r="E5" s="395"/>
      <c r="F5" s="308"/>
      <c r="G5" s="396">
        <v>2000</v>
      </c>
    </row>
    <row r="6" spans="1:7" x14ac:dyDescent="0.3">
      <c r="A6" s="391" t="s">
        <v>438</v>
      </c>
      <c r="B6" s="392">
        <v>1</v>
      </c>
      <c r="C6" s="407">
        <v>0</v>
      </c>
      <c r="D6" s="488" t="s">
        <v>439</v>
      </c>
      <c r="E6" s="486"/>
      <c r="F6" s="284"/>
      <c r="G6" s="487">
        <v>1000</v>
      </c>
    </row>
    <row r="7" spans="1:7" ht="16.2" x14ac:dyDescent="0.3">
      <c r="A7" s="391" t="s">
        <v>443</v>
      </c>
      <c r="B7" s="392">
        <v>1</v>
      </c>
      <c r="C7" s="407">
        <v>0.25</v>
      </c>
      <c r="D7" s="488" t="s">
        <v>444</v>
      </c>
      <c r="E7" s="486"/>
      <c r="F7" s="284"/>
      <c r="G7" s="487">
        <v>6000</v>
      </c>
    </row>
    <row r="8" spans="1:7" x14ac:dyDescent="0.3">
      <c r="A8" s="391" t="s">
        <v>474</v>
      </c>
      <c r="B8" s="582">
        <v>1</v>
      </c>
      <c r="C8" s="407">
        <f>10/4</f>
        <v>2.5</v>
      </c>
      <c r="D8" s="485"/>
      <c r="E8" s="486"/>
      <c r="F8" s="284"/>
      <c r="G8" s="487">
        <v>8</v>
      </c>
    </row>
    <row r="9" spans="1:7" x14ac:dyDescent="0.3">
      <c r="A9" s="391" t="s">
        <v>427</v>
      </c>
      <c r="B9" s="392">
        <v>1</v>
      </c>
      <c r="C9" s="407">
        <v>0</v>
      </c>
      <c r="D9" s="485"/>
      <c r="E9" s="486"/>
      <c r="F9" s="284"/>
      <c r="G9" s="487">
        <v>4000</v>
      </c>
    </row>
    <row r="10" spans="1:7" x14ac:dyDescent="0.3">
      <c r="A10" s="391" t="s">
        <v>428</v>
      </c>
      <c r="B10" s="392">
        <v>1</v>
      </c>
      <c r="C10" s="407">
        <v>0</v>
      </c>
      <c r="D10" s="488" t="s">
        <v>429</v>
      </c>
      <c r="E10" s="486"/>
      <c r="F10" s="284"/>
      <c r="G10" s="487">
        <f>8000*B10</f>
        <v>8000</v>
      </c>
    </row>
    <row r="11" spans="1:7" x14ac:dyDescent="0.3">
      <c r="A11" s="391" t="s">
        <v>434</v>
      </c>
      <c r="B11" s="392">
        <v>1</v>
      </c>
      <c r="C11" s="393">
        <v>0</v>
      </c>
      <c r="D11" s="409" t="s">
        <v>435</v>
      </c>
      <c r="E11" s="395" t="s">
        <v>479</v>
      </c>
      <c r="F11" s="284"/>
      <c r="G11" s="583">
        <v>7500</v>
      </c>
    </row>
    <row r="12" spans="1:7" ht="16.2" thickBot="1" x14ac:dyDescent="0.35">
      <c r="A12" s="398" t="s">
        <v>383</v>
      </c>
      <c r="B12" s="399">
        <v>2</v>
      </c>
      <c r="C12" s="400">
        <f>0.25*B12</f>
        <v>0.5</v>
      </c>
      <c r="D12" s="401"/>
      <c r="E12" s="402"/>
      <c r="F12" s="284"/>
      <c r="G12" s="411"/>
    </row>
    <row r="13" spans="1:7" ht="24" thickTop="1" thickBot="1" x14ac:dyDescent="0.35">
      <c r="A13" s="283" t="s">
        <v>385</v>
      </c>
      <c r="B13" s="283"/>
      <c r="C13" s="403"/>
      <c r="D13" s="283"/>
      <c r="E13" s="404"/>
      <c r="F13" s="284"/>
      <c r="G13" s="284"/>
    </row>
    <row r="14" spans="1:7" ht="16.8" thickTop="1" thickBot="1" x14ac:dyDescent="0.35">
      <c r="A14" s="380" t="s">
        <v>381</v>
      </c>
      <c r="B14" s="380" t="s">
        <v>353</v>
      </c>
      <c r="C14" s="381" t="s">
        <v>318</v>
      </c>
      <c r="D14" s="382" t="s">
        <v>382</v>
      </c>
      <c r="E14" s="383" t="s">
        <v>36</v>
      </c>
      <c r="G14" s="384" t="s">
        <v>320</v>
      </c>
    </row>
    <row r="15" spans="1:7" x14ac:dyDescent="0.3">
      <c r="A15" s="385" t="s">
        <v>473</v>
      </c>
      <c r="B15" s="405">
        <v>11</v>
      </c>
      <c r="C15" s="387">
        <f>2*B15</f>
        <v>22</v>
      </c>
      <c r="D15" s="388"/>
      <c r="E15" s="389"/>
      <c r="F15" s="284"/>
      <c r="G15" s="487">
        <f>50*B15</f>
        <v>550</v>
      </c>
    </row>
    <row r="16" spans="1:7" x14ac:dyDescent="0.3">
      <c r="A16" s="391" t="s">
        <v>430</v>
      </c>
      <c r="B16" s="406">
        <v>1</v>
      </c>
      <c r="C16" s="393">
        <v>3</v>
      </c>
      <c r="D16" s="409" t="s">
        <v>432</v>
      </c>
      <c r="E16" s="580" t="s">
        <v>448</v>
      </c>
      <c r="F16" s="284"/>
      <c r="G16" s="396">
        <v>2800</v>
      </c>
    </row>
    <row r="17" spans="1:7" x14ac:dyDescent="0.3">
      <c r="A17" s="391" t="s">
        <v>436</v>
      </c>
      <c r="B17" s="406">
        <v>1</v>
      </c>
      <c r="C17" s="393">
        <v>1</v>
      </c>
      <c r="D17" s="394" t="s">
        <v>437</v>
      </c>
      <c r="E17" s="395"/>
      <c r="F17" s="284"/>
      <c r="G17" s="487">
        <v>9000</v>
      </c>
    </row>
    <row r="18" spans="1:7" x14ac:dyDescent="0.3">
      <c r="A18" s="391" t="s">
        <v>387</v>
      </c>
      <c r="B18" s="406">
        <v>1</v>
      </c>
      <c r="C18" s="393">
        <v>5</v>
      </c>
      <c r="D18" s="394"/>
      <c r="E18" s="395"/>
      <c r="F18" s="284"/>
      <c r="G18" s="408"/>
    </row>
    <row r="19" spans="1:7" x14ac:dyDescent="0.3">
      <c r="A19" s="391" t="s">
        <v>389</v>
      </c>
      <c r="B19" s="406">
        <v>1</v>
      </c>
      <c r="C19" s="393">
        <v>0.5</v>
      </c>
      <c r="D19" s="409"/>
      <c r="E19" s="395"/>
      <c r="F19" s="284"/>
      <c r="G19" s="581"/>
    </row>
    <row r="20" spans="1:7" x14ac:dyDescent="0.3">
      <c r="A20" s="391" t="s">
        <v>386</v>
      </c>
      <c r="B20" s="406">
        <v>1</v>
      </c>
      <c r="C20" s="393">
        <f>B20</f>
        <v>1</v>
      </c>
      <c r="D20" s="394"/>
      <c r="E20" s="395"/>
      <c r="F20" s="284"/>
      <c r="G20" s="581"/>
    </row>
    <row r="21" spans="1:7" x14ac:dyDescent="0.3">
      <c r="A21" s="391" t="s">
        <v>431</v>
      </c>
      <c r="B21" s="406">
        <v>1</v>
      </c>
      <c r="C21" s="393">
        <v>1</v>
      </c>
      <c r="D21" s="394" t="s">
        <v>433</v>
      </c>
      <c r="E21" s="395"/>
      <c r="F21" s="284"/>
      <c r="G21" s="396">
        <v>1500</v>
      </c>
    </row>
    <row r="22" spans="1:7" x14ac:dyDescent="0.3">
      <c r="A22" s="391" t="s">
        <v>388</v>
      </c>
      <c r="B22" s="406">
        <v>10</v>
      </c>
      <c r="C22" s="393">
        <f>B22*0.5</f>
        <v>5</v>
      </c>
      <c r="D22" s="394"/>
      <c r="E22" s="395"/>
      <c r="F22" s="284"/>
      <c r="G22" s="397"/>
    </row>
    <row r="23" spans="1:7" ht="16.2" thickBot="1" x14ac:dyDescent="0.35">
      <c r="A23" s="398" t="s">
        <v>390</v>
      </c>
      <c r="B23" s="410">
        <v>1</v>
      </c>
      <c r="C23" s="400">
        <v>2</v>
      </c>
      <c r="D23" s="401"/>
      <c r="E23" s="402"/>
      <c r="F23" s="284"/>
      <c r="G23" s="411"/>
    </row>
    <row r="24" spans="1:7" ht="22.8" thickTop="1" thickBot="1" x14ac:dyDescent="0.35">
      <c r="A24" s="587"/>
      <c r="B24" s="587"/>
      <c r="C24" s="587"/>
      <c r="D24" s="589" t="s">
        <v>513</v>
      </c>
      <c r="E24" s="588"/>
      <c r="F24" s="308"/>
      <c r="G24" s="308">
        <v>2000</v>
      </c>
    </row>
    <row r="25" spans="1:7" ht="16.8" thickTop="1" thickBot="1" x14ac:dyDescent="0.35">
      <c r="A25" s="380" t="s">
        <v>381</v>
      </c>
      <c r="B25" s="380" t="s">
        <v>353</v>
      </c>
      <c r="C25" s="381" t="s">
        <v>318</v>
      </c>
      <c r="D25" s="382" t="s">
        <v>382</v>
      </c>
      <c r="E25" s="383" t="s">
        <v>36</v>
      </c>
      <c r="F25" s="308"/>
      <c r="G25" s="384" t="s">
        <v>320</v>
      </c>
    </row>
    <row r="26" spans="1:7" x14ac:dyDescent="0.3">
      <c r="A26" s="590" t="s">
        <v>519</v>
      </c>
      <c r="B26" s="591" t="s">
        <v>518</v>
      </c>
      <c r="C26" s="592">
        <v>8</v>
      </c>
      <c r="D26" s="593"/>
      <c r="E26" s="579"/>
      <c r="F26" s="308"/>
      <c r="G26" s="396" t="s">
        <v>514</v>
      </c>
    </row>
    <row r="27" spans="1:7" x14ac:dyDescent="0.3">
      <c r="A27" s="590" t="s">
        <v>516</v>
      </c>
      <c r="B27" s="591" t="s">
        <v>518</v>
      </c>
      <c r="C27" s="592">
        <v>16</v>
      </c>
      <c r="D27" s="593"/>
      <c r="E27" s="579"/>
      <c r="F27" s="308"/>
      <c r="G27" s="396" t="s">
        <v>514</v>
      </c>
    </row>
    <row r="28" spans="1:7" x14ac:dyDescent="0.3">
      <c r="A28" s="590" t="s">
        <v>515</v>
      </c>
      <c r="B28" s="591" t="s">
        <v>518</v>
      </c>
      <c r="C28" s="592">
        <v>22</v>
      </c>
      <c r="D28" s="593"/>
      <c r="E28" s="579"/>
      <c r="F28" s="308"/>
      <c r="G28" s="396" t="s">
        <v>514</v>
      </c>
    </row>
    <row r="29" spans="1:7" x14ac:dyDescent="0.3">
      <c r="A29" s="594" t="s">
        <v>520</v>
      </c>
      <c r="B29" s="591" t="s">
        <v>518</v>
      </c>
      <c r="C29" s="407">
        <v>6</v>
      </c>
      <c r="D29" s="485"/>
      <c r="E29" s="486"/>
      <c r="F29" s="308"/>
      <c r="G29" s="583" t="s">
        <v>514</v>
      </c>
    </row>
    <row r="30" spans="1:7" x14ac:dyDescent="0.3">
      <c r="A30" s="594" t="s">
        <v>522</v>
      </c>
      <c r="B30" s="591" t="s">
        <v>518</v>
      </c>
      <c r="C30" s="407">
        <v>10</v>
      </c>
      <c r="D30" s="485"/>
      <c r="E30" s="486"/>
      <c r="F30" s="308"/>
      <c r="G30" s="583" t="s">
        <v>514</v>
      </c>
    </row>
    <row r="31" spans="1:7" x14ac:dyDescent="0.3">
      <c r="A31" s="594" t="s">
        <v>521</v>
      </c>
      <c r="B31" s="591" t="s">
        <v>518</v>
      </c>
      <c r="C31" s="407">
        <v>1</v>
      </c>
      <c r="D31" s="485"/>
      <c r="E31" s="486"/>
      <c r="F31" s="308"/>
      <c r="G31" s="583" t="s">
        <v>514</v>
      </c>
    </row>
    <row r="32" spans="1:7" x14ac:dyDescent="0.3">
      <c r="A32" s="594" t="s">
        <v>517</v>
      </c>
      <c r="B32" s="591" t="s">
        <v>518</v>
      </c>
      <c r="C32" s="407">
        <v>2</v>
      </c>
      <c r="D32" s="485"/>
      <c r="E32" s="486"/>
      <c r="F32" s="308"/>
      <c r="G32" s="583" t="s">
        <v>514</v>
      </c>
    </row>
    <row r="33" spans="1:7" ht="16.2" thickBot="1" x14ac:dyDescent="0.35">
      <c r="A33" s="595" t="s">
        <v>523</v>
      </c>
      <c r="B33" s="596" t="s">
        <v>518</v>
      </c>
      <c r="C33" s="400">
        <v>12</v>
      </c>
      <c r="D33" s="597"/>
      <c r="E33" s="402"/>
      <c r="F33" s="308"/>
      <c r="G33" s="598" t="s">
        <v>514</v>
      </c>
    </row>
    <row r="34" spans="1:7" ht="24" thickTop="1" thickBot="1" x14ac:dyDescent="0.35">
      <c r="A34" s="143"/>
      <c r="B34" s="143"/>
      <c r="C34" s="316"/>
      <c r="D34" s="412" t="s">
        <v>407</v>
      </c>
      <c r="E34" s="404"/>
      <c r="F34" s="284"/>
      <c r="G34" s="284"/>
    </row>
    <row r="35" spans="1:7" ht="16.8" thickTop="1" thickBot="1" x14ac:dyDescent="0.35">
      <c r="A35" s="380" t="s">
        <v>381</v>
      </c>
      <c r="B35" s="380" t="s">
        <v>353</v>
      </c>
      <c r="C35" s="381" t="s">
        <v>318</v>
      </c>
      <c r="D35" s="382" t="s">
        <v>382</v>
      </c>
      <c r="E35" s="383" t="s">
        <v>36</v>
      </c>
      <c r="F35" s="284"/>
      <c r="G35" s="384" t="s">
        <v>320</v>
      </c>
    </row>
    <row r="36" spans="1:7" x14ac:dyDescent="0.3">
      <c r="A36" s="385" t="s">
        <v>391</v>
      </c>
      <c r="B36" s="386">
        <v>1</v>
      </c>
      <c r="C36" s="387">
        <v>2.5</v>
      </c>
      <c r="D36" s="388"/>
      <c r="E36" s="389"/>
      <c r="F36" s="284"/>
      <c r="G36" s="390"/>
    </row>
    <row r="37" spans="1:7" x14ac:dyDescent="0.3">
      <c r="A37" s="391" t="s">
        <v>392</v>
      </c>
      <c r="B37" s="392">
        <v>2</v>
      </c>
      <c r="C37" s="393">
        <v>0</v>
      </c>
      <c r="D37" s="394"/>
      <c r="E37" s="395"/>
      <c r="F37" s="284"/>
      <c r="G37" s="408"/>
    </row>
    <row r="38" spans="1:7" x14ac:dyDescent="0.3">
      <c r="A38" s="391" t="s">
        <v>393</v>
      </c>
      <c r="B38" s="392">
        <v>1</v>
      </c>
      <c r="C38" s="393">
        <v>0</v>
      </c>
      <c r="D38" s="394"/>
      <c r="E38" s="395"/>
      <c r="F38" s="284"/>
      <c r="G38" s="408"/>
    </row>
    <row r="39" spans="1:7" x14ac:dyDescent="0.3">
      <c r="A39" s="391" t="s">
        <v>394</v>
      </c>
      <c r="B39" s="392">
        <v>20</v>
      </c>
      <c r="C39" s="393">
        <f>B39*0.1</f>
        <v>2</v>
      </c>
      <c r="D39" s="394"/>
      <c r="E39" s="395"/>
      <c r="F39" s="284"/>
      <c r="G39" s="408"/>
    </row>
    <row r="40" spans="1:7" x14ac:dyDescent="0.3">
      <c r="A40" s="391" t="s">
        <v>395</v>
      </c>
      <c r="B40" s="392">
        <v>5</v>
      </c>
      <c r="C40" s="393">
        <v>0</v>
      </c>
      <c r="D40" s="394"/>
      <c r="E40" s="395"/>
      <c r="F40" s="284"/>
      <c r="G40" s="408"/>
    </row>
    <row r="41" spans="1:7" x14ac:dyDescent="0.3">
      <c r="A41" s="391" t="s">
        <v>396</v>
      </c>
      <c r="B41" s="392">
        <v>1</v>
      </c>
      <c r="C41" s="393">
        <v>0</v>
      </c>
      <c r="D41" s="409"/>
      <c r="E41" s="395"/>
      <c r="F41" s="284"/>
      <c r="G41" s="397"/>
    </row>
    <row r="42" spans="1:7" x14ac:dyDescent="0.3">
      <c r="A42" s="391" t="s">
        <v>397</v>
      </c>
      <c r="B42" s="392">
        <v>1</v>
      </c>
      <c r="C42" s="393">
        <v>0</v>
      </c>
      <c r="D42" s="394"/>
      <c r="E42" s="395"/>
      <c r="F42" s="284"/>
      <c r="G42" s="408"/>
    </row>
    <row r="43" spans="1:7" x14ac:dyDescent="0.3">
      <c r="A43" s="391" t="s">
        <v>398</v>
      </c>
      <c r="B43" s="392">
        <v>1</v>
      </c>
      <c r="C43" s="393">
        <v>0</v>
      </c>
      <c r="D43" s="394"/>
      <c r="E43" s="395"/>
      <c r="F43" s="284"/>
      <c r="G43" s="408"/>
    </row>
    <row r="44" spans="1:7" x14ac:dyDescent="0.3">
      <c r="A44" s="391" t="s">
        <v>399</v>
      </c>
      <c r="B44" s="392">
        <v>1</v>
      </c>
      <c r="C44" s="393">
        <v>7</v>
      </c>
      <c r="D44" s="394"/>
      <c r="E44" s="395"/>
      <c r="F44" s="284"/>
      <c r="G44" s="408"/>
    </row>
    <row r="45" spans="1:7" x14ac:dyDescent="0.3">
      <c r="A45" s="391" t="s">
        <v>400</v>
      </c>
      <c r="B45" s="392">
        <v>1</v>
      </c>
      <c r="C45" s="393">
        <v>0.5</v>
      </c>
      <c r="D45" s="409"/>
      <c r="E45" s="395"/>
      <c r="F45" s="284"/>
      <c r="G45" s="408"/>
    </row>
    <row r="46" spans="1:7" x14ac:dyDescent="0.3">
      <c r="A46" s="391" t="s">
        <v>401</v>
      </c>
      <c r="B46" s="392">
        <v>20</v>
      </c>
      <c r="C46" s="393">
        <f>B46/25</f>
        <v>0.8</v>
      </c>
      <c r="D46" s="394"/>
      <c r="E46" s="395"/>
      <c r="F46" s="284"/>
      <c r="G46" s="408"/>
    </row>
    <row r="47" spans="1:7" x14ac:dyDescent="0.3">
      <c r="A47" s="391" t="s">
        <v>402</v>
      </c>
      <c r="B47" s="392">
        <v>4</v>
      </c>
      <c r="C47" s="393">
        <f>2*B47</f>
        <v>8</v>
      </c>
      <c r="D47" s="394"/>
      <c r="E47" s="395"/>
      <c r="F47" s="284"/>
      <c r="G47" s="397"/>
    </row>
    <row r="48" spans="1:7" ht="16.2" thickBot="1" x14ac:dyDescent="0.35">
      <c r="A48" s="398" t="s">
        <v>390</v>
      </c>
      <c r="B48" s="399">
        <v>1</v>
      </c>
      <c r="C48" s="400">
        <v>2</v>
      </c>
      <c r="D48" s="401"/>
      <c r="E48" s="402"/>
      <c r="F48" s="284"/>
      <c r="G48" s="411"/>
    </row>
    <row r="49" spans="1:7" ht="24" thickTop="1" thickBot="1" x14ac:dyDescent="0.35">
      <c r="A49" s="143" t="s">
        <v>403</v>
      </c>
      <c r="B49" s="143"/>
      <c r="C49" s="316">
        <f>SUM(C36:C48)</f>
        <v>22.8</v>
      </c>
      <c r="D49" s="412" t="s">
        <v>409</v>
      </c>
      <c r="E49" s="404"/>
      <c r="F49" s="284"/>
      <c r="G49" s="413"/>
    </row>
    <row r="50" spans="1:7" ht="16.8" thickTop="1" thickBot="1" x14ac:dyDescent="0.35">
      <c r="A50" s="380" t="s">
        <v>381</v>
      </c>
      <c r="B50" s="380" t="s">
        <v>353</v>
      </c>
      <c r="C50" s="381" t="s">
        <v>318</v>
      </c>
      <c r="D50" s="382" t="s">
        <v>382</v>
      </c>
      <c r="E50" s="383" t="s">
        <v>36</v>
      </c>
      <c r="F50" s="308"/>
      <c r="G50" s="384" t="s">
        <v>320</v>
      </c>
    </row>
    <row r="51" spans="1:7" x14ac:dyDescent="0.3">
      <c r="A51" s="385"/>
      <c r="B51" s="386"/>
      <c r="C51" s="387"/>
      <c r="D51" s="388"/>
      <c r="E51" s="389"/>
      <c r="F51" s="284"/>
      <c r="G51" s="414"/>
    </row>
    <row r="52" spans="1:7" x14ac:dyDescent="0.3">
      <c r="A52" s="391"/>
      <c r="B52" s="392"/>
      <c r="C52" s="393"/>
      <c r="D52" s="394"/>
      <c r="E52" s="395"/>
      <c r="F52" s="284"/>
      <c r="G52" s="415"/>
    </row>
    <row r="53" spans="1:7" x14ac:dyDescent="0.3">
      <c r="A53" s="391"/>
      <c r="B53" s="392"/>
      <c r="C53" s="393"/>
      <c r="D53" s="394"/>
      <c r="E53" s="395"/>
      <c r="F53" s="284"/>
      <c r="G53" s="415"/>
    </row>
    <row r="54" spans="1:7" x14ac:dyDescent="0.3">
      <c r="A54" s="391"/>
      <c r="B54" s="392"/>
      <c r="C54" s="393"/>
      <c r="D54" s="394"/>
      <c r="E54" s="395"/>
      <c r="F54" s="284"/>
      <c r="G54" s="415"/>
    </row>
    <row r="55" spans="1:7" x14ac:dyDescent="0.3">
      <c r="A55" s="391"/>
      <c r="B55" s="392"/>
      <c r="C55" s="393"/>
      <c r="D55" s="394"/>
      <c r="E55" s="395"/>
      <c r="F55" s="284"/>
      <c r="G55" s="415"/>
    </row>
    <row r="56" spans="1:7" x14ac:dyDescent="0.3">
      <c r="A56" s="391"/>
      <c r="B56" s="392"/>
      <c r="C56" s="393"/>
      <c r="D56" s="394"/>
      <c r="E56" s="395"/>
      <c r="F56" s="284"/>
      <c r="G56" s="415"/>
    </row>
    <row r="57" spans="1:7" x14ac:dyDescent="0.3">
      <c r="A57" s="391"/>
      <c r="B57" s="392"/>
      <c r="C57" s="393"/>
      <c r="D57" s="394"/>
      <c r="E57" s="395"/>
      <c r="F57" s="284"/>
      <c r="G57" s="415"/>
    </row>
    <row r="58" spans="1:7" x14ac:dyDescent="0.3">
      <c r="A58" s="391"/>
      <c r="B58" s="392"/>
      <c r="C58" s="393"/>
      <c r="D58" s="394"/>
      <c r="E58" s="395"/>
      <c r="F58" s="284"/>
      <c r="G58" s="415"/>
    </row>
    <row r="59" spans="1:7" x14ac:dyDescent="0.3">
      <c r="A59" s="391"/>
      <c r="B59" s="392"/>
      <c r="C59" s="393"/>
      <c r="D59" s="394"/>
      <c r="E59" s="395"/>
      <c r="F59" s="284"/>
      <c r="G59" s="416"/>
    </row>
    <row r="60" spans="1:7" ht="16.2" thickBot="1" x14ac:dyDescent="0.35">
      <c r="A60" s="398"/>
      <c r="B60" s="399"/>
      <c r="C60" s="400"/>
      <c r="D60" s="401"/>
      <c r="E60" s="402"/>
      <c r="F60" s="284"/>
      <c r="G60" s="417"/>
    </row>
    <row r="61" spans="1:7" ht="16.2" thickTop="1" x14ac:dyDescent="0.3">
      <c r="A61" s="308"/>
      <c r="B61" s="308"/>
      <c r="C61" s="316"/>
      <c r="D61" s="284"/>
      <c r="E61" s="284"/>
      <c r="F61" s="284"/>
      <c r="G61" s="284"/>
    </row>
    <row r="62" spans="1:7" x14ac:dyDescent="0.3">
      <c r="A62" s="308"/>
      <c r="B62" s="308"/>
      <c r="C62" s="316"/>
      <c r="D62" s="284"/>
      <c r="E62" s="143" t="s">
        <v>404</v>
      </c>
      <c r="F62" s="284"/>
      <c r="G62" s="378">
        <f>SUM(Martial!M3:M53,Equipment!G3:G60)</f>
        <v>87669</v>
      </c>
    </row>
  </sheetData>
  <sortState xmlns:xlrd2="http://schemas.microsoft.com/office/spreadsheetml/2017/richdata2" ref="A26:E32">
    <sortCondition ref="A26:A32"/>
  </sortState>
  <conditionalFormatting sqref="G62">
    <cfRule type="cellIs" dxfId="2" priority="1" operator="lessThan">
      <formula>0</formula>
    </cfRule>
  </conditionalFormatting>
  <pageMargins left="0.7" right="0.7" top="0.75" bottom="0.75" header="0.3" footer="0.3"/>
  <pageSetup orientation="portrait" horizontalDpi="0"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4"/>
  <sheetViews>
    <sheetView showGridLines="0" workbookViewId="0"/>
  </sheetViews>
  <sheetFormatPr defaultColWidth="13" defaultRowHeight="15.6" x14ac:dyDescent="0.3"/>
  <cols>
    <col min="1" max="1" width="13.296875" style="475" bestFit="1" customWidth="1"/>
    <col min="2" max="2" width="10.69921875" style="476" customWidth="1"/>
    <col min="3" max="3" width="5.5" style="476" customWidth="1"/>
    <col min="4" max="4" width="13.69921875" style="475" bestFit="1" customWidth="1"/>
    <col min="5" max="5" width="9.59765625" style="476" bestFit="1" customWidth="1"/>
    <col min="6" max="6" width="11.8984375" style="475" customWidth="1"/>
    <col min="7" max="7" width="11.8984375" style="476" customWidth="1"/>
    <col min="8" max="16384" width="13" style="430"/>
  </cols>
  <sheetData>
    <row r="1" spans="1:7" ht="29.4" thickTop="1" thickBot="1" x14ac:dyDescent="0.35">
      <c r="A1" s="425" t="s">
        <v>423</v>
      </c>
      <c r="B1" s="426"/>
      <c r="C1" s="426"/>
      <c r="D1" s="427"/>
      <c r="E1" s="427"/>
      <c r="F1" s="428"/>
      <c r="G1" s="429" t="s">
        <v>410</v>
      </c>
    </row>
    <row r="2" spans="1:7" ht="17.399999999999999" thickTop="1" x14ac:dyDescent="0.3">
      <c r="A2" s="431" t="s">
        <v>3</v>
      </c>
      <c r="B2" s="432" t="s">
        <v>411</v>
      </c>
      <c r="C2" s="432"/>
      <c r="D2" s="433" t="s">
        <v>5</v>
      </c>
      <c r="E2" s="434" t="s">
        <v>6</v>
      </c>
      <c r="F2" s="433" t="s">
        <v>13</v>
      </c>
      <c r="G2" s="435" t="s">
        <v>412</v>
      </c>
    </row>
    <row r="3" spans="1:7" ht="17.399999999999999" thickBot="1" x14ac:dyDescent="0.35">
      <c r="A3" s="436"/>
      <c r="B3" s="437" t="s">
        <v>413</v>
      </c>
      <c r="C3" s="438"/>
      <c r="D3" s="439" t="s">
        <v>414</v>
      </c>
      <c r="E3" s="440" t="s">
        <v>415</v>
      </c>
      <c r="F3" s="439" t="s">
        <v>416</v>
      </c>
      <c r="G3" s="441" t="s">
        <v>124</v>
      </c>
    </row>
    <row r="4" spans="1:7" ht="17.399999999999999" thickTop="1" x14ac:dyDescent="0.3">
      <c r="A4" s="442" t="s">
        <v>15</v>
      </c>
      <c r="B4" s="443">
        <v>13</v>
      </c>
      <c r="C4" s="444" t="str">
        <f t="shared" ref="C4:C9" si="0">IF(B4&gt;9.9,CONCATENATE("+",ROUNDDOWN((B4-10)/2,0)),ROUNDUP((B4-10)/2,0))</f>
        <v>+1</v>
      </c>
      <c r="D4" s="445" t="s">
        <v>19</v>
      </c>
      <c r="E4" s="446">
        <v>13</v>
      </c>
      <c r="F4" s="447">
        <v>13</v>
      </c>
      <c r="G4" s="448"/>
    </row>
    <row r="5" spans="1:7" ht="16.8" x14ac:dyDescent="0.3">
      <c r="A5" s="449" t="s">
        <v>17</v>
      </c>
      <c r="B5" s="450">
        <v>17</v>
      </c>
      <c r="C5" s="451" t="str">
        <f t="shared" si="0"/>
        <v>+3</v>
      </c>
      <c r="D5" s="452" t="s">
        <v>23</v>
      </c>
      <c r="E5" s="453" t="s">
        <v>417</v>
      </c>
      <c r="F5" s="453" t="s">
        <v>418</v>
      </c>
      <c r="G5" s="454"/>
    </row>
    <row r="6" spans="1:7" ht="16.8" x14ac:dyDescent="0.3">
      <c r="A6" s="455" t="s">
        <v>18</v>
      </c>
      <c r="B6" s="450">
        <v>15</v>
      </c>
      <c r="C6" s="451" t="str">
        <f t="shared" si="0"/>
        <v>+2</v>
      </c>
      <c r="D6" s="445" t="s">
        <v>351</v>
      </c>
      <c r="E6" s="456">
        <v>1</v>
      </c>
      <c r="F6" s="457"/>
      <c r="G6" s="454"/>
    </row>
    <row r="7" spans="1:7" ht="16.8" x14ac:dyDescent="0.3">
      <c r="A7" s="458" t="s">
        <v>20</v>
      </c>
      <c r="B7" s="450">
        <v>2</v>
      </c>
      <c r="C7" s="451">
        <f t="shared" si="0"/>
        <v>-4</v>
      </c>
      <c r="D7" s="445" t="s">
        <v>419</v>
      </c>
      <c r="E7" s="456">
        <v>5</v>
      </c>
      <c r="F7" s="459"/>
      <c r="G7" s="454"/>
    </row>
    <row r="8" spans="1:7" ht="16.8" x14ac:dyDescent="0.3">
      <c r="A8" s="460" t="s">
        <v>21</v>
      </c>
      <c r="B8" s="450">
        <v>12</v>
      </c>
      <c r="C8" s="461" t="str">
        <f t="shared" si="0"/>
        <v>+1</v>
      </c>
      <c r="D8" s="462" t="s">
        <v>420</v>
      </c>
      <c r="E8" s="453" t="s">
        <v>421</v>
      </c>
      <c r="F8" s="459"/>
      <c r="G8" s="454"/>
    </row>
    <row r="9" spans="1:7" ht="17.399999999999999" thickBot="1" x14ac:dyDescent="0.35">
      <c r="A9" s="463" t="s">
        <v>22</v>
      </c>
      <c r="B9" s="464">
        <v>6</v>
      </c>
      <c r="C9" s="465">
        <f t="shared" si="0"/>
        <v>-2</v>
      </c>
      <c r="D9" s="466" t="s">
        <v>422</v>
      </c>
      <c r="E9" s="467">
        <v>1</v>
      </c>
      <c r="F9" s="459"/>
      <c r="G9" s="454"/>
    </row>
    <row r="10" spans="1:7" ht="17.399999999999999" thickTop="1" x14ac:dyDescent="0.3">
      <c r="A10" s="431"/>
      <c r="B10" s="468"/>
      <c r="C10" s="468"/>
      <c r="D10" s="468"/>
      <c r="E10" s="469"/>
      <c r="F10" s="459"/>
      <c r="G10" s="454"/>
    </row>
    <row r="11" spans="1:7" ht="16.8" x14ac:dyDescent="0.3">
      <c r="A11" s="431"/>
      <c r="B11" s="468"/>
      <c r="C11" s="468"/>
      <c r="D11" s="468"/>
      <c r="E11" s="469"/>
      <c r="F11" s="470"/>
      <c r="G11" s="454"/>
    </row>
    <row r="12" spans="1:7" ht="16.8" x14ac:dyDescent="0.3">
      <c r="A12" s="471"/>
      <c r="B12" s="468"/>
      <c r="C12" s="468"/>
      <c r="D12" s="468"/>
      <c r="E12" s="469"/>
      <c r="F12" s="468"/>
      <c r="G12" s="469"/>
    </row>
    <row r="13" spans="1:7" ht="17.399999999999999" thickBot="1" x14ac:dyDescent="0.35">
      <c r="A13" s="472"/>
      <c r="B13" s="473"/>
      <c r="C13" s="473"/>
      <c r="D13" s="473"/>
      <c r="E13" s="474"/>
      <c r="F13" s="473"/>
      <c r="G13" s="474"/>
    </row>
    <row r="14" spans="1:7" ht="16.2" thickTop="1" x14ac:dyDescent="0.3"/>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Personal File</vt:lpstr>
      <vt:lpstr>Skills</vt:lpstr>
      <vt:lpstr>Prayerbook</vt:lpstr>
      <vt:lpstr>Prayers</vt:lpstr>
      <vt:lpstr>Feats</vt:lpstr>
      <vt:lpstr>Martial</vt:lpstr>
      <vt:lpstr>Equipment</vt:lpstr>
      <vt:lpstr>Mount</vt:lpstr>
      <vt:lpstr>Mount!Print_Area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Álvarez</dc:creator>
  <cp:lastModifiedBy>Alexis Álvarez</cp:lastModifiedBy>
  <dcterms:created xsi:type="dcterms:W3CDTF">2017-07-27T14:49:21Z</dcterms:created>
  <dcterms:modified xsi:type="dcterms:W3CDTF">2024-04-07T20:16:20Z</dcterms:modified>
</cp:coreProperties>
</file>