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D65458E3-EC2B-4885-8302-45A4B5600D65}"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File'!$A$1:$H$19</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 l="1"/>
  <c r="E15" i="4" s="1"/>
  <c r="E14" i="4" s="1"/>
  <c r="C5" i="6" l="1"/>
  <c r="C6" i="6"/>
  <c r="C3" i="6"/>
  <c r="C4" i="6"/>
  <c r="B12" i="4" l="1"/>
  <c r="B10" i="4" l="1"/>
  <c r="I5" i="6" l="1"/>
  <c r="I4" i="6"/>
  <c r="C20" i="19" l="1"/>
  <c r="B7" i="4"/>
  <c r="B5" i="15"/>
  <c r="B4" i="15"/>
  <c r="B3" i="15"/>
  <c r="H40" i="15"/>
  <c r="H39" i="15"/>
  <c r="H38" i="15"/>
  <c r="H37" i="15"/>
  <c r="H36" i="15"/>
  <c r="H35" i="15"/>
  <c r="H34" i="15"/>
  <c r="H33" i="15"/>
  <c r="H32" i="15"/>
  <c r="H31" i="15"/>
  <c r="H30" i="15"/>
  <c r="H29" i="15"/>
  <c r="H28" i="15"/>
  <c r="H27" i="15"/>
  <c r="H26" i="15"/>
  <c r="H25" i="15"/>
  <c r="H24" i="15"/>
  <c r="H23" i="15"/>
  <c r="H21" i="15"/>
  <c r="H20" i="15"/>
  <c r="H19" i="15"/>
  <c r="H18" i="15"/>
  <c r="H17" i="15"/>
  <c r="H16" i="15"/>
  <c r="H15" i="15"/>
  <c r="H14" i="15"/>
  <c r="H13" i="15"/>
  <c r="H12" i="15"/>
  <c r="H11" i="15"/>
  <c r="H10" i="15"/>
  <c r="H9" i="15"/>
  <c r="H8" i="15"/>
  <c r="H7" i="15"/>
  <c r="B42" i="15"/>
  <c r="H22" i="15"/>
  <c r="E52" i="15" l="1"/>
  <c r="H3" i="15" l="1"/>
  <c r="H4" i="15"/>
  <c r="H5" i="15"/>
  <c r="H6" i="15"/>
  <c r="I3" i="6" l="1"/>
  <c r="C13" i="19" l="1"/>
  <c r="C16" i="19" l="1"/>
  <c r="C15" i="19"/>
  <c r="E11" i="4" s="1"/>
  <c r="H41" i="15" l="1"/>
  <c r="C10" i="4" l="1"/>
  <c r="H3" i="6" l="1"/>
  <c r="J3" i="6" s="1"/>
  <c r="H4" i="6"/>
  <c r="J4" i="6" s="1"/>
  <c r="H5" i="6"/>
  <c r="J5" i="6" s="1"/>
  <c r="D9" i="15"/>
  <c r="D23" i="15"/>
  <c r="H6" i="6"/>
  <c r="E7" i="4"/>
  <c r="I9" i="6"/>
  <c r="I6" i="6"/>
  <c r="J6" i="6" l="1"/>
  <c r="E23" i="15"/>
  <c r="G23" i="15"/>
  <c r="I23" i="15" s="1"/>
  <c r="E9" i="15"/>
  <c r="G9" i="15"/>
  <c r="I9" i="15" s="1"/>
  <c r="C15" i="4"/>
  <c r="C14" i="4"/>
  <c r="C13" i="4"/>
  <c r="C12" i="4"/>
  <c r="E12" i="4" s="1"/>
  <c r="C11" i="4"/>
  <c r="B8" i="4" l="1"/>
  <c r="F5" i="15"/>
  <c r="F4" i="15"/>
  <c r="F3" i="15"/>
  <c r="E43" i="15"/>
  <c r="E51" i="15"/>
  <c r="E50" i="15"/>
  <c r="E46" i="15"/>
  <c r="E49" i="15"/>
  <c r="E45" i="15"/>
  <c r="E48" i="15"/>
  <c r="E44" i="15"/>
  <c r="E47" i="15"/>
  <c r="D24" i="15"/>
  <c r="G24" i="15" s="1"/>
  <c r="I24" i="15" s="1"/>
  <c r="D11" i="15"/>
  <c r="D14" i="15"/>
  <c r="D34" i="15"/>
  <c r="D6" i="15"/>
  <c r="D12" i="15"/>
  <c r="D17" i="15"/>
  <c r="D20" i="15"/>
  <c r="D5" i="15"/>
  <c r="D16" i="15"/>
  <c r="D7" i="15"/>
  <c r="D4" i="15"/>
  <c r="D21" i="15"/>
  <c r="D8" i="15"/>
  <c r="D15" i="15"/>
  <c r="D18" i="15"/>
  <c r="D19" i="15"/>
  <c r="D13" i="15"/>
  <c r="D22" i="15"/>
  <c r="D3" i="15"/>
  <c r="D10" i="15"/>
  <c r="H9" i="6"/>
  <c r="J9" i="6" s="1"/>
  <c r="E42" i="15" l="1"/>
  <c r="E24" i="15"/>
  <c r="G18" i="15"/>
  <c r="I18" i="15" s="1"/>
  <c r="E18" i="15"/>
  <c r="E21" i="15"/>
  <c r="G21" i="15"/>
  <c r="I21" i="15" s="1"/>
  <c r="E5" i="15"/>
  <c r="G5" i="15"/>
  <c r="I5" i="15" s="1"/>
  <c r="G22" i="15"/>
  <c r="I22" i="15" s="1"/>
  <c r="E22" i="15"/>
  <c r="E15" i="15"/>
  <c r="G15" i="15"/>
  <c r="I15" i="15" s="1"/>
  <c r="E4" i="15"/>
  <c r="G4" i="15"/>
  <c r="I4" i="15" s="1"/>
  <c r="E20" i="15"/>
  <c r="G20" i="15"/>
  <c r="I20" i="15" s="1"/>
  <c r="G34" i="15"/>
  <c r="I34" i="15" s="1"/>
  <c r="E34" i="15"/>
  <c r="E14" i="15"/>
  <c r="G14" i="15"/>
  <c r="I14" i="15" s="1"/>
  <c r="E10" i="15"/>
  <c r="G10" i="15"/>
  <c r="I10" i="15" s="1"/>
  <c r="E13" i="15"/>
  <c r="G13" i="15"/>
  <c r="I13" i="15" s="1"/>
  <c r="E8" i="15"/>
  <c r="G8" i="15"/>
  <c r="I8" i="15" s="1"/>
  <c r="E7" i="15"/>
  <c r="G7" i="15"/>
  <c r="I7" i="15" s="1"/>
  <c r="G17" i="15"/>
  <c r="I17" i="15" s="1"/>
  <c r="E17" i="15"/>
  <c r="E3" i="15"/>
  <c r="G3" i="15"/>
  <c r="I3" i="15" s="1"/>
  <c r="G19" i="15"/>
  <c r="I19" i="15" s="1"/>
  <c r="E19" i="15"/>
  <c r="E16" i="15"/>
  <c r="G16" i="15"/>
  <c r="I16" i="15" s="1"/>
  <c r="E12" i="15"/>
  <c r="G12" i="15"/>
  <c r="I12" i="15" s="1"/>
  <c r="E11" i="15"/>
  <c r="G11" i="15"/>
  <c r="I11" i="15" s="1"/>
  <c r="G6" i="15"/>
  <c r="I6" i="15" s="1"/>
  <c r="E6" i="15"/>
  <c r="D29" i="15"/>
  <c r="E29" i="15" l="1"/>
  <c r="G29" i="15"/>
  <c r="D35" i="15"/>
  <c r="G35" i="15" s="1"/>
  <c r="I35" i="15" s="1"/>
  <c r="D37" i="15"/>
  <c r="C25" i="19"/>
  <c r="D39" i="15"/>
  <c r="D36" i="15"/>
  <c r="D38" i="15"/>
  <c r="D31" i="15"/>
  <c r="D40" i="15"/>
  <c r="G40" i="15" s="1"/>
  <c r="I40" i="15" s="1"/>
  <c r="D27" i="15"/>
  <c r="D33" i="15"/>
  <c r="D41" i="15"/>
  <c r="D32" i="15"/>
  <c r="D30" i="15"/>
  <c r="D28" i="15"/>
  <c r="D26" i="15"/>
  <c r="D25" i="15"/>
  <c r="I29" i="15" l="1"/>
  <c r="E25" i="15"/>
  <c r="G25" i="15"/>
  <c r="E28" i="15"/>
  <c r="G28" i="15"/>
  <c r="E32" i="15"/>
  <c r="G32" i="15"/>
  <c r="E27" i="15"/>
  <c r="G27" i="15"/>
  <c r="E31" i="15"/>
  <c r="G31" i="15"/>
  <c r="E36" i="15"/>
  <c r="G36" i="15"/>
  <c r="E37" i="15"/>
  <c r="G37" i="15"/>
  <c r="E26" i="15"/>
  <c r="G26" i="15"/>
  <c r="E30" i="15"/>
  <c r="G30" i="15"/>
  <c r="E41" i="15"/>
  <c r="G41" i="15"/>
  <c r="E33" i="15"/>
  <c r="G33" i="15"/>
  <c r="E40" i="15"/>
  <c r="E38" i="15"/>
  <c r="G38" i="15"/>
  <c r="E39" i="15"/>
  <c r="G39" i="15"/>
  <c r="E35" i="15"/>
  <c r="I39" i="15" l="1"/>
  <c r="I38" i="15"/>
  <c r="I33" i="15"/>
  <c r="I41" i="15"/>
  <c r="I30" i="15"/>
  <c r="I26" i="15"/>
  <c r="I37" i="15"/>
  <c r="I36" i="15"/>
  <c r="I31" i="15"/>
  <c r="I27" i="15"/>
  <c r="I32" i="15"/>
  <c r="I28" i="15"/>
  <c r="I2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aid +1</t>
        </r>
      </text>
    </comment>
    <comment ref="C8" authorId="0" shapeId="0" xr:uid="{00000000-0006-0000-0000-000002000000}">
      <text>
        <r>
          <rPr>
            <i/>
            <sz val="12"/>
            <color indexed="81"/>
            <rFont val="Times New Roman"/>
            <family val="1"/>
          </rPr>
          <t>Improved Initiative +4</t>
        </r>
      </text>
    </comment>
    <comment ref="B10" authorId="0" shapeId="0" xr:uid="{00000000-0006-0000-0000-000003000000}">
      <text>
        <r>
          <rPr>
            <i/>
            <sz val="12"/>
            <color indexed="81"/>
            <rFont val="Times New Roman"/>
            <family val="1"/>
          </rPr>
          <t>bull’s strength +4</t>
        </r>
      </text>
    </comment>
    <comment ref="E10" authorId="0" shapeId="0" xr:uid="{00000000-0006-0000-0000-000004000000}">
      <text>
        <r>
          <rPr>
            <sz val="12"/>
            <color indexed="81"/>
            <rFont val="Times New Roman"/>
            <family val="1"/>
          </rPr>
          <t>See PHB 162</t>
        </r>
      </text>
    </comment>
    <comment ref="B12" authorId="0" shapeId="0" xr:uid="{62C870EF-69BC-476C-AF10-AFB10C7CC9D1}">
      <text>
        <r>
          <rPr>
            <i/>
            <sz val="12"/>
            <color indexed="81"/>
            <rFont val="Times New Roman"/>
            <family val="1"/>
          </rPr>
          <t>bear’s endurance +4</t>
        </r>
      </text>
    </comment>
    <comment ref="E12" authorId="0" shapeId="0" xr:uid="{00000000-0006-0000-0000-000005000000}">
      <text>
        <r>
          <rPr>
            <sz val="12"/>
            <color indexed="81"/>
            <rFont val="Times New Roman"/>
            <family val="1"/>
          </rPr>
          <t>[(4 * 10 Fighter) * 75%] + (4 * 2 Con)</t>
        </r>
      </text>
    </comment>
    <comment ref="E13" authorId="0" shapeId="0" xr:uid="{00000000-0006-0000-0000-000006000000}">
      <text>
        <r>
          <rPr>
            <sz val="12"/>
            <color indexed="81"/>
            <rFont val="Times New Roman"/>
            <family val="1"/>
          </rPr>
          <t>Shield of Faith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Iron Will +2</t>
        </r>
      </text>
    </comment>
    <comment ref="F7" authorId="0" shapeId="0" xr:uid="{00000000-0006-0000-0100-000002000000}">
      <text>
        <r>
          <rPr>
            <sz val="12"/>
            <color indexed="81"/>
            <rFont val="Times New Roman"/>
            <family val="1"/>
          </rPr>
          <t>Scale Mail -4</t>
        </r>
      </text>
    </comment>
    <comment ref="F9" authorId="0" shapeId="0" xr:uid="{00000000-0006-0000-0100-000003000000}">
      <text>
        <r>
          <rPr>
            <sz val="12"/>
            <color indexed="81"/>
            <rFont val="Times New Roman"/>
            <family val="1"/>
          </rPr>
          <t>Scale Mail -4</t>
        </r>
      </text>
    </comment>
    <comment ref="F16" authorId="0" shapeId="0" xr:uid="{00000000-0006-0000-0100-000004000000}">
      <text>
        <r>
          <rPr>
            <sz val="12"/>
            <color indexed="81"/>
            <rFont val="Times New Roman"/>
            <family val="1"/>
          </rPr>
          <t>Scale Mail -4</t>
        </r>
      </text>
    </comment>
    <comment ref="F21" authorId="0" shapeId="0" xr:uid="{00000000-0006-0000-0100-000005000000}">
      <text>
        <r>
          <rPr>
            <sz val="12"/>
            <color indexed="81"/>
            <rFont val="Times New Roman"/>
            <family val="1"/>
          </rPr>
          <t>Scale Mail -4</t>
        </r>
      </text>
    </comment>
    <comment ref="F23" authorId="0" shapeId="0" xr:uid="{00000000-0006-0000-0100-000006000000}">
      <text>
        <r>
          <rPr>
            <sz val="12"/>
            <color indexed="81"/>
            <rFont val="Times New Roman"/>
            <family val="1"/>
          </rPr>
          <t>Scale Mail -4</t>
        </r>
      </text>
    </comment>
    <comment ref="F26" authorId="0" shapeId="0" xr:uid="{00000000-0006-0000-0100-000007000000}">
      <text>
        <r>
          <rPr>
            <sz val="12"/>
            <color indexed="81"/>
            <rFont val="Times New Roman"/>
            <family val="1"/>
          </rPr>
          <t>Scale Mail -4</t>
        </r>
      </text>
    </comment>
    <comment ref="F33" authorId="0" shapeId="0" xr:uid="{00000000-0006-0000-0100-000008000000}">
      <text>
        <r>
          <rPr>
            <sz val="12"/>
            <color indexed="81"/>
            <rFont val="Times New Roman"/>
            <family val="1"/>
          </rPr>
          <t>Scale Mail -4</t>
        </r>
      </text>
    </comment>
    <comment ref="F39" authorId="0" shapeId="0" xr:uid="{00000000-0006-0000-0100-000009000000}">
      <text>
        <r>
          <rPr>
            <sz val="12"/>
            <color indexed="81"/>
            <rFont val="Times New Roman"/>
            <family val="1"/>
          </rPr>
          <t>Scale Mail -4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 authorId="0" shapeId="0" xr:uid="{00000000-0006-0000-0200-000002000000}">
      <text>
        <r>
          <rPr>
            <sz val="12"/>
            <color indexed="81"/>
            <rFont val="Times New Roman"/>
            <family val="1"/>
          </rPr>
          <t xml:space="preserve">You know how to fight in melee without being able to see your foes.
</t>
        </r>
        <r>
          <rPr>
            <b/>
            <sz val="12"/>
            <color indexed="81"/>
            <rFont val="Times New Roman"/>
            <family val="1"/>
          </rPr>
          <t>Benefit:</t>
        </r>
        <r>
          <rPr>
            <sz val="12"/>
            <color indexed="81"/>
            <rFont val="Times New Roman"/>
            <family val="1"/>
          </rPr>
          <t xml:space="preserve">  In melee, every time you miss because of concealment, you can reroll your miss chance percentile roll one time to see if you actually hit (see Concealment, page 152).
An invisible attacker gets no advantages related to hitting you in melee.  That is, you don’t lose your Dexterity bonus to Armor Class, and the attacker doesn’t get the usual +2 bonus for being invisible (see Table 8–5: Attack Roll Modifiers and Table 8–6: Armor Class Modifiers, page 151). The invisible attacker’s bonuses do still apply for ranged attacks, however.
You take only half the usual penalty to speed for being unable to see.  Darkness and poor visibility in general reduces your speed to three-quarters normal, instead of one-half (see Table 9–4: Hampered Movement, page 163).
</t>
        </r>
        <r>
          <rPr>
            <b/>
            <sz val="12"/>
            <color indexed="81"/>
            <rFont val="Times New Roman"/>
            <family val="1"/>
          </rPr>
          <t xml:space="preserve">Normal: </t>
        </r>
        <r>
          <rPr>
            <sz val="12"/>
            <color indexed="81"/>
            <rFont val="Times New Roman"/>
            <family val="1"/>
          </rPr>
          <t xml:space="preserve"> Regular attack roll modifiers for invisible attackers trying to hit you (see Table 8–5: Attack Roll Modifiers, page 151) apply, and you lose your Dexterity bonus to AC. The speed reduction for darkness and poor visibility (see Table 9–4:  Hampered Movement, page 163) also applies.
Special:  The Blind-Fight feat is of no use against a character who is the subject of a blink spell (see page 206).
A fighter may select Blind-Fight as one of his fighter bonus feats (see page 38).
PHB 89</t>
        </r>
      </text>
    </comment>
    <comment ref="A3" authorId="0" shapeId="0" xr:uid="{00000000-0006-0000-0200-000003000000}">
      <text>
        <r>
          <rPr>
            <sz val="12"/>
            <color indexed="81"/>
            <rFont val="Times New Roman"/>
            <family val="1"/>
          </rPr>
          <t xml:space="preserve">You can follow through with powerful blows.
</t>
        </r>
        <r>
          <rPr>
            <b/>
            <sz val="12"/>
            <color indexed="81"/>
            <rFont val="Times New Roman"/>
            <family val="1"/>
          </rPr>
          <t xml:space="preserve">Prerequisites:  </t>
        </r>
        <r>
          <rPr>
            <sz val="12"/>
            <color indexed="81"/>
            <rFont val="Times New Roman"/>
            <family val="1"/>
          </rPr>
          <t xml:space="preserve">Str 13, Power Attack.
</t>
        </r>
        <r>
          <rPr>
            <b/>
            <sz val="12"/>
            <color indexed="81"/>
            <rFont val="Times New Roman"/>
            <family val="1"/>
          </rPr>
          <t xml:space="preserve">Benefit:  </t>
        </r>
        <r>
          <rPr>
            <sz val="12"/>
            <color indexed="81"/>
            <rFont val="Times New Roman"/>
            <family val="1"/>
          </rPr>
          <t xml:space="preserve">If you deal a creature enough damage to make it drop (typically by dropping it to below 0 hit points or killing it), you get an immediate, extra melee attack against another creature within reach. You cannot take a 5-foot step before making this extra attack.  The extra attack is with the same weapon and at the same bonus as the attack that dropped the previous creature. You can use this ability once per round.
</t>
        </r>
        <r>
          <rPr>
            <b/>
            <sz val="12"/>
            <color indexed="81"/>
            <rFont val="Times New Roman"/>
            <family val="1"/>
          </rPr>
          <t xml:space="preserve">Special: </t>
        </r>
        <r>
          <rPr>
            <sz val="12"/>
            <color indexed="81"/>
            <rFont val="Times New Roman"/>
            <family val="1"/>
          </rPr>
          <t xml:space="preserve"> A fighter may select Cleave as one of his fighter bonus feats (see page 38).
PHB 92</t>
        </r>
      </text>
    </comment>
    <comment ref="C3" authorId="0" shapeId="0" xr:uid="{00000000-0006-0000-0200-000004000000}">
      <text>
        <r>
          <rPr>
            <sz val="12"/>
            <color indexed="81"/>
            <rFont val="Times New Roman"/>
            <family val="1"/>
          </rPr>
          <t xml:space="preserve">You are skilled at attacking your opponents’ weapons and shields, as well as other objects.
</t>
        </r>
        <r>
          <rPr>
            <b/>
            <sz val="12"/>
            <color indexed="81"/>
            <rFont val="Times New Roman"/>
            <family val="1"/>
          </rPr>
          <t xml:space="preserve">Prerequisites:  </t>
        </r>
        <r>
          <rPr>
            <sz val="12"/>
            <color indexed="81"/>
            <rFont val="Times New Roman"/>
            <family val="1"/>
          </rPr>
          <t xml:space="preserve">Str 13, Power Attack.
</t>
        </r>
        <r>
          <rPr>
            <b/>
            <sz val="12"/>
            <color indexed="81"/>
            <rFont val="Times New Roman"/>
            <family val="1"/>
          </rPr>
          <t xml:space="preserve">Benefit:  </t>
        </r>
        <r>
          <rPr>
            <sz val="12"/>
            <color indexed="81"/>
            <rFont val="Times New Roman"/>
            <family val="1"/>
          </rPr>
          <t xml:space="preserve">When you strike at an object held or carried by an opponent (such as a weapon or shield), you do not provoke an attack of opportunity (see Sunder, page 158).
You also gain a +4 bonus on any attack roll made to attack an object held or carried by another character.
</t>
        </r>
        <r>
          <rPr>
            <b/>
            <sz val="12"/>
            <color indexed="81"/>
            <rFont val="Times New Roman"/>
            <family val="1"/>
          </rPr>
          <t>Normal:</t>
        </r>
        <r>
          <rPr>
            <sz val="12"/>
            <color indexed="81"/>
            <rFont val="Times New Roman"/>
            <family val="1"/>
          </rPr>
          <t xml:space="preserve">  Without this feat, you provoke an attack of opportunity when you strike at an object held or carried by another character.
</t>
        </r>
        <r>
          <rPr>
            <b/>
            <sz val="12"/>
            <color indexed="81"/>
            <rFont val="Times New Roman"/>
            <family val="1"/>
          </rPr>
          <t xml:space="preserve">Special:  </t>
        </r>
        <r>
          <rPr>
            <sz val="12"/>
            <color indexed="81"/>
            <rFont val="Times New Roman"/>
            <family val="1"/>
          </rPr>
          <t>A fighter may select Improved Sunder as one of his fighter bonus feats (see page 38).
PHB 96</t>
        </r>
      </text>
    </comment>
    <comment ref="A4" authorId="0" shapeId="0" xr:uid="{00000000-0006-0000-0200-000005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t>
        </r>
      </text>
    </comment>
    <comment ref="C4" authorId="0" shapeId="0" xr:uid="{00000000-0006-0000-0200-000006000000}">
      <text>
        <r>
          <rPr>
            <sz val="12"/>
            <color indexed="81"/>
            <rFont val="Times New Roman"/>
            <family val="1"/>
          </rPr>
          <t xml:space="preserve">Choose a type of exotic weapon, such as dire flail or shuriken (see Table 7–5: Weapons, page 116, for a list of exotic weapons).  You understand how to use that type of exotic weapon in combat.
</t>
        </r>
        <r>
          <rPr>
            <b/>
            <sz val="12"/>
            <color indexed="81"/>
            <rFont val="Times New Roman"/>
            <family val="1"/>
          </rPr>
          <t xml:space="preserve">Prerequisite:  </t>
        </r>
        <r>
          <rPr>
            <sz val="12"/>
            <color indexed="81"/>
            <rFont val="Times New Roman"/>
            <family val="1"/>
          </rPr>
          <t xml:space="preserve">Base attack bonus +1 (plus Str 13 for bastard sword or dwarven waraxe).
</t>
        </r>
        <r>
          <rPr>
            <b/>
            <sz val="12"/>
            <color indexed="81"/>
            <rFont val="Times New Roman"/>
            <family val="1"/>
          </rPr>
          <t xml:space="preserve">Benefit:  </t>
        </r>
        <r>
          <rPr>
            <sz val="12"/>
            <color indexed="81"/>
            <rFont val="Times New Roman"/>
            <family val="1"/>
          </rPr>
          <t xml:space="preserve">You make attack rolls with the weapon normally.
</t>
        </r>
        <r>
          <rPr>
            <b/>
            <sz val="12"/>
            <color indexed="81"/>
            <rFont val="Times New Roman"/>
            <family val="1"/>
          </rPr>
          <t xml:space="preserve">Normal:  </t>
        </r>
        <r>
          <rPr>
            <sz val="12"/>
            <color indexed="81"/>
            <rFont val="Times New Roman"/>
            <family val="1"/>
          </rPr>
          <t xml:space="preserve">A character who uses a weapon with which he or she is not proficient takes a –4 penalty on attack rolls.
</t>
        </r>
        <r>
          <rPr>
            <b/>
            <sz val="12"/>
            <color indexed="81"/>
            <rFont val="Times New Roman"/>
            <family val="1"/>
          </rPr>
          <t xml:space="preserve">Special:  </t>
        </r>
        <r>
          <rPr>
            <sz val="12"/>
            <color indexed="81"/>
            <rFont val="Times New Roman"/>
            <family val="1"/>
          </rPr>
          <t>You can gain Exotic Weapon Proficiency multiple times.
Each time you take the feat, it applies to a new type of exotic weapon.  Proficiency with the bastard sword or the dwarven waraxe has an additional prerequisite of Str 13.
A fighter may select Exotic Weapon Proficiency as one of his fighter bonus feats (see page 38).
PHB 94</t>
        </r>
      </text>
    </comment>
    <comment ref="C5" authorId="0" shapeId="0" xr:uid="{00000000-0006-0000-0200-000007000000}">
      <text>
        <r>
          <rPr>
            <sz val="12"/>
            <color indexed="81"/>
            <rFont val="Times New Roman"/>
            <family val="1"/>
          </rPr>
          <t xml:space="preserve">You are skilled in mounted combat.
</t>
        </r>
        <r>
          <rPr>
            <b/>
            <sz val="12"/>
            <color indexed="81"/>
            <rFont val="Times New Roman"/>
            <family val="1"/>
          </rPr>
          <t xml:space="preserve">Prerequisite: </t>
        </r>
        <r>
          <rPr>
            <sz val="12"/>
            <color indexed="81"/>
            <rFont val="Times New Roman"/>
            <family val="1"/>
          </rPr>
          <t xml:space="preserve"> Ride 1 rank.
</t>
        </r>
        <r>
          <rPr>
            <b/>
            <sz val="12"/>
            <color indexed="81"/>
            <rFont val="Times New Roman"/>
            <family val="1"/>
          </rPr>
          <t xml:space="preserve">Benefit: </t>
        </r>
        <r>
          <rPr>
            <sz val="12"/>
            <color indexed="81"/>
            <rFont val="Times New Roman"/>
            <family val="1"/>
          </rPr>
          <t xml:space="preserve"> Once per round when your mount is hit in combat, you may attempt a Ride check (as a reaction) to negate the hit.  The hit is negated if your Ride check result is greater than the opponent’s attack roll.  (Essentially, the Ride check result becomes the mount’s Armor Class if it’s higher than the mount’s regular AC.)
</t>
        </r>
        <r>
          <rPr>
            <b/>
            <sz val="12"/>
            <color indexed="81"/>
            <rFont val="Times New Roman"/>
            <family val="1"/>
          </rPr>
          <t xml:space="preserve">Special: </t>
        </r>
        <r>
          <rPr>
            <sz val="12"/>
            <color indexed="81"/>
            <rFont val="Times New Roman"/>
            <family val="1"/>
          </rPr>
          <t xml:space="preserve"> A fighter may select Mounted Combat as one of his fighter bonus feats (see page 38).
PHB 98</t>
        </r>
      </text>
    </comment>
    <comment ref="A6" authorId="0" shapeId="0" xr:uid="{00000000-0006-0000-0200-000008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300-000001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1" authorId="0" shapeId="0" xr:uid="{00000000-0006-0000-0400-000001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<sst xmlns="http://schemas.openxmlformats.org/spreadsheetml/2006/main" count="313" uniqueCount="193">
  <si>
    <t>Race:</t>
  </si>
  <si>
    <t>Sex:</t>
  </si>
  <si>
    <t>Height:</t>
  </si>
  <si>
    <t>Weight:</t>
  </si>
  <si>
    <t>Strength:</t>
  </si>
  <si>
    <t>Dexterity:</t>
  </si>
  <si>
    <t>Skill</t>
  </si>
  <si>
    <t>Properties</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</si>
  <si>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</si>
  <si>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</si>
  <si>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</si>
  <si>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</si>
  <si>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</si>
  <si>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</si>
  <si>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</si>
  <si>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</si>
  <si>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</si>
  <si>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</si>
  <si>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</si>
  <si>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</si>
  <si>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</si>
  <si>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</si>
  <si>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</si>
  <si>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</si>
  <si>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</si>
  <si>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</si>
  <si>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</si>
  <si>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</si>
  <si>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</si>
  <si>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</si>
  <si>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</si>
  <si>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</si>
  <si>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</si>
  <si>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</si>
  <si>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</si>
  <si>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</si>
  <si>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</si>
  <si>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</si>
  <si>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</si>
  <si>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</si>
  <si>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</si>
  <si>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</si>
  <si>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</si>
  <si>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</si>
  <si>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</si>
  <si>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</si>
  <si>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</si>
  <si>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</si>
  <si>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</si>
  <si>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</si>
  <si>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</si>
  <si>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</si>
  <si>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</si>
  <si>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</si>
  <si>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</si>
  <si>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</si>
  <si>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</si>
  <si>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</si>
  <si>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</si>
  <si>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</si>
  <si>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</si>
  <si>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</si>
  <si>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</si>
  <si>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</si>
  <si>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</si>
  <si>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</si>
  <si>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</si>
  <si>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</si>
  <si>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</si>
  <si>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</si>
  <si>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</si>
  <si>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</si>
  <si>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</si>
  <si>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</si>
  <si>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</si>
  <si>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</si>
  <si>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</si>
  <si>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</si>
  <si>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</si>
  <si>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</si>
  <si>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</si>
  <si>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</si>
  <si>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</si>
  <si>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</si>
  <si>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</si>
  <si>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</si>
  <si>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</si>
  <si>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</si>
  <si>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</si>
  <si>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</si>
  <si>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Sleight of Hand</t>
  </si>
  <si>
    <t>Survival</t>
  </si>
  <si>
    <t>Attack Bonus:</t>
  </si>
  <si>
    <t>Deity:</t>
  </si>
  <si>
    <t>Touch AC:</t>
  </si>
  <si>
    <t>Weapon Proficiencies</t>
  </si>
  <si>
    <t>Atk</t>
  </si>
  <si>
    <t>Feats</t>
  </si>
  <si>
    <t>Human</t>
  </si>
  <si>
    <t>Simple &amp; Martial Weapons</t>
  </si>
  <si>
    <t>1</t>
  </si>
  <si>
    <t>Slashing</t>
  </si>
  <si>
    <t>Backpack</t>
  </si>
  <si>
    <t>Bedroll</t>
  </si>
  <si>
    <t>Trail Rations</t>
  </si>
  <si>
    <t>Roll</t>
  </si>
  <si>
    <t>Profession:  [type]</t>
  </si>
  <si>
    <t>Male</t>
  </si>
  <si>
    <t>Fighter</t>
  </si>
  <si>
    <r>
      <t>86</t>
    </r>
    <r>
      <rPr>
        <sz val="13"/>
        <rFont val="Times New Roman"/>
        <family val="1"/>
      </rPr>
      <t>/</t>
    </r>
    <r>
      <rPr>
        <sz val="13"/>
        <color indexed="52"/>
        <rFont val="Times New Roman"/>
        <family val="1"/>
      </rPr>
      <t>173</t>
    </r>
    <r>
      <rPr>
        <sz val="13"/>
        <rFont val="Times New Roman"/>
        <family val="1"/>
      </rPr>
      <t>/</t>
    </r>
    <r>
      <rPr>
        <sz val="13"/>
        <color indexed="10"/>
        <rFont val="Times New Roman"/>
        <family val="1"/>
      </rPr>
      <t>260</t>
    </r>
  </si>
  <si>
    <t>Fighter 1</t>
  </si>
  <si>
    <t>Fighter 2</t>
  </si>
  <si>
    <t>Fighter 3</t>
  </si>
  <si>
    <t>Perform:  [type]</t>
  </si>
  <si>
    <t>Human:  Power Attack</t>
  </si>
  <si>
    <t>3rd:  Cleave</t>
  </si>
  <si>
    <t>Fighter 1:  Blind-Fight</t>
  </si>
  <si>
    <t>Fighter 2:  Improved Sunder</t>
  </si>
  <si>
    <t>1d10</t>
  </si>
  <si>
    <t>Mount Encumbrance:</t>
  </si>
  <si>
    <t>Sunrods</t>
  </si>
  <si>
    <t>Waterskin</t>
  </si>
  <si>
    <t>Belt Pouch</t>
  </si>
  <si>
    <t>Flint and Steel</t>
  </si>
  <si>
    <t>20’</t>
  </si>
  <si>
    <t>eight</t>
  </si>
  <si>
    <t>Gold Pieces</t>
  </si>
  <si>
    <t>x2</t>
  </si>
  <si>
    <t>Bludgeon</t>
  </si>
  <si>
    <t>Grapple:</t>
  </si>
  <si>
    <t>Actual Speed:</t>
  </si>
  <si>
    <t>30’</t>
  </si>
  <si>
    <t>Initiative:</t>
  </si>
  <si>
    <t>FF AC:</t>
  </si>
  <si>
    <t>Grapple, Unarmed Strike</t>
  </si>
  <si>
    <t>1d3</t>
  </si>
  <si>
    <t>Fighter 4</t>
  </si>
  <si>
    <t>Fighter 3:  Bastard Sword Proficiency</t>
  </si>
  <si>
    <t>All Armor and Shields, Bastard Sword</t>
  </si>
  <si>
    <t>Rope, silk (50’)</t>
  </si>
  <si>
    <t>19-20, x2</t>
  </si>
  <si>
    <t>Prcg/Slash</t>
  </si>
  <si>
    <t>1d4</t>
  </si>
  <si>
    <t>Value</t>
  </si>
  <si>
    <t>Everful Mug</t>
  </si>
  <si>
    <t>Piercing</t>
  </si>
  <si>
    <t>Fighter 5</t>
  </si>
  <si>
    <t>Fighter 4:  Mounted Combat</t>
  </si>
  <si>
    <t>6th:  Iron Will</t>
  </si>
  <si>
    <t>Fighter 7</t>
  </si>
  <si>
    <t>Fighter 6</t>
  </si>
  <si>
    <t>NPC</t>
  </si>
  <si>
    <t>Blackguard</t>
  </si>
  <si>
    <t>Velsharoon</t>
  </si>
  <si>
    <t>Lawful Evil</t>
  </si>
  <si>
    <t>6’</t>
  </si>
  <si>
    <t>240 lbs.</t>
  </si>
  <si>
    <t>Blackguard 1</t>
  </si>
  <si>
    <t>Blackguard 2</t>
  </si>
  <si>
    <t>Speak Language</t>
  </si>
  <si>
    <t>Craft:</t>
  </si>
  <si>
    <t>Knowledge:  []</t>
  </si>
  <si>
    <t>CROSS-CLASS</t>
  </si>
  <si>
    <t>Fighter Features</t>
  </si>
  <si>
    <t>Blackguard Features</t>
  </si>
  <si>
    <t>Common, Thayan</t>
  </si>
  <si>
    <t>Aura of Evil</t>
  </si>
  <si>
    <t>Detect Good</t>
  </si>
  <si>
    <t>Poison Use</t>
  </si>
  <si>
    <t>Dark Blessing</t>
  </si>
  <si>
    <t>Smite Good, 1/day</t>
  </si>
  <si>
    <t>Spells</t>
  </si>
  <si>
    <t>2 1st-level / day</t>
  </si>
  <si>
    <t>9th:  Improved Initiative</t>
  </si>
  <si>
    <t>Unholy Symbol of Velsharoon</t>
  </si>
  <si>
    <t>Soldier’s Uniform</t>
  </si>
  <si>
    <t>Mount</t>
  </si>
  <si>
    <t>1 Haversack on each blackguard</t>
  </si>
  <si>
    <t>Each haversack has the preserved bodies of about a dozen kids</t>
  </si>
  <si>
    <t>1st:  Weapon Focus (all equipped)</t>
  </si>
  <si>
    <t>MW Dagger</t>
  </si>
  <si>
    <t>Scale Mail +1</t>
  </si>
  <si>
    <t>2nd Attack</t>
  </si>
  <si>
    <t>Quick-Reload Heavy Crossbow</t>
  </si>
  <si>
    <t>x3</t>
  </si>
  <si>
    <t>Armor of Darkness</t>
  </si>
  <si>
    <t>-</t>
  </si>
  <si>
    <t>Armor of Darkness +2 vs. Good, Holy, Light</t>
  </si>
  <si>
    <t>Corrupt Weapon</t>
  </si>
  <si>
    <t>Unholy Bastard Sword</t>
  </si>
  <si>
    <t>AC:</t>
  </si>
  <si>
    <t>Larlumson</t>
  </si>
  <si>
    <t>the Craven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</si>
</sst>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10"/>
      <name val="Times New Roman"/>
      <family val="1"/>
    </font>
    <font>
      <b/>
      <i/>
      <sz val="16"/>
      <color indexed="57"/>
      <name val="Times New Roman"/>
      <family val="1"/>
    </font>
    <font>
      <i/>
      <sz val="18"/>
      <color indexed="53"/>
      <name val="Times New Roman"/>
      <family val="1"/>
    </font>
    <font>
      <sz val="13"/>
      <color rgb="FF0000FF"/>
      <name val="Times New Roman"/>
      <family val="1"/>
    </font>
    <font>
      <i/>
      <sz val="12"/>
      <color indexed="81"/>
      <name val="Times New Roman"/>
      <family val="1"/>
    </font>
    <font>
      <i/>
      <sz val="16"/>
      <color indexed="53"/>
      <name val="Times New Roman"/>
      <family val="1"/>
    </font>
    <font>
      <sz val="12"/>
      <color theme="0"/>
      <name val="Times New Roman"/>
      <family val="1"/>
    </font>
  </fonts>
  <fills count="1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
      <patternFill patternType="solid">
        <fgColor rgb="FFCC00FF"/>
        <bgColor indexed="64"/>
      </patternFill>
    </fill>
  </fills>
  <borders count="10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medium">
        <color auto="1"/>
      </left>
      <right style="thin">
        <color auto="1"/>
      </right>
      <top style="double">
        <color auto="1"/>
      </top>
      <bottom style="thin">
        <color indexed="64"/>
      </bottom>
      <diagonal/>
    </border>
    <border>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style="hair">
        <color indexed="64"/>
      </bottom>
      <diagonal/>
    </border>
    <border>
      <left style="thin">
        <color indexed="64"/>
      </left>
      <right/>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s>
  <cellStyleXfs count="8">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3" fillId="0" borderId="0"/>
    <xf numFmtId="0" fontId="1" fillId="0" borderId="0"/>
    <xf numFmtId="0" fontId="34" fillId="0" borderId="0"/>
    <xf numFmtId="9" fontId="1" fillId="0" borderId="0" applyFont="0" applyFill="0" applyBorder="0" applyAlignment="0" applyProtection="0"/>
  </cellStyleXfs>
  <cellXfs count="318">
    <xf numFmtId="0" fontId="0" fillId="0" borderId="0" xfId="0"/>
    <xf numFmtId="0" fontId="11" fillId="3" borderId="69"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70"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4" fillId="0" borderId="83" xfId="0" quotePrefix="1" applyFont="1" applyBorder="1" applyAlignment="1">
      <alignment horizontal="center" vertical="center" wrapText="1"/>
    </xf>
    <xf numFmtId="49" fontId="1" fillId="0" borderId="83" xfId="2" applyNumberFormat="1" applyFont="1" applyBorder="1" applyAlignment="1">
      <alignment horizontal="center" vertical="center"/>
    </xf>
    <xf numFmtId="0" fontId="1" fillId="0" borderId="83" xfId="0" applyFont="1" applyBorder="1" applyAlignment="1">
      <alignment horizontal="center" vertical="center" shrinkToFit="1"/>
    </xf>
    <xf numFmtId="164" fontId="4" fillId="0" borderId="83" xfId="0" applyNumberFormat="1" applyFont="1" applyBorder="1" applyAlignment="1">
      <alignment horizontal="center" vertical="center"/>
    </xf>
    <xf numFmtId="0" fontId="43" fillId="9" borderId="36" xfId="0" applyFont="1" applyFill="1" applyBorder="1" applyAlignment="1">
      <alignment horizontal="center" vertical="center" wrapText="1"/>
    </xf>
    <xf numFmtId="0" fontId="48" fillId="0" borderId="32" xfId="0" applyFont="1" applyBorder="1" applyAlignment="1">
      <alignment horizontal="centerContinuous" vertical="center" wrapText="1"/>
    </xf>
    <xf numFmtId="0" fontId="49" fillId="0" borderId="32" xfId="0" applyFont="1" applyBorder="1" applyAlignment="1">
      <alignment horizontal="centerContinuous" vertical="center" wrapText="1"/>
    </xf>
    <xf numFmtId="164" fontId="4" fillId="0" borderId="84" xfId="0" applyNumberFormat="1" applyFont="1" applyBorder="1" applyAlignment="1">
      <alignment horizontal="center" vertical="center"/>
    </xf>
    <xf numFmtId="0" fontId="38" fillId="2" borderId="90" xfId="0" applyFont="1" applyFill="1" applyBorder="1" applyAlignment="1">
      <alignment horizontal="right" vertical="center"/>
    </xf>
    <xf numFmtId="0" fontId="38" fillId="2" borderId="91" xfId="0" applyFont="1" applyFill="1" applyBorder="1" applyAlignment="1">
      <alignment horizontal="left" vertical="center"/>
    </xf>
    <xf numFmtId="0" fontId="18" fillId="2" borderId="91" xfId="0" applyFont="1" applyFill="1" applyBorder="1" applyAlignment="1">
      <alignment horizontal="left" vertical="center"/>
    </xf>
    <xf numFmtId="0" fontId="3" fillId="2" borderId="91" xfId="0" applyFont="1" applyFill="1" applyBorder="1" applyAlignment="1">
      <alignment horizontal="centerContinuous" vertical="center"/>
    </xf>
    <xf numFmtId="0" fontId="4" fillId="2" borderId="91" xfId="0" applyFont="1" applyFill="1" applyBorder="1" applyAlignment="1">
      <alignment horizontal="centerContinuous" vertical="center"/>
    </xf>
    <xf numFmtId="0" fontId="46" fillId="2" borderId="92"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74" xfId="0" applyFont="1" applyFill="1" applyBorder="1" applyAlignment="1">
      <alignment horizontal="right" vertical="center"/>
    </xf>
    <xf numFmtId="0" fontId="5" fillId="4" borderId="93" xfId="0" applyFont="1" applyFill="1" applyBorder="1" applyAlignment="1">
      <alignment horizontal="right" vertical="center"/>
    </xf>
    <xf numFmtId="49" fontId="6" fillId="0" borderId="77" xfId="0" applyNumberFormat="1" applyFont="1" applyBorder="1" applyAlignment="1">
      <alignment horizontal="center" vertical="center"/>
    </xf>
    <xf numFmtId="0" fontId="6" fillId="0" borderId="0" xfId="0" applyFont="1" applyAlignment="1">
      <alignment horizontal="left" vertical="center"/>
    </xf>
    <xf numFmtId="0" fontId="5" fillId="4" borderId="14" xfId="0" applyFont="1" applyFill="1" applyBorder="1" applyAlignment="1">
      <alignment horizontal="right" vertical="center"/>
    </xf>
    <xf numFmtId="0" fontId="1" fillId="0" borderId="95" xfId="0" applyFont="1" applyBorder="1" applyAlignment="1">
      <alignment horizontal="centerContinuous" vertical="center"/>
    </xf>
    <xf numFmtId="0" fontId="5" fillId="4" borderId="94" xfId="0" applyFont="1" applyFill="1" applyBorder="1" applyAlignment="1">
      <alignment horizontal="right" vertical="center"/>
    </xf>
    <xf numFmtId="49" fontId="6" fillId="0" borderId="33" xfId="0" applyNumberFormat="1" applyFont="1" applyBorder="1" applyAlignment="1">
      <alignment horizontal="center" vertical="center"/>
    </xf>
    <xf numFmtId="0" fontId="3" fillId="4" borderId="11" xfId="0" applyFont="1" applyFill="1" applyBorder="1" applyAlignment="1">
      <alignment horizontal="right" vertical="center"/>
    </xf>
    <xf numFmtId="0" fontId="47" fillId="4" borderId="31" xfId="0" applyFont="1" applyFill="1" applyBorder="1" applyAlignment="1">
      <alignment horizontal="right" vertical="center"/>
    </xf>
    <xf numFmtId="0" fontId="6" fillId="0" borderId="13" xfId="0" applyFont="1" applyBorder="1" applyAlignment="1">
      <alignment horizontal="center" vertical="center"/>
    </xf>
    <xf numFmtId="0" fontId="7" fillId="2" borderId="14" xfId="0" applyFont="1" applyFill="1" applyBorder="1" applyAlignment="1">
      <alignment horizontal="right" vertical="center"/>
    </xf>
    <xf numFmtId="0" fontId="24" fillId="0" borderId="15" xfId="0" applyFont="1" applyBorder="1" applyAlignment="1">
      <alignment horizontal="center" vertical="center"/>
    </xf>
    <xf numFmtId="0" fontId="7" fillId="4" borderId="64" xfId="0" applyFont="1" applyFill="1" applyBorder="1" applyAlignment="1">
      <alignment horizontal="right" vertical="center"/>
    </xf>
    <xf numFmtId="49" fontId="15" fillId="0" borderId="33"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4" fillId="0" borderId="15" xfId="0" applyNumberFormat="1" applyFont="1" applyBorder="1" applyAlignment="1">
      <alignment horizontal="center" vertical="center"/>
    </xf>
    <xf numFmtId="0" fontId="7" fillId="4" borderId="62" xfId="0" applyFont="1" applyFill="1" applyBorder="1" applyAlignment="1">
      <alignment horizontal="right" vertical="center"/>
    </xf>
    <xf numFmtId="164" fontId="5" fillId="5" borderId="29"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4" fillId="0" borderId="3" xfId="0" applyNumberFormat="1" applyFont="1" applyBorder="1" applyAlignment="1">
      <alignment horizontal="center" vertical="center"/>
    </xf>
    <xf numFmtId="0" fontId="5" fillId="0" borderId="28" xfId="0" applyFont="1" applyBorder="1" applyAlignment="1">
      <alignment horizontal="center" vertical="center"/>
    </xf>
    <xf numFmtId="0" fontId="35" fillId="2" borderId="4" xfId="0" applyFont="1" applyFill="1" applyBorder="1" applyAlignment="1">
      <alignment horizontal="right" vertical="center"/>
    </xf>
    <xf numFmtId="0" fontId="10" fillId="4" borderId="62" xfId="0" applyFont="1" applyFill="1" applyBorder="1" applyAlignment="1">
      <alignment horizontal="right" vertical="center"/>
    </xf>
    <xf numFmtId="0" fontId="20"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6" xfId="0" applyFont="1" applyFill="1" applyBorder="1" applyAlignment="1">
      <alignment horizontal="right" vertical="center"/>
    </xf>
    <xf numFmtId="0" fontId="6" fillId="0" borderId="24" xfId="0" quotePrefix="1" applyFont="1" applyBorder="1" applyAlignment="1">
      <alignment horizontal="center" vertical="center"/>
    </xf>
    <xf numFmtId="49" fontId="24" fillId="0" borderId="24" xfId="0" applyNumberFormat="1" applyFont="1" applyBorder="1" applyAlignment="1">
      <alignment horizontal="center" vertical="center"/>
    </xf>
    <xf numFmtId="0" fontId="10" fillId="4" borderId="63" xfId="0" applyFont="1" applyFill="1" applyBorder="1" applyAlignment="1">
      <alignment horizontal="righ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23" fillId="0" borderId="23" xfId="0" applyFont="1" applyBorder="1" applyAlignment="1">
      <alignment horizontal="centerContinuous" vertical="center"/>
    </xf>
    <xf numFmtId="0" fontId="14" fillId="0" borderId="0" xfId="0" applyFont="1" applyAlignment="1">
      <alignment horizontal="centerContinuous" vertical="center"/>
    </xf>
    <xf numFmtId="0" fontId="39" fillId="0" borderId="1" xfId="0" applyFont="1" applyBorder="1" applyAlignment="1">
      <alignment vertical="center"/>
    </xf>
    <xf numFmtId="0" fontId="5" fillId="0" borderId="25" xfId="0" applyFont="1" applyBorder="1" applyAlignment="1">
      <alignment horizontal="center" vertical="center"/>
    </xf>
    <xf numFmtId="0" fontId="6" fillId="0" borderId="25" xfId="0" applyFont="1" applyBorder="1" applyAlignment="1">
      <alignment horizontal="center" vertical="center"/>
    </xf>
    <xf numFmtId="0" fontId="40" fillId="0" borderId="25" xfId="0" applyFont="1" applyBorder="1" applyAlignment="1">
      <alignment horizontal="center" vertical="center" wrapText="1"/>
    </xf>
    <xf numFmtId="1" fontId="6" fillId="0" borderId="25" xfId="0" applyNumberFormat="1" applyFont="1" applyBorder="1" applyAlignment="1">
      <alignment horizontal="center" vertical="center" wrapText="1"/>
    </xf>
    <xf numFmtId="0" fontId="41" fillId="9" borderId="26" xfId="0" applyFont="1" applyFill="1" applyBorder="1" applyAlignment="1">
      <alignment horizontal="center" vertical="center"/>
    </xf>
    <xf numFmtId="49" fontId="6" fillId="0" borderId="25" xfId="0" applyNumberFormat="1" applyFont="1" applyBorder="1" applyAlignment="1">
      <alignment horizontal="center" vertical="center" wrapText="1"/>
    </xf>
    <xf numFmtId="0" fontId="42" fillId="0" borderId="1" xfId="0" applyFont="1" applyBorder="1" applyAlignment="1">
      <alignment vertical="center"/>
    </xf>
    <xf numFmtId="0" fontId="12" fillId="0" borderId="26" xfId="0" applyFont="1" applyBorder="1" applyAlignment="1">
      <alignment horizontal="center" vertical="center"/>
    </xf>
    <xf numFmtId="0" fontId="40" fillId="0" borderId="71" xfId="0" applyFont="1" applyBorder="1" applyAlignment="1">
      <alignment vertical="center"/>
    </xf>
    <xf numFmtId="0" fontId="5" fillId="0" borderId="72" xfId="0" applyFont="1" applyBorder="1" applyAlignment="1">
      <alignment horizontal="center" vertical="center"/>
    </xf>
    <xf numFmtId="0" fontId="6" fillId="0" borderId="72" xfId="0" applyFont="1" applyBorder="1" applyAlignment="1">
      <alignment horizontal="center" vertical="center"/>
    </xf>
    <xf numFmtId="0" fontId="43" fillId="0" borderId="72" xfId="0" applyFont="1" applyBorder="1" applyAlignment="1">
      <alignment horizontal="center" vertical="center" wrapText="1"/>
    </xf>
    <xf numFmtId="1" fontId="6" fillId="0" borderId="72" xfId="0" applyNumberFormat="1" applyFont="1" applyBorder="1" applyAlignment="1">
      <alignment horizontal="center" vertical="center" wrapText="1"/>
    </xf>
    <xf numFmtId="0" fontId="41" fillId="9" borderId="72" xfId="0" applyFont="1" applyFill="1" applyBorder="1" applyAlignment="1">
      <alignment horizontal="center" vertical="center"/>
    </xf>
    <xf numFmtId="49" fontId="6" fillId="0" borderId="72" xfId="0" applyNumberFormat="1" applyFont="1" applyBorder="1" applyAlignment="1">
      <alignment horizontal="center" vertical="center" wrapText="1"/>
    </xf>
    <xf numFmtId="0" fontId="10" fillId="0" borderId="1" xfId="0" applyFont="1" applyBorder="1" applyAlignment="1">
      <alignment vertical="center"/>
    </xf>
    <xf numFmtId="49" fontId="15" fillId="0" borderId="25" xfId="0" applyNumberFormat="1" applyFont="1" applyBorder="1" applyAlignment="1">
      <alignment horizontal="center" vertical="center"/>
    </xf>
    <xf numFmtId="0" fontId="15" fillId="0" borderId="26" xfId="0" applyFont="1" applyBorder="1" applyAlignment="1">
      <alignment horizontal="center" vertical="center"/>
    </xf>
    <xf numFmtId="0" fontId="10" fillId="0" borderId="26" xfId="0" applyFont="1" applyBorder="1" applyAlignment="1">
      <alignment horizontal="center" vertical="center"/>
    </xf>
    <xf numFmtId="49" fontId="6" fillId="0" borderId="26" xfId="0" applyNumberFormat="1" applyFont="1" applyBorder="1" applyAlignment="1">
      <alignment horizontal="center" vertical="center"/>
    </xf>
    <xf numFmtId="0" fontId="6" fillId="0" borderId="27" xfId="0" applyFont="1" applyBorder="1" applyAlignment="1">
      <alignment horizontal="center" vertical="center"/>
    </xf>
    <xf numFmtId="0" fontId="17" fillId="0" borderId="0" xfId="0" applyFont="1" applyAlignment="1">
      <alignment vertical="center"/>
    </xf>
    <xf numFmtId="0" fontId="12" fillId="0" borderId="1" xfId="0" applyFont="1" applyBorder="1" applyAlignment="1">
      <alignment vertical="center"/>
    </xf>
    <xf numFmtId="49"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41" fillId="9" borderId="25" xfId="0" applyFont="1" applyFill="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1" fillId="0" borderId="25" xfId="0" applyNumberFormat="1" applyFont="1" applyBorder="1" applyAlignment="1">
      <alignment horizontal="center" vertical="center"/>
    </xf>
    <xf numFmtId="0" fontId="21" fillId="0" borderId="26" xfId="0" applyFont="1" applyBorder="1" applyAlignment="1">
      <alignment horizontal="center" vertical="center"/>
    </xf>
    <xf numFmtId="0" fontId="13" fillId="0" borderId="26" xfId="0" applyFont="1" applyBorder="1" applyAlignment="1">
      <alignment horizontal="center" vertical="center"/>
    </xf>
    <xf numFmtId="0" fontId="28" fillId="0" borderId="0" xfId="0" applyFont="1" applyAlignment="1">
      <alignment vertical="center"/>
    </xf>
    <xf numFmtId="0" fontId="7" fillId="6" borderId="1" xfId="0" applyFont="1" applyFill="1" applyBorder="1" applyAlignment="1">
      <alignment vertical="center"/>
    </xf>
    <xf numFmtId="0" fontId="6" fillId="6" borderId="25" xfId="0"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Font="1" applyFill="1" applyBorder="1" applyAlignment="1">
      <alignment horizontal="center" vertical="center"/>
    </xf>
    <xf numFmtId="0" fontId="7" fillId="6" borderId="26" xfId="0"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Font="1" applyFill="1" applyBorder="1" applyAlignment="1">
      <alignment horizontal="center" vertical="center"/>
    </xf>
    <xf numFmtId="0" fontId="27" fillId="0" borderId="0" xfId="0" applyFont="1" applyAlignment="1">
      <alignment vertical="center"/>
    </xf>
    <xf numFmtId="0" fontId="10" fillId="8" borderId="1" xfId="0" applyFont="1" applyFill="1" applyBorder="1" applyAlignment="1">
      <alignment vertical="center"/>
    </xf>
    <xf numFmtId="0" fontId="6" fillId="8" borderId="25" xfId="0" applyFont="1" applyFill="1" applyBorder="1" applyAlignment="1">
      <alignment horizontal="center" vertical="center"/>
    </xf>
    <xf numFmtId="49" fontId="15" fillId="8" borderId="25" xfId="0" applyNumberFormat="1" applyFont="1" applyFill="1" applyBorder="1" applyAlignment="1">
      <alignment horizontal="center" vertical="center"/>
    </xf>
    <xf numFmtId="0" fontId="15" fillId="8" borderId="26" xfId="0" applyFont="1" applyFill="1" applyBorder="1" applyAlignment="1">
      <alignment horizontal="center" vertical="center"/>
    </xf>
    <xf numFmtId="0" fontId="10" fillId="8" borderId="26" xfId="0" applyFont="1" applyFill="1" applyBorder="1" applyAlignment="1">
      <alignment horizontal="center" vertical="center"/>
    </xf>
    <xf numFmtId="49" fontId="6" fillId="8" borderId="26" xfId="0" applyNumberFormat="1" applyFont="1" applyFill="1" applyBorder="1" applyAlignment="1">
      <alignment horizontal="center" vertical="center"/>
    </xf>
    <xf numFmtId="0" fontId="6" fillId="8" borderId="27" xfId="0" applyFont="1" applyFill="1" applyBorder="1" applyAlignment="1">
      <alignment horizontal="center" vertical="center"/>
    </xf>
    <xf numFmtId="0" fontId="29" fillId="0" borderId="0" xfId="0" applyFont="1" applyAlignment="1">
      <alignment vertical="center"/>
    </xf>
    <xf numFmtId="0" fontId="13" fillId="6" borderId="1" xfId="0" applyFont="1" applyFill="1" applyBorder="1" applyAlignment="1">
      <alignment vertical="center"/>
    </xf>
    <xf numFmtId="49" fontId="21" fillId="6" borderId="25" xfId="0" applyNumberFormat="1" applyFont="1" applyFill="1" applyBorder="1" applyAlignment="1">
      <alignment horizontal="center" vertical="center"/>
    </xf>
    <xf numFmtId="0" fontId="21" fillId="6" borderId="26" xfId="0" applyFont="1" applyFill="1" applyBorder="1" applyAlignment="1">
      <alignment horizontal="center" vertical="center"/>
    </xf>
    <xf numFmtId="0" fontId="13" fillId="6" borderId="26" xfId="0" applyFont="1" applyFill="1" applyBorder="1" applyAlignment="1">
      <alignment horizontal="center" vertical="center"/>
    </xf>
    <xf numFmtId="0" fontId="7"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7" fillId="0" borderId="26" xfId="0" applyFont="1" applyBorder="1" applyAlignment="1">
      <alignment horizontal="center" vertical="center"/>
    </xf>
    <xf numFmtId="0" fontId="12" fillId="8" borderId="1" xfId="0" applyFont="1" applyFill="1" applyBorder="1" applyAlignment="1">
      <alignment vertical="center"/>
    </xf>
    <xf numFmtId="49" fontId="22" fillId="8" borderId="25" xfId="0" applyNumberFormat="1" applyFont="1" applyFill="1" applyBorder="1" applyAlignment="1">
      <alignment horizontal="center" vertical="center"/>
    </xf>
    <xf numFmtId="0" fontId="22"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13" fillId="8" borderId="1" xfId="0" applyFont="1" applyFill="1" applyBorder="1" applyAlignment="1">
      <alignment vertical="center"/>
    </xf>
    <xf numFmtId="49" fontId="26" fillId="8" borderId="25" xfId="0" applyNumberFormat="1" applyFont="1" applyFill="1" applyBorder="1" applyAlignment="1">
      <alignment horizontal="center" vertical="center"/>
    </xf>
    <xf numFmtId="0" fontId="26" fillId="8" borderId="26" xfId="0" applyFont="1" applyFill="1" applyBorder="1" applyAlignment="1">
      <alignment horizontal="center" vertical="center"/>
    </xf>
    <xf numFmtId="0" fontId="20" fillId="8" borderId="26" xfId="0" applyFont="1" applyFill="1" applyBorder="1" applyAlignment="1">
      <alignment horizontal="center" vertical="center"/>
    </xf>
    <xf numFmtId="0" fontId="12" fillId="6" borderId="1" xfId="0" applyFont="1" applyFill="1" applyBorder="1" applyAlignment="1">
      <alignment vertical="center"/>
    </xf>
    <xf numFmtId="49" fontId="22" fillId="6" borderId="25" xfId="0" applyNumberFormat="1" applyFont="1" applyFill="1" applyBorder="1" applyAlignment="1">
      <alignment horizontal="center" vertical="center"/>
    </xf>
    <xf numFmtId="0" fontId="22" fillId="6" borderId="26" xfId="0" applyFont="1" applyFill="1" applyBorder="1" applyAlignment="1">
      <alignment horizontal="center" vertical="center"/>
    </xf>
    <xf numFmtId="0" fontId="12" fillId="6" borderId="26" xfId="0" applyFont="1" applyFill="1" applyBorder="1" applyAlignment="1">
      <alignment horizontal="center" vertical="center"/>
    </xf>
    <xf numFmtId="0" fontId="20" fillId="0" borderId="1" xfId="0" applyFont="1" applyBorder="1" applyAlignment="1">
      <alignment vertical="center"/>
    </xf>
    <xf numFmtId="49" fontId="26" fillId="0" borderId="25" xfId="0" applyNumberFormat="1" applyFont="1" applyBorder="1" applyAlignment="1">
      <alignment horizontal="center" vertical="center"/>
    </xf>
    <xf numFmtId="0" fontId="26" fillId="0" borderId="26" xfId="0" applyFont="1" applyBorder="1" applyAlignment="1">
      <alignment horizontal="center" vertical="center"/>
    </xf>
    <xf numFmtId="0" fontId="20" fillId="0" borderId="26" xfId="0" applyFont="1" applyBorder="1" applyAlignment="1">
      <alignment horizontal="center" vertical="center"/>
    </xf>
    <xf numFmtId="0" fontId="41" fillId="9" borderId="5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vertical="center" wrapText="1"/>
    </xf>
    <xf numFmtId="0" fontId="36" fillId="0" borderId="35" xfId="0" applyFont="1" applyBorder="1" applyAlignment="1">
      <alignment horizontal="centerContinuous" vertical="center"/>
    </xf>
    <xf numFmtId="0" fontId="36" fillId="0" borderId="97" xfId="0" applyFont="1" applyBorder="1" applyAlignment="1">
      <alignment horizontal="centerContinuous" vertical="center"/>
    </xf>
    <xf numFmtId="0" fontId="6" fillId="0" borderId="0" xfId="0" applyFont="1" applyAlignment="1">
      <alignment horizontal="left" vertical="center" wrapText="1"/>
    </xf>
    <xf numFmtId="0" fontId="6" fillId="0" borderId="67" xfId="0" applyFont="1" applyBorder="1" applyAlignment="1">
      <alignment horizontal="centerContinuous" vertical="center"/>
    </xf>
    <xf numFmtId="0" fontId="6" fillId="0" borderId="60" xfId="0" applyFont="1" applyBorder="1" applyAlignment="1">
      <alignment horizontal="centerContinuous" vertical="center"/>
    </xf>
    <xf numFmtId="0" fontId="6" fillId="0" borderId="66" xfId="0" applyFont="1" applyBorder="1" applyAlignment="1">
      <alignment horizontal="centerContinuous" vertical="center"/>
    </xf>
    <xf numFmtId="0" fontId="2" fillId="0" borderId="0" xfId="0" applyFont="1" applyAlignment="1">
      <alignment horizontal="centerContinuous" vertical="center"/>
    </xf>
    <xf numFmtId="0" fontId="19" fillId="7" borderId="17" xfId="0" applyFont="1" applyFill="1" applyBorder="1" applyAlignment="1">
      <alignment horizontal="center" vertical="center"/>
    </xf>
    <xf numFmtId="0" fontId="19" fillId="7" borderId="18" xfId="0" applyFont="1" applyFill="1" applyBorder="1" applyAlignment="1">
      <alignment horizontal="center" vertical="center"/>
    </xf>
    <xf numFmtId="49" fontId="19" fillId="7" borderId="18" xfId="0" applyNumberFormat="1" applyFont="1" applyFill="1" applyBorder="1" applyAlignment="1">
      <alignment horizontal="center" vertical="center"/>
    </xf>
    <xf numFmtId="0" fontId="19" fillId="7" borderId="22" xfId="0" applyFont="1" applyFill="1" applyBorder="1" applyAlignment="1">
      <alignment horizontal="center" vertical="center"/>
    </xf>
    <xf numFmtId="0" fontId="44" fillId="9" borderId="22"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2" xfId="0" applyFont="1" applyFill="1" applyBorder="1" applyAlignment="1">
      <alignment horizontal="center" vertical="center"/>
    </xf>
    <xf numFmtId="1" fontId="45" fillId="9" borderId="84" xfId="0" applyNumberFormat="1" applyFont="1" applyFill="1" applyBorder="1" applyAlignment="1">
      <alignment horizontal="center" vertical="center"/>
    </xf>
    <xf numFmtId="1" fontId="1" fillId="0" borderId="84"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49" fontId="1" fillId="0" borderId="12" xfId="0" applyNumberFormat="1" applyFont="1" applyBorder="1" applyAlignment="1">
      <alignment horizontal="center" vertical="center"/>
    </xf>
    <xf numFmtId="164" fontId="1" fillId="0" borderId="24" xfId="0" applyNumberFormat="1" applyFont="1" applyBorder="1" applyAlignment="1">
      <alignment horizontal="center" vertical="center"/>
    </xf>
    <xf numFmtId="1" fontId="45" fillId="9" borderId="24" xfId="0" applyNumberFormat="1" applyFont="1" applyFill="1" applyBorder="1" applyAlignment="1">
      <alignment horizontal="center" vertical="center"/>
    </xf>
    <xf numFmtId="1" fontId="1" fillId="0" borderId="59" xfId="0" applyNumberFormat="1"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19" fillId="7" borderId="22" xfId="0" applyFont="1" applyFill="1" applyBorder="1" applyAlignment="1">
      <alignment horizontal="centerContinuous" vertical="center"/>
    </xf>
    <xf numFmtId="0" fontId="19" fillId="7" borderId="78" xfId="0" applyFont="1" applyFill="1" applyBorder="1" applyAlignment="1">
      <alignment horizontal="centerContinuous" vertical="center"/>
    </xf>
    <xf numFmtId="0" fontId="19" fillId="7" borderId="61" xfId="0" applyFont="1" applyFill="1" applyBorder="1" applyAlignment="1">
      <alignment horizontal="centerContinuous" vertical="center"/>
    </xf>
    <xf numFmtId="0" fontId="1" fillId="0" borderId="80" xfId="0" quotePrefix="1" applyFont="1" applyBorder="1" applyAlignment="1">
      <alignment horizontal="center" vertical="center"/>
    </xf>
    <xf numFmtId="0" fontId="1" fillId="0" borderId="80" xfId="0" applyFont="1" applyBorder="1" applyAlignment="1">
      <alignment horizontal="center" vertical="center"/>
    </xf>
    <xf numFmtId="9" fontId="1" fillId="0" borderId="80" xfId="0" applyNumberFormat="1" applyFont="1" applyBorder="1" applyAlignment="1">
      <alignment horizontal="center" vertical="center"/>
    </xf>
    <xf numFmtId="164" fontId="4" fillId="0" borderId="80" xfId="0" applyNumberFormat="1" applyFont="1" applyBorder="1" applyAlignment="1">
      <alignment horizontal="center" vertical="center"/>
    </xf>
    <xf numFmtId="164" fontId="1" fillId="0" borderId="81" xfId="0" applyNumberFormat="1" applyFont="1" applyBorder="1" applyAlignment="1">
      <alignment horizontal="centerContinuous" vertical="center"/>
    </xf>
    <xf numFmtId="164" fontId="1" fillId="0" borderId="86" xfId="0" applyNumberFormat="1" applyFont="1" applyBorder="1" applyAlignment="1">
      <alignment horizontal="centerContinuous" vertical="center"/>
    </xf>
    <xf numFmtId="0" fontId="4" fillId="0" borderId="87" xfId="0" quotePrefix="1" applyFont="1" applyBorder="1" applyAlignment="1">
      <alignment horizontal="centerContinuous" vertical="center"/>
    </xf>
    <xf numFmtId="0" fontId="19" fillId="7" borderId="20" xfId="0" applyFont="1" applyFill="1" applyBorder="1" applyAlignment="1">
      <alignment horizontal="centerContinuous" vertical="center"/>
    </xf>
    <xf numFmtId="0" fontId="19" fillId="7" borderId="21" xfId="0" applyFont="1" applyFill="1" applyBorder="1" applyAlignment="1">
      <alignment horizontal="centerContinuous" vertical="center"/>
    </xf>
    <xf numFmtId="0" fontId="1" fillId="0" borderId="30" xfId="0" applyFont="1" applyBorder="1" applyAlignment="1">
      <alignment horizontal="centerContinuous" vertical="center"/>
    </xf>
    <xf numFmtId="0" fontId="4" fillId="0" borderId="31" xfId="0" applyFont="1" applyBorder="1" applyAlignment="1">
      <alignment horizontal="centerContinuous" vertical="center"/>
    </xf>
    <xf numFmtId="0" fontId="4" fillId="0" borderId="24" xfId="0" applyFont="1" applyBorder="1" applyAlignment="1">
      <alignment horizontal="centerContinuous" vertical="center"/>
    </xf>
    <xf numFmtId="164" fontId="4" fillId="0" borderId="12" xfId="0" applyNumberFormat="1" applyFont="1" applyBorder="1" applyAlignment="1">
      <alignment horizontal="center" vertical="center"/>
    </xf>
    <xf numFmtId="49" fontId="1" fillId="0" borderId="65" xfId="0" applyNumberFormat="1" applyFont="1" applyBorder="1" applyAlignment="1">
      <alignment horizontal="center" vertical="center"/>
    </xf>
    <xf numFmtId="49" fontId="1" fillId="0" borderId="59" xfId="0" applyNumberFormat="1" applyFont="1" applyBorder="1" applyAlignment="1">
      <alignment horizontal="center" vertical="center"/>
    </xf>
    <xf numFmtId="164" fontId="2" fillId="0" borderId="0" xfId="0" applyNumberFormat="1" applyFont="1" applyAlignment="1">
      <alignment horizontal="centerContinuous" vertical="center"/>
    </xf>
    <xf numFmtId="0" fontId="19" fillId="3" borderId="36" xfId="0" applyFont="1" applyFill="1" applyBorder="1" applyAlignment="1">
      <alignment horizontal="center" vertical="center"/>
    </xf>
    <xf numFmtId="164" fontId="19" fillId="3" borderId="37" xfId="0" applyNumberFormat="1" applyFont="1" applyFill="1" applyBorder="1" applyAlignment="1">
      <alignment horizontal="center" vertical="center"/>
    </xf>
    <xf numFmtId="0" fontId="19" fillId="3" borderId="36" xfId="0" applyFont="1" applyFill="1" applyBorder="1" applyAlignment="1">
      <alignment horizontal="right" vertical="center"/>
    </xf>
    <xf numFmtId="0" fontId="19" fillId="3" borderId="38" xfId="0" applyFont="1" applyFill="1" applyBorder="1" applyAlignment="1">
      <alignment vertical="center"/>
    </xf>
    <xf numFmtId="164" fontId="19" fillId="3" borderId="32" xfId="0" applyNumberFormat="1" applyFont="1" applyFill="1" applyBorder="1" applyAlignment="1">
      <alignment horizontal="center" vertical="center"/>
    </xf>
    <xf numFmtId="0" fontId="1" fillId="0" borderId="39" xfId="0" applyFont="1" applyBorder="1" applyAlignment="1">
      <alignment horizontal="center" vertical="center" shrinkToFit="1"/>
    </xf>
    <xf numFmtId="1" fontId="1" fillId="0" borderId="40" xfId="0" applyNumberFormat="1" applyFont="1" applyBorder="1" applyAlignment="1">
      <alignment horizontal="center" vertical="center" shrinkToFit="1"/>
    </xf>
    <xf numFmtId="164" fontId="1" fillId="0" borderId="40"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1" fillId="0" borderId="98" xfId="0" applyNumberFormat="1" applyFont="1" applyBorder="1" applyAlignment="1">
      <alignment horizontal="center" vertical="center" shrinkToFit="1"/>
    </xf>
    <xf numFmtId="1" fontId="4" fillId="0" borderId="40" xfId="0" applyNumberFormat="1" applyFont="1" applyBorder="1" applyAlignment="1">
      <alignment horizontal="center" vertical="center" shrinkToFit="1"/>
    </xf>
    <xf numFmtId="164" fontId="4" fillId="0" borderId="40" xfId="0" applyNumberFormat="1" applyFont="1" applyBorder="1" applyAlignment="1">
      <alignment horizontal="center" vertical="center" shrinkToFit="1"/>
    </xf>
    <xf numFmtId="164" fontId="1" fillId="0" borderId="67" xfId="0" applyNumberFormat="1" applyFont="1" applyBorder="1" applyAlignment="1">
      <alignment horizontal="center" vertical="center" shrinkToFit="1"/>
    </xf>
    <xf numFmtId="164" fontId="1" fillId="0" borderId="35" xfId="0" applyNumberFormat="1" applyFont="1" applyBorder="1" applyAlignment="1">
      <alignment horizontal="center" vertical="center" shrinkToFit="1"/>
    </xf>
    <xf numFmtId="0" fontId="1" fillId="0" borderId="47" xfId="0" applyFont="1" applyBorder="1" applyAlignment="1">
      <alignment horizontal="center" vertical="center" shrinkToFit="1"/>
    </xf>
    <xf numFmtId="1" fontId="4" fillId="0" borderId="48" xfId="0" applyNumberFormat="1"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shrinkToFit="1"/>
    </xf>
    <xf numFmtId="164" fontId="1" fillId="0" borderId="60" xfId="0" applyNumberFormat="1" applyFont="1" applyBorder="1" applyAlignment="1">
      <alignment horizontal="center"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68" xfId="0" applyFont="1" applyBorder="1" applyAlignment="1">
      <alignment horizontal="center" vertical="center" shrinkToFit="1"/>
    </xf>
    <xf numFmtId="0" fontId="1" fillId="0" borderId="41" xfId="0" applyFont="1" applyBorder="1" applyAlignment="1">
      <alignment horizontal="left" vertical="center"/>
    </xf>
    <xf numFmtId="0" fontId="1" fillId="0" borderId="43" xfId="0" applyFont="1" applyBorder="1" applyAlignment="1">
      <alignment horizontal="center" vertical="center" shrinkToFit="1"/>
    </xf>
    <xf numFmtId="1" fontId="1" fillId="0" borderId="44" xfId="0" applyNumberFormat="1" applyFont="1" applyBorder="1" applyAlignment="1">
      <alignment horizontal="center" vertical="center" shrinkToFit="1"/>
    </xf>
    <xf numFmtId="164" fontId="1" fillId="0" borderId="44" xfId="0" applyNumberFormat="1" applyFont="1" applyBorder="1" applyAlignment="1">
      <alignment horizontal="center" vertical="center" shrinkToFit="1"/>
    </xf>
    <xf numFmtId="0" fontId="4" fillId="0" borderId="45" xfId="0" applyFont="1" applyBorder="1" applyAlignment="1">
      <alignment horizontal="left" vertical="center"/>
    </xf>
    <xf numFmtId="0" fontId="1" fillId="0" borderId="45" xfId="0" applyFont="1" applyBorder="1" applyAlignment="1">
      <alignment horizontal="left" vertical="center"/>
    </xf>
    <xf numFmtId="0" fontId="4" fillId="0" borderId="46" xfId="0" applyFont="1" applyBorder="1" applyAlignment="1">
      <alignment horizontal="left" vertical="center" shrinkToFit="1"/>
    </xf>
    <xf numFmtId="0" fontId="1" fillId="0" borderId="49" xfId="0" applyFont="1" applyBorder="1" applyAlignment="1">
      <alignment horizontal="left" vertical="center"/>
    </xf>
    <xf numFmtId="1"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2" fillId="0" borderId="0" xfId="0" applyFont="1" applyAlignment="1">
      <alignment vertical="center"/>
    </xf>
    <xf numFmtId="1" fontId="19" fillId="3" borderId="36" xfId="0" applyNumberFormat="1" applyFont="1" applyFill="1" applyBorder="1" applyAlignment="1">
      <alignment horizontal="center" vertical="center"/>
    </xf>
    <xf numFmtId="0" fontId="4" fillId="0" borderId="53" xfId="0" applyFont="1" applyBorder="1" applyAlignment="1">
      <alignment horizontal="center" vertical="center" shrinkToFit="1"/>
    </xf>
    <xf numFmtId="1" fontId="4" fillId="0" borderId="54" xfId="0" applyNumberFormat="1" applyFont="1" applyBorder="1" applyAlignment="1">
      <alignment horizontal="center" vertical="center" shrinkToFit="1"/>
    </xf>
    <xf numFmtId="164" fontId="4" fillId="0" borderId="54" xfId="0" applyNumberFormat="1" applyFont="1" applyBorder="1" applyAlignment="1">
      <alignment horizontal="center" vertical="center" shrinkToFit="1"/>
    </xf>
    <xf numFmtId="0" fontId="4" fillId="0" borderId="51" xfId="0" applyFont="1" applyBorder="1" applyAlignment="1">
      <alignment horizontal="left" vertical="center" shrinkToFit="1"/>
    </xf>
    <xf numFmtId="1" fontId="4" fillId="0" borderId="56" xfId="0" applyNumberFormat="1" applyFont="1" applyBorder="1" applyAlignment="1">
      <alignment horizontal="center" vertical="center" shrinkToFit="1"/>
    </xf>
    <xf numFmtId="164" fontId="4" fillId="0" borderId="56" xfId="0" applyNumberFormat="1" applyFont="1" applyBorder="1" applyAlignment="1">
      <alignment horizontal="center" vertical="center" shrinkToFit="1"/>
    </xf>
    <xf numFmtId="0" fontId="4" fillId="0" borderId="57" xfId="0" applyFont="1" applyBorder="1" applyAlignment="1">
      <alignment horizontal="left" vertical="center"/>
    </xf>
    <xf numFmtId="0" fontId="4" fillId="0" borderId="52" xfId="0" applyFont="1" applyBorder="1" applyAlignment="1">
      <alignment horizontal="left" vertical="center" shrinkToFit="1"/>
    </xf>
    <xf numFmtId="0" fontId="4" fillId="0" borderId="47" xfId="0" applyFont="1" applyBorder="1" applyAlignment="1">
      <alignment horizontal="center" vertical="center" shrinkToFit="1"/>
    </xf>
    <xf numFmtId="1" fontId="4" fillId="0" borderId="0" xfId="0" applyNumberFormat="1" applyFont="1" applyAlignment="1">
      <alignment horizontal="center" vertical="center"/>
    </xf>
    <xf numFmtId="1" fontId="4" fillId="0" borderId="0" xfId="0" applyNumberFormat="1" applyFont="1" applyAlignment="1">
      <alignment vertical="center"/>
    </xf>
    <xf numFmtId="0" fontId="1" fillId="0" borderId="39" xfId="0" applyFont="1" applyBorder="1" applyAlignment="1">
      <alignment horizontal="center" shrinkToFit="1"/>
    </xf>
    <xf numFmtId="0" fontId="50" fillId="0" borderId="32" xfId="0" applyFont="1" applyBorder="1" applyAlignment="1">
      <alignment horizontal="centerContinuous"/>
    </xf>
    <xf numFmtId="0" fontId="36" fillId="0" borderId="60" xfId="0" applyFont="1" applyBorder="1" applyAlignment="1">
      <alignment horizontal="centerContinuous" vertical="center"/>
    </xf>
    <xf numFmtId="0" fontId="6" fillId="0" borderId="0" xfId="0" applyFont="1" applyAlignment="1">
      <alignment horizontal="centerContinuous" vertical="center"/>
    </xf>
    <xf numFmtId="0" fontId="1" fillId="0" borderId="79" xfId="0" applyFont="1" applyBorder="1" applyAlignment="1">
      <alignment horizontal="center" vertical="center" shrinkToFit="1"/>
    </xf>
    <xf numFmtId="0" fontId="12" fillId="8" borderId="8" xfId="0" applyFont="1" applyFill="1" applyBorder="1" applyAlignment="1">
      <alignment vertical="center"/>
    </xf>
    <xf numFmtId="0" fontId="6" fillId="8" borderId="58" xfId="0" applyFont="1" applyFill="1" applyBorder="1" applyAlignment="1">
      <alignment horizontal="center" vertical="center"/>
    </xf>
    <xf numFmtId="49" fontId="22" fillId="8" borderId="58" xfId="0" applyNumberFormat="1" applyFont="1" applyFill="1" applyBorder="1" applyAlignment="1">
      <alignment horizontal="center" vertical="center"/>
    </xf>
    <xf numFmtId="0" fontId="22" fillId="8" borderId="59" xfId="0" applyFont="1" applyFill="1" applyBorder="1" applyAlignment="1">
      <alignment horizontal="center" vertical="center"/>
    </xf>
    <xf numFmtId="0" fontId="12" fillId="8" borderId="59" xfId="0" applyFont="1" applyFill="1" applyBorder="1" applyAlignment="1">
      <alignment horizontal="center" vertical="center"/>
    </xf>
    <xf numFmtId="49" fontId="6" fillId="8" borderId="59" xfId="0" applyNumberFormat="1" applyFont="1" applyFill="1" applyBorder="1" applyAlignment="1">
      <alignment horizontal="center" vertical="center"/>
    </xf>
    <xf numFmtId="0" fontId="6" fillId="8" borderId="34" xfId="0" applyFont="1" applyFill="1" applyBorder="1" applyAlignment="1">
      <alignment horizontal="center" vertical="center"/>
    </xf>
    <xf numFmtId="1" fontId="6" fillId="0" borderId="28" xfId="0" applyNumberFormat="1" applyFont="1" applyBorder="1" applyAlignment="1">
      <alignment horizontal="center" vertical="center"/>
    </xf>
    <xf numFmtId="0" fontId="1" fillId="0" borderId="53" xfId="0" applyFont="1" applyBorder="1" applyAlignment="1">
      <alignment horizontal="center" vertical="center" shrinkToFit="1"/>
    </xf>
    <xf numFmtId="1" fontId="6" fillId="0" borderId="75" xfId="0" applyNumberFormat="1" applyFont="1" applyBorder="1" applyAlignment="1">
      <alignment horizontal="centerContinuous" vertical="center"/>
    </xf>
    <xf numFmtId="0" fontId="1" fillId="0" borderId="76" xfId="0" applyFont="1" applyBorder="1" applyAlignment="1">
      <alignment horizontal="centerContinuous" vertical="center"/>
    </xf>
    <xf numFmtId="49" fontId="6" fillId="8" borderId="24" xfId="0" applyNumberFormat="1" applyFont="1" applyFill="1" applyBorder="1" applyAlignment="1">
      <alignment horizontal="centerContinuous" vertical="center"/>
    </xf>
    <xf numFmtId="0" fontId="6" fillId="8" borderId="96" xfId="0" applyFont="1" applyFill="1" applyBorder="1" applyAlignment="1">
      <alignment horizontal="centerContinuous" vertical="center"/>
    </xf>
    <xf numFmtId="0" fontId="6" fillId="8" borderId="27" xfId="0" quotePrefix="1" applyFont="1" applyFill="1" applyBorder="1" applyAlignment="1">
      <alignment horizontal="center" vertical="center"/>
    </xf>
    <xf numFmtId="49" fontId="21" fillId="8" borderId="25" xfId="0" applyNumberFormat="1" applyFont="1" applyFill="1" applyBorder="1" applyAlignment="1">
      <alignment horizontal="center" vertical="center"/>
    </xf>
    <xf numFmtId="0" fontId="21" fillId="8" borderId="26" xfId="0" applyFont="1" applyFill="1" applyBorder="1" applyAlignment="1">
      <alignment horizontal="center" vertical="center"/>
    </xf>
    <xf numFmtId="0" fontId="13" fillId="8" borderId="26" xfId="0" applyFont="1" applyFill="1" applyBorder="1" applyAlignment="1">
      <alignment horizontal="center" vertical="center"/>
    </xf>
    <xf numFmtId="0" fontId="6" fillId="0" borderId="27" xfId="0" quotePrefix="1" applyFont="1" applyBorder="1" applyAlignment="1">
      <alignment horizontal="center" vertical="center"/>
    </xf>
    <xf numFmtId="0" fontId="9"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Font="1" applyFill="1" applyBorder="1" applyAlignment="1">
      <alignment horizontal="center" vertical="center"/>
    </xf>
    <xf numFmtId="0" fontId="9" fillId="6" borderId="26" xfId="0" applyFont="1" applyFill="1" applyBorder="1" applyAlignment="1">
      <alignment horizontal="center" vertical="center"/>
    </xf>
    <xf numFmtId="0" fontId="53" fillId="0" borderId="32" xfId="0" applyFont="1" applyBorder="1" applyAlignment="1">
      <alignment horizontal="centerContinuous" vertical="center"/>
    </xf>
    <xf numFmtId="0" fontId="2" fillId="0" borderId="32" xfId="0" applyFont="1" applyBorder="1" applyAlignment="1">
      <alignment horizontal="centerContinuous"/>
    </xf>
    <xf numFmtId="0" fontId="51" fillId="0" borderId="35" xfId="0" applyFont="1" applyBorder="1" applyAlignment="1">
      <alignment horizontal="centerContinuous" vertical="center"/>
    </xf>
    <xf numFmtId="0" fontId="51" fillId="0" borderId="97" xfId="0" applyFont="1" applyBorder="1" applyAlignment="1">
      <alignment horizontal="centerContinuous" vertical="center"/>
    </xf>
    <xf numFmtId="1" fontId="6" fillId="0" borderId="3" xfId="0" applyNumberFormat="1" applyFont="1" applyBorder="1" applyAlignment="1">
      <alignment horizontal="centerContinuous" vertical="center"/>
    </xf>
    <xf numFmtId="0" fontId="1" fillId="0" borderId="55" xfId="0" applyFont="1" applyBorder="1" applyAlignment="1">
      <alignment horizontal="left" vertical="center"/>
    </xf>
    <xf numFmtId="0" fontId="1" fillId="0" borderId="85" xfId="0" applyFont="1" applyBorder="1" applyAlignment="1">
      <alignment horizontal="center" vertical="center"/>
    </xf>
    <xf numFmtId="0" fontId="6" fillId="10" borderId="15" xfId="0" applyFont="1" applyFill="1" applyBorder="1" applyAlignment="1">
      <alignment horizontal="center" vertical="center"/>
    </xf>
    <xf numFmtId="0" fontId="1" fillId="0" borderId="14" xfId="0" applyFont="1" applyBorder="1" applyAlignment="1">
      <alignment horizontal="center" vertical="center"/>
    </xf>
    <xf numFmtId="0" fontId="1" fillId="0" borderId="25" xfId="0" applyFont="1" applyBorder="1" applyAlignment="1">
      <alignment horizontal="center" vertical="center"/>
    </xf>
    <xf numFmtId="0" fontId="1" fillId="0" borderId="25" xfId="0" quotePrefix="1" applyFont="1" applyBorder="1" applyAlignment="1">
      <alignment horizontal="center" vertical="center" wrapText="1"/>
    </xf>
    <xf numFmtId="49" fontId="1" fillId="0" borderId="25" xfId="2" applyNumberFormat="1" applyFont="1" applyFill="1" applyBorder="1" applyAlignment="1">
      <alignment horizontal="center" vertical="center"/>
    </xf>
    <xf numFmtId="0" fontId="1" fillId="0" borderId="25" xfId="0" applyFont="1" applyBorder="1" applyAlignment="1">
      <alignment horizontal="center" vertical="center" shrinkToFit="1"/>
    </xf>
    <xf numFmtId="164" fontId="1" fillId="0" borderId="25" xfId="0" applyNumberFormat="1" applyFont="1" applyBorder="1" applyAlignment="1">
      <alignment horizontal="center" vertical="center"/>
    </xf>
    <xf numFmtId="164" fontId="4" fillId="0" borderId="99" xfId="0" applyNumberFormat="1" applyFont="1" applyBorder="1" applyAlignment="1">
      <alignment horizontal="center" vertical="center"/>
    </xf>
    <xf numFmtId="1" fontId="45" fillId="9" borderId="26" xfId="0" applyNumberFormat="1" applyFont="1" applyFill="1" applyBorder="1" applyAlignment="1">
      <alignment horizontal="center" vertical="center"/>
    </xf>
    <xf numFmtId="1" fontId="1" fillId="0" borderId="26" xfId="0" applyNumberFormat="1" applyFont="1" applyBorder="1" applyAlignment="1">
      <alignment horizontal="center" vertical="center"/>
    </xf>
    <xf numFmtId="0" fontId="1" fillId="0" borderId="27"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1" xfId="0" quotePrefix="1" applyFont="1" applyBorder="1" applyAlignment="1">
      <alignment horizontal="center" vertical="center" wrapText="1"/>
    </xf>
    <xf numFmtId="49" fontId="1" fillId="0" borderId="101" xfId="2" applyNumberFormat="1" applyFont="1" applyFill="1" applyBorder="1" applyAlignment="1">
      <alignment horizontal="center" vertical="center"/>
    </xf>
    <xf numFmtId="0" fontId="1" fillId="0" borderId="101" xfId="0" applyFont="1" applyBorder="1" applyAlignment="1">
      <alignment horizontal="center" vertical="center" shrinkToFit="1"/>
    </xf>
    <xf numFmtId="164" fontId="4" fillId="0" borderId="102" xfId="0" applyNumberFormat="1" applyFont="1" applyBorder="1" applyAlignment="1">
      <alignment horizontal="center" vertical="center"/>
    </xf>
    <xf numFmtId="1" fontId="45" fillId="9" borderId="102" xfId="0" applyNumberFormat="1" applyFont="1" applyFill="1" applyBorder="1" applyAlignment="1">
      <alignment horizontal="center" vertical="center"/>
    </xf>
    <xf numFmtId="0" fontId="1" fillId="0" borderId="103" xfId="0" applyFont="1" applyBorder="1" applyAlignment="1">
      <alignment horizontal="center" vertical="center"/>
    </xf>
    <xf numFmtId="164" fontId="1" fillId="8" borderId="101" xfId="0" applyNumberFormat="1" applyFont="1" applyFill="1" applyBorder="1" applyAlignment="1">
      <alignment horizontal="center" vertical="center"/>
    </xf>
    <xf numFmtId="1" fontId="1" fillId="0" borderId="102" xfId="0" applyNumberFormat="1" applyFont="1" applyBorder="1" applyAlignment="1">
      <alignment horizontal="center" vertical="center"/>
    </xf>
    <xf numFmtId="1" fontId="1" fillId="0" borderId="35" xfId="0" applyNumberFormat="1" applyFont="1" applyBorder="1" applyAlignment="1">
      <alignment horizontal="center" vertical="center"/>
    </xf>
    <xf numFmtId="1" fontId="1" fillId="0" borderId="60" xfId="0" applyNumberFormat="1" applyFont="1" applyBorder="1" applyAlignment="1">
      <alignment horizontal="center" vertical="center"/>
    </xf>
    <xf numFmtId="1" fontId="1" fillId="0" borderId="97" xfId="0" applyNumberFormat="1" applyFont="1" applyBorder="1" applyAlignment="1">
      <alignment horizontal="center" vertical="center"/>
    </xf>
    <xf numFmtId="164" fontId="1" fillId="0" borderId="12" xfId="0" applyNumberFormat="1" applyFont="1" applyBorder="1" applyAlignment="1">
      <alignment horizontal="center" vertical="center"/>
    </xf>
    <xf numFmtId="0" fontId="8" fillId="10" borderId="3" xfId="0" quotePrefix="1" applyFont="1" applyFill="1" applyBorder="1" applyAlignment="1">
      <alignment horizontal="center" vertical="center"/>
    </xf>
    <xf numFmtId="0" fontId="54" fillId="11" borderId="82" xfId="0" applyFont="1" applyFill="1" applyBorder="1" applyAlignment="1">
      <alignment horizontal="center" vertical="center"/>
    </xf>
    <xf numFmtId="0" fontId="54" fillId="11" borderId="83" xfId="0" applyFont="1" applyFill="1" applyBorder="1" applyAlignment="1">
      <alignment horizontal="center" vertical="center"/>
    </xf>
    <xf numFmtId="0" fontId="54" fillId="11" borderId="83" xfId="0" quotePrefix="1" applyFont="1" applyFill="1" applyBorder="1" applyAlignment="1">
      <alignment horizontal="center" vertical="center"/>
    </xf>
    <xf numFmtId="9" fontId="54" fillId="11" borderId="83" xfId="0" applyNumberFormat="1" applyFont="1" applyFill="1" applyBorder="1" applyAlignment="1">
      <alignment horizontal="center" vertical="center"/>
    </xf>
    <xf numFmtId="164" fontId="54" fillId="11" borderId="83" xfId="0" applyNumberFormat="1" applyFont="1" applyFill="1" applyBorder="1" applyAlignment="1">
      <alignment horizontal="center" vertical="center"/>
    </xf>
    <xf numFmtId="164" fontId="54" fillId="11" borderId="84" xfId="0" applyNumberFormat="1" applyFont="1" applyFill="1" applyBorder="1" applyAlignment="1">
      <alignment horizontal="centerContinuous" vertical="center"/>
    </xf>
    <xf numFmtId="164" fontId="54" fillId="11" borderId="88" xfId="0" applyNumberFormat="1" applyFont="1" applyFill="1" applyBorder="1" applyAlignment="1">
      <alignment horizontal="centerContinuous" vertical="center"/>
    </xf>
    <xf numFmtId="0" fontId="54" fillId="11" borderId="89" xfId="0" applyFont="1" applyFill="1" applyBorder="1" applyAlignment="1">
      <alignment horizontal="centerContinuous" vertical="center"/>
    </xf>
    <xf numFmtId="1" fontId="54" fillId="11" borderId="60" xfId="0" applyNumberFormat="1" applyFont="1" applyFill="1" applyBorder="1" applyAlignment="1">
      <alignment horizontal="center" vertical="center"/>
    </xf>
    <xf numFmtId="0" fontId="6" fillId="10" borderId="2" xfId="0" applyFont="1" applyFill="1" applyBorder="1" applyAlignment="1">
      <alignment horizontal="center" vertical="center"/>
    </xf>
    <xf numFmtId="0" fontId="6" fillId="10" borderId="2" xfId="0" quotePrefix="1" applyFont="1" applyFill="1" applyBorder="1" applyAlignment="1">
      <alignment horizontal="center" vertical="center"/>
    </xf>
    <xf numFmtId="0" fontId="6" fillId="10" borderId="73" xfId="0" applyFont="1" applyFill="1" applyBorder="1" applyAlignment="1">
      <alignment horizontal="center" vertical="center"/>
    </xf>
    <xf numFmtId="1" fontId="6" fillId="0" borderId="13" xfId="0" applyNumberFormat="1" applyFont="1" applyBorder="1" applyAlignment="1">
      <alignment horizontal="center" vertical="center"/>
    </xf>
    <xf numFmtId="1" fontId="6" fillId="10" borderId="28" xfId="0" applyNumberFormat="1" applyFont="1" applyFill="1" applyBorder="1" applyAlignment="1">
      <alignment horizontal="center" vertical="center"/>
    </xf>
  </cellXfs>
  <cellStyles count="8">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 name="Percent 2 2" xfId="7" xr:uid="{00000000-0005-0000-0000-000007000000}"/>
  </cellStyles>
  <dxfs count="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00FF"/>
      <color rgb="FF0000FF"/>
      <color rgb="FFCCFFCC"/>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57150</xdr:rowOff>
    </xdr:from>
    <xdr:to>
      <xdr:col>6</xdr:col>
      <xdr:colOff>922020</xdr:colOff>
      <xdr:row>18</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463290"/>
          <a:ext cx="6473190" cy="204216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0">
              <a:effectLst/>
              <a:latin typeface="Times New Roman" pitchFamily="18" charset="0"/>
              <a:ea typeface="+mn-ea"/>
              <a:cs typeface="Times New Roman" pitchFamily="18" charset="0"/>
            </a:rPr>
            <a:t>Darkvision 60’</a:t>
          </a:r>
        </a:p>
      </xdr:txBody>
    </xdr:sp>
    <xdr:clientData/>
  </xdr:twoCellAnchor>
  <xdr:twoCellAnchor editAs="oneCell">
    <xdr:from>
      <xdr:col>5</xdr:col>
      <xdr:colOff>54502</xdr:colOff>
      <xdr:row>1</xdr:row>
      <xdr:rowOff>38100</xdr:rowOff>
    </xdr:from>
    <xdr:to>
      <xdr:col>6</xdr:col>
      <xdr:colOff>914399</xdr:colOff>
      <xdr:row>14</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87462" y="411480"/>
          <a:ext cx="1835257" cy="2926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443865</xdr:colOff>
      <xdr:row>1</xdr:row>
      <xdr:rowOff>123825</xdr:rowOff>
    </xdr:from>
    <xdr:to>
      <xdr:col>2</xdr:col>
      <xdr:colOff>489585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showGridLines="0" tabSelected="1" zoomScaleNormal="100" workbookViewId="0"/>
  </sheetViews>
  <sheetFormatPr defaultColWidth="13" defaultRowHeight="15.6" x14ac:dyDescent="0.3"/>
  <cols>
    <col min="1" max="1" width="18.8984375" style="69" bestFit="1" customWidth="1"/>
    <col min="2" max="2" width="9.59765625" style="70" customWidth="1"/>
    <col min="3" max="3" width="3.5" style="70" bestFit="1" customWidth="1"/>
    <col min="4" max="4" width="13.69921875" style="69" bestFit="1" customWidth="1"/>
    <col min="5" max="5" width="11.3984375" style="70" bestFit="1" customWidth="1"/>
    <col min="6" max="6" width="12.796875" style="69" customWidth="1"/>
    <col min="7" max="7" width="12.796875" style="70" customWidth="1"/>
    <col min="8" max="16384" width="13" style="21"/>
  </cols>
  <sheetData>
    <row r="1" spans="1:7" ht="29.4" thickTop="1" thickBot="1" x14ac:dyDescent="0.35">
      <c r="A1" s="15" t="s">
        <v>191</v>
      </c>
      <c r="B1" s="16" t="s">
        <v>192</v>
      </c>
      <c r="C1" s="17"/>
      <c r="D1" s="18"/>
      <c r="E1" s="19"/>
      <c r="F1" s="18"/>
      <c r="G1" s="20" t="s">
        <v>151</v>
      </c>
    </row>
    <row r="2" spans="1:7" ht="17.399999999999999" thickTop="1" x14ac:dyDescent="0.3">
      <c r="A2" s="22" t="s">
        <v>0</v>
      </c>
      <c r="B2" s="247" t="s">
        <v>98</v>
      </c>
      <c r="C2" s="247"/>
      <c r="D2" s="25" t="s">
        <v>1</v>
      </c>
      <c r="E2" s="24" t="s">
        <v>107</v>
      </c>
      <c r="F2" s="26"/>
      <c r="G2" s="27"/>
    </row>
    <row r="3" spans="1:7" ht="16.8" x14ac:dyDescent="0.3">
      <c r="A3" s="22" t="s">
        <v>68</v>
      </c>
      <c r="B3" s="247" t="s">
        <v>108</v>
      </c>
      <c r="C3" s="247"/>
      <c r="D3" s="25" t="s">
        <v>69</v>
      </c>
      <c r="E3" s="24">
        <v>7</v>
      </c>
      <c r="F3" s="25"/>
      <c r="G3" s="27"/>
    </row>
    <row r="4" spans="1:7" ht="16.8" x14ac:dyDescent="0.3">
      <c r="A4" s="22" t="s">
        <v>68</v>
      </c>
      <c r="B4" s="247" t="s">
        <v>152</v>
      </c>
      <c r="C4" s="247"/>
      <c r="D4" s="25" t="s">
        <v>69</v>
      </c>
      <c r="E4" s="24">
        <v>2</v>
      </c>
      <c r="F4" s="25"/>
      <c r="G4" s="27"/>
    </row>
    <row r="5" spans="1:7" ht="16.8" x14ac:dyDescent="0.3">
      <c r="A5" s="22" t="s">
        <v>93</v>
      </c>
      <c r="B5" s="247" t="s">
        <v>153</v>
      </c>
      <c r="C5" s="247"/>
      <c r="D5" s="25" t="s">
        <v>2</v>
      </c>
      <c r="E5" s="24" t="s">
        <v>155</v>
      </c>
      <c r="F5" s="25"/>
      <c r="G5" s="27"/>
    </row>
    <row r="6" spans="1:7" ht="17.399999999999999" thickBot="1" x14ac:dyDescent="0.35">
      <c r="A6" s="22" t="s">
        <v>70</v>
      </c>
      <c r="B6" s="247" t="s">
        <v>154</v>
      </c>
      <c r="C6" s="247"/>
      <c r="D6" s="25" t="s">
        <v>3</v>
      </c>
      <c r="E6" s="24" t="s">
        <v>156</v>
      </c>
      <c r="F6" s="25"/>
      <c r="G6" s="27"/>
    </row>
    <row r="7" spans="1:7" ht="17.399999999999999" thickTop="1" x14ac:dyDescent="0.3">
      <c r="A7" s="28" t="s">
        <v>92</v>
      </c>
      <c r="B7" s="258">
        <f>E3+E4</f>
        <v>9</v>
      </c>
      <c r="C7" s="259"/>
      <c r="D7" s="29" t="s">
        <v>129</v>
      </c>
      <c r="E7" s="30">
        <f>B7+C10</f>
        <v>14</v>
      </c>
      <c r="F7" s="31"/>
      <c r="G7" s="27"/>
    </row>
    <row r="8" spans="1:7" ht="16.8" x14ac:dyDescent="0.3">
      <c r="A8" s="32" t="s">
        <v>132</v>
      </c>
      <c r="B8" s="275">
        <f>C11+4</f>
        <v>4</v>
      </c>
      <c r="C8" s="33"/>
      <c r="D8" s="34" t="s">
        <v>80</v>
      </c>
      <c r="E8" s="35" t="s">
        <v>131</v>
      </c>
      <c r="F8" s="31"/>
      <c r="G8" s="27"/>
    </row>
    <row r="9" spans="1:7" ht="17.399999999999999" thickBot="1" x14ac:dyDescent="0.35">
      <c r="A9" s="36" t="s">
        <v>14</v>
      </c>
      <c r="B9" s="260"/>
      <c r="C9" s="261"/>
      <c r="D9" s="37" t="s">
        <v>130</v>
      </c>
      <c r="E9" s="38" t="s">
        <v>124</v>
      </c>
      <c r="F9" s="31"/>
      <c r="G9" s="27"/>
    </row>
    <row r="10" spans="1:7" ht="17.399999999999999" thickTop="1" x14ac:dyDescent="0.3">
      <c r="A10" s="39" t="s">
        <v>4</v>
      </c>
      <c r="B10" s="278">
        <f>17+4</f>
        <v>21</v>
      </c>
      <c r="C10" s="40" t="str">
        <f t="shared" ref="C10:C15" si="0">IF(B10&gt;9.9,CONCATENATE("+",ROUNDDOWN((B10-10)/2,0)),ROUNDUP((B10-10)/2,0))</f>
        <v>+5</v>
      </c>
      <c r="D10" s="41" t="s">
        <v>78</v>
      </c>
      <c r="E10" s="42" t="s">
        <v>109</v>
      </c>
      <c r="F10" s="31"/>
      <c r="G10" s="27"/>
    </row>
    <row r="11" spans="1:7" ht="16.8" x14ac:dyDescent="0.3">
      <c r="A11" s="43" t="s">
        <v>5</v>
      </c>
      <c r="B11" s="44">
        <v>10</v>
      </c>
      <c r="C11" s="45" t="str">
        <f t="shared" si="0"/>
        <v>+0</v>
      </c>
      <c r="D11" s="46" t="s">
        <v>79</v>
      </c>
      <c r="E11" s="47">
        <f>SUM(Martial!G3:G16,Equipment!C3:C17)</f>
        <v>87</v>
      </c>
      <c r="F11" s="31"/>
      <c r="G11" s="27"/>
    </row>
    <row r="12" spans="1:7" ht="16.8" x14ac:dyDescent="0.3">
      <c r="A12" s="48" t="s">
        <v>17</v>
      </c>
      <c r="B12" s="303">
        <f>14+4</f>
        <v>18</v>
      </c>
      <c r="C12" s="50" t="str">
        <f t="shared" si="0"/>
        <v>+4</v>
      </c>
      <c r="D12" s="46" t="s">
        <v>19</v>
      </c>
      <c r="E12" s="51">
        <f>ROUNDUP(((E3*10)*0.75)+((E4*10)*0.75)+((E3+E4)*C12),0)</f>
        <v>104</v>
      </c>
      <c r="F12" s="31"/>
      <c r="G12" s="27"/>
    </row>
    <row r="13" spans="1:7" ht="16.8" x14ac:dyDescent="0.3">
      <c r="A13" s="52" t="s">
        <v>18</v>
      </c>
      <c r="B13" s="49">
        <v>12</v>
      </c>
      <c r="C13" s="45" t="str">
        <f t="shared" si="0"/>
        <v>+1</v>
      </c>
      <c r="D13" s="53" t="s">
        <v>94</v>
      </c>
      <c r="E13" s="317">
        <f>10+C11+3</f>
        <v>13</v>
      </c>
      <c r="F13" s="22"/>
      <c r="G13" s="27"/>
    </row>
    <row r="14" spans="1:7" ht="16.8" x14ac:dyDescent="0.3">
      <c r="A14" s="54" t="s">
        <v>20</v>
      </c>
      <c r="B14" s="55">
        <v>16</v>
      </c>
      <c r="C14" s="45" t="str">
        <f t="shared" si="0"/>
        <v>+3</v>
      </c>
      <c r="D14" s="53" t="s">
        <v>133</v>
      </c>
      <c r="E14" s="256">
        <f>E15+C11</f>
        <v>25</v>
      </c>
      <c r="F14" s="31"/>
      <c r="G14" s="27"/>
    </row>
    <row r="15" spans="1:7" ht="17.399999999999999" thickBot="1" x14ac:dyDescent="0.35">
      <c r="A15" s="56" t="s">
        <v>16</v>
      </c>
      <c r="B15" s="57">
        <v>15</v>
      </c>
      <c r="C15" s="58" t="str">
        <f t="shared" si="0"/>
        <v>+2</v>
      </c>
      <c r="D15" s="59" t="s">
        <v>190</v>
      </c>
      <c r="E15" s="316">
        <f>E13+SUM(Martial!B12:B13)</f>
        <v>25</v>
      </c>
      <c r="F15" s="31"/>
      <c r="G15" s="27"/>
    </row>
    <row r="16" spans="1:7" s="63" customFormat="1" ht="17.399999999999999" thickTop="1" x14ac:dyDescent="0.3">
      <c r="A16" s="60"/>
      <c r="B16" s="61"/>
      <c r="C16" s="61"/>
      <c r="D16" s="61"/>
      <c r="E16" s="61"/>
      <c r="F16" s="61"/>
      <c r="G16" s="62"/>
    </row>
    <row r="17" spans="1:8" s="63" customFormat="1" ht="16.8" x14ac:dyDescent="0.3">
      <c r="A17" s="64"/>
      <c r="B17" s="23"/>
      <c r="C17" s="23"/>
      <c r="D17" s="23"/>
      <c r="E17" s="23"/>
      <c r="F17" s="23"/>
      <c r="G17" s="65"/>
    </row>
    <row r="18" spans="1:8" s="63" customFormat="1" ht="16.8" x14ac:dyDescent="0.3">
      <c r="A18" s="64"/>
      <c r="B18" s="23"/>
      <c r="C18" s="23"/>
      <c r="D18" s="23"/>
      <c r="E18" s="23"/>
      <c r="F18" s="23"/>
      <c r="G18" s="65"/>
    </row>
    <row r="19" spans="1:8" ht="17.399999999999999" thickBot="1" x14ac:dyDescent="0.35">
      <c r="A19" s="66"/>
      <c r="B19" s="67"/>
      <c r="C19" s="67"/>
      <c r="D19" s="67"/>
      <c r="E19" s="67"/>
      <c r="F19" s="67"/>
      <c r="G19" s="68"/>
      <c r="H19" s="63"/>
    </row>
    <row r="20" spans="1:8" ht="16.2" thickTop="1" x14ac:dyDescent="0.3"/>
  </sheetData>
  <phoneticPr fontId="0" type="noConversion"/>
  <conditionalFormatting sqref="E11">
    <cfRule type="cellIs" dxfId="7" priority="4" stopIfTrue="1" operator="greaterThan">
      <formula>173</formula>
    </cfRule>
    <cfRule type="cellIs" dxfId="6" priority="5" stopIfTrue="1" operator="between">
      <formula>86</formula>
      <formula>173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x14ac:dyDescent="0.3"/>
  <cols>
    <col min="1" max="1" width="26.3984375" style="69" bestFit="1" customWidth="1"/>
    <col min="2" max="2" width="5.8984375" style="69" bestFit="1" customWidth="1"/>
    <col min="3" max="3" width="7.59765625" style="70" hidden="1" customWidth="1"/>
    <col min="4" max="4" width="5.8984375" style="70" hidden="1" customWidth="1"/>
    <col min="5" max="5" width="9.19921875" style="70" bestFit="1" customWidth="1"/>
    <col min="6" max="6" width="8.19921875" style="70" bestFit="1" customWidth="1"/>
    <col min="7" max="7" width="6" style="70" bestFit="1" customWidth="1"/>
    <col min="8" max="8" width="5.19921875" style="70" bestFit="1" customWidth="1"/>
    <col min="9" max="9" width="6.8984375" style="70" bestFit="1" customWidth="1"/>
    <col min="10" max="10" width="41" style="69" bestFit="1" customWidth="1"/>
    <col min="11" max="16384" width="13" style="21"/>
  </cols>
  <sheetData>
    <row r="1" spans="1:10" ht="23.4" thickBot="1" x14ac:dyDescent="0.35">
      <c r="A1" s="71" t="s">
        <v>15</v>
      </c>
      <c r="B1" s="72"/>
      <c r="C1" s="72"/>
      <c r="D1" s="72"/>
      <c r="E1" s="72"/>
      <c r="F1" s="72"/>
      <c r="G1" s="72"/>
      <c r="H1" s="72"/>
      <c r="I1" s="72"/>
      <c r="J1" s="72"/>
    </row>
    <row r="2" spans="1:10" s="63" customFormat="1" ht="34.200000000000003" thickBot="1" x14ac:dyDescent="0.35">
      <c r="A2" s="1" t="s">
        <v>6</v>
      </c>
      <c r="B2" s="2" t="s">
        <v>34</v>
      </c>
      <c r="C2" s="2" t="s">
        <v>41</v>
      </c>
      <c r="D2" s="2" t="s">
        <v>33</v>
      </c>
      <c r="E2" s="3" t="s">
        <v>66</v>
      </c>
      <c r="F2" s="3" t="s">
        <v>42</v>
      </c>
      <c r="G2" s="3" t="s">
        <v>71</v>
      </c>
      <c r="H2" s="11" t="s">
        <v>105</v>
      </c>
      <c r="I2" s="2" t="s">
        <v>87</v>
      </c>
      <c r="J2" s="4" t="s">
        <v>7</v>
      </c>
    </row>
    <row r="3" spans="1:10" s="63" customFormat="1" ht="16.8" x14ac:dyDescent="0.3">
      <c r="A3" s="73" t="s">
        <v>73</v>
      </c>
      <c r="B3" s="74">
        <f>5+3</f>
        <v>8</v>
      </c>
      <c r="C3" s="75" t="s">
        <v>36</v>
      </c>
      <c r="D3" s="75" t="str">
        <f>IF(C3="Str",'Personal File'!$C$10,IF(C3="Dex",'Personal File'!$C$11,IF(C3="Con",'Personal File'!$C$12,IF(C3="Int",'Personal File'!$C$13,IF(C3="Wis",'Personal File'!$C$14,IF(C3="Cha",'Personal File'!$C$15))))))</f>
        <v>+4</v>
      </c>
      <c r="E3" s="76" t="str">
        <f t="shared" ref="E3:E5" si="0">CONCATENATE(C3," (",D3,")")</f>
        <v>Con (+4)</v>
      </c>
      <c r="F3" s="77" t="str">
        <f>'Personal File'!$C$15</f>
        <v>+2</v>
      </c>
      <c r="G3" s="77">
        <f t="shared" ref="G3:G41" si="1">B3+D3+F3</f>
        <v>14</v>
      </c>
      <c r="H3" s="78">
        <f t="shared" ref="H3:H41" ca="1" si="2">RANDBETWEEN(1,20)</f>
        <v>16</v>
      </c>
      <c r="I3" s="79">
        <f t="shared" ref="I3:I5" ca="1" si="3">SUM(G3:H3)</f>
        <v>30</v>
      </c>
      <c r="J3" s="313" t="s">
        <v>187</v>
      </c>
    </row>
    <row r="4" spans="1:10" s="63" customFormat="1" ht="16.8" x14ac:dyDescent="0.3">
      <c r="A4" s="80" t="s">
        <v>74</v>
      </c>
      <c r="B4" s="74">
        <f>2+0</f>
        <v>2</v>
      </c>
      <c r="C4" s="75" t="s">
        <v>39</v>
      </c>
      <c r="D4" s="75" t="str">
        <f>IF(C4="Str",'Personal File'!$C$10,IF(C4="Dex",'Personal File'!$C$11,IF(C4="Con",'Personal File'!$C$12,IF(C4="Int",'Personal File'!$C$13,IF(C4="Wis",'Personal File'!$C$14,IF(C4="Cha",'Personal File'!$C$15))))))</f>
        <v>+0</v>
      </c>
      <c r="E4" s="81" t="str">
        <f t="shared" si="0"/>
        <v>Dex (+0)</v>
      </c>
      <c r="F4" s="77" t="str">
        <f>'Personal File'!$C$15</f>
        <v>+2</v>
      </c>
      <c r="G4" s="77">
        <f t="shared" si="1"/>
        <v>4</v>
      </c>
      <c r="H4" s="78">
        <f t="shared" ca="1" si="2"/>
        <v>10</v>
      </c>
      <c r="I4" s="79">
        <f t="shared" ca="1" si="3"/>
        <v>14</v>
      </c>
      <c r="J4" s="314" t="s">
        <v>187</v>
      </c>
    </row>
    <row r="5" spans="1:10" s="63" customFormat="1" ht="16.8" x14ac:dyDescent="0.3">
      <c r="A5" s="82" t="s">
        <v>75</v>
      </c>
      <c r="B5" s="83">
        <f>2+0</f>
        <v>2</v>
      </c>
      <c r="C5" s="84" t="s">
        <v>38</v>
      </c>
      <c r="D5" s="84" t="str">
        <f>IF(C5="Str",'Personal File'!$C$10,IF(C5="Dex",'Personal File'!$C$11,IF(C5="Con",'Personal File'!$C$12,IF(C5="Int",'Personal File'!$C$13,IF(C5="Wis",'Personal File'!$C$14,IF(C5="Cha",'Personal File'!$C$15))))))</f>
        <v>+3</v>
      </c>
      <c r="E5" s="85" t="str">
        <f t="shared" si="0"/>
        <v>Wis (+3)</v>
      </c>
      <c r="F5" s="88">
        <f>'Personal File'!$C$15+4</f>
        <v>6</v>
      </c>
      <c r="G5" s="86">
        <f t="shared" si="1"/>
        <v>11</v>
      </c>
      <c r="H5" s="87">
        <f t="shared" ca="1" si="2"/>
        <v>8</v>
      </c>
      <c r="I5" s="88">
        <f t="shared" ca="1" si="3"/>
        <v>19</v>
      </c>
      <c r="J5" s="315" t="s">
        <v>187</v>
      </c>
    </row>
    <row r="6" spans="1:10" s="95" customFormat="1" ht="16.8" x14ac:dyDescent="0.3">
      <c r="A6" s="89" t="s">
        <v>43</v>
      </c>
      <c r="B6" s="75">
        <v>0</v>
      </c>
      <c r="C6" s="90" t="s">
        <v>37</v>
      </c>
      <c r="D6" s="91" t="str">
        <f>IF(C6="Str",'Personal File'!$C$10,IF(C6="Dex",'Personal File'!$C$11,IF(C6="Con",'Personal File'!$C$12,IF(C6="Int",'Personal File'!$C$13,IF(C6="Wis",'Personal File'!$C$14,IF(C6="Cha",'Personal File'!$C$15))))))</f>
        <v>+1</v>
      </c>
      <c r="E6" s="92" t="str">
        <f t="shared" ref="E6:E41" si="4">CONCATENATE(C6," (",D6,")")</f>
        <v>Int (+1)</v>
      </c>
      <c r="F6" s="93" t="s">
        <v>67</v>
      </c>
      <c r="G6" s="93">
        <f t="shared" si="1"/>
        <v>1</v>
      </c>
      <c r="H6" s="78">
        <f t="shared" ca="1" si="2"/>
        <v>5</v>
      </c>
      <c r="I6" s="93">
        <f t="shared" ref="I6:I7" ca="1" si="5">SUM(G6:H6)</f>
        <v>6</v>
      </c>
      <c r="J6" s="94"/>
    </row>
    <row r="7" spans="1:10" s="100" customFormat="1" ht="16.8" x14ac:dyDescent="0.3">
      <c r="A7" s="96" t="s">
        <v>44</v>
      </c>
      <c r="B7" s="75">
        <v>0</v>
      </c>
      <c r="C7" s="97" t="s">
        <v>39</v>
      </c>
      <c r="D7" s="98" t="str">
        <f>IF(C7="Str",'Personal File'!$C$10,IF(C7="Dex",'Personal File'!$C$11,IF(C7="Con",'Personal File'!$C$12,IF(C7="Int",'Personal File'!$C$13,IF(C7="Wis",'Personal File'!$C$14,IF(C7="Cha",'Personal File'!$C$15))))))</f>
        <v>+0</v>
      </c>
      <c r="E7" s="81" t="str">
        <f t="shared" si="4"/>
        <v>Dex (+0)</v>
      </c>
      <c r="F7" s="93">
        <v>-3</v>
      </c>
      <c r="G7" s="93">
        <f t="shared" si="1"/>
        <v>-3</v>
      </c>
      <c r="H7" s="99">
        <f t="shared" ca="1" si="2"/>
        <v>8</v>
      </c>
      <c r="I7" s="93">
        <f t="shared" ca="1" si="5"/>
        <v>5</v>
      </c>
      <c r="J7" s="94"/>
    </row>
    <row r="8" spans="1:10" s="105" customFormat="1" ht="16.8" x14ac:dyDescent="0.3">
      <c r="A8" s="101" t="s">
        <v>45</v>
      </c>
      <c r="B8" s="75">
        <v>0</v>
      </c>
      <c r="C8" s="102" t="s">
        <v>35</v>
      </c>
      <c r="D8" s="103" t="str">
        <f>IF(C8="Str",'Personal File'!$C$10,IF(C8="Dex",'Personal File'!$C$11,IF(C8="Con",'Personal File'!$C$12,IF(C8="Int",'Personal File'!$C$13,IF(C8="Wis",'Personal File'!$C$14,IF(C8="Cha",'Personal File'!$C$15))))))</f>
        <v>+2</v>
      </c>
      <c r="E8" s="104" t="str">
        <f t="shared" si="4"/>
        <v>Cha (+2)</v>
      </c>
      <c r="F8" s="93" t="s">
        <v>67</v>
      </c>
      <c r="G8" s="93">
        <f t="shared" si="1"/>
        <v>2</v>
      </c>
      <c r="H8" s="99">
        <f t="shared" ca="1" si="2"/>
        <v>10</v>
      </c>
      <c r="I8" s="93">
        <f t="shared" ref="I8:I41" ca="1" si="6">SUM(G8:H8)</f>
        <v>12</v>
      </c>
      <c r="J8" s="94"/>
    </row>
    <row r="9" spans="1:10" s="113" customFormat="1" ht="16.8" x14ac:dyDescent="0.3">
      <c r="A9" s="106" t="s">
        <v>46</v>
      </c>
      <c r="B9" s="107">
        <v>2</v>
      </c>
      <c r="C9" s="108" t="s">
        <v>40</v>
      </c>
      <c r="D9" s="109" t="str">
        <f>IF(C9="Str",'Personal File'!$C$10,IF(C9="Dex",'Personal File'!$C$11,IF(C9="Con",'Personal File'!$C$12,IF(C9="Int",'Personal File'!$C$13,IF(C9="Wis",'Personal File'!$C$14,IF(C9="Cha",'Personal File'!$C$15))))))</f>
        <v>+5</v>
      </c>
      <c r="E9" s="110" t="str">
        <f t="shared" si="4"/>
        <v>Str (+5)</v>
      </c>
      <c r="F9" s="111">
        <v>-3</v>
      </c>
      <c r="G9" s="111">
        <f t="shared" si="1"/>
        <v>4</v>
      </c>
      <c r="H9" s="99">
        <f t="shared" ca="1" si="2"/>
        <v>1</v>
      </c>
      <c r="I9" s="111">
        <f t="shared" ca="1" si="6"/>
        <v>5</v>
      </c>
      <c r="J9" s="112"/>
    </row>
    <row r="10" spans="1:10" s="113" customFormat="1" ht="16.8" x14ac:dyDescent="0.3">
      <c r="A10" s="267" t="s">
        <v>21</v>
      </c>
      <c r="B10" s="107">
        <v>8</v>
      </c>
      <c r="C10" s="268" t="s">
        <v>36</v>
      </c>
      <c r="D10" s="269" t="str">
        <f>IF(C10="Str",'Personal File'!$C$10,IF(C10="Dex",'Personal File'!$C$11,IF(C10="Con",'Personal File'!$C$12,IF(C10="Int",'Personal File'!$C$13,IF(C10="Wis",'Personal File'!$C$14,IF(C10="Cha",'Personal File'!$C$15))))))</f>
        <v>+4</v>
      </c>
      <c r="E10" s="270" t="str">
        <f t="shared" si="4"/>
        <v>Con (+4)</v>
      </c>
      <c r="F10" s="111" t="s">
        <v>67</v>
      </c>
      <c r="G10" s="111">
        <f t="shared" si="1"/>
        <v>12</v>
      </c>
      <c r="H10" s="99">
        <f t="shared" ca="1" si="2"/>
        <v>13</v>
      </c>
      <c r="I10" s="111">
        <f t="shared" ca="1" si="6"/>
        <v>25</v>
      </c>
      <c r="J10" s="112"/>
    </row>
    <row r="11" spans="1:10" s="95" customFormat="1" ht="16.8" x14ac:dyDescent="0.3">
      <c r="A11" s="114" t="s">
        <v>160</v>
      </c>
      <c r="B11" s="115">
        <v>0</v>
      </c>
      <c r="C11" s="116" t="s">
        <v>37</v>
      </c>
      <c r="D11" s="117" t="str">
        <f>IF(C11="Str",'Personal File'!$C$10,IF(C11="Dex",'Personal File'!$C$11,IF(C11="Con",'Personal File'!$C$12,IF(C11="Int",'Personal File'!$C$13,IF(C11="Wis",'Personal File'!$C$14,IF(C11="Cha",'Personal File'!$C$15))))))</f>
        <v>+1</v>
      </c>
      <c r="E11" s="118" t="str">
        <f t="shared" ref="E11" si="7">CONCATENATE(C11," (",D11,")")</f>
        <v>Int (+1)</v>
      </c>
      <c r="F11" s="119" t="s">
        <v>67</v>
      </c>
      <c r="G11" s="119">
        <f t="shared" si="1"/>
        <v>1</v>
      </c>
      <c r="H11" s="99">
        <f t="shared" ca="1" si="2"/>
        <v>19</v>
      </c>
      <c r="I11" s="119">
        <f t="shared" ca="1" si="6"/>
        <v>20</v>
      </c>
      <c r="J11" s="120"/>
    </row>
    <row r="12" spans="1:10" s="121" customFormat="1" ht="16.8" x14ac:dyDescent="0.3">
      <c r="A12" s="114" t="s">
        <v>47</v>
      </c>
      <c r="B12" s="115">
        <v>0</v>
      </c>
      <c r="C12" s="116" t="s">
        <v>37</v>
      </c>
      <c r="D12" s="117" t="str">
        <f>IF(C12="Str",'Personal File'!$C$10,IF(C12="Dex",'Personal File'!$C$11,IF(C12="Con",'Personal File'!$C$12,IF(C12="Int",'Personal File'!$C$13,IF(C12="Wis",'Personal File'!$C$14,IF(C12="Cha",'Personal File'!$C$15))))))</f>
        <v>+1</v>
      </c>
      <c r="E12" s="118" t="str">
        <f t="shared" si="4"/>
        <v>Int (+1)</v>
      </c>
      <c r="F12" s="119" t="s">
        <v>67</v>
      </c>
      <c r="G12" s="119">
        <f t="shared" si="1"/>
        <v>1</v>
      </c>
      <c r="H12" s="99">
        <f t="shared" ca="1" si="2"/>
        <v>1</v>
      </c>
      <c r="I12" s="119">
        <f t="shared" ca="1" si="6"/>
        <v>2</v>
      </c>
      <c r="J12" s="120"/>
    </row>
    <row r="13" spans="1:10" s="100" customFormat="1" ht="16.8" x14ac:dyDescent="0.3">
      <c r="A13" s="122" t="s">
        <v>48</v>
      </c>
      <c r="B13" s="107">
        <v>3</v>
      </c>
      <c r="C13" s="123" t="s">
        <v>35</v>
      </c>
      <c r="D13" s="124" t="str">
        <f>IF(C13="Str",'Personal File'!$C$10,IF(C13="Dex",'Personal File'!$C$11,IF(C13="Con",'Personal File'!$C$12,IF(C13="Int",'Personal File'!$C$13,IF(C13="Wis",'Personal File'!$C$14,IF(C13="Cha",'Personal File'!$C$15))))))</f>
        <v>+2</v>
      </c>
      <c r="E13" s="125" t="str">
        <f t="shared" si="4"/>
        <v>Cha (+2)</v>
      </c>
      <c r="F13" s="111" t="s">
        <v>67</v>
      </c>
      <c r="G13" s="111">
        <f t="shared" si="1"/>
        <v>5</v>
      </c>
      <c r="H13" s="99">
        <f t="shared" ca="1" si="2"/>
        <v>4</v>
      </c>
      <c r="I13" s="111">
        <f t="shared" ca="1" si="6"/>
        <v>9</v>
      </c>
      <c r="J13" s="112"/>
    </row>
    <row r="14" spans="1:10" s="100" customFormat="1" ht="16.8" x14ac:dyDescent="0.3">
      <c r="A14" s="114" t="s">
        <v>49</v>
      </c>
      <c r="B14" s="115">
        <v>0</v>
      </c>
      <c r="C14" s="116" t="s">
        <v>37</v>
      </c>
      <c r="D14" s="117" t="str">
        <f>IF(C14="Str",'Personal File'!$C$10,IF(C14="Dex",'Personal File'!$C$11,IF(C14="Con",'Personal File'!$C$12,IF(C14="Int",'Personal File'!$C$13,IF(C14="Wis",'Personal File'!$C$14,IF(C14="Cha",'Personal File'!$C$15))))))</f>
        <v>+1</v>
      </c>
      <c r="E14" s="118" t="str">
        <f t="shared" si="4"/>
        <v>Int (+1)</v>
      </c>
      <c r="F14" s="119" t="s">
        <v>67</v>
      </c>
      <c r="G14" s="119">
        <f t="shared" si="1"/>
        <v>1</v>
      </c>
      <c r="H14" s="99">
        <f t="shared" ca="1" si="2"/>
        <v>15</v>
      </c>
      <c r="I14" s="119">
        <f t="shared" ca="1" si="6"/>
        <v>16</v>
      </c>
      <c r="J14" s="120"/>
    </row>
    <row r="15" spans="1:10" s="100" customFormat="1" ht="16.8" x14ac:dyDescent="0.3">
      <c r="A15" s="101" t="s">
        <v>50</v>
      </c>
      <c r="B15" s="75">
        <v>0</v>
      </c>
      <c r="C15" s="102" t="s">
        <v>35</v>
      </c>
      <c r="D15" s="103" t="str">
        <f>IF(C15="Str",'Personal File'!$C$10,IF(C15="Dex",'Personal File'!$C$11,IF(C15="Con",'Personal File'!$C$12,IF(C15="Int",'Personal File'!$C$13,IF(C15="Wis",'Personal File'!$C$14,IF(C15="Cha",'Personal File'!$C$15))))))</f>
        <v>+2</v>
      </c>
      <c r="E15" s="104" t="str">
        <f t="shared" si="4"/>
        <v>Cha (+2)</v>
      </c>
      <c r="F15" s="93" t="s">
        <v>67</v>
      </c>
      <c r="G15" s="93">
        <f t="shared" si="1"/>
        <v>2</v>
      </c>
      <c r="H15" s="99">
        <f t="shared" ca="1" si="2"/>
        <v>13</v>
      </c>
      <c r="I15" s="93">
        <f t="shared" ca="1" si="6"/>
        <v>15</v>
      </c>
      <c r="J15" s="94"/>
    </row>
    <row r="16" spans="1:10" s="100" customFormat="1" ht="16.8" x14ac:dyDescent="0.3">
      <c r="A16" s="96" t="s">
        <v>51</v>
      </c>
      <c r="B16" s="75">
        <v>0</v>
      </c>
      <c r="C16" s="97" t="s">
        <v>39</v>
      </c>
      <c r="D16" s="98" t="str">
        <f>IF(C16="Str",'Personal File'!$C$10,IF(C16="Dex",'Personal File'!$C$11,IF(C16="Con",'Personal File'!$C$12,IF(C16="Int",'Personal File'!$C$13,IF(C16="Wis",'Personal File'!$C$14,IF(C16="Cha",'Personal File'!$C$15))))))</f>
        <v>+0</v>
      </c>
      <c r="E16" s="81" t="str">
        <f t="shared" si="4"/>
        <v>Dex (+0)</v>
      </c>
      <c r="F16" s="93">
        <v>-3</v>
      </c>
      <c r="G16" s="93">
        <f t="shared" si="1"/>
        <v>-3</v>
      </c>
      <c r="H16" s="99">
        <f t="shared" ca="1" si="2"/>
        <v>10</v>
      </c>
      <c r="I16" s="93">
        <f t="shared" ca="1" si="6"/>
        <v>7</v>
      </c>
      <c r="J16" s="94"/>
    </row>
    <row r="17" spans="1:10" s="100" customFormat="1" ht="16.8" x14ac:dyDescent="0.3">
      <c r="A17" s="89" t="s">
        <v>52</v>
      </c>
      <c r="B17" s="75">
        <v>0</v>
      </c>
      <c r="C17" s="90" t="s">
        <v>37</v>
      </c>
      <c r="D17" s="91" t="str">
        <f>IF(C17="Str",'Personal File'!$C$10,IF(C17="Dex",'Personal File'!$C$11,IF(C17="Con",'Personal File'!$C$12,IF(C17="Int",'Personal File'!$C$13,IF(C17="Wis",'Personal File'!$C$14,IF(C17="Cha",'Personal File'!$C$15))))))</f>
        <v>+1</v>
      </c>
      <c r="E17" s="92" t="str">
        <f t="shared" si="4"/>
        <v>Int (+1)</v>
      </c>
      <c r="F17" s="93" t="s">
        <v>67</v>
      </c>
      <c r="G17" s="93">
        <f t="shared" si="1"/>
        <v>1</v>
      </c>
      <c r="H17" s="99">
        <f t="shared" ca="1" si="2"/>
        <v>20</v>
      </c>
      <c r="I17" s="93">
        <f t="shared" ca="1" si="6"/>
        <v>21</v>
      </c>
      <c r="J17" s="94"/>
    </row>
    <row r="18" spans="1:10" s="100" customFormat="1" ht="16.8" x14ac:dyDescent="0.3">
      <c r="A18" s="101" t="s">
        <v>53</v>
      </c>
      <c r="B18" s="75">
        <v>0</v>
      </c>
      <c r="C18" s="102" t="s">
        <v>35</v>
      </c>
      <c r="D18" s="103" t="str">
        <f>IF(C18="Str",'Personal File'!$C$10,IF(C18="Dex",'Personal File'!$C$11,IF(C18="Con",'Personal File'!$C$12,IF(C18="Int",'Personal File'!$C$13,IF(C18="Wis",'Personal File'!$C$14,IF(C18="Cha",'Personal File'!$C$15))))))</f>
        <v>+2</v>
      </c>
      <c r="E18" s="104" t="str">
        <f t="shared" si="4"/>
        <v>Cha (+2)</v>
      </c>
      <c r="F18" s="93" t="s">
        <v>67</v>
      </c>
      <c r="G18" s="93">
        <f t="shared" si="1"/>
        <v>2</v>
      </c>
      <c r="H18" s="99">
        <f t="shared" ca="1" si="2"/>
        <v>14</v>
      </c>
      <c r="I18" s="93">
        <f t="shared" ca="1" si="6"/>
        <v>16</v>
      </c>
      <c r="J18" s="94"/>
    </row>
    <row r="19" spans="1:10" s="100" customFormat="1" ht="16.8" x14ac:dyDescent="0.3">
      <c r="A19" s="122" t="s">
        <v>23</v>
      </c>
      <c r="B19" s="107">
        <v>5</v>
      </c>
      <c r="C19" s="123" t="s">
        <v>35</v>
      </c>
      <c r="D19" s="124" t="str">
        <f>IF(C19="Str",'Personal File'!$C$10,IF(C19="Dex",'Personal File'!$C$11,IF(C19="Con",'Personal File'!$C$12,IF(C19="Int",'Personal File'!$C$13,IF(C19="Wis",'Personal File'!$C$14,IF(C19="Cha",'Personal File'!$C$15))))))</f>
        <v>+2</v>
      </c>
      <c r="E19" s="125" t="str">
        <f t="shared" si="4"/>
        <v>Cha (+2)</v>
      </c>
      <c r="F19" s="111" t="s">
        <v>67</v>
      </c>
      <c r="G19" s="111">
        <f t="shared" si="1"/>
        <v>7</v>
      </c>
      <c r="H19" s="99">
        <f t="shared" ca="1" si="2"/>
        <v>10</v>
      </c>
      <c r="I19" s="111">
        <f t="shared" ca="1" si="6"/>
        <v>17</v>
      </c>
      <c r="J19" s="112"/>
    </row>
    <row r="20" spans="1:10" s="100" customFormat="1" ht="16.8" x14ac:dyDescent="0.3">
      <c r="A20" s="142" t="s">
        <v>54</v>
      </c>
      <c r="B20" s="75">
        <v>0</v>
      </c>
      <c r="C20" s="143" t="s">
        <v>38</v>
      </c>
      <c r="D20" s="144" t="str">
        <f>IF(C20="Str",'Personal File'!$C$10,IF(C20="Dex",'Personal File'!$C$11,IF(C20="Con",'Personal File'!$C$12,IF(C20="Int",'Personal File'!$C$13,IF(C20="Wis",'Personal File'!$C$14,IF(C20="Cha",'Personal File'!$C$15))))))</f>
        <v>+3</v>
      </c>
      <c r="E20" s="145" t="str">
        <f t="shared" si="4"/>
        <v>Wis (+3)</v>
      </c>
      <c r="F20" s="93" t="s">
        <v>67</v>
      </c>
      <c r="G20" s="93">
        <f t="shared" si="1"/>
        <v>3</v>
      </c>
      <c r="H20" s="99">
        <f t="shared" ca="1" si="2"/>
        <v>5</v>
      </c>
      <c r="I20" s="93">
        <f t="shared" ca="1" si="6"/>
        <v>8</v>
      </c>
      <c r="J20" s="94"/>
    </row>
    <row r="21" spans="1:10" s="100" customFormat="1" ht="16.8" x14ac:dyDescent="0.3">
      <c r="A21" s="138" t="s">
        <v>55</v>
      </c>
      <c r="B21" s="107">
        <v>5</v>
      </c>
      <c r="C21" s="139" t="s">
        <v>39</v>
      </c>
      <c r="D21" s="140" t="str">
        <f>IF(C21="Str",'Personal File'!$C$10,IF(C21="Dex",'Personal File'!$C$11,IF(C21="Con",'Personal File'!$C$12,IF(C21="Int",'Personal File'!$C$13,IF(C21="Wis",'Personal File'!$C$14,IF(C21="Cha",'Personal File'!$C$15))))))</f>
        <v>+0</v>
      </c>
      <c r="E21" s="141" t="str">
        <f t="shared" si="4"/>
        <v>Dex (+0)</v>
      </c>
      <c r="F21" s="111">
        <v>-3</v>
      </c>
      <c r="G21" s="111">
        <f t="shared" si="1"/>
        <v>2</v>
      </c>
      <c r="H21" s="99">
        <f t="shared" ca="1" si="2"/>
        <v>8</v>
      </c>
      <c r="I21" s="111">
        <f t="shared" ca="1" si="6"/>
        <v>10</v>
      </c>
      <c r="J21" s="112" t="s">
        <v>162</v>
      </c>
    </row>
    <row r="22" spans="1:10" s="100" customFormat="1" ht="16.8" x14ac:dyDescent="0.3">
      <c r="A22" s="122" t="s">
        <v>56</v>
      </c>
      <c r="B22" s="107">
        <v>4</v>
      </c>
      <c r="C22" s="123" t="s">
        <v>35</v>
      </c>
      <c r="D22" s="124" t="str">
        <f>IF(C22="Str",'Personal File'!$C$10,IF(C22="Dex",'Personal File'!$C$11,IF(C22="Con",'Personal File'!$C$12,IF(C22="Int",'Personal File'!$C$13,IF(C22="Wis",'Personal File'!$C$14,IF(C22="Cha",'Personal File'!$C$15))))))</f>
        <v>+2</v>
      </c>
      <c r="E22" s="125" t="str">
        <f t="shared" si="4"/>
        <v>Cha (+2)</v>
      </c>
      <c r="F22" s="111" t="s">
        <v>67</v>
      </c>
      <c r="G22" s="111">
        <f t="shared" si="1"/>
        <v>6</v>
      </c>
      <c r="H22" s="99">
        <f t="shared" ca="1" si="2"/>
        <v>13</v>
      </c>
      <c r="I22" s="111">
        <f t="shared" ca="1" si="6"/>
        <v>19</v>
      </c>
      <c r="J22" s="112"/>
    </row>
    <row r="23" spans="1:10" s="100" customFormat="1" ht="16.8" x14ac:dyDescent="0.3">
      <c r="A23" s="126" t="s">
        <v>57</v>
      </c>
      <c r="B23" s="75">
        <v>0</v>
      </c>
      <c r="C23" s="127" t="s">
        <v>40</v>
      </c>
      <c r="D23" s="128" t="str">
        <f>IF(C23="Str",'Personal File'!$C$10,IF(C23="Dex",'Personal File'!$C$11,IF(C23="Con",'Personal File'!$C$12,IF(C23="Int",'Personal File'!$C$13,IF(C23="Wis",'Personal File'!$C$14,IF(C23="Cha",'Personal File'!$C$15))))))</f>
        <v>+5</v>
      </c>
      <c r="E23" s="129" t="str">
        <f t="shared" si="4"/>
        <v>Str (+5)</v>
      </c>
      <c r="F23" s="93">
        <v>-3</v>
      </c>
      <c r="G23" s="93">
        <f t="shared" si="1"/>
        <v>2</v>
      </c>
      <c r="H23" s="99">
        <f t="shared" ca="1" si="2"/>
        <v>11</v>
      </c>
      <c r="I23" s="93">
        <f t="shared" ca="1" si="6"/>
        <v>13</v>
      </c>
      <c r="J23" s="94"/>
    </row>
    <row r="24" spans="1:10" s="100" customFormat="1" ht="16.8" x14ac:dyDescent="0.3">
      <c r="A24" s="114" t="s">
        <v>161</v>
      </c>
      <c r="B24" s="115">
        <v>0</v>
      </c>
      <c r="C24" s="116" t="s">
        <v>37</v>
      </c>
      <c r="D24" s="117" t="str">
        <f>IF(C24="Str",'Personal File'!$C$10,IF(C24="Dex",'Personal File'!$C$11,IF(C24="Con",'Personal File'!$C$12,IF(C24="Int",'Personal File'!$C$13,IF(C24="Wis",'Personal File'!$C$14,IF(C24="Cha",'Personal File'!$C$15))))))</f>
        <v>+1</v>
      </c>
      <c r="E24" s="118" t="str">
        <f t="shared" ref="E24" si="8">CONCATENATE(C24," (",D24,")")</f>
        <v>Int (+1)</v>
      </c>
      <c r="F24" s="119" t="s">
        <v>67</v>
      </c>
      <c r="G24" s="119">
        <f t="shared" si="1"/>
        <v>1</v>
      </c>
      <c r="H24" s="99">
        <f t="shared" ca="1" si="2"/>
        <v>14</v>
      </c>
      <c r="I24" s="119">
        <f t="shared" ref="I24" ca="1" si="9">SUM(G24:H24)</f>
        <v>15</v>
      </c>
      <c r="J24" s="120"/>
    </row>
    <row r="25" spans="1:10" s="100" customFormat="1" ht="16.8" x14ac:dyDescent="0.3">
      <c r="A25" s="142" t="s">
        <v>58</v>
      </c>
      <c r="B25" s="75">
        <v>0</v>
      </c>
      <c r="C25" s="143" t="s">
        <v>38</v>
      </c>
      <c r="D25" s="144" t="str">
        <f>IF(C25="Str",'Personal File'!$C$10,IF(C25="Dex",'Personal File'!$C$11,IF(C25="Con",'Personal File'!$C$12,IF(C25="Int",'Personal File'!$C$13,IF(C25="Wis",'Personal File'!$C$14,IF(C25="Cha",'Personal File'!$C$15))))))</f>
        <v>+3</v>
      </c>
      <c r="E25" s="145" t="str">
        <f t="shared" si="4"/>
        <v>Wis (+3)</v>
      </c>
      <c r="F25" s="93" t="s">
        <v>67</v>
      </c>
      <c r="G25" s="93">
        <f t="shared" si="1"/>
        <v>3</v>
      </c>
      <c r="H25" s="99">
        <f t="shared" ca="1" si="2"/>
        <v>10</v>
      </c>
      <c r="I25" s="93">
        <f t="shared" ca="1" si="6"/>
        <v>13</v>
      </c>
      <c r="J25" s="94"/>
    </row>
    <row r="26" spans="1:10" s="100" customFormat="1" ht="16.8" x14ac:dyDescent="0.3">
      <c r="A26" s="96" t="s">
        <v>24</v>
      </c>
      <c r="B26" s="75">
        <v>0</v>
      </c>
      <c r="C26" s="97" t="s">
        <v>39</v>
      </c>
      <c r="D26" s="98" t="str">
        <f>IF(C26="Str",'Personal File'!$C$10,IF(C26="Dex",'Personal File'!$C$11,IF(C26="Con",'Personal File'!$C$12,IF(C26="Int",'Personal File'!$C$13,IF(C26="Wis",'Personal File'!$C$14,IF(C26="Cha",'Personal File'!$C$15))))))</f>
        <v>+0</v>
      </c>
      <c r="E26" s="81" t="str">
        <f t="shared" si="4"/>
        <v>Dex (+0)</v>
      </c>
      <c r="F26" s="93">
        <v>-3</v>
      </c>
      <c r="G26" s="93">
        <f t="shared" si="1"/>
        <v>-3</v>
      </c>
      <c r="H26" s="99">
        <f t="shared" ca="1" si="2"/>
        <v>6</v>
      </c>
      <c r="I26" s="93">
        <f t="shared" ca="1" si="6"/>
        <v>3</v>
      </c>
      <c r="J26" s="94"/>
    </row>
    <row r="27" spans="1:10" s="100" customFormat="1" ht="16.8" x14ac:dyDescent="0.3">
      <c r="A27" s="130" t="s">
        <v>59</v>
      </c>
      <c r="B27" s="115">
        <v>0</v>
      </c>
      <c r="C27" s="131" t="s">
        <v>39</v>
      </c>
      <c r="D27" s="132" t="str">
        <f>IF(C27="Str",'Personal File'!$C$10,IF(C27="Dex",'Personal File'!$C$11,IF(C27="Con",'Personal File'!$C$12,IF(C27="Int",'Personal File'!$C$13,IF(C27="Wis",'Personal File'!$C$14,IF(C27="Cha",'Personal File'!$C$15))))))</f>
        <v>+0</v>
      </c>
      <c r="E27" s="133" t="str">
        <f t="shared" si="4"/>
        <v>Dex (+0)</v>
      </c>
      <c r="F27" s="119" t="s">
        <v>67</v>
      </c>
      <c r="G27" s="119">
        <f t="shared" si="1"/>
        <v>0</v>
      </c>
      <c r="H27" s="99">
        <f t="shared" ca="1" si="2"/>
        <v>2</v>
      </c>
      <c r="I27" s="119">
        <f t="shared" ca="1" si="6"/>
        <v>2</v>
      </c>
      <c r="J27" s="120"/>
    </row>
    <row r="28" spans="1:10" ht="16.8" x14ac:dyDescent="0.3">
      <c r="A28" s="101" t="s">
        <v>113</v>
      </c>
      <c r="B28" s="75">
        <v>0</v>
      </c>
      <c r="C28" s="102" t="s">
        <v>35</v>
      </c>
      <c r="D28" s="103" t="str">
        <f>IF(C28="Str",'Personal File'!$C$10,IF(C28="Dex",'Personal File'!$C$11,IF(C28="Con",'Personal File'!$C$12,IF(C28="Int",'Personal File'!$C$13,IF(C28="Wis",'Personal File'!$C$14,IF(C28="Cha",'Personal File'!$C$15))))))</f>
        <v>+2</v>
      </c>
      <c r="E28" s="104" t="str">
        <f t="shared" si="4"/>
        <v>Cha (+2)</v>
      </c>
      <c r="F28" s="93" t="s">
        <v>67</v>
      </c>
      <c r="G28" s="93">
        <f t="shared" si="1"/>
        <v>2</v>
      </c>
      <c r="H28" s="99">
        <f t="shared" ca="1" si="2"/>
        <v>2</v>
      </c>
      <c r="I28" s="93">
        <f t="shared" ca="1" si="6"/>
        <v>4</v>
      </c>
      <c r="J28" s="94"/>
    </row>
    <row r="29" spans="1:10" ht="16.8" x14ac:dyDescent="0.3">
      <c r="A29" s="134" t="s">
        <v>106</v>
      </c>
      <c r="B29" s="115">
        <v>0</v>
      </c>
      <c r="C29" s="135" t="s">
        <v>38</v>
      </c>
      <c r="D29" s="136" t="str">
        <f>IF(C29="Str",'Personal File'!$C$10,IF(C29="Dex",'Personal File'!$C$11,IF(C29="Con",'Personal File'!$C$12,IF(C29="Int",'Personal File'!$C$13,IF(C29="Wis",'Personal File'!$C$14,IF(C29="Cha",'Personal File'!$C$15))))))</f>
        <v>+3</v>
      </c>
      <c r="E29" s="137" t="str">
        <f t="shared" ref="E29" si="10">CONCATENATE(C29," (",D29,")")</f>
        <v>Wis (+3)</v>
      </c>
      <c r="F29" s="119" t="s">
        <v>67</v>
      </c>
      <c r="G29" s="119">
        <f t="shared" si="1"/>
        <v>3</v>
      </c>
      <c r="H29" s="99">
        <f t="shared" ca="1" si="2"/>
        <v>16</v>
      </c>
      <c r="I29" s="119">
        <f t="shared" ca="1" si="6"/>
        <v>19</v>
      </c>
      <c r="J29" s="120"/>
    </row>
    <row r="30" spans="1:10" ht="16.8" x14ac:dyDescent="0.3">
      <c r="A30" s="138" t="s">
        <v>25</v>
      </c>
      <c r="B30" s="107">
        <v>12</v>
      </c>
      <c r="C30" s="139" t="s">
        <v>39</v>
      </c>
      <c r="D30" s="140" t="str">
        <f>IF(C30="Str",'Personal File'!$C$10,IF(C30="Dex",'Personal File'!$C$11,IF(C30="Con",'Personal File'!$C$12,IF(C30="Int",'Personal File'!$C$13,IF(C30="Wis",'Personal File'!$C$14,IF(C30="Cha",'Personal File'!$C$15))))))</f>
        <v>+0</v>
      </c>
      <c r="E30" s="141" t="str">
        <f t="shared" si="4"/>
        <v>Dex (+0)</v>
      </c>
      <c r="F30" s="111" t="s">
        <v>67</v>
      </c>
      <c r="G30" s="111">
        <f t="shared" si="1"/>
        <v>12</v>
      </c>
      <c r="H30" s="99">
        <f t="shared" ca="1" si="2"/>
        <v>11</v>
      </c>
      <c r="I30" s="111">
        <f t="shared" ca="1" si="6"/>
        <v>23</v>
      </c>
      <c r="J30" s="112"/>
    </row>
    <row r="31" spans="1:10" ht="16.8" x14ac:dyDescent="0.3">
      <c r="A31" s="89" t="s">
        <v>26</v>
      </c>
      <c r="B31" s="75">
        <v>0</v>
      </c>
      <c r="C31" s="90" t="s">
        <v>37</v>
      </c>
      <c r="D31" s="91" t="str">
        <f>IF(C31="Str",'Personal File'!$C$10,IF(C31="Dex",'Personal File'!$C$11,IF(C31="Con",'Personal File'!$C$12,IF(C31="Int",'Personal File'!$C$13,IF(C31="Wis",'Personal File'!$C$14,IF(C31="Cha",'Personal File'!$C$15))))))</f>
        <v>+1</v>
      </c>
      <c r="E31" s="92" t="str">
        <f t="shared" si="4"/>
        <v>Int (+1)</v>
      </c>
      <c r="F31" s="93" t="s">
        <v>67</v>
      </c>
      <c r="G31" s="93">
        <f t="shared" si="1"/>
        <v>1</v>
      </c>
      <c r="H31" s="99">
        <f t="shared" ca="1" si="2"/>
        <v>20</v>
      </c>
      <c r="I31" s="93">
        <f t="shared" ca="1" si="6"/>
        <v>21</v>
      </c>
      <c r="J31" s="94"/>
    </row>
    <row r="32" spans="1:10" ht="16.8" x14ac:dyDescent="0.3">
      <c r="A32" s="142" t="s">
        <v>60</v>
      </c>
      <c r="B32" s="75">
        <v>0</v>
      </c>
      <c r="C32" s="143" t="s">
        <v>38</v>
      </c>
      <c r="D32" s="144" t="str">
        <f>IF(C32="Str",'Personal File'!$C$10,IF(C32="Dex",'Personal File'!$C$11,IF(C32="Con",'Personal File'!$C$12,IF(C32="Int",'Personal File'!$C$13,IF(C32="Wis",'Personal File'!$C$14,IF(C32="Cha",'Personal File'!$C$15))))))</f>
        <v>+3</v>
      </c>
      <c r="E32" s="145" t="str">
        <f t="shared" si="4"/>
        <v>Wis (+3)</v>
      </c>
      <c r="F32" s="93" t="s">
        <v>67</v>
      </c>
      <c r="G32" s="93">
        <f t="shared" si="1"/>
        <v>3</v>
      </c>
      <c r="H32" s="99">
        <f t="shared" ca="1" si="2"/>
        <v>10</v>
      </c>
      <c r="I32" s="93">
        <f t="shared" ca="1" si="6"/>
        <v>13</v>
      </c>
      <c r="J32" s="94"/>
    </row>
    <row r="33" spans="1:10" ht="16.8" x14ac:dyDescent="0.3">
      <c r="A33" s="130" t="s">
        <v>90</v>
      </c>
      <c r="B33" s="115">
        <v>0</v>
      </c>
      <c r="C33" s="131" t="s">
        <v>39</v>
      </c>
      <c r="D33" s="132" t="str">
        <f>IF(C33="Str",'Personal File'!$C$10,IF(C33="Dex",'Personal File'!$C$11,IF(C33="Con",'Personal File'!$C$12,IF(C33="Int",'Personal File'!$C$13,IF(C33="Wis",'Personal File'!$C$14,IF(C33="Cha",'Personal File'!$C$15))))))</f>
        <v>+0</v>
      </c>
      <c r="E33" s="133" t="str">
        <f t="shared" si="4"/>
        <v>Dex (+0)</v>
      </c>
      <c r="F33" s="119">
        <v>-3</v>
      </c>
      <c r="G33" s="119">
        <f t="shared" si="1"/>
        <v>-3</v>
      </c>
      <c r="H33" s="99">
        <f t="shared" ca="1" si="2"/>
        <v>15</v>
      </c>
      <c r="I33" s="119">
        <f t="shared" ca="1" si="6"/>
        <v>12</v>
      </c>
      <c r="J33" s="120"/>
    </row>
    <row r="34" spans="1:10" ht="16.8" x14ac:dyDescent="0.3">
      <c r="A34" s="114" t="s">
        <v>159</v>
      </c>
      <c r="B34" s="115">
        <v>0</v>
      </c>
      <c r="C34" s="116" t="s">
        <v>37</v>
      </c>
      <c r="D34" s="117" t="str">
        <f>IF(C34="Str",'Personal File'!$C$10,IF(C34="Dex",'Personal File'!$C$11,IF(C34="Con",'Personal File'!$C$12,IF(C34="Int",'Personal File'!$C$13,IF(C34="Wis",'Personal File'!$C$14,IF(C34="Cha",'Personal File'!$C$15))))))</f>
        <v>+1</v>
      </c>
      <c r="E34" s="118" t="str">
        <f t="shared" ref="E34" si="11">CONCATENATE(C34," (",D34,")")</f>
        <v>Int (+1)</v>
      </c>
      <c r="F34" s="119" t="s">
        <v>67</v>
      </c>
      <c r="G34" s="119">
        <f t="shared" si="1"/>
        <v>1</v>
      </c>
      <c r="H34" s="99">
        <f t="shared" ca="1" si="2"/>
        <v>12</v>
      </c>
      <c r="I34" s="119">
        <f t="shared" ref="I34" ca="1" si="12">SUM(G34:H34)</f>
        <v>13</v>
      </c>
      <c r="J34" s="262"/>
    </row>
    <row r="35" spans="1:10" ht="16.8" x14ac:dyDescent="0.3">
      <c r="A35" s="114" t="s">
        <v>61</v>
      </c>
      <c r="B35" s="115">
        <v>0</v>
      </c>
      <c r="C35" s="116" t="s">
        <v>37</v>
      </c>
      <c r="D35" s="117" t="str">
        <f>IF(C35="Str",'Personal File'!$C$10,IF(C35="Dex",'Personal File'!$C$11,IF(C35="Con",'Personal File'!$C$12,IF(C35="Int",'Personal File'!$C$13,IF(C35="Wis",'Personal File'!$C$14,IF(C35="Cha",'Personal File'!$C$15))))))</f>
        <v>+1</v>
      </c>
      <c r="E35" s="118" t="str">
        <f t="shared" si="4"/>
        <v>Int (+1)</v>
      </c>
      <c r="F35" s="119" t="s">
        <v>67</v>
      </c>
      <c r="G35" s="119">
        <f t="shared" si="1"/>
        <v>1</v>
      </c>
      <c r="H35" s="99">
        <f t="shared" ca="1" si="2"/>
        <v>10</v>
      </c>
      <c r="I35" s="119">
        <f t="shared" ref="I35" ca="1" si="13">SUM(G35:H35)</f>
        <v>11</v>
      </c>
      <c r="J35" s="262"/>
    </row>
    <row r="36" spans="1:10" ht="16.8" x14ac:dyDescent="0.3">
      <c r="A36" s="142" t="s">
        <v>62</v>
      </c>
      <c r="B36" s="75">
        <v>0</v>
      </c>
      <c r="C36" s="143" t="s">
        <v>38</v>
      </c>
      <c r="D36" s="144" t="str">
        <f>IF(C36="Str",'Personal File'!$C$10,IF(C36="Dex",'Personal File'!$C$11,IF(C36="Con",'Personal File'!$C$12,IF(C36="Int",'Personal File'!$C$13,IF(C36="Wis",'Personal File'!$C$14,IF(C36="Cha",'Personal File'!$C$15))))))</f>
        <v>+3</v>
      </c>
      <c r="E36" s="145" t="str">
        <f t="shared" si="4"/>
        <v>Wis (+3)</v>
      </c>
      <c r="F36" s="93" t="s">
        <v>67</v>
      </c>
      <c r="G36" s="93">
        <f t="shared" si="1"/>
        <v>3</v>
      </c>
      <c r="H36" s="99">
        <f t="shared" ca="1" si="2"/>
        <v>3</v>
      </c>
      <c r="I36" s="93">
        <f t="shared" ca="1" si="6"/>
        <v>6</v>
      </c>
      <c r="J36" s="266"/>
    </row>
    <row r="37" spans="1:10" ht="16.8" x14ac:dyDescent="0.3">
      <c r="A37" s="142" t="s">
        <v>91</v>
      </c>
      <c r="B37" s="75">
        <v>0</v>
      </c>
      <c r="C37" s="143" t="s">
        <v>38</v>
      </c>
      <c r="D37" s="144" t="str">
        <f>IF(C37="Str",'Personal File'!$C$10,IF(C37="Dex",'Personal File'!$C$11,IF(C37="Con",'Personal File'!$C$12,IF(C37="Int",'Personal File'!$C$13,IF(C37="Wis",'Personal File'!$C$14,IF(C37="Cha",'Personal File'!$C$15))))))</f>
        <v>+3</v>
      </c>
      <c r="E37" s="145" t="str">
        <f t="shared" si="4"/>
        <v>Wis (+3)</v>
      </c>
      <c r="F37" s="93" t="s">
        <v>67</v>
      </c>
      <c r="G37" s="93">
        <f t="shared" si="1"/>
        <v>3</v>
      </c>
      <c r="H37" s="99">
        <f t="shared" ca="1" si="2"/>
        <v>16</v>
      </c>
      <c r="I37" s="93">
        <f t="shared" ca="1" si="6"/>
        <v>19</v>
      </c>
      <c r="J37" s="94"/>
    </row>
    <row r="38" spans="1:10" ht="16.8" x14ac:dyDescent="0.3">
      <c r="A38" s="106" t="s">
        <v>27</v>
      </c>
      <c r="B38" s="107">
        <v>2</v>
      </c>
      <c r="C38" s="108" t="s">
        <v>40</v>
      </c>
      <c r="D38" s="109" t="str">
        <f>IF(C38="Str",'Personal File'!$C$10,IF(C38="Dex",'Personal File'!$C$11,IF(C38="Con",'Personal File'!$C$12,IF(C38="Int",'Personal File'!$C$13,IF(C38="Wis",'Personal File'!$C$14,IF(C38="Cha",'Personal File'!$C$15))))))</f>
        <v>+5</v>
      </c>
      <c r="E38" s="110" t="str">
        <f t="shared" si="4"/>
        <v>Str (+5)</v>
      </c>
      <c r="F38" s="111" t="s">
        <v>67</v>
      </c>
      <c r="G38" s="111">
        <f t="shared" si="1"/>
        <v>7</v>
      </c>
      <c r="H38" s="99">
        <f t="shared" ca="1" si="2"/>
        <v>9</v>
      </c>
      <c r="I38" s="111">
        <f t="shared" ca="1" si="6"/>
        <v>16</v>
      </c>
      <c r="J38" s="112"/>
    </row>
    <row r="39" spans="1:10" ht="16.8" x14ac:dyDescent="0.3">
      <c r="A39" s="130" t="s">
        <v>63</v>
      </c>
      <c r="B39" s="115">
        <v>0</v>
      </c>
      <c r="C39" s="131" t="s">
        <v>39</v>
      </c>
      <c r="D39" s="132" t="str">
        <f>IF(C39="Str",'Personal File'!$C$10,IF(C39="Dex",'Personal File'!$C$11,IF(C39="Con",'Personal File'!$C$12,IF(C39="Int",'Personal File'!$C$13,IF(C39="Wis",'Personal File'!$C$14,IF(C39="Cha",'Personal File'!$C$15))))))</f>
        <v>+0</v>
      </c>
      <c r="E39" s="133" t="str">
        <f t="shared" si="4"/>
        <v>Dex (+0)</v>
      </c>
      <c r="F39" s="119">
        <v>-3</v>
      </c>
      <c r="G39" s="119">
        <f t="shared" si="1"/>
        <v>-3</v>
      </c>
      <c r="H39" s="99">
        <f t="shared" ca="1" si="2"/>
        <v>10</v>
      </c>
      <c r="I39" s="119">
        <f t="shared" ca="1" si="6"/>
        <v>7</v>
      </c>
      <c r="J39" s="120"/>
    </row>
    <row r="40" spans="1:10" ht="16.8" x14ac:dyDescent="0.3">
      <c r="A40" s="134" t="s">
        <v>64</v>
      </c>
      <c r="B40" s="115">
        <v>0</v>
      </c>
      <c r="C40" s="263" t="s">
        <v>35</v>
      </c>
      <c r="D40" s="264" t="str">
        <f>IF(C40="Str",'Personal File'!$C$10,IF(C40="Dex",'Personal File'!$C$11,IF(C40="Con",'Personal File'!$C$12,IF(C40="Int",'Personal File'!$C$13,IF(C40="Wis",'Personal File'!$C$14,IF(C40="Cha",'Personal File'!$C$15))))))</f>
        <v>+2</v>
      </c>
      <c r="E40" s="265" t="str">
        <f t="shared" si="4"/>
        <v>Cha (+2)</v>
      </c>
      <c r="F40" s="119" t="s">
        <v>67</v>
      </c>
      <c r="G40" s="119">
        <f t="shared" si="1"/>
        <v>2</v>
      </c>
      <c r="H40" s="99">
        <f t="shared" ca="1" si="2"/>
        <v>5</v>
      </c>
      <c r="I40" s="119">
        <f t="shared" ca="1" si="6"/>
        <v>7</v>
      </c>
      <c r="J40" s="120"/>
    </row>
    <row r="41" spans="1:10" ht="17.399999999999999" thickBot="1" x14ac:dyDescent="0.35">
      <c r="A41" s="249" t="s">
        <v>65</v>
      </c>
      <c r="B41" s="250">
        <v>0</v>
      </c>
      <c r="C41" s="251" t="s">
        <v>39</v>
      </c>
      <c r="D41" s="252" t="str">
        <f>IF(C41="Str",'Personal File'!$C$10,IF(C41="Dex",'Personal File'!$C$11,IF(C41="Con",'Personal File'!$C$12,IF(C41="Int",'Personal File'!$C$13,IF(C41="Wis",'Personal File'!$C$14,IF(C41="Cha",'Personal File'!$C$15))))))</f>
        <v>+0</v>
      </c>
      <c r="E41" s="253" t="str">
        <f t="shared" si="4"/>
        <v>Dex (+0)</v>
      </c>
      <c r="F41" s="254" t="s">
        <v>67</v>
      </c>
      <c r="G41" s="254">
        <f t="shared" si="1"/>
        <v>0</v>
      </c>
      <c r="H41" s="146">
        <f t="shared" ca="1" si="2"/>
        <v>15</v>
      </c>
      <c r="I41" s="254">
        <f t="shared" ca="1" si="6"/>
        <v>15</v>
      </c>
      <c r="J41" s="255"/>
    </row>
    <row r="42" spans="1:10" ht="16.2" thickTop="1" x14ac:dyDescent="0.3">
      <c r="B42" s="147">
        <f>SUM(B6:B41,B21)</f>
        <v>46</v>
      </c>
      <c r="E42" s="147">
        <f>SUM(E43:E53)</f>
        <v>46</v>
      </c>
      <c r="F42" s="148" t="s">
        <v>71</v>
      </c>
    </row>
    <row r="43" spans="1:10" x14ac:dyDescent="0.3">
      <c r="B43" s="147"/>
      <c r="E43" s="229">
        <f>4*(2+'Personal File'!$C$13)</f>
        <v>12</v>
      </c>
      <c r="F43" s="150" t="s">
        <v>110</v>
      </c>
    </row>
    <row r="44" spans="1:10" x14ac:dyDescent="0.3">
      <c r="B44" s="147"/>
      <c r="E44" s="229">
        <f>2+'Personal File'!$C$13</f>
        <v>3</v>
      </c>
      <c r="F44" s="150" t="s">
        <v>111</v>
      </c>
    </row>
    <row r="45" spans="1:10" x14ac:dyDescent="0.3">
      <c r="B45" s="147"/>
      <c r="E45" s="229">
        <f>2+'Personal File'!$C$13</f>
        <v>3</v>
      </c>
      <c r="F45" s="150" t="s">
        <v>112</v>
      </c>
    </row>
    <row r="46" spans="1:10" x14ac:dyDescent="0.3">
      <c r="B46" s="147"/>
      <c r="E46" s="229">
        <f>2+'Personal File'!$C$13</f>
        <v>3</v>
      </c>
      <c r="F46" s="150" t="s">
        <v>136</v>
      </c>
    </row>
    <row r="47" spans="1:10" x14ac:dyDescent="0.3">
      <c r="E47" s="229">
        <f>2+'Personal File'!$C$13</f>
        <v>3</v>
      </c>
      <c r="F47" s="150" t="s">
        <v>146</v>
      </c>
    </row>
    <row r="48" spans="1:10" x14ac:dyDescent="0.3">
      <c r="E48" s="229">
        <f>2+'Personal File'!$C$13</f>
        <v>3</v>
      </c>
      <c r="F48" s="150" t="s">
        <v>150</v>
      </c>
    </row>
    <row r="49" spans="5:6" x14ac:dyDescent="0.3">
      <c r="E49" s="229">
        <f>2+'Personal File'!$C$13</f>
        <v>3</v>
      </c>
      <c r="F49" s="150" t="s">
        <v>149</v>
      </c>
    </row>
    <row r="50" spans="5:6" x14ac:dyDescent="0.3">
      <c r="E50" s="229">
        <f>2+'Personal File'!$C$13</f>
        <v>3</v>
      </c>
      <c r="F50" s="150" t="s">
        <v>157</v>
      </c>
    </row>
    <row r="51" spans="5:6" x14ac:dyDescent="0.3">
      <c r="E51" s="229">
        <f>2+'Personal File'!$C$13</f>
        <v>3</v>
      </c>
      <c r="F51" s="150" t="s">
        <v>158</v>
      </c>
    </row>
    <row r="52" spans="5:6" x14ac:dyDescent="0.3">
      <c r="E52" s="151">
        <f>'Personal File'!$E$3+3</f>
        <v>10</v>
      </c>
      <c r="F52" s="150" t="s">
        <v>98</v>
      </c>
    </row>
  </sheetData>
  <phoneticPr fontId="0" type="noConversion"/>
  <conditionalFormatting sqref="H3:H41">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showGridLines="0" workbookViewId="0"/>
  </sheetViews>
  <sheetFormatPr defaultColWidth="13" defaultRowHeight="16.8" x14ac:dyDescent="0.3"/>
  <cols>
    <col min="1" max="1" width="33.8984375" style="155" bestFit="1" customWidth="1"/>
    <col min="2" max="2" width="1.8984375" style="152" customWidth="1"/>
    <col min="3" max="3" width="35.296875" style="152" bestFit="1" customWidth="1"/>
    <col min="4" max="16384" width="13" style="152"/>
  </cols>
  <sheetData>
    <row r="1" spans="1:3" ht="24" thickTop="1" thickBot="1" x14ac:dyDescent="0.45">
      <c r="A1" s="271" t="s">
        <v>97</v>
      </c>
      <c r="C1" s="245" t="s">
        <v>163</v>
      </c>
    </row>
    <row r="2" spans="1:3" x14ac:dyDescent="0.3">
      <c r="A2" s="153" t="s">
        <v>179</v>
      </c>
      <c r="C2" s="153" t="s">
        <v>116</v>
      </c>
    </row>
    <row r="3" spans="1:3" x14ac:dyDescent="0.3">
      <c r="A3" s="153" t="s">
        <v>115</v>
      </c>
      <c r="C3" s="154" t="s">
        <v>117</v>
      </c>
    </row>
    <row r="4" spans="1:3" x14ac:dyDescent="0.3">
      <c r="A4" s="153" t="s">
        <v>148</v>
      </c>
      <c r="C4" s="154" t="s">
        <v>137</v>
      </c>
    </row>
    <row r="5" spans="1:3" ht="17.399999999999999" thickBot="1" x14ac:dyDescent="0.35">
      <c r="A5" s="153" t="s">
        <v>173</v>
      </c>
      <c r="C5" s="246" t="s">
        <v>147</v>
      </c>
    </row>
    <row r="6" spans="1:3" ht="18" thickTop="1" thickBot="1" x14ac:dyDescent="0.35">
      <c r="A6" s="246" t="s">
        <v>114</v>
      </c>
    </row>
    <row r="7" spans="1:3" ht="24" thickTop="1" thickBot="1" x14ac:dyDescent="0.45">
      <c r="C7" s="272" t="s">
        <v>164</v>
      </c>
    </row>
    <row r="8" spans="1:3" ht="21.6" thickTop="1" thickBot="1" x14ac:dyDescent="0.35">
      <c r="A8" s="13" t="s">
        <v>81</v>
      </c>
      <c r="C8" s="273" t="s">
        <v>166</v>
      </c>
    </row>
    <row r="9" spans="1:3" ht="17.399999999999999" thickBot="1" x14ac:dyDescent="0.35">
      <c r="A9" s="158" t="s">
        <v>165</v>
      </c>
      <c r="C9" s="274" t="s">
        <v>167</v>
      </c>
    </row>
    <row r="10" spans="1:3" ht="18" thickTop="1" thickBot="1" x14ac:dyDescent="0.35">
      <c r="C10" s="154" t="s">
        <v>168</v>
      </c>
    </row>
    <row r="11" spans="1:3" ht="21.6" thickTop="1" thickBot="1" x14ac:dyDescent="0.35">
      <c r="A11" s="13" t="s">
        <v>171</v>
      </c>
      <c r="C11" s="154" t="s">
        <v>169</v>
      </c>
    </row>
    <row r="12" spans="1:3" ht="17.399999999999999" thickBot="1" x14ac:dyDescent="0.35">
      <c r="A12" s="158" t="s">
        <v>172</v>
      </c>
      <c r="C12" s="246" t="s">
        <v>170</v>
      </c>
    </row>
    <row r="13" spans="1:3" ht="18" thickTop="1" thickBot="1" x14ac:dyDescent="0.35"/>
    <row r="14" spans="1:3" ht="21.6" thickTop="1" thickBot="1" x14ac:dyDescent="0.35">
      <c r="C14" s="12" t="s">
        <v>95</v>
      </c>
    </row>
    <row r="15" spans="1:3" x14ac:dyDescent="0.3">
      <c r="C15" s="156" t="s">
        <v>138</v>
      </c>
    </row>
    <row r="16" spans="1:3" ht="17.399999999999999" thickBot="1" x14ac:dyDescent="0.35">
      <c r="C16" s="157" t="s">
        <v>99</v>
      </c>
    </row>
    <row r="17"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
  <sheetViews>
    <sheetView showGridLines="0" workbookViewId="0"/>
  </sheetViews>
  <sheetFormatPr defaultColWidth="13" defaultRowHeight="15.6" x14ac:dyDescent="0.3"/>
  <cols>
    <col min="1" max="1" width="26.59765625" style="151" bestFit="1" customWidth="1"/>
    <col min="2" max="2" width="8.5" style="151" bestFit="1" customWidth="1"/>
    <col min="3" max="3" width="13" style="151" customWidth="1"/>
    <col min="4" max="4" width="6.296875" style="151" bestFit="1" customWidth="1"/>
    <col min="5" max="5" width="8.5" style="151" bestFit="1" customWidth="1"/>
    <col min="6" max="6" width="9.3984375" style="151" bestFit="1" customWidth="1"/>
    <col min="7" max="7" width="4.3984375" style="151" bestFit="1" customWidth="1"/>
    <col min="8" max="8" width="4.09765625" style="151" bestFit="1" customWidth="1"/>
    <col min="9" max="9" width="4.296875" style="151" bestFit="1" customWidth="1"/>
    <col min="10" max="10" width="6.296875" style="151" bestFit="1" customWidth="1"/>
    <col min="11" max="11" width="15.3984375" style="151" bestFit="1" customWidth="1"/>
    <col min="12" max="12" width="2.8984375" style="21" customWidth="1"/>
    <col min="13" max="13" width="5.796875" style="21" bestFit="1" customWidth="1"/>
    <col min="14" max="16384" width="13" style="21"/>
  </cols>
  <sheetData>
    <row r="1" spans="1:13" ht="23.4" thickBot="1" x14ac:dyDescent="0.35">
      <c r="A1" s="159" t="s">
        <v>28</v>
      </c>
      <c r="B1" s="159"/>
      <c r="C1" s="159"/>
      <c r="D1" s="159"/>
      <c r="E1" s="159"/>
      <c r="F1" s="159"/>
      <c r="G1" s="159"/>
      <c r="H1" s="159"/>
      <c r="I1" s="159"/>
      <c r="J1" s="159"/>
      <c r="K1" s="159"/>
    </row>
    <row r="2" spans="1:13" ht="16.8" thickTop="1" thickBot="1" x14ac:dyDescent="0.35">
      <c r="A2" s="160" t="s">
        <v>8</v>
      </c>
      <c r="B2" s="161" t="s">
        <v>9</v>
      </c>
      <c r="C2" s="161" t="s">
        <v>30</v>
      </c>
      <c r="D2" s="161" t="s">
        <v>31</v>
      </c>
      <c r="E2" s="162" t="s">
        <v>72</v>
      </c>
      <c r="F2" s="161" t="s">
        <v>29</v>
      </c>
      <c r="G2" s="161" t="s">
        <v>32</v>
      </c>
      <c r="H2" s="163" t="s">
        <v>96</v>
      </c>
      <c r="I2" s="164" t="s">
        <v>105</v>
      </c>
      <c r="J2" s="163" t="s">
        <v>87</v>
      </c>
      <c r="K2" s="165" t="s">
        <v>7</v>
      </c>
      <c r="M2" s="166" t="s">
        <v>143</v>
      </c>
    </row>
    <row r="3" spans="1:13" x14ac:dyDescent="0.3">
      <c r="A3" s="279" t="s">
        <v>189</v>
      </c>
      <c r="B3" s="280" t="s">
        <v>118</v>
      </c>
      <c r="C3" s="281" t="str">
        <f>CONCATENATE("+",(ROUNDUP('Personal File'!$C$10*1.5,0))," +special","+1")</f>
        <v>+8 +special+1</v>
      </c>
      <c r="D3" s="282" t="s">
        <v>100</v>
      </c>
      <c r="E3" s="282" t="s">
        <v>140</v>
      </c>
      <c r="F3" s="283" t="s">
        <v>101</v>
      </c>
      <c r="G3" s="284">
        <v>6</v>
      </c>
      <c r="H3" s="285" t="str">
        <f>CONCATENATE("+",RIGHT('Personal File'!$B$7,1)+RIGHT('Personal File'!$C$10)+D3+1)</f>
        <v>+16</v>
      </c>
      <c r="I3" s="286">
        <f t="shared" ref="I3:I5" ca="1" si="0">RANDBETWEEN(1,20)</f>
        <v>3</v>
      </c>
      <c r="J3" s="287">
        <f t="shared" ref="J3:J6" ca="1" si="1">I3+H3</f>
        <v>19</v>
      </c>
      <c r="K3" s="288" t="s">
        <v>188</v>
      </c>
      <c r="M3" s="299"/>
    </row>
    <row r="4" spans="1:13" x14ac:dyDescent="0.3">
      <c r="A4" s="289" t="s">
        <v>182</v>
      </c>
      <c r="B4" s="290" t="s">
        <v>118</v>
      </c>
      <c r="C4" s="291" t="str">
        <f>CONCATENATE("+",(ROUNDUP('Personal File'!$C$10*1.5,0))," +special","+1")</f>
        <v>+8 +special+1</v>
      </c>
      <c r="D4" s="292" t="s">
        <v>100</v>
      </c>
      <c r="E4" s="292" t="s">
        <v>140</v>
      </c>
      <c r="F4" s="293" t="s">
        <v>101</v>
      </c>
      <c r="G4" s="297"/>
      <c r="H4" s="294" t="str">
        <f>CONCATENATE("+",RIGHT('Personal File'!$B$7,1)+RIGHT('Personal File'!$C$10)+D4+1-5)</f>
        <v>+11</v>
      </c>
      <c r="I4" s="295">
        <f t="shared" ca="1" si="0"/>
        <v>12</v>
      </c>
      <c r="J4" s="298">
        <f t="shared" ref="J4:J5" ca="1" si="2">I4+H4</f>
        <v>23</v>
      </c>
      <c r="K4" s="296" t="s">
        <v>188</v>
      </c>
      <c r="M4" s="299"/>
    </row>
    <row r="5" spans="1:13" x14ac:dyDescent="0.3">
      <c r="A5" s="279" t="s">
        <v>134</v>
      </c>
      <c r="B5" s="280" t="s">
        <v>135</v>
      </c>
      <c r="C5" s="281" t="str">
        <f>CONCATENATE("+",(ROUNDUP('Personal File'!$C$10*1.5,0)))</f>
        <v>+8</v>
      </c>
      <c r="D5" s="282" t="s">
        <v>67</v>
      </c>
      <c r="E5" s="282" t="s">
        <v>127</v>
      </c>
      <c r="F5" s="283" t="s">
        <v>128</v>
      </c>
      <c r="G5" s="284">
        <v>0</v>
      </c>
      <c r="H5" s="285" t="str">
        <f>CONCATENATE("+",RIGHT('Personal File'!$B$7,1)+RIGHT('Personal File'!$C$10)+D5)</f>
        <v>+14</v>
      </c>
      <c r="I5" s="286">
        <f t="shared" ca="1" si="0"/>
        <v>17</v>
      </c>
      <c r="J5" s="287">
        <f t="shared" ca="1" si="2"/>
        <v>31</v>
      </c>
      <c r="K5" s="288"/>
      <c r="M5" s="301"/>
    </row>
    <row r="6" spans="1:13" ht="16.2" thickBot="1" x14ac:dyDescent="0.35">
      <c r="A6" s="5" t="s">
        <v>180</v>
      </c>
      <c r="B6" s="6" t="s">
        <v>142</v>
      </c>
      <c r="C6" s="7" t="str">
        <f>CONCATENATE("+",(ROUNDUP('Personal File'!$C$10*1.5,0)))</f>
        <v>+8</v>
      </c>
      <c r="D6" s="8" t="s">
        <v>100</v>
      </c>
      <c r="E6" s="8" t="s">
        <v>140</v>
      </c>
      <c r="F6" s="9" t="s">
        <v>141</v>
      </c>
      <c r="G6" s="10">
        <v>1</v>
      </c>
      <c r="H6" s="14" t="str">
        <f>CONCATENATE("+",RIGHT('Personal File'!$B$7,1)+RIGHT('Personal File'!$C$10)+D6)</f>
        <v>+15</v>
      </c>
      <c r="I6" s="167">
        <f ca="1">RANDBETWEEN(1,20)</f>
        <v>7</v>
      </c>
      <c r="J6" s="168">
        <f t="shared" ca="1" si="1"/>
        <v>22</v>
      </c>
      <c r="K6" s="277"/>
      <c r="M6" s="300"/>
    </row>
    <row r="7" spans="1:13" ht="6" customHeight="1" thickTop="1" thickBot="1" x14ac:dyDescent="0.35">
      <c r="I7" s="149"/>
      <c r="J7" s="149"/>
    </row>
    <row r="8" spans="1:13" ht="16.8" thickTop="1" thickBot="1" x14ac:dyDescent="0.35">
      <c r="A8" s="160" t="s">
        <v>11</v>
      </c>
      <c r="B8" s="161" t="s">
        <v>12</v>
      </c>
      <c r="C8" s="161" t="s">
        <v>30</v>
      </c>
      <c r="D8" s="161" t="s">
        <v>31</v>
      </c>
      <c r="E8" s="162" t="s">
        <v>72</v>
      </c>
      <c r="F8" s="161" t="s">
        <v>13</v>
      </c>
      <c r="G8" s="161" t="s">
        <v>32</v>
      </c>
      <c r="H8" s="163" t="s">
        <v>96</v>
      </c>
      <c r="I8" s="164" t="s">
        <v>105</v>
      </c>
      <c r="J8" s="163" t="s">
        <v>87</v>
      </c>
      <c r="K8" s="165" t="s">
        <v>7</v>
      </c>
      <c r="M8" s="166" t="s">
        <v>143</v>
      </c>
    </row>
    <row r="9" spans="1:13" ht="16.2" thickBot="1" x14ac:dyDescent="0.35">
      <c r="A9" s="169" t="s">
        <v>183</v>
      </c>
      <c r="B9" s="170" t="s">
        <v>118</v>
      </c>
      <c r="C9" s="171" t="s">
        <v>67</v>
      </c>
      <c r="D9" s="171" t="s">
        <v>100</v>
      </c>
      <c r="E9" s="170" t="s">
        <v>184</v>
      </c>
      <c r="F9" s="171" t="s">
        <v>145</v>
      </c>
      <c r="G9" s="302">
        <v>8</v>
      </c>
      <c r="H9" s="172" t="str">
        <f>CONCATENATE("+",RIGHT('Personal File'!$B$7,1)+RIGHT('Personal File'!$C$11)+D9)</f>
        <v>+10</v>
      </c>
      <c r="I9" s="173">
        <f ca="1">RANDBETWEEN(1,20)</f>
        <v>13</v>
      </c>
      <c r="J9" s="174">
        <f t="shared" ref="J9" ca="1" si="3">I9+H9</f>
        <v>23</v>
      </c>
      <c r="K9" s="175"/>
      <c r="M9" s="300">
        <v>2300</v>
      </c>
    </row>
    <row r="10" spans="1:13" ht="6" customHeight="1" thickTop="1" thickBot="1" x14ac:dyDescent="0.35">
      <c r="D10" s="176"/>
      <c r="E10" s="176"/>
      <c r="G10" s="177"/>
      <c r="H10" s="177"/>
      <c r="I10" s="177"/>
      <c r="J10" s="177"/>
    </row>
    <row r="11" spans="1:13" ht="16.8" thickTop="1" thickBot="1" x14ac:dyDescent="0.35">
      <c r="A11" s="160" t="s">
        <v>76</v>
      </c>
      <c r="B11" s="161" t="s">
        <v>22</v>
      </c>
      <c r="C11" s="161" t="s">
        <v>39</v>
      </c>
      <c r="D11" s="161" t="s">
        <v>87</v>
      </c>
      <c r="E11" s="161" t="s">
        <v>88</v>
      </c>
      <c r="F11" s="161" t="s">
        <v>89</v>
      </c>
      <c r="G11" s="161" t="s">
        <v>32</v>
      </c>
      <c r="H11" s="178" t="s">
        <v>7</v>
      </c>
      <c r="I11" s="179"/>
      <c r="J11" s="179"/>
      <c r="K11" s="180"/>
      <c r="M11" s="166" t="s">
        <v>143</v>
      </c>
    </row>
    <row r="12" spans="1:13" x14ac:dyDescent="0.3">
      <c r="A12" s="248" t="s">
        <v>181</v>
      </c>
      <c r="B12" s="182">
        <v>7</v>
      </c>
      <c r="C12" s="181">
        <v>2</v>
      </c>
      <c r="D12" s="182">
        <v>1</v>
      </c>
      <c r="E12" s="183">
        <v>0.25</v>
      </c>
      <c r="F12" s="181" t="s">
        <v>124</v>
      </c>
      <c r="G12" s="184">
        <v>30</v>
      </c>
      <c r="H12" s="185"/>
      <c r="I12" s="186"/>
      <c r="J12" s="186"/>
      <c r="K12" s="187"/>
      <c r="M12" s="299">
        <v>1300</v>
      </c>
    </row>
    <row r="13" spans="1:13" ht="16.2" thickBot="1" x14ac:dyDescent="0.35">
      <c r="A13" s="304" t="s">
        <v>185</v>
      </c>
      <c r="B13" s="305">
        <v>5</v>
      </c>
      <c r="C13" s="306" t="s">
        <v>186</v>
      </c>
      <c r="D13" s="305" t="s">
        <v>186</v>
      </c>
      <c r="E13" s="307" t="s">
        <v>186</v>
      </c>
      <c r="F13" s="306" t="s">
        <v>186</v>
      </c>
      <c r="G13" s="308" t="s">
        <v>186</v>
      </c>
      <c r="H13" s="309"/>
      <c r="I13" s="310"/>
      <c r="J13" s="310"/>
      <c r="K13" s="311"/>
      <c r="M13" s="312" t="s">
        <v>186</v>
      </c>
    </row>
    <row r="14" spans="1:13" ht="6.75" customHeight="1" thickTop="1" thickBot="1" x14ac:dyDescent="0.35"/>
    <row r="15" spans="1:13" ht="16.8" thickTop="1" thickBot="1" x14ac:dyDescent="0.35">
      <c r="A15" s="149"/>
      <c r="B15" s="149"/>
      <c r="D15" s="188" t="s">
        <v>77</v>
      </c>
      <c r="E15" s="189"/>
      <c r="F15" s="178" t="s">
        <v>10</v>
      </c>
      <c r="G15" s="161" t="s">
        <v>32</v>
      </c>
      <c r="H15" s="163" t="s">
        <v>96</v>
      </c>
      <c r="I15" s="163"/>
      <c r="J15" s="163"/>
      <c r="K15" s="165" t="s">
        <v>7</v>
      </c>
      <c r="M15" s="166" t="s">
        <v>143</v>
      </c>
    </row>
    <row r="16" spans="1:13" ht="16.2" thickBot="1" x14ac:dyDescent="0.35">
      <c r="A16" s="149"/>
      <c r="B16" s="149"/>
      <c r="D16" s="190"/>
      <c r="E16" s="191"/>
      <c r="F16" s="192"/>
      <c r="G16" s="193"/>
      <c r="H16" s="194"/>
      <c r="I16" s="195"/>
      <c r="J16" s="195"/>
      <c r="K16" s="175"/>
      <c r="M16" s="300"/>
    </row>
    <row r="17" spans="1:2" ht="16.2" thickTop="1" x14ac:dyDescent="0.3">
      <c r="A17" s="149"/>
      <c r="B17" s="149"/>
    </row>
    <row r="18" spans="1:2" x14ac:dyDescent="0.3">
      <c r="A18" s="149"/>
      <c r="B18" s="149"/>
    </row>
    <row r="19" spans="1:2" x14ac:dyDescent="0.3">
      <c r="A19" s="149"/>
      <c r="B19" s="149"/>
    </row>
    <row r="20" spans="1:2" x14ac:dyDescent="0.3">
      <c r="A20" s="149"/>
      <c r="B20" s="149"/>
    </row>
    <row r="21" spans="1:2" x14ac:dyDescent="0.3">
      <c r="A21" s="149"/>
      <c r="B21" s="149"/>
    </row>
  </sheetData>
  <phoneticPr fontId="0" type="noConversion"/>
  <conditionalFormatting sqref="I3:I6">
    <cfRule type="cellIs" dxfId="3" priority="15" operator="equal">
      <formula>20</formula>
    </cfRule>
    <cfRule type="cellIs" dxfId="2" priority="16" operator="equal">
      <formula>1</formula>
    </cfRule>
  </conditionalFormatting>
  <conditionalFormatting sqref="I9">
    <cfRule type="cellIs" dxfId="1" priority="13" operator="equal">
      <formula>20</formula>
    </cfRule>
    <cfRule type="cellIs" dxfId="0" priority="1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showGridLines="0" workbookViewId="0"/>
  </sheetViews>
  <sheetFormatPr defaultColWidth="13" defaultRowHeight="15.6" x14ac:dyDescent="0.3"/>
  <cols>
    <col min="1" max="1" width="26.8984375" style="151" bestFit="1" customWidth="1"/>
    <col min="2" max="2" width="4.69921875" style="151" bestFit="1" customWidth="1"/>
    <col min="3" max="3" width="4.69921875" style="177" bestFit="1" customWidth="1"/>
    <col min="4" max="5" width="26.59765625" style="21" customWidth="1"/>
    <col min="6" max="6" width="2.09765625" style="151" customWidth="1"/>
    <col min="7" max="7" width="5.69921875" style="21" bestFit="1" customWidth="1"/>
    <col min="8" max="16384" width="13" style="21"/>
  </cols>
  <sheetData>
    <row r="1" spans="1:7" ht="23.4" thickBot="1" x14ac:dyDescent="0.35">
      <c r="A1" s="159" t="s">
        <v>82</v>
      </c>
      <c r="B1" s="159"/>
      <c r="C1" s="196"/>
      <c r="D1" s="159"/>
      <c r="E1" s="159"/>
    </row>
    <row r="2" spans="1:7" s="151" customFormat="1" ht="16.8" thickTop="1" thickBot="1" x14ac:dyDescent="0.35">
      <c r="A2" s="197" t="s">
        <v>83</v>
      </c>
      <c r="B2" s="197" t="s">
        <v>10</v>
      </c>
      <c r="C2" s="198" t="s">
        <v>32</v>
      </c>
      <c r="D2" s="199" t="s">
        <v>84</v>
      </c>
      <c r="E2" s="200" t="s">
        <v>85</v>
      </c>
      <c r="G2" s="201" t="s">
        <v>143</v>
      </c>
    </row>
    <row r="3" spans="1:7" x14ac:dyDescent="0.3">
      <c r="A3" s="202" t="s">
        <v>102</v>
      </c>
      <c r="B3" s="203">
        <v>2</v>
      </c>
      <c r="C3" s="204">
        <v>2</v>
      </c>
      <c r="D3" s="205"/>
      <c r="E3" s="206"/>
      <c r="F3" s="149"/>
      <c r="G3" s="207"/>
    </row>
    <row r="4" spans="1:7" x14ac:dyDescent="0.3">
      <c r="A4" s="202" t="s">
        <v>122</v>
      </c>
      <c r="B4" s="208">
        <v>1</v>
      </c>
      <c r="C4" s="209">
        <v>0.5</v>
      </c>
      <c r="D4" s="205"/>
      <c r="E4" s="206"/>
      <c r="G4" s="210"/>
    </row>
    <row r="5" spans="1:7" x14ac:dyDescent="0.3">
      <c r="A5" s="202" t="s">
        <v>175</v>
      </c>
      <c r="B5" s="203">
        <v>1</v>
      </c>
      <c r="C5" s="204" t="s">
        <v>125</v>
      </c>
      <c r="D5" s="205"/>
      <c r="E5" s="206"/>
      <c r="G5" s="211"/>
    </row>
    <row r="6" spans="1:7" ht="16.2" thickBot="1" x14ac:dyDescent="0.35">
      <c r="A6" s="212" t="s">
        <v>174</v>
      </c>
      <c r="B6" s="213">
        <v>1</v>
      </c>
      <c r="C6" s="214">
        <v>0</v>
      </c>
      <c r="D6" s="215"/>
      <c r="E6" s="216"/>
      <c r="G6" s="217"/>
    </row>
    <row r="7" spans="1:7" ht="24" thickTop="1" thickBot="1" x14ac:dyDescent="0.35">
      <c r="A7" s="159" t="s">
        <v>86</v>
      </c>
      <c r="B7" s="218"/>
      <c r="C7" s="218"/>
      <c r="D7" s="159"/>
      <c r="E7" s="219"/>
    </row>
    <row r="8" spans="1:7" ht="16.8" thickTop="1" thickBot="1" x14ac:dyDescent="0.35">
      <c r="A8" s="197" t="s">
        <v>83</v>
      </c>
      <c r="B8" s="197" t="s">
        <v>10</v>
      </c>
      <c r="C8" s="198" t="s">
        <v>32</v>
      </c>
      <c r="D8" s="199" t="s">
        <v>84</v>
      </c>
      <c r="E8" s="200" t="s">
        <v>85</v>
      </c>
      <c r="G8" s="201" t="s">
        <v>143</v>
      </c>
    </row>
    <row r="9" spans="1:7" x14ac:dyDescent="0.3">
      <c r="A9" s="220" t="s">
        <v>102</v>
      </c>
      <c r="B9" s="203">
        <v>1</v>
      </c>
      <c r="C9" s="204">
        <v>0</v>
      </c>
      <c r="D9" s="221"/>
      <c r="E9" s="206"/>
      <c r="F9" s="149"/>
      <c r="G9" s="207"/>
    </row>
    <row r="10" spans="1:7" x14ac:dyDescent="0.3">
      <c r="A10" s="222" t="s">
        <v>103</v>
      </c>
      <c r="B10" s="223">
        <v>5</v>
      </c>
      <c r="C10" s="224">
        <v>5</v>
      </c>
      <c r="D10" s="225"/>
      <c r="E10" s="206"/>
      <c r="F10" s="149"/>
      <c r="G10" s="210"/>
    </row>
    <row r="11" spans="1:7" x14ac:dyDescent="0.3">
      <c r="A11" s="244" t="s">
        <v>144</v>
      </c>
      <c r="B11" s="223">
        <v>1</v>
      </c>
      <c r="C11" s="224">
        <v>0</v>
      </c>
      <c r="D11" s="225"/>
      <c r="E11" s="227"/>
      <c r="F11" s="149"/>
      <c r="G11" s="210"/>
    </row>
    <row r="12" spans="1:7" x14ac:dyDescent="0.3">
      <c r="A12" s="222" t="s">
        <v>123</v>
      </c>
      <c r="B12" s="223">
        <v>1</v>
      </c>
      <c r="C12" s="224">
        <v>0</v>
      </c>
      <c r="D12" s="226"/>
      <c r="E12" s="227"/>
      <c r="F12" s="149"/>
      <c r="G12" s="211"/>
    </row>
    <row r="13" spans="1:7" x14ac:dyDescent="0.3">
      <c r="A13" s="222" t="s">
        <v>126</v>
      </c>
      <c r="B13" s="223">
        <v>750</v>
      </c>
      <c r="C13" s="224">
        <f>B13/100</f>
        <v>7.5</v>
      </c>
      <c r="D13" s="226"/>
      <c r="E13" s="206"/>
      <c r="F13" s="149"/>
      <c r="G13" s="210"/>
    </row>
    <row r="14" spans="1:7" x14ac:dyDescent="0.3">
      <c r="A14" s="222" t="s">
        <v>139</v>
      </c>
      <c r="B14" s="223">
        <v>5</v>
      </c>
      <c r="C14" s="224">
        <v>5</v>
      </c>
      <c r="D14" s="226"/>
      <c r="E14" s="206"/>
      <c r="F14" s="149"/>
      <c r="G14" s="210"/>
    </row>
    <row r="15" spans="1:7" x14ac:dyDescent="0.3">
      <c r="A15" s="222" t="s">
        <v>120</v>
      </c>
      <c r="B15" s="223">
        <v>8</v>
      </c>
      <c r="C15" s="224">
        <f>B15</f>
        <v>8</v>
      </c>
      <c r="D15" s="226"/>
      <c r="E15" s="227"/>
      <c r="F15" s="149"/>
      <c r="G15" s="210"/>
    </row>
    <row r="16" spans="1:7" x14ac:dyDescent="0.3">
      <c r="A16" s="222" t="s">
        <v>104</v>
      </c>
      <c r="B16" s="223">
        <v>10</v>
      </c>
      <c r="C16" s="224">
        <f>B16</f>
        <v>10</v>
      </c>
      <c r="D16" s="226"/>
      <c r="E16" s="227"/>
      <c r="F16" s="149"/>
      <c r="G16" s="211"/>
    </row>
    <row r="17" spans="1:7" ht="16.2" thickBot="1" x14ac:dyDescent="0.35">
      <c r="A17" s="212" t="s">
        <v>121</v>
      </c>
      <c r="B17" s="213">
        <v>0.5</v>
      </c>
      <c r="C17" s="214">
        <v>4</v>
      </c>
      <c r="D17" s="228"/>
      <c r="E17" s="216"/>
      <c r="F17" s="149"/>
      <c r="G17" s="217"/>
    </row>
    <row r="18" spans="1:7" ht="24" thickTop="1" thickBot="1" x14ac:dyDescent="0.35">
      <c r="A18" s="69"/>
      <c r="B18" s="229"/>
      <c r="C18" s="230"/>
      <c r="D18" s="231" t="s">
        <v>176</v>
      </c>
      <c r="E18" s="219"/>
    </row>
    <row r="19" spans="1:7" ht="16.8" thickTop="1" thickBot="1" x14ac:dyDescent="0.35">
      <c r="A19" s="197" t="s">
        <v>83</v>
      </c>
      <c r="B19" s="232" t="s">
        <v>10</v>
      </c>
      <c r="C19" s="198" t="s">
        <v>32</v>
      </c>
      <c r="D19" s="199" t="s">
        <v>84</v>
      </c>
      <c r="E19" s="200" t="s">
        <v>85</v>
      </c>
      <c r="G19" s="201" t="s">
        <v>143</v>
      </c>
    </row>
    <row r="20" spans="1:7" x14ac:dyDescent="0.3">
      <c r="A20" s="257" t="s">
        <v>177</v>
      </c>
      <c r="B20" s="234">
        <v>4</v>
      </c>
      <c r="C20" s="235">
        <f>5*B20</f>
        <v>20</v>
      </c>
      <c r="D20" s="276" t="s">
        <v>178</v>
      </c>
      <c r="E20" s="236"/>
      <c r="G20" s="207"/>
    </row>
    <row r="21" spans="1:7" x14ac:dyDescent="0.3">
      <c r="A21" s="233"/>
      <c r="B21" s="237"/>
      <c r="C21" s="238"/>
      <c r="D21" s="239"/>
      <c r="E21" s="240"/>
      <c r="G21" s="210"/>
    </row>
    <row r="22" spans="1:7" x14ac:dyDescent="0.3">
      <c r="A22" s="233"/>
      <c r="B22" s="237"/>
      <c r="C22" s="238"/>
      <c r="D22" s="239"/>
      <c r="E22" s="240"/>
      <c r="G22" s="210"/>
    </row>
    <row r="23" spans="1:7" x14ac:dyDescent="0.3">
      <c r="A23" s="233"/>
      <c r="B23" s="237"/>
      <c r="C23" s="238"/>
      <c r="D23" s="239"/>
      <c r="E23" s="240"/>
      <c r="G23" s="211"/>
    </row>
    <row r="24" spans="1:7" ht="16.2" thickBot="1" x14ac:dyDescent="0.35">
      <c r="A24" s="241"/>
      <c r="B24" s="213"/>
      <c r="C24" s="214"/>
      <c r="D24" s="215"/>
      <c r="E24" s="216"/>
      <c r="G24" s="217"/>
    </row>
    <row r="25" spans="1:7" ht="23.4" thickTop="1" x14ac:dyDescent="0.3">
      <c r="A25" s="69"/>
      <c r="B25" s="69" t="s">
        <v>119</v>
      </c>
      <c r="C25" s="177">
        <f>SUM(C20:C24)</f>
        <v>20</v>
      </c>
      <c r="D25" s="231"/>
      <c r="E25" s="219"/>
    </row>
    <row r="26" spans="1:7" x14ac:dyDescent="0.3">
      <c r="B26" s="242"/>
    </row>
    <row r="27" spans="1:7" x14ac:dyDescent="0.3">
      <c r="A27" s="21"/>
      <c r="B27" s="243"/>
    </row>
    <row r="28" spans="1:7" x14ac:dyDescent="0.3">
      <c r="B28" s="242"/>
    </row>
    <row r="29" spans="1:7" x14ac:dyDescent="0.3">
      <c r="B29" s="242"/>
    </row>
    <row r="30" spans="1:7" x14ac:dyDescent="0.3">
      <c r="B30" s="242"/>
    </row>
    <row r="31" spans="1:7" x14ac:dyDescent="0.3">
      <c r="B31" s="242"/>
    </row>
    <row r="32" spans="1:7" x14ac:dyDescent="0.3">
      <c r="B32" s="242"/>
    </row>
    <row r="33" spans="2:2" x14ac:dyDescent="0.3">
      <c r="B33" s="242"/>
    </row>
    <row r="34" spans="2:2" x14ac:dyDescent="0.3">
      <c r="B34" s="242"/>
    </row>
    <row r="35" spans="2:2" x14ac:dyDescent="0.3">
      <c r="B35" s="242"/>
    </row>
    <row r="36" spans="2:2" x14ac:dyDescent="0.3">
      <c r="B36" s="242"/>
    </row>
    <row r="37" spans="2:2" x14ac:dyDescent="0.3">
      <c r="B37" s="242"/>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2023-11-04T13:48:14Z</dcterms:modified>
</cp:coreProperties>
</file>