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A\Juegos\FoL\NPCs\"/>
    </mc:Choice>
  </mc:AlternateContent>
  <xr:revisionPtr revIDLastSave="0" documentId="13_ncr:1_{DDBCBAF8-B408-4990-B7A0-1540091ABB83}" xr6:coauthVersionLast="47" xr6:coauthVersionMax="47" xr10:uidLastSave="{00000000-0000-0000-0000-000000000000}"/>
  <bookViews>
    <workbookView xWindow="-108" yWindow="-108" windowWidth="23256" windowHeight="13176" tabRatio="471" xr2:uid="{00000000-000D-0000-FFFF-FFFF00000000}"/>
  </bookViews>
  <sheets>
    <sheet name="Personal File" sheetId="4" r:id="rId1"/>
    <sheet name="Skills" sheetId="15" r:id="rId2"/>
    <sheet name="Spellbook" sheetId="21" r:id="rId3"/>
    <sheet name="Spells" sheetId="17" r:id="rId4"/>
    <sheet name="Feats" sheetId="25" r:id="rId5"/>
    <sheet name="Martial" sheetId="6" r:id="rId6"/>
    <sheet name="Equipment" sheetId="19" r:id="rId7"/>
    <sheet name="Familiar" sheetId="22" r:id="rId8"/>
    <sheet name="Studies" sheetId="24" r:id="rId9"/>
    <sheet name="XP Awards" sheetId="23" r:id="rId10"/>
  </sheets>
  <externalReferences>
    <externalReference r:id="rId11"/>
  </externalReferences>
  <definedNames>
    <definedName name="NoShade">'[1]Spell Sheet'!$FH$1</definedName>
    <definedName name="_xlnm.Print_Area" localSheetId="6">Equipment!#REF!</definedName>
    <definedName name="_xlnm.Print_Area" localSheetId="7">Familiar!$A$1:$H$12</definedName>
    <definedName name="_xlnm.Print_Area" localSheetId="4">Feats!#REF!</definedName>
    <definedName name="_xlnm.Print_Area" localSheetId="5">Martial!#REF!</definedName>
    <definedName name="_xlnm.Print_Area" localSheetId="0">'Personal File'!$A$1:$H$16</definedName>
    <definedName name="_xlnm.Print_Area" localSheetId="1">Skills!$A$1:$K$36</definedName>
    <definedName name="_xlnm.Print_Area" localSheetId="2">Spellbook!$A$1:$I$42</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4" l="1"/>
  <c r="B11" i="4"/>
  <c r="B8" i="4" l="1"/>
  <c r="I8" i="6" l="1"/>
  <c r="I3" i="24" l="1"/>
  <c r="J3" i="24"/>
  <c r="C124" i="21"/>
  <c r="C125" i="21"/>
  <c r="C126" i="21"/>
  <c r="C127" i="21"/>
  <c r="C128" i="21"/>
  <c r="C129" i="21"/>
  <c r="C130" i="21"/>
  <c r="E8" i="24" l="1"/>
  <c r="E7" i="24"/>
  <c r="E6" i="24"/>
  <c r="E4" i="24"/>
  <c r="E5" i="24"/>
  <c r="G3" i="24"/>
  <c r="H3" i="24"/>
  <c r="K3" i="24"/>
  <c r="L3" i="24"/>
  <c r="M3" i="24"/>
  <c r="N3" i="24"/>
  <c r="O3" i="24"/>
  <c r="H5" i="17" l="1"/>
  <c r="C12" i="23" l="1"/>
  <c r="B16" i="23" s="1"/>
  <c r="B18" i="23" s="1"/>
  <c r="B20" i="23" s="1"/>
  <c r="F49" i="15" l="1"/>
  <c r="G10" i="19" l="1"/>
  <c r="G4" i="19"/>
  <c r="M22" i="6"/>
  <c r="M21" i="6"/>
  <c r="M23" i="6"/>
  <c r="H6" i="15" l="1"/>
  <c r="H50" i="15"/>
  <c r="H49" i="15"/>
  <c r="H48" i="15"/>
  <c r="H47" i="15"/>
  <c r="H46" i="15"/>
  <c r="H45" i="15"/>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B56" i="15"/>
  <c r="G51" i="19" l="1"/>
  <c r="C51" i="19"/>
  <c r="C39" i="19"/>
  <c r="C50" i="19"/>
  <c r="G33" i="19" l="1"/>
  <c r="G41" i="19"/>
  <c r="C29" i="19"/>
  <c r="G29" i="19"/>
  <c r="G21" i="19"/>
  <c r="G15" i="19"/>
  <c r="C34" i="19"/>
  <c r="G34" i="19"/>
  <c r="G39" i="19"/>
  <c r="M24" i="6" l="1"/>
  <c r="M25" i="6"/>
  <c r="M26" i="6"/>
  <c r="M27" i="6"/>
  <c r="M28" i="6"/>
  <c r="M29" i="6"/>
  <c r="M30" i="6"/>
  <c r="M31" i="6"/>
  <c r="C9" i="22"/>
  <c r="C8" i="22"/>
  <c r="C7" i="22"/>
  <c r="C6" i="22"/>
  <c r="C5" i="22"/>
  <c r="C4" i="22"/>
  <c r="G54" i="19" l="1"/>
  <c r="B14" i="4"/>
  <c r="B5" i="15" l="1"/>
  <c r="B4" i="15"/>
  <c r="B3" i="15"/>
  <c r="B5" i="17"/>
  <c r="C5" i="17"/>
  <c r="D5" i="17"/>
  <c r="E5" i="17"/>
  <c r="D7" i="17"/>
  <c r="H8" i="6" s="1"/>
  <c r="J8" i="6" s="1"/>
  <c r="C14" i="4" l="1"/>
  <c r="H7" i="15"/>
  <c r="F34" i="15"/>
  <c r="F50" i="15"/>
  <c r="X27" i="17" l="1"/>
  <c r="X19" i="17"/>
  <c r="X11" i="17"/>
  <c r="X3" i="17"/>
  <c r="X7" i="17"/>
  <c r="X30" i="17"/>
  <c r="X6" i="17"/>
  <c r="X34" i="17"/>
  <c r="X26" i="17"/>
  <c r="X18" i="17"/>
  <c r="X10" i="17"/>
  <c r="X15" i="17"/>
  <c r="X14" i="17"/>
  <c r="X4" i="17"/>
  <c r="X33" i="17"/>
  <c r="X25" i="17"/>
  <c r="X17" i="17"/>
  <c r="X9" i="17"/>
  <c r="X31" i="17"/>
  <c r="X22" i="17"/>
  <c r="X12" i="17"/>
  <c r="X32" i="17"/>
  <c r="X24" i="17"/>
  <c r="X16" i="17"/>
  <c r="X8" i="17"/>
  <c r="X23" i="17"/>
  <c r="X20" i="17"/>
  <c r="X29" i="17"/>
  <c r="X21" i="17"/>
  <c r="X13" i="17"/>
  <c r="X5" i="17"/>
  <c r="X28" i="17"/>
  <c r="Q3" i="17"/>
  <c r="Q11" i="17"/>
  <c r="Q19" i="17"/>
  <c r="Q27" i="17"/>
  <c r="Q4" i="17"/>
  <c r="Q12" i="17"/>
  <c r="Q20" i="17"/>
  <c r="Q28" i="17"/>
  <c r="Q29" i="17"/>
  <c r="Q15" i="17"/>
  <c r="Q31" i="17"/>
  <c r="Q24" i="17"/>
  <c r="Q25" i="17"/>
  <c r="Q10" i="17"/>
  <c r="Q5" i="17"/>
  <c r="Q13" i="17"/>
  <c r="Q21" i="17"/>
  <c r="Q23" i="17"/>
  <c r="Q16" i="17"/>
  <c r="Q32" i="17"/>
  <c r="Q33" i="17"/>
  <c r="Q26" i="17"/>
  <c r="Q6" i="17"/>
  <c r="Q14" i="17"/>
  <c r="Q22" i="17"/>
  <c r="Q30" i="17"/>
  <c r="Q8" i="17"/>
  <c r="Q17" i="17"/>
  <c r="Q18" i="17"/>
  <c r="Q7" i="17"/>
  <c r="Q9" i="17"/>
  <c r="Q34" i="17"/>
  <c r="E67" i="15"/>
  <c r="D32" i="15"/>
  <c r="D27" i="15"/>
  <c r="G27" i="15" s="1"/>
  <c r="I27" i="15" s="1"/>
  <c r="D29" i="15"/>
  <c r="G29" i="15" s="1"/>
  <c r="I29" i="15" s="1"/>
  <c r="D26" i="15"/>
  <c r="G26" i="15" s="1"/>
  <c r="I26" i="15" s="1"/>
  <c r="D28" i="15"/>
  <c r="D31" i="15"/>
  <c r="E31" i="15" s="1"/>
  <c r="D30" i="15"/>
  <c r="G30" i="15" s="1"/>
  <c r="I30" i="15" s="1"/>
  <c r="D25" i="15"/>
  <c r="G25" i="15" s="1"/>
  <c r="I25" i="15" s="1"/>
  <c r="G32" i="15" l="1"/>
  <c r="I32" i="15" s="1"/>
  <c r="E32" i="15"/>
  <c r="G31" i="15"/>
  <c r="I31" i="15" s="1"/>
  <c r="E27" i="15"/>
  <c r="E26" i="15"/>
  <c r="E30" i="15"/>
  <c r="E29" i="15"/>
  <c r="E25" i="15"/>
  <c r="E28" i="15"/>
  <c r="G28" i="15"/>
  <c r="I28" i="15" s="1"/>
  <c r="H54" i="15"/>
  <c r="H53" i="15"/>
  <c r="H52" i="15"/>
  <c r="H51" i="15"/>
  <c r="G5" i="17" l="1"/>
  <c r="C33" i="19" l="1"/>
  <c r="F5" i="17" l="1"/>
  <c r="I7" i="6" l="1"/>
  <c r="H3" i="15" l="1"/>
  <c r="H5" i="15"/>
  <c r="H4" i="15"/>
  <c r="I9" i="6" l="1"/>
  <c r="I3" i="6"/>
  <c r="I4" i="6"/>
  <c r="C16" i="4" l="1"/>
  <c r="E10" i="4" s="1"/>
  <c r="C15" i="4"/>
  <c r="D5" i="15" s="1"/>
  <c r="C13" i="4"/>
  <c r="E13" i="4" s="1"/>
  <c r="C12" i="4"/>
  <c r="C11" i="4"/>
  <c r="E14" i="4" l="1"/>
  <c r="H7" i="6"/>
  <c r="J7" i="6" s="1"/>
  <c r="H6" i="17"/>
  <c r="D6" i="17"/>
  <c r="E6" i="17"/>
  <c r="C6" i="17"/>
  <c r="B6" i="17"/>
  <c r="B9" i="4"/>
  <c r="D48" i="15"/>
  <c r="D44" i="15"/>
  <c r="D45" i="15"/>
  <c r="D47" i="15"/>
  <c r="D43" i="15"/>
  <c r="D46" i="15"/>
  <c r="F6" i="17"/>
  <c r="G6" i="17"/>
  <c r="E16" i="4"/>
  <c r="E15" i="4" s="1"/>
  <c r="E65" i="15"/>
  <c r="E66" i="15"/>
  <c r="K6" i="17"/>
  <c r="I6" i="17"/>
  <c r="J6" i="17"/>
  <c r="E64" i="15"/>
  <c r="E61" i="15"/>
  <c r="E57" i="15"/>
  <c r="E60" i="15"/>
  <c r="E63" i="15"/>
  <c r="E59" i="15"/>
  <c r="E62" i="15"/>
  <c r="E58" i="15"/>
  <c r="D3" i="15"/>
  <c r="E3" i="15" s="1"/>
  <c r="H9" i="6"/>
  <c r="J9" i="6" s="1"/>
  <c r="E5" i="15"/>
  <c r="G5" i="15"/>
  <c r="I5" i="15" s="1"/>
  <c r="D4" i="15"/>
  <c r="E56" i="15" l="1"/>
  <c r="G47" i="15"/>
  <c r="I47" i="15" s="1"/>
  <c r="E47" i="15"/>
  <c r="G45" i="15"/>
  <c r="I45" i="15" s="1"/>
  <c r="E45" i="15"/>
  <c r="E46" i="15"/>
  <c r="G46" i="15"/>
  <c r="I46" i="15" s="1"/>
  <c r="G43" i="15"/>
  <c r="I43" i="15" s="1"/>
  <c r="E43" i="15"/>
  <c r="G44" i="15"/>
  <c r="I44" i="15" s="1"/>
  <c r="E44" i="15"/>
  <c r="G48" i="15"/>
  <c r="I48" i="15" s="1"/>
  <c r="E48" i="15"/>
  <c r="G3" i="15"/>
  <c r="I3" i="15" s="1"/>
  <c r="E4" i="15"/>
  <c r="G4" i="15"/>
  <c r="I4" i="15" s="1"/>
  <c r="H55" i="15" l="1"/>
  <c r="K5" i="17" l="1"/>
  <c r="J5" i="17"/>
  <c r="I5" i="17"/>
  <c r="E12" i="4" l="1"/>
  <c r="D33" i="15" l="1"/>
  <c r="E33" i="15" l="1"/>
  <c r="G33" i="15"/>
  <c r="I33" i="15" s="1"/>
  <c r="H4" i="6" l="1"/>
  <c r="J4" i="6" s="1"/>
  <c r="H3" i="6"/>
  <c r="J3" i="6" s="1"/>
  <c r="D49" i="15" l="1"/>
  <c r="D54" i="15"/>
  <c r="D38" i="15"/>
  <c r="G38" i="15" s="1"/>
  <c r="I38" i="15" s="1"/>
  <c r="D53" i="15"/>
  <c r="D51" i="15"/>
  <c r="D50" i="15"/>
  <c r="D52" i="15"/>
  <c r="D40" i="15"/>
  <c r="D19" i="15"/>
  <c r="D36" i="15"/>
  <c r="D42" i="15"/>
  <c r="D24" i="15"/>
  <c r="D14" i="15"/>
  <c r="D12" i="15"/>
  <c r="D55" i="15"/>
  <c r="D41" i="15"/>
  <c r="D39" i="15"/>
  <c r="D37" i="15"/>
  <c r="D35" i="15"/>
  <c r="D34" i="15"/>
  <c r="D23" i="15"/>
  <c r="D22" i="15"/>
  <c r="D21" i="15"/>
  <c r="D20" i="15"/>
  <c r="D18" i="15"/>
  <c r="D17" i="15"/>
  <c r="D16" i="15"/>
  <c r="D15" i="15"/>
  <c r="D13" i="15"/>
  <c r="D11" i="15"/>
  <c r="D10" i="15"/>
  <c r="D9" i="15"/>
  <c r="D8" i="15"/>
  <c r="D7" i="15"/>
  <c r="D6" i="15"/>
  <c r="E9" i="15" l="1"/>
  <c r="G9" i="15"/>
  <c r="I9" i="15" s="1"/>
  <c r="E11" i="15"/>
  <c r="G11" i="15"/>
  <c r="I11" i="15" s="1"/>
  <c r="E15" i="15"/>
  <c r="G15" i="15"/>
  <c r="I15" i="15" s="1"/>
  <c r="E17" i="15"/>
  <c r="G17" i="15"/>
  <c r="I17" i="15" s="1"/>
  <c r="E20" i="15"/>
  <c r="G20" i="15"/>
  <c r="I20" i="15" s="1"/>
  <c r="E22" i="15"/>
  <c r="G22" i="15"/>
  <c r="I22" i="15" s="1"/>
  <c r="E34" i="15"/>
  <c r="G34" i="15"/>
  <c r="I34" i="15" s="1"/>
  <c r="E37" i="15"/>
  <c r="G37" i="15"/>
  <c r="I37" i="15" s="1"/>
  <c r="E41" i="15"/>
  <c r="G41" i="15"/>
  <c r="I41" i="15" s="1"/>
  <c r="E12" i="15"/>
  <c r="G12" i="15"/>
  <c r="I12" i="15" s="1"/>
  <c r="E24" i="15"/>
  <c r="G24" i="15"/>
  <c r="I24" i="15" s="1"/>
  <c r="E36" i="15"/>
  <c r="G36" i="15"/>
  <c r="I36" i="15" s="1"/>
  <c r="E40" i="15"/>
  <c r="G40" i="15"/>
  <c r="I40" i="15" s="1"/>
  <c r="E50" i="15"/>
  <c r="G50" i="15"/>
  <c r="I50" i="15" s="1"/>
  <c r="E53" i="15"/>
  <c r="G53" i="15"/>
  <c r="I53" i="15" s="1"/>
  <c r="E49" i="15"/>
  <c r="G49" i="15"/>
  <c r="E7" i="15"/>
  <c r="G7" i="15"/>
  <c r="I7"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35" i="15"/>
  <c r="G35" i="15"/>
  <c r="I35" i="15" s="1"/>
  <c r="E39" i="15"/>
  <c r="G39" i="15"/>
  <c r="I39" i="15" s="1"/>
  <c r="E55" i="15"/>
  <c r="G55" i="15"/>
  <c r="I55" i="15" s="1"/>
  <c r="E14" i="15"/>
  <c r="G14" i="15"/>
  <c r="I14" i="15" s="1"/>
  <c r="E42" i="15"/>
  <c r="G42" i="15"/>
  <c r="I42" i="15" s="1"/>
  <c r="E19" i="15"/>
  <c r="G19" i="15"/>
  <c r="I19" i="15" s="1"/>
  <c r="E52" i="15"/>
  <c r="G52" i="15"/>
  <c r="I52" i="15" s="1"/>
  <c r="E51" i="15"/>
  <c r="G51" i="15"/>
  <c r="I51" i="15" s="1"/>
  <c r="E38" i="15"/>
  <c r="E54" i="15"/>
  <c r="G54" i="15"/>
  <c r="I54" i="15" s="1"/>
  <c r="I49" i="15" l="1"/>
  <c r="D8" i="24"/>
  <c r="F8" i="24" s="1"/>
  <c r="D4" i="24"/>
  <c r="F4" i="24" s="1"/>
  <c r="D7" i="24"/>
  <c r="F7" i="24" s="1"/>
  <c r="D5" i="24"/>
  <c r="F5" i="24" s="1"/>
  <c r="L5" i="24" s="1"/>
  <c r="D6" i="24"/>
  <c r="F6" i="24" s="1"/>
  <c r="J4" i="24" l="1"/>
  <c r="I4" i="24"/>
  <c r="J5" i="24"/>
  <c r="K7" i="24"/>
  <c r="J7" i="24"/>
  <c r="L7" i="24"/>
  <c r="J6" i="24"/>
  <c r="L6" i="24"/>
  <c r="K6" i="24"/>
  <c r="L8" i="24"/>
  <c r="K8" i="24"/>
  <c r="J8" i="24"/>
  <c r="H7" i="24"/>
  <c r="I7" i="24"/>
  <c r="G7" i="24"/>
  <c r="M7" i="24"/>
  <c r="O7" i="24"/>
  <c r="N7" i="24"/>
  <c r="N4" i="24"/>
  <c r="L4" i="24"/>
  <c r="O4" i="24"/>
  <c r="G4" i="24"/>
  <c r="M4" i="24"/>
  <c r="K4" i="24"/>
  <c r="H4" i="24"/>
  <c r="M6" i="24"/>
  <c r="O6" i="24"/>
  <c r="I6" i="24"/>
  <c r="G6" i="24"/>
  <c r="N6" i="24"/>
  <c r="H6" i="24"/>
  <c r="O8" i="24"/>
  <c r="M8" i="24"/>
  <c r="G8" i="24"/>
  <c r="I8" i="24"/>
  <c r="N8" i="24"/>
  <c r="H8" i="24"/>
  <c r="M5" i="24"/>
  <c r="N5" i="24"/>
  <c r="I5" i="24"/>
  <c r="H5" i="24"/>
  <c r="O5" i="24"/>
  <c r="G5" i="24"/>
  <c r="K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indexed="81"/>
            <rFont val="Times New Roman"/>
            <family val="1"/>
          </rPr>
          <t>bless +1
haste +1
Inspire Courage +2</t>
        </r>
      </text>
    </comment>
    <comment ref="C10" authorId="0" shapeId="0" xr:uid="{00000000-0006-0000-0000-000002000000}">
      <text>
        <r>
          <rPr>
            <sz val="12"/>
            <color indexed="81"/>
            <rFont val="Times New Roman"/>
            <family val="1"/>
          </rPr>
          <t>Next level at 78,000 XPs</t>
        </r>
      </text>
    </comment>
    <comment ref="E10" authorId="0" shapeId="0" xr:uid="{00000000-0006-0000-0000-000003000000}">
      <text>
        <r>
          <rPr>
            <sz val="12"/>
            <color indexed="81"/>
            <rFont val="Times New Roman"/>
            <family val="1"/>
          </rPr>
          <t>ECL + 0 (Cha) + 2 (Great Renown)
+1 (Fairness &amp; Generosity)</t>
        </r>
      </text>
    </comment>
    <comment ref="B11" authorId="0" shapeId="0" xr:uid="{00000000-0006-0000-0000-000004000000}">
      <text>
        <r>
          <rPr>
            <i/>
            <sz val="12"/>
            <color indexed="81"/>
            <rFont val="Times New Roman"/>
            <family val="1"/>
          </rPr>
          <t>Sinsabur’s baleful bolt -5</t>
        </r>
      </text>
    </comment>
    <comment ref="E11" authorId="0" shapeId="0" xr:uid="{00000000-0006-0000-0000-000005000000}">
      <text>
        <r>
          <rPr>
            <sz val="12"/>
            <color indexed="81"/>
            <rFont val="Times New Roman"/>
            <family val="1"/>
          </rPr>
          <t>See PHB 162</t>
        </r>
      </text>
    </comment>
    <comment ref="B13" authorId="0" shapeId="0" xr:uid="{00000000-0006-0000-0000-000006000000}">
      <text>
        <r>
          <rPr>
            <sz val="12"/>
            <color indexed="81"/>
            <rFont val="Times New Roman"/>
            <family val="1"/>
          </rPr>
          <t xml:space="preserve">Belt of Many Pouches +4
</t>
        </r>
        <r>
          <rPr>
            <i/>
            <sz val="12"/>
            <color indexed="81"/>
            <rFont val="Times New Roman"/>
            <family val="1"/>
          </rPr>
          <t>baleful bolt -4</t>
        </r>
      </text>
    </comment>
    <comment ref="E13" authorId="0" shapeId="0" xr:uid="{00000000-0006-0000-0000-000007000000}">
      <text>
        <r>
          <rPr>
            <sz val="12"/>
            <color indexed="81"/>
            <rFont val="Times New Roman"/>
            <family val="1"/>
          </rPr>
          <t>[(5 * 4 Wizard) * 75%]
+ [(6 * 4 Incantator) * 75%]
+ (11 * 2 Con)</t>
        </r>
      </text>
    </comment>
    <comment ref="B14" authorId="0" shapeId="0" xr:uid="{00000000-0006-0000-0000-000008000000}">
      <text>
        <r>
          <rPr>
            <sz val="12"/>
            <color indexed="81"/>
            <rFont val="Times New Roman"/>
            <family val="1"/>
          </rPr>
          <t>Spectacles +4</t>
        </r>
      </text>
    </comment>
    <comment ref="E14" authorId="0" shapeId="0" xr:uid="{00000000-0006-0000-0000-000009000000}">
      <text>
        <r>
          <rPr>
            <i/>
            <sz val="12"/>
            <color indexed="81"/>
            <rFont val="Times New Roman"/>
            <family val="1"/>
          </rPr>
          <t>aid +1        bless +1
haste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i/>
            <sz val="12"/>
            <color indexed="81"/>
            <rFont val="Times New Roman"/>
            <family val="1"/>
          </rPr>
          <t>mass conviction +3</t>
        </r>
      </text>
    </comment>
    <comment ref="F4" authorId="0" shapeId="0" xr:uid="{00000000-0006-0000-0100-000002000000}">
      <text>
        <r>
          <rPr>
            <i/>
            <sz val="12"/>
            <color indexed="81"/>
            <rFont val="Times New Roman"/>
            <family val="1"/>
          </rPr>
          <t>mass conviction +3</t>
        </r>
      </text>
    </comment>
    <comment ref="F5" authorId="0" shapeId="0" xr:uid="{00000000-0006-0000-0100-000003000000}">
      <text>
        <r>
          <rPr>
            <sz val="12"/>
            <color indexed="81"/>
            <rFont val="Times New Roman"/>
            <family val="1"/>
          </rPr>
          <t xml:space="preserve">Iron Will +2
</t>
        </r>
        <r>
          <rPr>
            <i/>
            <sz val="12"/>
            <color indexed="81"/>
            <rFont val="Times New Roman"/>
            <family val="1"/>
          </rPr>
          <t>mass conviction +3</t>
        </r>
      </text>
    </comment>
    <comment ref="F10" authorId="0" shapeId="0" xr:uid="{00000000-0006-0000-0100-000004000000}">
      <text>
        <r>
          <rPr>
            <sz val="12"/>
            <color indexed="81"/>
            <rFont val="Times New Roman"/>
            <family val="1"/>
          </rPr>
          <t>Tunic +5</t>
        </r>
      </text>
    </comment>
    <comment ref="F24" authorId="0" shapeId="0" xr:uid="{00000000-0006-0000-0100-000005000000}">
      <text>
        <r>
          <rPr>
            <sz val="12"/>
            <color indexed="81"/>
            <rFont val="Times New Roman"/>
            <family val="1"/>
          </rPr>
          <t>Spellwise +2</t>
        </r>
      </text>
    </comment>
    <comment ref="F34" authorId="0" shapeId="0" xr:uid="{00000000-0006-0000-0100-000006000000}">
      <text>
        <r>
          <rPr>
            <sz val="12"/>
            <color indexed="81"/>
            <rFont val="Times New Roman"/>
            <family val="1"/>
          </rPr>
          <t>Elf +2
Natural Elf +2
Alertness +2
(when familiar is near)</t>
        </r>
      </text>
    </comment>
    <comment ref="F49" authorId="0" shapeId="0" xr:uid="{00000000-0006-0000-0100-000007000000}">
      <text>
        <r>
          <rPr>
            <sz val="12"/>
            <color indexed="81"/>
            <rFont val="Times New Roman"/>
            <family val="1"/>
          </rPr>
          <t>Spectacles +10
K: Arcana Synergy +2
Skill Focus +3
Spellwise +2</t>
        </r>
      </text>
    </comment>
    <comment ref="F50" authorId="0" shapeId="0" xr:uid="{00000000-0006-0000-0100-000008000000}">
      <text>
        <r>
          <rPr>
            <sz val="12"/>
            <color indexed="81"/>
            <rFont val="Times New Roman"/>
            <family val="1"/>
          </rPr>
          <t>Elf +2
Natural Elf +2
Alertness +2
(when familiar is near)</t>
        </r>
      </text>
    </comment>
    <comment ref="B56" authorId="0" shapeId="0" xr:uid="{00000000-0006-0000-0100-000009000000}">
      <text>
        <r>
          <rPr>
            <b/>
            <sz val="12"/>
            <color indexed="81"/>
            <rFont val="Times New Roman"/>
            <family val="1"/>
          </rPr>
          <t>Skill Tricks (2 points each)</t>
        </r>
        <r>
          <rPr>
            <sz val="12"/>
            <color indexed="81"/>
            <rFont val="Times New Roman"/>
            <family val="1"/>
          </rPr>
          <t xml:space="preserve">
Collector of Stories
Magical Appraisal
Healing Hands
Swift Concentration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8" authorId="0" shapeId="0" xr:uid="{00000000-0006-0000-0200-000001000000}">
      <text>
        <r>
          <rPr>
            <sz val="12"/>
            <color indexed="81"/>
            <rFont val="Times New Roman"/>
            <family val="1"/>
          </rPr>
          <t>Wool or fur</t>
        </r>
      </text>
    </comment>
    <comment ref="D14" authorId="0" shapeId="0" xr:uid="{00000000-0006-0000-0200-000002000000}">
      <text>
        <r>
          <rPr>
            <sz val="12"/>
            <color indexed="81"/>
            <rFont val="Times New Roman"/>
            <family val="1"/>
          </rPr>
          <t>Wool or wax</t>
        </r>
      </text>
    </comment>
    <comment ref="D15" authorId="0" shapeId="0" xr:uid="{00000000-0006-0000-0200-000003000000}">
      <text>
        <r>
          <rPr>
            <sz val="12"/>
            <color indexed="81"/>
            <rFont val="Times New Roman"/>
            <family val="1"/>
          </rPr>
          <t>Crossbow Bolt Imbued</t>
        </r>
      </text>
    </comment>
    <comment ref="D17" authorId="0" shapeId="0" xr:uid="{00000000-0006-0000-0200-000004000000}">
      <text>
        <r>
          <rPr>
            <sz val="12"/>
            <color indexed="81"/>
            <rFont val="Times New Roman"/>
            <family val="1"/>
          </rPr>
          <t>Phosphorescent moss</t>
        </r>
      </text>
    </comment>
    <comment ref="D20" authorId="0" shapeId="0" xr:uid="{00000000-0006-0000-0200-000005000000}">
      <text>
        <r>
          <rPr>
            <sz val="12"/>
            <color indexed="81"/>
            <rFont val="Times New Roman"/>
            <family val="1"/>
          </rPr>
          <t>Copper wire</t>
        </r>
      </text>
    </comment>
    <comment ref="D22" authorId="0" shapeId="0" xr:uid="{00000000-0006-0000-0200-000006000000}">
      <text>
        <r>
          <rPr>
            <sz val="12"/>
            <color indexed="81"/>
            <rFont val="Times New Roman"/>
            <family val="1"/>
          </rPr>
          <t>Brass key</t>
        </r>
      </text>
    </comment>
    <comment ref="D26" authorId="0" shapeId="0" xr:uid="{00000000-0006-0000-0200-000007000000}">
      <text>
        <r>
          <rPr>
            <sz val="12"/>
            <color indexed="81"/>
            <rFont val="Times New Roman"/>
            <family val="1"/>
          </rPr>
          <t>Prism, lens, or monocle</t>
        </r>
      </text>
    </comment>
    <comment ref="A27" authorId="0" shapeId="0" xr:uid="{00000000-0006-0000-0200-000008000000}">
      <text>
        <r>
          <rPr>
            <sz val="12"/>
            <color indexed="81"/>
            <rFont val="Times New Roman"/>
            <family val="1"/>
          </rPr>
          <t>also in Complete Arcane</t>
        </r>
      </text>
    </comment>
    <comment ref="D28" authorId="0" shapeId="0" xr:uid="{00000000-0006-0000-0200-000009000000}">
      <text>
        <r>
          <rPr>
            <sz val="12"/>
            <color indexed="81"/>
            <rFont val="Times New Roman"/>
            <family val="1"/>
          </rPr>
          <t>Miniature cloak</t>
        </r>
      </text>
    </comment>
    <comment ref="D32" authorId="0" shapeId="0" xr:uid="{00000000-0006-0000-0200-00000A000000}">
      <text>
        <r>
          <rPr>
            <sz val="12"/>
            <color indexed="81"/>
            <rFont val="Times New Roman"/>
            <family val="1"/>
          </rPr>
          <t>Dried glue</t>
        </r>
      </text>
    </comment>
    <comment ref="D33" authorId="0" shapeId="0" xr:uid="{00000000-0006-0000-0200-00000B000000}">
      <text>
        <r>
          <rPr>
            <sz val="12"/>
            <color indexed="81"/>
            <rFont val="Times New Roman"/>
            <family val="1"/>
          </rPr>
          <t>Drop of sweat</t>
        </r>
      </text>
    </comment>
    <comment ref="A35" authorId="0" shapeId="0" xr:uid="{00000000-0006-0000-0200-00000C000000}">
      <text>
        <r>
          <rPr>
            <b/>
            <sz val="12"/>
            <color indexed="81"/>
            <rFont val="Times New Roman"/>
            <family val="1"/>
          </rPr>
          <t>Untangle</t>
        </r>
        <r>
          <rPr>
            <sz val="12"/>
            <color indexed="81"/>
            <rFont val="Times New Roman"/>
            <family val="1"/>
          </rPr>
          <t xml:space="preserve"> (Alteration)
</t>
        </r>
        <r>
          <rPr>
            <b/>
            <sz val="12"/>
            <color indexed="81"/>
            <rFont val="Times New Roman"/>
            <family val="1"/>
          </rPr>
          <t xml:space="preserve">Level:  </t>
        </r>
        <r>
          <rPr>
            <sz val="12"/>
            <color indexed="81"/>
            <rFont val="Times New Roman"/>
            <family val="1"/>
          </rPr>
          <t xml:space="preserve">Sor/Wiz 0
</t>
        </r>
        <r>
          <rPr>
            <b/>
            <sz val="12"/>
            <color indexed="81"/>
            <rFont val="Times New Roman"/>
            <family val="1"/>
          </rPr>
          <t xml:space="preserve">Components:  </t>
        </r>
        <r>
          <rPr>
            <sz val="12"/>
            <color indexed="81"/>
            <rFont val="Times New Roman"/>
            <family val="1"/>
          </rPr>
          <t xml:space="preserve">S
</t>
        </r>
        <r>
          <rPr>
            <b/>
            <sz val="12"/>
            <color indexed="81"/>
            <rFont val="Times New Roman"/>
            <family val="1"/>
          </rPr>
          <t xml:space="preserve">Casting Time:  </t>
        </r>
        <r>
          <rPr>
            <sz val="12"/>
            <color indexed="81"/>
            <rFont val="Times New Roman"/>
            <family val="1"/>
          </rPr>
          <t xml:space="preserve">1
</t>
        </r>
        <r>
          <rPr>
            <b/>
            <sz val="12"/>
            <color indexed="81"/>
            <rFont val="Times New Roman"/>
            <family val="1"/>
          </rPr>
          <t xml:space="preserve">Range:  </t>
        </r>
        <r>
          <rPr>
            <sz val="12"/>
            <color indexed="81"/>
            <rFont val="Times New Roman"/>
            <family val="1"/>
          </rPr>
          <t xml:space="preserve">Touch
</t>
        </r>
        <r>
          <rPr>
            <b/>
            <sz val="12"/>
            <color indexed="81"/>
            <rFont val="Times New Roman"/>
            <family val="1"/>
          </rPr>
          <t xml:space="preserve">Target:  </t>
        </r>
        <r>
          <rPr>
            <sz val="12"/>
            <color indexed="81"/>
            <rFont val="Times New Roman"/>
            <family val="1"/>
          </rPr>
          <t xml:space="preserve">One Creature
</t>
        </r>
        <r>
          <rPr>
            <b/>
            <sz val="12"/>
            <color indexed="81"/>
            <rFont val="Times New Roman"/>
            <family val="1"/>
          </rPr>
          <t xml:space="preserve">Duration:  </t>
        </r>
        <r>
          <rPr>
            <sz val="12"/>
            <color indexed="81"/>
            <rFont val="Times New Roman"/>
            <family val="1"/>
          </rPr>
          <t xml:space="preserve">1 hour/level
</t>
        </r>
        <r>
          <rPr>
            <b/>
            <sz val="12"/>
            <color indexed="81"/>
            <rFont val="Times New Roman"/>
            <family val="1"/>
          </rPr>
          <t xml:space="preserve">Saving Throw:  </t>
        </r>
        <r>
          <rPr>
            <sz val="12"/>
            <color indexed="81"/>
            <rFont val="Times New Roman"/>
            <family val="1"/>
          </rPr>
          <t xml:space="preserve">N/A
</t>
        </r>
        <r>
          <rPr>
            <b/>
            <sz val="12"/>
            <color indexed="81"/>
            <rFont val="Times New Roman"/>
            <family val="1"/>
          </rPr>
          <t xml:space="preserve">Spell Resistance:  </t>
        </r>
        <r>
          <rPr>
            <sz val="12"/>
            <color indexed="81"/>
            <rFont val="Times New Roman"/>
            <family val="1"/>
          </rPr>
          <t>Yes
With this cantrip the wizard can instantly comb out hair, fur, or other thread like substance growing on a creature up to a length of 3 feet per caster level.  Once the hair is combed and tangle free it remains so for 1 hour per caster level before natural effects start tangling the hair once more.
SOURCE?</t>
        </r>
      </text>
    </comment>
    <comment ref="D36" authorId="0" shapeId="0" xr:uid="{00000000-0006-0000-0200-00000D000000}">
      <text>
        <r>
          <rPr>
            <sz val="12"/>
            <color indexed="81"/>
            <rFont val="Times New Roman"/>
            <family val="1"/>
          </rPr>
          <t>Soot &amp; Salt</t>
        </r>
      </text>
    </comment>
    <comment ref="D37" authorId="0" shapeId="0" xr:uid="{00000000-0006-0000-0200-00000E000000}">
      <text>
        <r>
          <rPr>
            <sz val="12"/>
            <color indexed="81"/>
            <rFont val="Times New Roman"/>
            <family val="1"/>
          </rPr>
          <t>Pinch of powdered iron</t>
        </r>
      </text>
    </comment>
    <comment ref="D39" authorId="0" shapeId="0" xr:uid="{00000000-0006-0000-0200-00000F000000}">
      <text>
        <r>
          <rPr>
            <sz val="12"/>
            <color indexed="81"/>
            <rFont val="Times New Roman"/>
            <family val="1"/>
          </rPr>
          <t>Pork rind or butter</t>
        </r>
      </text>
    </comment>
    <comment ref="D41" authorId="0" shapeId="0" xr:uid="{00000000-0006-0000-0200-000010000000}">
      <text>
        <r>
          <rPr>
            <sz val="12"/>
            <color indexed="81"/>
            <rFont val="Times New Roman"/>
            <family val="1"/>
          </rPr>
          <t>Cured leather</t>
        </r>
      </text>
    </comment>
    <comment ref="D43" authorId="0" shapeId="0" xr:uid="{00000000-0006-0000-0200-000011000000}">
      <text>
        <r>
          <rPr>
            <sz val="12"/>
            <color indexed="81"/>
            <rFont val="Times New Roman"/>
            <family val="1"/>
          </rPr>
          <t>horse hair</t>
        </r>
      </text>
    </comment>
    <comment ref="D44" authorId="0" shapeId="0" xr:uid="{00000000-0006-0000-0200-000012000000}">
      <text>
        <r>
          <rPr>
            <sz val="12"/>
            <color indexed="81"/>
            <rFont val="Times New Roman"/>
            <family val="1"/>
          </rPr>
          <t>Powdered silver</t>
        </r>
      </text>
    </comment>
    <comment ref="D49" authorId="0" shapeId="0" xr:uid="{00000000-0006-0000-0200-000013000000}">
      <text>
        <r>
          <rPr>
            <sz val="12"/>
            <color indexed="81"/>
            <rFont val="Times New Roman"/>
            <family val="1"/>
          </rPr>
          <t>25 gp of gold dust</t>
        </r>
      </text>
    </comment>
    <comment ref="D51" authorId="0" shapeId="0" xr:uid="{00000000-0006-0000-0200-000014000000}">
      <text>
        <r>
          <rPr>
            <sz val="12"/>
            <color indexed="81"/>
            <rFont val="Times New Roman"/>
            <family val="1"/>
          </rPr>
          <t>Bull-shit or bull-hair</t>
        </r>
      </text>
    </comment>
    <comment ref="D52" authorId="0" shapeId="0" xr:uid="{00000000-0006-0000-0200-000015000000}">
      <text>
        <r>
          <rPr>
            <sz val="12"/>
            <color indexed="81"/>
            <rFont val="Times New Roman"/>
            <family val="1"/>
          </rPr>
          <t>Pinch of cat fur</t>
        </r>
      </text>
    </comment>
    <comment ref="D53" authorId="0" shapeId="0" xr:uid="{00000000-0006-0000-0200-000016000000}">
      <text>
        <r>
          <rPr>
            <sz val="12"/>
            <color indexed="81"/>
            <rFont val="Times New Roman"/>
            <family val="1"/>
          </rPr>
          <t>knife or dagger</t>
        </r>
      </text>
    </comment>
    <comment ref="D54" authorId="0" shapeId="0" xr:uid="{00000000-0006-0000-0200-000017000000}">
      <text>
        <r>
          <rPr>
            <sz val="12"/>
            <color indexed="81"/>
            <rFont val="Times New Roman"/>
            <family val="1"/>
          </rPr>
          <t>Phosphorous, sulfur, or other combustible powder</t>
        </r>
      </text>
    </comment>
    <comment ref="D55" authorId="0" shapeId="0" xr:uid="{00000000-0006-0000-0200-000018000000}">
      <text>
        <r>
          <rPr>
            <sz val="12"/>
            <color indexed="81"/>
            <rFont val="Times New Roman"/>
            <family val="1"/>
          </rPr>
          <t>Copper piece</t>
        </r>
      </text>
    </comment>
    <comment ref="D57" authorId="0" shapeId="0" xr:uid="{00000000-0006-0000-0200-000019000000}">
      <text>
        <r>
          <rPr>
            <sz val="12"/>
            <color indexed="81"/>
            <rFont val="Times New Roman"/>
            <family val="1"/>
          </rPr>
          <t>Pendulum</t>
        </r>
      </text>
    </comment>
    <comment ref="D58" authorId="0" shapeId="0" xr:uid="{00000000-0006-0000-0200-00001A000000}">
      <text>
        <r>
          <rPr>
            <sz val="12"/>
            <color indexed="81"/>
            <rFont val="Times New Roman"/>
            <family val="1"/>
          </rPr>
          <t>Salt</t>
        </r>
      </text>
    </comment>
    <comment ref="D59" authorId="0" shapeId="0" xr:uid="{00000000-0006-0000-0200-00001B000000}">
      <text>
        <r>
          <rPr>
            <sz val="12"/>
            <color indexed="81"/>
            <rFont val="Times New Roman"/>
            <family val="1"/>
          </rPr>
          <t>Pendulum</t>
        </r>
      </text>
    </comment>
    <comment ref="D62" authorId="0" shapeId="0" xr:uid="{00000000-0006-0000-0200-00001C000000}">
      <text>
        <r>
          <rPr>
            <sz val="12"/>
            <color indexed="81"/>
            <rFont val="Times New Roman"/>
            <family val="1"/>
          </rPr>
          <t>Feathers or pinch of owl droppings</t>
        </r>
      </text>
    </comment>
    <comment ref="D64" authorId="0" shapeId="0" xr:uid="{00000000-0006-0000-0200-00001D000000}">
      <text>
        <r>
          <rPr>
            <sz val="12"/>
            <color indexed="81"/>
            <rFont val="Times New Roman"/>
            <family val="1"/>
          </rPr>
          <t>Powdered corn extract and a twisted loop of parchment</t>
        </r>
      </text>
    </comment>
    <comment ref="D65" authorId="0" shapeId="0" xr:uid="{00000000-0006-0000-0200-00001E000000}">
      <text>
        <r>
          <rPr>
            <sz val="12"/>
            <color indexed="81"/>
            <rFont val="Times New Roman"/>
            <family val="1"/>
          </rPr>
          <t>Prism, lens, or monocle</t>
        </r>
      </text>
    </comment>
    <comment ref="D66" authorId="0" shapeId="0" xr:uid="{00000000-0006-0000-0200-00001F000000}">
      <text/>
    </comment>
    <comment ref="D67" authorId="0" shapeId="0" xr:uid="{00000000-0006-0000-0200-000020000000}">
      <text>
        <r>
          <rPr>
            <sz val="12"/>
            <color indexed="81"/>
            <rFont val="Times New Roman"/>
            <family val="1"/>
          </rPr>
          <t>spider web</t>
        </r>
      </text>
    </comment>
    <comment ref="D70" authorId="0" shapeId="0" xr:uid="{00000000-0006-0000-0200-000021000000}">
      <text>
        <r>
          <rPr>
            <sz val="12"/>
            <color indexed="81"/>
            <rFont val="Times New Roman"/>
            <family val="1"/>
          </rPr>
          <t>Bird's wing feather</t>
        </r>
      </text>
    </comment>
    <comment ref="D71" authorId="0" shapeId="0" xr:uid="{00000000-0006-0000-0200-000022000000}">
      <text>
        <r>
          <rPr>
            <sz val="12"/>
            <color indexed="81"/>
            <rFont val="Times New Roman"/>
            <family val="1"/>
          </rPr>
          <t>tiny platinum shield worth 25 gps</t>
        </r>
      </text>
    </comment>
    <comment ref="D72" authorId="0" shapeId="0" xr:uid="{00000000-0006-0000-0200-000023000000}">
      <text>
        <r>
          <rPr>
            <sz val="12"/>
            <color indexed="81"/>
            <rFont val="Times New Roman"/>
            <family val="1"/>
          </rPr>
          <t>Item distasteful to target</t>
        </r>
      </text>
    </comment>
    <comment ref="D73" authorId="0" shapeId="0" xr:uid="{00000000-0006-0000-0200-000024000000}">
      <text>
        <r>
          <rPr>
            <sz val="12"/>
            <color indexed="81"/>
            <rFont val="Times New Roman"/>
            <family val="1"/>
          </rPr>
          <t>Roots</t>
        </r>
      </text>
    </comment>
    <comment ref="D74" authorId="0" shapeId="0" xr:uid="{00000000-0006-0000-0200-000025000000}">
      <text>
        <r>
          <rPr>
            <sz val="12"/>
            <color indexed="81"/>
            <rFont val="Times New Roman"/>
            <family val="1"/>
          </rPr>
          <t>small crystal bead</t>
        </r>
      </text>
    </comment>
    <comment ref="D75" authorId="0" shapeId="0" xr:uid="{00000000-0006-0000-0200-000026000000}">
      <text>
        <r>
          <rPr>
            <sz val="12"/>
            <color indexed="81"/>
            <rFont val="Times New Roman"/>
            <family val="1"/>
          </rPr>
          <t>Metal object with which to outline circle</t>
        </r>
      </text>
    </comment>
    <comment ref="D78" authorId="0" shapeId="0" xr:uid="{00000000-0006-0000-0200-000027000000}">
      <text>
        <r>
          <rPr>
            <sz val="12"/>
            <color indexed="81"/>
            <rFont val="Times New Roman"/>
            <family val="1"/>
          </rPr>
          <t>Drop of sweat</t>
        </r>
      </text>
    </comment>
    <comment ref="D79" authorId="0" shapeId="0" xr:uid="{00000000-0006-0000-0200-000028000000}">
      <text>
        <r>
          <rPr>
            <sz val="12"/>
            <color indexed="81"/>
            <rFont val="Times New Roman"/>
            <family val="1"/>
          </rPr>
          <t>powdered herring &amp; will-o'the-wisp essence</t>
        </r>
      </text>
    </comment>
    <comment ref="D81" authorId="0" shapeId="0" xr:uid="{00000000-0006-0000-0200-000029000000}">
      <text>
        <r>
          <rPr>
            <sz val="12"/>
            <color indexed="81"/>
            <rFont val="Times New Roman"/>
            <family val="1"/>
          </rPr>
          <t>Molasses</t>
        </r>
      </text>
    </comment>
    <comment ref="D82" authorId="0" shapeId="0" xr:uid="{00000000-0006-0000-0200-00002A000000}">
      <text>
        <r>
          <rPr>
            <sz val="12"/>
            <rFont val="Times New Roman"/>
            <family val="1"/>
          </rPr>
          <t>Spider leg</t>
        </r>
      </text>
    </comment>
    <comment ref="D83" authorId="0" shapeId="0" xr:uid="{00000000-0006-0000-0200-00002B000000}">
      <text>
        <r>
          <rPr>
            <sz val="12"/>
            <color indexed="81"/>
            <rFont val="Times New Roman"/>
            <family val="1"/>
          </rPr>
          <t>rotten egg or skunk cabbage leaves</t>
        </r>
      </text>
    </comment>
    <comment ref="D84" authorId="0" shapeId="0" xr:uid="{00000000-0006-0000-0200-00002C000000}">
      <text>
        <r>
          <rPr>
            <sz val="12"/>
            <color indexed="81"/>
            <rFont val="Times New Roman"/>
            <family val="1"/>
          </rPr>
          <t>piece of a broken mirror</t>
        </r>
      </text>
    </comment>
    <comment ref="D92" authorId="0" shapeId="0" xr:uid="{00000000-0006-0000-0200-00002D000000}">
      <text>
        <r>
          <rPr>
            <sz val="12"/>
            <rFont val="Times New Roman"/>
            <family val="1"/>
          </rPr>
          <t>Bag and candle</t>
        </r>
      </text>
    </comment>
    <comment ref="D94" authorId="0" shapeId="0" xr:uid="{00000000-0006-0000-0200-00002E000000}">
      <text>
        <r>
          <rPr>
            <sz val="12"/>
            <color indexed="81"/>
            <rFont val="Times New Roman"/>
            <family val="1"/>
          </rPr>
          <t>A square chip of stone, crushed lime, a few grains of sand, a sprinkling of water, and several splinters of wood.  These must be augmented by the components of the unseen servant spell (string and a bit of wood) if this benefit is to be included.</t>
        </r>
      </text>
    </comment>
    <comment ref="D102" authorId="0" shapeId="0" xr:uid="{00000000-0006-0000-0200-00002F000000}">
      <text>
        <r>
          <rPr>
            <b/>
            <sz val="12"/>
            <color indexed="81"/>
            <rFont val="Times New Roman"/>
            <family val="1"/>
          </rPr>
          <t xml:space="preserve">Arcane Material Component: </t>
        </r>
        <r>
          <rPr>
            <sz val="12"/>
            <rFont val="Times New Roman"/>
            <family val="1"/>
          </rPr>
          <t xml:space="preserve">The eye of a hawk, an eagle, or a roc, plus nitric acid, copper, and zinc.
</t>
        </r>
        <r>
          <rPr>
            <b/>
            <sz val="12"/>
            <color indexed="81"/>
            <rFont val="Times New Roman"/>
            <family val="1"/>
          </rPr>
          <t xml:space="preserve">Wizard, Sorcerer, or Bard Focus:  </t>
        </r>
        <r>
          <rPr>
            <sz val="12"/>
            <rFont val="Times New Roman"/>
            <family val="1"/>
          </rPr>
          <t>A mirror of finely wrought and highly polished silver costing not less than 1,000 gp.</t>
        </r>
      </text>
    </comment>
    <comment ref="D103" authorId="0" shapeId="0" xr:uid="{00000000-0006-0000-0200-000030000000}">
      <text>
        <r>
          <rPr>
            <sz val="12"/>
            <color indexed="81"/>
            <rFont val="Times New Roman"/>
            <family val="1"/>
          </rPr>
          <t>powdered herring &amp; will-o'the-wisp essence</t>
        </r>
      </text>
    </comment>
    <comment ref="D106" authorId="0" shapeId="0" xr:uid="{00000000-0006-0000-0200-000031000000}">
      <text>
        <r>
          <rPr>
            <sz val="12"/>
            <color indexed="81"/>
            <rFont val="Times New Roman"/>
            <family val="1"/>
          </rPr>
          <t>dried, powdered peased and powdered animal hoof</t>
        </r>
      </text>
    </comment>
    <comment ref="A108" authorId="0" shapeId="0" xr:uid="{00000000-0006-0000-0200-000032000000}">
      <text>
        <r>
          <rPr>
            <sz val="12"/>
            <color indexed="81"/>
            <rFont val="Times New Roman"/>
            <family val="1"/>
          </rPr>
          <t xml:space="preserve">same as </t>
        </r>
        <r>
          <rPr>
            <i/>
            <sz val="12"/>
            <color indexed="81"/>
            <rFont val="Times New Roman"/>
            <family val="1"/>
          </rPr>
          <t xml:space="preserve">improved blink </t>
        </r>
        <r>
          <rPr>
            <sz val="12"/>
            <color indexed="81"/>
            <rFont val="Times New Roman"/>
            <family val="1"/>
          </rPr>
          <t>from Unapproachable East 50</t>
        </r>
      </text>
    </comment>
    <comment ref="D109" authorId="0" shapeId="0" xr:uid="{00000000-0006-0000-0200-000033000000}">
      <text>
        <r>
          <rPr>
            <sz val="12"/>
            <color indexed="81"/>
            <rFont val="Times New Roman"/>
            <family val="1"/>
          </rPr>
          <t>A pearl worth at least 100 gp.</t>
        </r>
      </text>
    </comment>
    <comment ref="D110" authorId="0" shapeId="0" xr:uid="{00000000-0006-0000-0200-000034000000}">
      <text>
        <r>
          <rPr>
            <sz val="12"/>
            <color indexed="81"/>
            <rFont val="Times New Roman"/>
            <family val="1"/>
          </rPr>
          <t>Item distasteful to target</t>
        </r>
      </text>
    </comment>
    <comment ref="D111" authorId="0" shapeId="0" xr:uid="{00000000-0006-0000-0200-000035000000}">
      <text>
        <r>
          <rPr>
            <sz val="12"/>
            <color indexed="81"/>
            <rFont val="Times New Roman"/>
            <family val="1"/>
          </rPr>
          <t>A thin sheet of lead, a piece of opaque glass, a wad of cotton or cloth, and powdered chrysolite.</t>
        </r>
      </text>
    </comment>
    <comment ref="D115" authorId="0" shapeId="0" xr:uid="{00000000-0006-0000-0200-000036000000}">
      <text>
        <r>
          <rPr>
            <sz val="12"/>
            <rFont val="Times New Roman"/>
            <family val="1"/>
          </rPr>
          <t>Fistful of marbles</t>
        </r>
      </text>
    </comment>
    <comment ref="D117" authorId="0" shapeId="0" xr:uid="{00000000-0006-0000-0200-000037000000}">
      <text>
        <r>
          <rPr>
            <sz val="12"/>
            <color indexed="81"/>
            <rFont val="Times New Roman"/>
            <family val="1"/>
          </rPr>
          <t>Small block of granite</t>
        </r>
      </text>
    </comment>
    <comment ref="D120" authorId="0" shapeId="0" xr:uid="{00000000-0006-0000-0200-000038000000}">
      <text>
        <r>
          <rPr>
            <sz val="12"/>
            <rFont val="Times New Roman"/>
            <family val="1"/>
          </rPr>
          <t>An ointment for the eyes that costs 250 gp and is made from mushroom powder, saffron, and fat.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
PHB 97</t>
        </r>
      </text>
    </comment>
    <comment ref="C2" authorId="0" shapeId="0" xr:uid="{00000000-0006-0000-0400-000002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C3" authorId="0" shapeId="0" xr:uid="{00000000-0006-0000-0400-00000300000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C4" authorId="0" shapeId="0" xr:uid="{00000000-0006-0000-0400-000004000000}">
      <text>
        <r>
          <rPr>
            <sz val="12"/>
            <color indexed="81"/>
            <rFont val="Times New Roman"/>
            <family val="1"/>
          </rPr>
          <t xml:space="preserve">At 3rd level, an incantatrix can attempt to apply a metamagic feat she possesses to a persistent spell effect that is already in place.  For example, she could use Extend Spell to extend the duration of a </t>
        </r>
        <r>
          <rPr>
            <i/>
            <sz val="12"/>
            <color indexed="81"/>
            <rFont val="Times New Roman"/>
            <family val="1"/>
          </rPr>
          <t xml:space="preserve">wall of force </t>
        </r>
        <r>
          <rPr>
            <sz val="12"/>
            <color indexed="81"/>
            <rFont val="Times New Roman"/>
            <family val="1"/>
          </rPr>
          <t xml:space="preserve">or Maximize Spell to maximize the damage dealt by a </t>
        </r>
        <r>
          <rPr>
            <i/>
            <sz val="12"/>
            <color indexed="81"/>
            <rFont val="Times New Roman"/>
            <family val="1"/>
          </rPr>
          <t>cloudkill</t>
        </r>
        <r>
          <rPr>
            <sz val="12"/>
            <color indexed="81"/>
            <rFont val="Times New Roman"/>
            <family val="1"/>
          </rPr>
          <t xml:space="preserve">.  To use this ability, the incantatrix must be adjacent to or within the spell effect and make a successful Spellcraft check (DC 18 + [3 × modified spell level].
“Modified spell level” is the level of the spell slot that the spell would occupy if it were prepared with the metamagic feat applied.  Spell slot increases for metamagic feats that were applied to affect the spell’s casting (such as Still Spell, Silent Spell, or Quicken Spell) do not count toward the modified spell level, but adjustments for metamagic that change the spell’s effect (such as Empower Spell, Enlarge Spell, or Widen Spell) do count.
For example, applying the Extend Spell feat to a </t>
        </r>
        <r>
          <rPr>
            <i/>
            <sz val="12"/>
            <color indexed="81"/>
            <rFont val="Times New Roman"/>
            <family val="1"/>
          </rPr>
          <t xml:space="preserve">wall of fire </t>
        </r>
        <r>
          <rPr>
            <sz val="12"/>
            <color indexed="81"/>
            <rFont val="Times New Roman"/>
            <family val="1"/>
          </rPr>
          <t xml:space="preserve">gives it a modified spell level of 5th (4th for the spell +1 for the Extend Spell feat), so the DC would be 18 + (3 × 5) = 33.  If the wall of fire had been cast with the Silent Spell feat applied, the DC is still 33, since that feat applies to the spell’s casting, not its effect.
On the other hand, extending an empowered </t>
        </r>
        <r>
          <rPr>
            <i/>
            <sz val="12"/>
            <color indexed="81"/>
            <rFont val="Times New Roman"/>
            <family val="1"/>
          </rPr>
          <t xml:space="preserve">wall of fire </t>
        </r>
        <r>
          <rPr>
            <sz val="12"/>
            <color indexed="81"/>
            <rFont val="Times New Roman"/>
            <family val="1"/>
          </rPr>
          <t>would give it a modified spell level of 7th and a Spellcraft DC of 39.
An incantatrix can use this ability a number of times per day equal to 3 + her Int modifier. Using this ability is a full-round action that provokes attacks of opportunity.
Player’s Guide to Faerûn 62</t>
        </r>
      </text>
    </comment>
    <comment ref="A5" authorId="0" shapeId="0" xr:uid="{00000000-0006-0000-0400-000005000000}">
      <text>
        <r>
          <rPr>
            <sz val="12"/>
            <rFont val="Times New Roman"/>
            <family val="1"/>
          </rPr>
          <t xml:space="preserve">You can make a spell last all day.
</t>
        </r>
        <r>
          <rPr>
            <b/>
            <sz val="12"/>
            <color indexed="81"/>
            <rFont val="Times New Roman"/>
            <family val="1"/>
          </rPr>
          <t xml:space="preserve">Prerequisite:  </t>
        </r>
        <r>
          <rPr>
            <sz val="12"/>
            <rFont val="Times New Roman"/>
            <family val="1"/>
          </rPr>
          <t xml:space="preserve">Extend Spell.
</t>
        </r>
        <r>
          <rPr>
            <b/>
            <sz val="12"/>
            <color indexed="81"/>
            <rFont val="Times New Roman"/>
            <family val="1"/>
          </rPr>
          <t xml:space="preserve">Benefit:  </t>
        </r>
        <r>
          <rPr>
            <sz val="12"/>
            <rFont val="Times New Roman"/>
            <family val="1"/>
          </rPr>
          <t xml:space="preserve">A persistent spell has a duration of 24 hours.  The persistent spell must have a personal range or fixed range (for example, </t>
        </r>
        <r>
          <rPr>
            <i/>
            <sz val="12"/>
            <color indexed="81"/>
            <rFont val="Times New Roman"/>
            <family val="1"/>
          </rPr>
          <t xml:space="preserve">comprehend languages </t>
        </r>
        <r>
          <rPr>
            <sz val="12"/>
            <rFont val="Times New Roman"/>
            <family val="1"/>
          </rPr>
          <t xml:space="preserve">or </t>
        </r>
        <r>
          <rPr>
            <i/>
            <sz val="12"/>
            <color indexed="81"/>
            <rFont val="Times New Roman"/>
            <family val="1"/>
          </rPr>
          <t>detect magic</t>
        </r>
        <r>
          <rPr>
            <sz val="12"/>
            <rFont val="Times New Roman"/>
            <family val="1"/>
          </rPr>
          <t xml:space="preserve">).  Spells of instantaneous duration cannot be affected by this feat, nor can spells whose effects are discharged.  You need not concentrate on spells such as </t>
        </r>
        <r>
          <rPr>
            <i/>
            <sz val="12"/>
            <color indexed="81"/>
            <rFont val="Times New Roman"/>
            <family val="1"/>
          </rPr>
          <t xml:space="preserve">detect magic </t>
        </r>
        <r>
          <rPr>
            <sz val="12"/>
            <rFont val="Times New Roman"/>
            <family val="1"/>
          </rPr>
          <t xml:space="preserve">or </t>
        </r>
        <r>
          <rPr>
            <i/>
            <sz val="12"/>
            <color indexed="81"/>
            <rFont val="Times New Roman"/>
            <family val="1"/>
          </rPr>
          <t xml:space="preserve">detect thoughts </t>
        </r>
        <r>
          <rPr>
            <sz val="12"/>
            <rFont val="Times New Roman"/>
            <family val="1"/>
          </rPr>
          <t>to be aware of the mere presence or absence of the thing detected, but you must still concentrate to gain additional information as normal.  Concentration on such a spell is a standard action that does not provoke an attack of opportunity.  A persistent spell uses up a spell slot six levels higher than the spell’s actual level.
Player’s Guide to Faerûn 42</t>
        </r>
      </text>
    </comment>
    <comment ref="C5" authorId="0" shapeId="0" xr:uid="{00000000-0006-0000-0400-000006000000}">
      <text>
        <r>
          <rPr>
            <sz val="12"/>
            <color indexed="81"/>
            <rFont val="Times New Roman"/>
            <family val="1"/>
          </rPr>
          <t xml:space="preserve">You can cast spells that arc to other targets in addition to the primary target.
</t>
        </r>
        <r>
          <rPr>
            <b/>
            <sz val="12"/>
            <color indexed="81"/>
            <rFont val="Times New Roman"/>
            <family val="1"/>
          </rPr>
          <t xml:space="preserve">Prerequisite:  </t>
        </r>
        <r>
          <rPr>
            <sz val="12"/>
            <color indexed="81"/>
            <rFont val="Times New Roman"/>
            <family val="1"/>
          </rPr>
          <t xml:space="preserve">Any metamagic feat.
</t>
        </r>
        <r>
          <rPr>
            <b/>
            <sz val="12"/>
            <color indexed="81"/>
            <rFont val="Times New Roman"/>
            <family val="1"/>
          </rPr>
          <t xml:space="preserve">Benefit:  </t>
        </r>
        <r>
          <rPr>
            <sz val="12"/>
            <color indexed="81"/>
            <rFont val="Times New Roman"/>
            <family val="1"/>
          </rPr>
          <t>Any spell that specifies a single target and has a range greater than touch can be chained so as to affect that primary target normally, then arc to a number of secondary targets equal to your caster level (maximum 20).  Each arc affects one secondary target chosen by you, all of which must be within 30 feet of the primary target, and none of which can be affected more than once.  You can choose to affect fewer secondary targets than the maximum.
If the chained spell deals damage, the secondary targets each take half as much damage as the primary target (rounded down) and can attempt Refl ex saving throws for half damage (whether the spell allows the original target a save or not).  For spells that don’t deal damage, the save DCs against arcing effects are reduced by 4.  For example, if a 10th-level wizard normally casts cause fear at DC 14, a chained cause fear could target a goblin chieftain at DC 14 and up to ten of his nearby guards at DC 10.
A chained spell uses up a spell slot three levels higher than the spell’s actual level.
Complete Arcane 76</t>
        </r>
      </text>
    </comment>
    <comment ref="A8" authorId="0" shapeId="0" xr:uid="{00000000-0006-0000-0400-000007000000}">
      <text>
        <r>
          <rPr>
            <sz val="12"/>
            <color indexed="81"/>
            <rFont val="Times New Roman"/>
            <family val="1"/>
          </rPr>
          <t xml:space="preserve">You were raised in a land where mighty wizards are common.  Everyone in your homeland knows something about magic, and you have learned that things are sometimes not as they appear.
</t>
        </r>
        <r>
          <rPr>
            <b/>
            <sz val="12"/>
            <color indexed="81"/>
            <rFont val="Times New Roman"/>
            <family val="1"/>
          </rPr>
          <t xml:space="preserve">Prerequisite:  </t>
        </r>
        <r>
          <rPr>
            <sz val="12"/>
            <rFont val="Times New Roman"/>
            <family val="1"/>
          </rPr>
          <t xml:space="preserve">Elf (Evermeet) or human (Calimshan, Halruaa, Nimbral, Samarach, Shadovar, or the Wizards’ Reach).
</t>
        </r>
        <r>
          <rPr>
            <b/>
            <sz val="12"/>
            <color indexed="81"/>
            <rFont val="Times New Roman"/>
            <family val="1"/>
          </rPr>
          <t xml:space="preserve">Benefit:  </t>
        </r>
        <r>
          <rPr>
            <sz val="12"/>
            <rFont val="Times New Roman"/>
            <family val="1"/>
          </rPr>
          <t xml:space="preserve">You receive a +2 bonus on all Knowledge (arcana) and Spellcraft checks. You also get a +2 bonus on saving throws against illusion spells or effects.
</t>
        </r>
        <r>
          <rPr>
            <b/>
            <sz val="12"/>
            <color indexed="81"/>
            <rFont val="Times New Roman"/>
            <family val="1"/>
          </rPr>
          <t xml:space="preserve">Special:  </t>
        </r>
        <r>
          <rPr>
            <sz val="12"/>
            <rFont val="Times New Roman"/>
            <family val="1"/>
          </rPr>
          <t>You may select this feat only as a 1st-level character.  You may have only one regional feat.
Player’s Guide to Faerûn 44</t>
        </r>
      </text>
    </comment>
    <comment ref="C8" authorId="0" shapeId="0" xr:uid="{00000000-0006-0000-0400-000008000000}">
      <text>
        <r>
          <rPr>
            <sz val="12"/>
            <color indexed="81"/>
            <rFont val="Times New Roman"/>
            <family val="1"/>
          </rPr>
          <t>At 5th level, an incantatrix gains the ability to apply a metamagic feat she possesses to the effect of a spell trigger item (generally a wand).  To use this ability, she must have the appropriate item creation feat to make the spell trigger item she is using.  Using metamagic spell trigger expends a number of additional charges from the item equal to the number of effective spell levels the metamagic feat would add to a spell.  For example, an incantatrix can use Quicken Spell to modify a spell cast from a wand by spending 5 charges (1 + 4 additional charges for the spell slot increase).  Alternatively, she can apply Empower Spell to the effect by spending 3 charges, or trigger it silently by spending 2 charges.  The Still Spell feat confers no benefit when applied to a spell trigger item.
An incantatrix cannot use this ability when using a spell trigger item that does not have charges, such as a strand of prayer beads.
Player’s Guide to Faerûn 63</t>
        </r>
      </text>
    </comment>
    <comment ref="A9" authorId="0" shapeId="0" xr:uid="{00000000-0006-0000-0400-00000900000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9" authorId="0" shapeId="0" xr:uid="{00000000-0006-0000-0400-00000A000000}">
      <text>
        <r>
          <rPr>
            <sz val="12"/>
            <color indexed="81"/>
            <rFont val="Times New Roman"/>
            <family val="1"/>
          </rPr>
          <t>At 1st level, the incantatrix gives up a school of magic so as to focus more on the remaining schools.  She must choose a school of magic other than abjuration or divination as a prohibited school.  This prohibited school is in addition to any others already chosen due to school specialization.  Thus, a specialized wizard taking this prestige class has three prohibited schools instead of two.
Player’s Guide to Faerûn 62</t>
        </r>
      </text>
    </comment>
    <comment ref="A10" authorId="0" shapeId="0" xr:uid="{00000000-0006-0000-0400-00000B00000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 xml:space="preserve"> 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1-1/2 times its normal damage (roll 1d4+1 and multiply the result by 1-1/2 for each missile).  Saving throws and opposed rolls (such as the one you make when you cast dispel magic) are not affected, nor are spells without random variables.  An empowered spell uses up a spell slot two levels higher than the spell’s actual level.
PHB 93</t>
        </r>
      </text>
    </comment>
    <comment ref="C10" authorId="0" shapeId="0" xr:uid="{00000000-0006-0000-0400-00000C000000}">
      <text>
        <r>
          <rPr>
            <sz val="12"/>
            <color indexed="81"/>
            <rFont val="Times New Roman"/>
            <family val="1"/>
          </rPr>
          <t>At 2nd level, an incantatrix gains the ability to apply any metamagic feat she possesses (except Silent Spell, Still Spell, or Quicken Spell) to a spell being cast by a willing allied spellcaster.  The caster need not prepare the spell in metamagic form or in a higher-level spell slot; the incantatrix simply modifies the spell during the casting.  Using this ability is a standard action that provokes an attack of opportunity, just like casting a spell, though the incantatrix can use the Concentration skill with this ability as though she were casting defensively.  The incantatrix must ready an action to use cooperative metamagic when her ally begins casting and must be adjacent to the caster.  The incantatrix must make a Spellcraft check (DC 18 + [3 × modified spell level]) to succeed.  “Modified spell level” is the level of the spell slot that the spell would occupy if it were prepared with the metamagic feat applied.  Any spell level increases from metamagic feats that the caster applied also count toward the modified spell level.  For example, if an incantatrix applies the Maximize Spell feat to an ally’s chain lightning spell, the modified spell level is 9th (6th for the spell, +1 for the Maximize Spell feat), and the DC is 18 + (3 × 9) = 45.  If she applies the same feat to an ally’s silent chain lightning spell, the modified spell level i s 10th and the Spellcraft DC is 48.  An incantatrix can use this ability a number of times per day equal to 3 + her Int modifier.
Player’s Guide to Faerûn 62</t>
        </r>
      </text>
    </comment>
    <comment ref="A11" authorId="0" shapeId="0" xr:uid="{00000000-0006-0000-0400-00000D000000}">
      <text>
        <r>
          <rPr>
            <sz val="12"/>
            <color indexed="81"/>
            <rFont val="Times New Roman"/>
            <family val="1"/>
          </rPr>
          <t>As Leadership (DMG 106), but no followers.</t>
        </r>
      </text>
    </comment>
    <comment ref="A14" authorId="0" shapeId="0" xr:uid="{00000000-0006-0000-0400-00000E000000}">
      <text>
        <r>
          <rPr>
            <sz val="12"/>
            <color indexed="81"/>
            <rFont val="Times New Roman"/>
            <family val="1"/>
          </rPr>
          <t xml:space="preserve">You can judge the usefulness of magic items.
</t>
        </r>
        <r>
          <rPr>
            <b/>
            <sz val="12"/>
            <color indexed="81"/>
            <rFont val="Times New Roman"/>
            <family val="1"/>
          </rPr>
          <t xml:space="preserve">Prerequisite:  </t>
        </r>
        <r>
          <rPr>
            <sz val="12"/>
            <color indexed="81"/>
            <rFont val="Times New Roman"/>
            <family val="1"/>
          </rPr>
          <t xml:space="preserve">Appraise 5 ranks, Knowledge (arcana) 5 ranks, Spellcraft 12 ranks.
</t>
        </r>
        <r>
          <rPr>
            <b/>
            <sz val="12"/>
            <color indexed="81"/>
            <rFont val="Times New Roman"/>
            <family val="1"/>
          </rPr>
          <t xml:space="preserve">Benefit:  </t>
        </r>
        <r>
          <rPr>
            <sz val="12"/>
            <color indexed="81"/>
            <rFont val="Times New Roman"/>
            <family val="1"/>
          </rPr>
          <t>When you succeed by 5 or more on a Spellcraft check to determine the school of magic of the aura surrounding a magic item (by casting detect magic), you can then spend 1 minute concentrating to also learn the properties of the item, as if you had cast identify.
You can use this skill trick once per day.
Complete Scoundrel 87</t>
        </r>
      </text>
    </comment>
    <comment ref="A15" authorId="0" shapeId="0" xr:uid="{00000000-0006-0000-0400-00000F000000}">
      <text>
        <r>
          <rPr>
            <sz val="12"/>
            <color indexed="81"/>
            <rFont val="Times New Roman"/>
            <family val="1"/>
          </rPr>
          <t xml:space="preserve">You can bring someone back from the brink of death.
</t>
        </r>
        <r>
          <rPr>
            <b/>
            <sz val="12"/>
            <color indexed="81"/>
            <rFont val="Times New Roman"/>
            <family val="1"/>
          </rPr>
          <t xml:space="preserve">Prerequisite:  </t>
        </r>
        <r>
          <rPr>
            <sz val="12"/>
            <color indexed="81"/>
            <rFont val="Times New Roman"/>
            <family val="1"/>
          </rPr>
          <t xml:space="preserve">Heal 5 ranks.
</t>
        </r>
        <r>
          <rPr>
            <b/>
            <sz val="12"/>
            <color indexed="81"/>
            <rFont val="Times New Roman"/>
            <family val="1"/>
          </rPr>
          <t xml:space="preserve">Benefit:  </t>
        </r>
        <r>
          <rPr>
            <sz val="12"/>
            <color indexed="81"/>
            <rFont val="Times New Roman"/>
            <family val="1"/>
          </rPr>
          <t>If you succeed on a Heal check made to stabilize a dying character, that character also heals 1d6 points of damage.
Complete Scoundrel 87</t>
        </r>
      </text>
    </comment>
    <comment ref="A16" authorId="0" shapeId="0" xr:uid="{00000000-0006-0000-0400-000010000000}">
      <text>
        <r>
          <rPr>
            <sz val="12"/>
            <color indexed="81"/>
            <rFont val="Times New Roman"/>
            <family val="1"/>
          </rPr>
          <t xml:space="preserve">You can maintain your mental focus while attending to another task.
</t>
        </r>
        <r>
          <rPr>
            <b/>
            <sz val="12"/>
            <color indexed="81"/>
            <rFont val="Times New Roman"/>
            <family val="1"/>
          </rPr>
          <t xml:space="preserve">Prerequisite:  </t>
        </r>
        <r>
          <rPr>
            <sz val="12"/>
            <color indexed="81"/>
            <rFont val="Times New Roman"/>
            <family val="1"/>
          </rPr>
          <t xml:space="preserve">Concentration 12 ranks.
</t>
        </r>
        <r>
          <rPr>
            <b/>
            <sz val="12"/>
            <color indexed="81"/>
            <rFont val="Times New Roman"/>
            <family val="1"/>
          </rPr>
          <t xml:space="preserve">Benefit:  </t>
        </r>
        <r>
          <rPr>
            <sz val="12"/>
            <color indexed="81"/>
            <rFont val="Times New Roman"/>
            <family val="1"/>
          </rPr>
          <t>You can maintain concentration on a spell or similar effect as a swift action.
Complete Scoundrel 90</t>
        </r>
      </text>
    </comment>
    <comment ref="A17" authorId="0" shapeId="0" xr:uid="{00000000-0006-0000-0400-000011000000}">
      <text>
        <r>
          <rPr>
            <sz val="12"/>
            <color indexed="81"/>
            <rFont val="Times New Roman"/>
            <family val="1"/>
          </rPr>
          <t xml:space="preserve">You’ve heard so many tales of legendary monsters that you remember all sorts of gory details.
</t>
        </r>
        <r>
          <rPr>
            <b/>
            <sz val="12"/>
            <color indexed="81"/>
            <rFont val="Times New Roman"/>
            <family val="1"/>
          </rPr>
          <t xml:space="preserve">Prerequisite:  </t>
        </r>
        <r>
          <rPr>
            <sz val="12"/>
            <color indexed="81"/>
            <rFont val="Times New Roman"/>
            <family val="1"/>
          </rPr>
          <t xml:space="preserve">Knowledge (any) 5 ranks.
</t>
        </r>
        <r>
          <rPr>
            <b/>
            <sz val="12"/>
            <color indexed="81"/>
            <rFont val="Times New Roman"/>
            <family val="1"/>
          </rPr>
          <t xml:space="preserve">Benefit:  </t>
        </r>
        <r>
          <rPr>
            <sz val="12"/>
            <color indexed="81"/>
            <rFont val="Times New Roman"/>
            <family val="1"/>
          </rPr>
          <t>When you attempt a trained Knowledge check to identify a creature or to learn its special powers or vulnerabilities, you gain a +5 competence bonus on the check.
Complete Scoundrel 85</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1" authorId="0" shapeId="0" xr:uid="{00000000-0006-0000-0500-000001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00000000-0006-0000-0600-000001000000}">
      <text>
        <r>
          <rPr>
            <sz val="12"/>
            <color indexed="81"/>
            <rFont val="Times New Roman"/>
            <family val="1"/>
          </rPr>
          <t>This broad belt seems to be nothing more than a well-made article of clothing, but closer examination reveals eight small pouches along its inner front.  In fact, a total of sixty-four extradimensional pouches exist in the belt, with seven more “behind’’ each of the eight readily apparent ones.  Each pouch is similar to a miniature bag of holding, able to contain up to 1 cubic foot of material weighing as much as 10 pounds.  In addition, if the wearer has a familiar, any pouch can hold it no matter what its size or weight.  The familiar has no need for food, water, or air while inside the pouch, but any other living creature of suitable size placed within a pocket has enough air for only 1 minute, after which it suffocates.  Anything stored in the belt’s pockets is effectively weightless and doesn’t affect the wearer’s carrying capacity so long as the belt is worn around the waist.  If removed, the belt weighs one-tenth of the total weight of all the items stored within it.
While worn around the waist, the belt responds to its wearer’s desire to extract something (by opening the correct pouch) or store something (by opening an empty pouch).
Retrieving a specific item from the pouch is a move action, but doesn’t provoke the attacks of opportunity that retrieving a stored item usually does. 
Complete Arcane 147</t>
        </r>
      </text>
    </comment>
    <comment ref="A7" authorId="0" shapeId="0" xr:uid="{00000000-0006-0000-0600-000002000000}">
      <text>
        <r>
          <rPr>
            <sz val="12"/>
            <color indexed="81"/>
            <rFont val="Times New Roman"/>
            <family val="1"/>
          </rPr>
          <t>This ring might seem to be a ring of spell storing upon first examination.  However, while it allows a single spell of 1st through 6th level to be cast into it, that spell cannot be cast out of the ring again. Instead, should that spell ever be cast upon the wearer, the spell is immediately countered, as a counterspell action, requiring no action (or even knowledge) on the wearer’s part.  Once so used, the spell cast within the ring is gone.  A new spell (or the same one as before) may be placed in it again.
DMG 230</t>
        </r>
      </text>
    </comment>
    <comment ref="A12" authorId="0" shapeId="0" xr:uid="{00000000-0006-0000-0600-000003000000}">
      <text>
        <r>
          <rPr>
            <sz val="12"/>
            <color indexed="81"/>
            <rFont val="Times New Roman"/>
            <family val="1"/>
          </rPr>
          <t>You gain a +5 competence bonus on Concentration checks.  Despite the name, the tunic’s bonus applies on all Concentration checks, not just those made to cast spells.
MIC 144</t>
        </r>
      </text>
    </comment>
    <comment ref="A23" authorId="0" shapeId="0" xr:uid="{00000000-0006-0000-0600-000004000000}">
      <text>
        <r>
          <rPr>
            <sz val="12"/>
            <color indexed="81"/>
            <rFont val="Times New Roman"/>
            <family val="1"/>
          </rPr>
          <t>All Gray Hand enforcers are given a small token, usually a clasp, ring, or brooch in the shape of a human hand, fingers together and palm out.  Civic officials of Waterdeep (including Lords, magistrates, and Watch and Guard officers) know the token by sight.  You gain a +5 bonus on any Charisma-based skill checks made against an officer or official of Waterdeep if you show the token.  A bearer of the token may not be arrested or hindered in Waterdeep unless the arresting official is a Lord, magistrate, or civilar of the Guard or Watch.
City of Splendors 78</t>
        </r>
      </text>
    </comment>
  </commentList>
</comments>
</file>

<file path=xl/sharedStrings.xml><?xml version="1.0" encoding="utf-8"?>
<sst xmlns="http://schemas.openxmlformats.org/spreadsheetml/2006/main" count="1550" uniqueCount="562">
  <si>
    <t>Race:</t>
  </si>
  <si>
    <t>Sex:</t>
  </si>
  <si>
    <t>Strength:</t>
  </si>
  <si>
    <t>Dexterity:</t>
  </si>
  <si>
    <t>Properties</t>
  </si>
  <si>
    <t>Melee Weapon</t>
  </si>
  <si>
    <t>Dmg</t>
  </si>
  <si>
    <t>Qty.</t>
  </si>
  <si>
    <t>Ranged Weapon</t>
  </si>
  <si>
    <t>Rng.</t>
  </si>
  <si>
    <t>Charisma:</t>
  </si>
  <si>
    <t>Constitution:</t>
  </si>
  <si>
    <t>Intelligence:</t>
  </si>
  <si>
    <t>Hit Points:</t>
  </si>
  <si>
    <t>Wisdom:</t>
  </si>
  <si>
    <t>Concentration</t>
  </si>
  <si>
    <t>Handle Animal</t>
  </si>
  <si>
    <t>Move Silently</t>
  </si>
  <si>
    <t>Ride</t>
  </si>
  <si>
    <t>Search</t>
  </si>
  <si>
    <t>Swim</t>
  </si>
  <si>
    <t>Weapons and Armor</t>
  </si>
  <si>
    <t>Type</t>
  </si>
  <si>
    <t>Duration</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</si>
  <si>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</si>
  <si>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</si>
  <si>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</si>
  <si>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</si>
  <si>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</si>
  <si>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</si>
  <si>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</si>
  <si>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</si>
  <si>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</si>
  <si>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</si>
  <si>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</si>
  <si>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</si>
  <si>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</si>
  <si>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</si>
  <si>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</si>
  <si>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</si>
  <si>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</si>
  <si>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</si>
  <si>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</si>
  <si>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</si>
  <si>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</si>
  <si>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</si>
  <si>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</si>
  <si>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</si>
  <si>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</si>
  <si>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</si>
  <si>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</si>
  <si>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</si>
  <si>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</si>
  <si>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</si>
  <si>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</si>
  <si>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</si>
  <si>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</si>
  <si>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</si>
  <si>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</si>
  <si>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</si>
  <si>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</si>
  <si>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Alignment:</t>
  </si>
  <si>
    <t>Total</t>
  </si>
  <si>
    <t>Critical</t>
  </si>
  <si>
    <t>Range</t>
  </si>
  <si>
    <t>Fortitude</t>
  </si>
  <si>
    <t>Reflex</t>
  </si>
  <si>
    <t>Will</t>
  </si>
  <si>
    <t>Armor &amp; Shield</t>
  </si>
  <si>
    <t>Missiles</t>
  </si>
  <si>
    <t>Spell</t>
  </si>
  <si>
    <t>Languages</t>
  </si>
  <si>
    <t>Equipment Worn</t>
  </si>
  <si>
    <t>Item</t>
  </si>
  <si>
    <t>Mass</t>
  </si>
  <si>
    <t>Effects/</t>
  </si>
  <si>
    <t>Notes</t>
  </si>
  <si>
    <t>Equipment Carried</t>
  </si>
  <si>
    <t>Check</t>
  </si>
  <si>
    <t>Arcane</t>
  </si>
  <si>
    <t>Speed</t>
  </si>
  <si>
    <t>Knowledge:  Arcana</t>
  </si>
  <si>
    <t>Waterskin</t>
  </si>
  <si>
    <t>Sleight of Hand</t>
  </si>
  <si>
    <t>Survival</t>
  </si>
  <si>
    <t>2</t>
  </si>
  <si>
    <t>Atk</t>
  </si>
  <si>
    <t>Feats</t>
  </si>
  <si>
    <t>1 SA</t>
  </si>
  <si>
    <t>V S</t>
  </si>
  <si>
    <t>Casting</t>
  </si>
  <si>
    <t xml:space="preserve">Components </t>
  </si>
  <si>
    <t>School</t>
  </si>
  <si>
    <t>Level</t>
  </si>
  <si>
    <t>Backpack</t>
  </si>
  <si>
    <t>0th</t>
  </si>
  <si>
    <t>1st</t>
  </si>
  <si>
    <t>2nd</t>
  </si>
  <si>
    <t>3rd</t>
  </si>
  <si>
    <t>4th</t>
  </si>
  <si>
    <t>5th</t>
  </si>
  <si>
    <t>6th</t>
  </si>
  <si>
    <t>7th</t>
  </si>
  <si>
    <t>8th</t>
  </si>
  <si>
    <t>9th</t>
  </si>
  <si>
    <t>Total Spells</t>
  </si>
  <si>
    <t>Base Spells</t>
  </si>
  <si>
    <t>Summon Familiar</t>
  </si>
  <si>
    <t>Cast?</t>
  </si>
  <si>
    <t>Spells per Day by Level</t>
  </si>
  <si>
    <t>Initiative:</t>
  </si>
  <si>
    <t>Ranged Touch Attack</t>
  </si>
  <si>
    <t>varies</t>
  </si>
  <si>
    <t>Roll</t>
  </si>
  <si>
    <t>Skill/Save</t>
  </si>
  <si>
    <t>Skills &amp; Saves</t>
  </si>
  <si>
    <t>n.a.</t>
  </si>
  <si>
    <t>30’</t>
  </si>
  <si>
    <t>Results</t>
  </si>
  <si>
    <t>Detect Magic</t>
  </si>
  <si>
    <t>1 min/lvl</t>
  </si>
  <si>
    <t>Class Features</t>
  </si>
  <si>
    <t>+ Mod</t>
  </si>
  <si>
    <t>AC +</t>
  </si>
  <si>
    <t>Reference</t>
  </si>
  <si>
    <t>Page</t>
  </si>
  <si>
    <t>PHB</t>
  </si>
  <si>
    <t>Simple Weapons</t>
  </si>
  <si>
    <r>
      <t>26</t>
    </r>
    <r>
      <rPr>
        <sz val="13"/>
        <rFont val="Times New Roman"/>
        <family val="1"/>
      </rPr>
      <t>/</t>
    </r>
    <r>
      <rPr>
        <sz val="13"/>
        <color indexed="51"/>
        <rFont val="Times New Roman"/>
        <family val="1"/>
      </rPr>
      <t>53</t>
    </r>
    <r>
      <rPr>
        <sz val="13"/>
        <rFont val="Times New Roman"/>
        <family val="1"/>
      </rPr>
      <t>/</t>
    </r>
    <r>
      <rPr>
        <sz val="13"/>
        <color indexed="10"/>
        <rFont val="Times New Roman"/>
        <family val="1"/>
      </rPr>
      <t>80</t>
    </r>
  </si>
  <si>
    <t>Perform:  [type]</t>
  </si>
  <si>
    <t>Universal</t>
  </si>
  <si>
    <t>60’</t>
  </si>
  <si>
    <t>Caltrops</t>
  </si>
  <si>
    <t>Candle</t>
  </si>
  <si>
    <t>Flask</t>
  </si>
  <si>
    <t>Spell DC</t>
  </si>
  <si>
    <t>Detect Poison</t>
  </si>
  <si>
    <t>Value</t>
  </si>
  <si>
    <t>Total Equity:</t>
  </si>
  <si>
    <t>Launch Bolt</t>
  </si>
  <si>
    <t>Launch Item</t>
  </si>
  <si>
    <t>Mage Hand</t>
  </si>
  <si>
    <t>Ray of Frost</t>
  </si>
  <si>
    <t>Read Magic</t>
  </si>
  <si>
    <t>Sonic Snap</t>
  </si>
  <si>
    <t>True Strike</t>
  </si>
  <si>
    <t>Divination</t>
  </si>
  <si>
    <t>25’ + 2½’/lvl</t>
  </si>
  <si>
    <t>Instant</t>
  </si>
  <si>
    <t>Transmutation</t>
  </si>
  <si>
    <t>V S M</t>
  </si>
  <si>
    <t>Touch</t>
  </si>
  <si>
    <t>Spell Compendium</t>
  </si>
  <si>
    <t>S</t>
  </si>
  <si>
    <t>Conjuration</t>
  </si>
  <si>
    <t>V S F</t>
  </si>
  <si>
    <t>Personal</t>
  </si>
  <si>
    <t>10 min/lvl</t>
  </si>
  <si>
    <t>Evocation</t>
  </si>
  <si>
    <t>Necromancy</t>
  </si>
  <si>
    <t>1 rnd/lvl</t>
  </si>
  <si>
    <t>100’ + 10’/lvl</t>
  </si>
  <si>
    <t>V F</t>
  </si>
  <si>
    <t>special</t>
  </si>
  <si>
    <t>Racial Abilities</t>
  </si>
  <si>
    <t>Effective Caster Level:</t>
  </si>
  <si>
    <t>Cooperative Metamagic</t>
  </si>
  <si>
    <t>Scrolls and Potions</t>
  </si>
  <si>
    <t>CLev</t>
  </si>
  <si>
    <t>Rations</t>
  </si>
  <si>
    <t>Male</t>
  </si>
  <si>
    <t>Ring of Protection +2</t>
  </si>
  <si>
    <t>-</t>
  </si>
  <si>
    <t>19-20, x2</t>
  </si>
  <si>
    <t>Prcg/Slsh</t>
  </si>
  <si>
    <t>Incantator</t>
  </si>
  <si>
    <t>Touch of Fatigue</t>
  </si>
  <si>
    <t>Fly</t>
  </si>
  <si>
    <t>V S F/DF</t>
  </si>
  <si>
    <t>Grease</t>
  </si>
  <si>
    <t>Haste</t>
  </si>
  <si>
    <t>Metamagic Effect</t>
  </si>
  <si>
    <t>Focused Study</t>
  </si>
  <si>
    <t>Metamagic Spell Trigger</t>
  </si>
  <si>
    <t>Invisibility, Greater</t>
  </si>
  <si>
    <t>Illusion</t>
  </si>
  <si>
    <t>V</t>
  </si>
  <si>
    <t>Teleport</t>
  </si>
  <si>
    <t>See Invisibility</t>
  </si>
  <si>
    <t>Detect Thoughts</t>
  </si>
  <si>
    <t>Identify</t>
  </si>
  <si>
    <t>Arcane Sight</t>
  </si>
  <si>
    <t>?</t>
  </si>
  <si>
    <t>Greater Mage Armor</t>
  </si>
  <si>
    <t>Starborn</t>
  </si>
  <si>
    <t>Mellion</t>
  </si>
  <si>
    <t>Neutral Good</t>
  </si>
  <si>
    <t>Wizard</t>
  </si>
  <si>
    <t>Craft:  [type]</t>
  </si>
  <si>
    <t>Profession:  [type]</t>
  </si>
  <si>
    <t>5</t>
  </si>
  <si>
    <t>CROSS-CLASS</t>
  </si>
  <si>
    <t>Knowledge:  The Planes</t>
  </si>
  <si>
    <t>Knowledge:  Nobility</t>
  </si>
  <si>
    <t>Wizard 1</t>
  </si>
  <si>
    <t>Wizard 2</t>
  </si>
  <si>
    <t>Wizard 3</t>
  </si>
  <si>
    <t>Wizard 4</t>
  </si>
  <si>
    <t>Wizard 5</t>
  </si>
  <si>
    <t>Speak Language:  Infernal</t>
  </si>
  <si>
    <t>Speak Language:  Sylvan</t>
  </si>
  <si>
    <t>Speak Language:  Undercommon</t>
  </si>
  <si>
    <t>Speak Language:  Chondathan</t>
  </si>
  <si>
    <t>Speak Language:  Illuskan</t>
  </si>
  <si>
    <t>Speak Language:  Netherese</t>
  </si>
  <si>
    <t>Common, Abyssal, Celestial,</t>
  </si>
  <si>
    <t>Draconic, Elven, Giant, Gnome,</t>
  </si>
  <si>
    <t>Chondathan, Illuskan, Netherese</t>
  </si>
  <si>
    <t>Infernal, Sylvan, Undercommon,</t>
  </si>
  <si>
    <t>Knowledge:  Architecture &amp; Engineering</t>
  </si>
  <si>
    <t>Knowledge:  Dungeoneering</t>
  </si>
  <si>
    <t>Knowledge:  Geography</t>
  </si>
  <si>
    <t>Knowledge:  History</t>
  </si>
  <si>
    <t>Knowledge:  Local</t>
  </si>
  <si>
    <t>Knowledge:  Nature</t>
  </si>
  <si>
    <t>Low-light Vision</t>
  </si>
  <si>
    <t>Immunity to Sleep</t>
  </si>
  <si>
    <t>+2 versus Enchantments</t>
  </si>
  <si>
    <t>Intelligence Bonus</t>
  </si>
  <si>
    <t>Comprehend Languages</t>
  </si>
  <si>
    <t>Enlarge Person</t>
  </si>
  <si>
    <t>Feather Fall</t>
  </si>
  <si>
    <t>Mage Armor</t>
  </si>
  <si>
    <t>Magic Missile</t>
  </si>
  <si>
    <t>Mount</t>
  </si>
  <si>
    <t>Protection from Evil</t>
  </si>
  <si>
    <t>Ray of Clumsiness</t>
  </si>
  <si>
    <t>Ray of Enfeeblement</t>
  </si>
  <si>
    <t>Shield</t>
  </si>
  <si>
    <t>Arcane Lock</t>
  </si>
  <si>
    <t>Bear’s Endurance</t>
  </si>
  <si>
    <t>Bull’s Strength</t>
  </si>
  <si>
    <t>Cat’s Grace</t>
  </si>
  <si>
    <t>Cloud of Knives</t>
  </si>
  <si>
    <t>Continual Flame</t>
  </si>
  <si>
    <t>Fox’s Cunning</t>
  </si>
  <si>
    <t>Glitterdust</t>
  </si>
  <si>
    <t>Invisibility</t>
  </si>
  <si>
    <t>Knock</t>
  </si>
  <si>
    <t>Mirror Image</t>
  </si>
  <si>
    <t>Owl’s Wisdom</t>
  </si>
  <si>
    <t>Resist Energy</t>
  </si>
  <si>
    <t>Rope Trick</t>
  </si>
  <si>
    <t>Shatter</t>
  </si>
  <si>
    <t>Web</t>
  </si>
  <si>
    <t>Dispel Magic</t>
  </si>
  <si>
    <t>Greater Magic Weapon</t>
  </si>
  <si>
    <t>Leomund’s Tiny Hut</t>
  </si>
  <si>
    <t>Magic Circle against Evil</t>
  </si>
  <si>
    <t>Phantom Steed</t>
  </si>
  <si>
    <t>Protection from Energy</t>
  </si>
  <si>
    <t>Ray of Exhaustion</t>
  </si>
  <si>
    <t>Secret Page</t>
  </si>
  <si>
    <t>Slow</t>
  </si>
  <si>
    <t>Spiderskin</t>
  </si>
  <si>
    <t>Stinking Cloud</t>
  </si>
  <si>
    <t>Unluck</t>
  </si>
  <si>
    <t>Vampiric Touch</t>
  </si>
  <si>
    <t>Defenestrating Sphere</t>
  </si>
  <si>
    <t>Dimension Door</t>
  </si>
  <si>
    <t>Dimensional Anchor</t>
  </si>
  <si>
    <t>Enervation</t>
  </si>
  <si>
    <t>Evard’s Black Tentacles</t>
  </si>
  <si>
    <t>Greater Mirror Image</t>
  </si>
  <si>
    <t>Greater Resistance</t>
  </si>
  <si>
    <t>Leomund’s Secure Shelter</t>
  </si>
  <si>
    <t>Orb of Acid</t>
  </si>
  <si>
    <t>Orb of Cold</t>
  </si>
  <si>
    <t>Orb of Electricity</t>
  </si>
  <si>
    <t>Orb of Fire</t>
  </si>
  <si>
    <t>Orb of Force</t>
  </si>
  <si>
    <t>Orb of Sound</t>
  </si>
  <si>
    <t>Otiluke’s Resilient Sphere</t>
  </si>
  <si>
    <t>Ray Deflection</t>
  </si>
  <si>
    <t>Solid Fog</t>
  </si>
  <si>
    <t>Baleful Polymorph</t>
  </si>
  <si>
    <t>Contingent Energy Resistance</t>
  </si>
  <si>
    <t>Dismissal</t>
  </si>
  <si>
    <t>Mordenkainen’s Private Sanctum</t>
  </si>
  <si>
    <t>Permanency</t>
  </si>
  <si>
    <t>Telekinesis</t>
  </si>
  <si>
    <t xml:space="preserve">Wall of Stone  </t>
  </si>
  <si>
    <t>Incantator 1</t>
  </si>
  <si>
    <t>Incantator 2</t>
  </si>
  <si>
    <t>Incantator 3</t>
  </si>
  <si>
    <t>Incantator 4</t>
  </si>
  <si>
    <t>Incantator 5</t>
  </si>
  <si>
    <t>Abjuration</t>
  </si>
  <si>
    <t>V S M/DF</t>
  </si>
  <si>
    <t>2 hrs/lvl</t>
  </si>
  <si>
    <t>Permanent</t>
  </si>
  <si>
    <t>V S DF</t>
  </si>
  <si>
    <t>PHB II</t>
  </si>
  <si>
    <t>Complete Arcane</t>
  </si>
  <si>
    <t>400’ + 40’/lvl</t>
  </si>
  <si>
    <t>1 FR</t>
  </si>
  <si>
    <t>Free</t>
  </si>
  <si>
    <t>Fly, Swift</t>
  </si>
  <si>
    <t>Swift</t>
  </si>
  <si>
    <t>1 round</t>
  </si>
  <si>
    <t>Complete Adventurer</t>
  </si>
  <si>
    <t>Blink, Greater</t>
  </si>
  <si>
    <t>1 hr/lvl</t>
  </si>
  <si>
    <t>1 IA</t>
  </si>
  <si>
    <t>20’</t>
  </si>
  <si>
    <t>M</t>
  </si>
  <si>
    <t>10’ radius</t>
  </si>
  <si>
    <t>Resist Energy, Mass</t>
  </si>
  <si>
    <t>10 minutes</t>
  </si>
  <si>
    <t>0’</t>
  </si>
  <si>
    <t>1 minute</t>
  </si>
  <si>
    <t>Draconomicon</t>
  </si>
  <si>
    <t>24 hours</t>
  </si>
  <si>
    <t>V S M F</t>
  </si>
  <si>
    <t>V S XP</t>
  </si>
  <si>
    <t>2 rounds</t>
  </si>
  <si>
    <t>Acid Splash</t>
  </si>
  <si>
    <t>Amanuensis</t>
  </si>
  <si>
    <t>Arcane Mark</t>
  </si>
  <si>
    <t>Dancing Lights</t>
  </si>
  <si>
    <t>Daze</t>
  </si>
  <si>
    <t>Disrupt Undead</t>
  </si>
  <si>
    <t>Electric Jolt</t>
  </si>
  <si>
    <t>Flare</t>
  </si>
  <si>
    <t>Ghost Sound</t>
  </si>
  <si>
    <t>Light</t>
  </si>
  <si>
    <t>Mending</t>
  </si>
  <si>
    <t>Message</t>
  </si>
  <si>
    <t>No Light</t>
  </si>
  <si>
    <t>Open/Close</t>
  </si>
  <si>
    <t>Preserve Organ</t>
  </si>
  <si>
    <t>Prestidigitation</t>
  </si>
  <si>
    <t>Repair Minor Damage</t>
  </si>
  <si>
    <t>Resistance</t>
  </si>
  <si>
    <t>Silent Portal</t>
  </si>
  <si>
    <t>Slash Tongue</t>
  </si>
  <si>
    <t>Stick</t>
  </si>
  <si>
    <t>Unnerving Gaze</t>
  </si>
  <si>
    <t>Untangle</t>
  </si>
  <si>
    <t>1 rune</t>
  </si>
  <si>
    <t>Enchantment</t>
  </si>
  <si>
    <t>V M/DF</t>
  </si>
  <si>
    <t>10’</t>
  </si>
  <si>
    <t>Book of Vile Darkness</t>
  </si>
  <si>
    <t>1 hour</t>
  </si>
  <si>
    <t>Tome &amp; Blood</t>
  </si>
  <si>
    <t>DC</t>
  </si>
  <si>
    <t>Memorized Spells</t>
  </si>
  <si>
    <t>Weapon Proficiencies</t>
  </si>
  <si>
    <t>Skill Tricks</t>
  </si>
  <si>
    <t>Collector of Stories</t>
  </si>
  <si>
    <t>Collector of Stories +5 to ID outsiders</t>
  </si>
  <si>
    <t>Collector of Stories +5 to ID constructs &amp; gargoyles</t>
  </si>
  <si>
    <t>Collector of Stories +5 to ID humanoids &amp; monst. hum.</t>
  </si>
  <si>
    <t>Collector of Stories +5 to ID aberrations &amp; undead</t>
  </si>
  <si>
    <t>Collector of Stories +5 to ID plants, animals &amp; fey</t>
  </si>
  <si>
    <t>Collector of Stories +5 to ID magical beasts &amp; dragons</t>
  </si>
  <si>
    <t>Scribe Scroll</t>
  </si>
  <si>
    <t>Flaws</t>
  </si>
  <si>
    <t>Noncombatant</t>
  </si>
  <si>
    <t>Vulnerable</t>
  </si>
  <si>
    <t>1st:  Iron Will</t>
  </si>
  <si>
    <t>Flaw 1:  Skill Focus (Spellcraft)</t>
  </si>
  <si>
    <t>Flaw 2:  Extend Spell</t>
  </si>
  <si>
    <t>Wiz 5:  Empower Spell</t>
  </si>
  <si>
    <t>Size:</t>
  </si>
  <si>
    <t>Speed:</t>
  </si>
  <si>
    <t>TAC/AC:</t>
  </si>
  <si>
    <t>BAB:</t>
  </si>
  <si>
    <t>Fort:</t>
  </si>
  <si>
    <t>Ref:</t>
  </si>
  <si>
    <t>Will:</t>
  </si>
  <si>
    <t>Familiar</t>
  </si>
  <si>
    <t>Rat (albino)</t>
  </si>
  <si>
    <t>Dimin.</t>
  </si>
  <si>
    <t>Dagger</t>
  </si>
  <si>
    <t>MW Quarterstaff</t>
  </si>
  <si>
    <t>1d4</t>
  </si>
  <si>
    <t>Bludgeon</t>
  </si>
  <si>
    <t>1d6/1d6</t>
  </si>
  <si>
    <t>x2</t>
  </si>
  <si>
    <t>Extended Nystul’s Magic Aura</t>
  </si>
  <si>
    <t>Ring of Counterspells</t>
  </si>
  <si>
    <r>
      <t xml:space="preserve">Loaded with </t>
    </r>
    <r>
      <rPr>
        <i/>
        <sz val="12"/>
        <rFont val="Times New Roman"/>
        <family val="1"/>
      </rPr>
      <t>dispel magic</t>
    </r>
  </si>
  <si>
    <t>4</t>
  </si>
  <si>
    <t>7</t>
  </si>
  <si>
    <t>+4 to Con</t>
  </si>
  <si>
    <t>Spectacles of Spellcrafting</t>
  </si>
  <si>
    <t>+10 Spellcraft and +4 Intelligence</t>
  </si>
  <si>
    <t>Bedroll</t>
  </si>
  <si>
    <t>Chalk</t>
  </si>
  <si>
    <t>Crowbar</t>
  </si>
  <si>
    <t>Explorer’s Outfit</t>
  </si>
  <si>
    <t>Flint and Steel</t>
  </si>
  <si>
    <t>Grappling Hook</t>
  </si>
  <si>
    <t>Miner’s Pick</t>
  </si>
  <si>
    <t>Small Steel Mirror</t>
  </si>
  <si>
    <t>Silver Holy Symbol of Mystra</t>
  </si>
  <si>
    <t>Signet Ring</t>
  </si>
  <si>
    <t>Tunic of Steady Spellcasting</t>
  </si>
  <si>
    <t>+3 Resistance</t>
  </si>
  <si>
    <t>258 pgs used</t>
  </si>
  <si>
    <t>1000 pages, copy spells for free</t>
  </si>
  <si>
    <t>Mystra’s Blessed Book</t>
  </si>
  <si>
    <t>Spell Component Pouch</t>
  </si>
  <si>
    <t>Courtier’s Outfit</t>
  </si>
  <si>
    <t>10’ Pole</t>
  </si>
  <si>
    <t>Inkpen</t>
  </si>
  <si>
    <t>Merchant’s Scales</t>
  </si>
  <si>
    <t>Sealing Wax</t>
  </si>
  <si>
    <t>Oil, Pint</t>
  </si>
  <si>
    <t>Sunrods</t>
  </si>
  <si>
    <t>Ink (1 oz.)</t>
  </si>
  <si>
    <t>Paper</t>
  </si>
  <si>
    <t>Scroll Cases</t>
  </si>
  <si>
    <t>Map Cases</t>
  </si>
  <si>
    <t>Noble’s Outfit</t>
  </si>
  <si>
    <t>Scholar’s Outfit</t>
  </si>
  <si>
    <t>Doses of Spiderlily Essence</t>
  </si>
  <si>
    <t>Tindertwigs</t>
  </si>
  <si>
    <t>Antitoxins</t>
  </si>
  <si>
    <t>Cubes of Hearthfire</t>
  </si>
  <si>
    <t>Silk Rope, 50’</t>
  </si>
  <si>
    <t>Lamp, Hooded</t>
  </si>
  <si>
    <t>Lock, Good</t>
  </si>
  <si>
    <t>Spyglass</t>
  </si>
  <si>
    <t>+2</t>
  </si>
  <si>
    <t>15’ (Climb, Swim)</t>
  </si>
  <si>
    <t>12/14/14</t>
  </si>
  <si>
    <t>ten</t>
  </si>
  <si>
    <t>eight</t>
  </si>
  <si>
    <t>Belt Pouches</t>
  </si>
  <si>
    <t>Knowledge:  Religion</t>
  </si>
  <si>
    <t>Collector of Stories +5 to ID deities &amp; avatars</t>
  </si>
  <si>
    <t>Magical Appraisal</t>
  </si>
  <si>
    <t>Healing Hands</t>
  </si>
  <si>
    <t>Swift Concentration</t>
  </si>
  <si>
    <t>Healing Hands +1d6 hps healed upon successful check</t>
  </si>
  <si>
    <t>Bonus Metamagic Feat 1:  Chain Spell</t>
  </si>
  <si>
    <t>Bonus Metamagic Feat 2:  Quicken Spell</t>
  </si>
  <si>
    <t>5’ 9”</t>
  </si>
  <si>
    <t>6th:  Craft Wondrous Item</t>
  </si>
  <si>
    <t>3rd:  Craft Wand</t>
  </si>
  <si>
    <t>9th:  Persistent Spell</t>
  </si>
  <si>
    <t>Tikus</t>
  </si>
  <si>
    <t>Evermeet</t>
  </si>
  <si>
    <t>Regional:  Spellwise</t>
  </si>
  <si>
    <t>+2 vs. Illusions</t>
  </si>
  <si>
    <t>Swift Fly</t>
  </si>
  <si>
    <t>Greater Invisibility</t>
  </si>
  <si>
    <t>Wall of Stone</t>
  </si>
  <si>
    <t>Metamagic</t>
  </si>
  <si>
    <t>Persistent</t>
  </si>
  <si>
    <t>145 lbs.</t>
  </si>
  <si>
    <t>Character:</t>
  </si>
  <si>
    <t>%</t>
  </si>
  <si>
    <t>Punctuality of IC posts (Friday 17:00 PST/GMT-8)</t>
  </si>
  <si>
    <t>Excellent</t>
  </si>
  <si>
    <t>Specificity</t>
  </si>
  <si>
    <t>Length of IC posts (ideal is ½ a page)</t>
  </si>
  <si>
    <t>Consistent use of past tense, third person</t>
  </si>
  <si>
    <t>Attention to spelling, punctuation &amp; grammar</t>
  </si>
  <si>
    <t>Overall organization and clarity</t>
  </si>
  <si>
    <t>Proper* representation of die rolls and PC limitations</t>
  </si>
  <si>
    <t>Creative use of skills, feats, and other abilities</t>
  </si>
  <si>
    <t>Convincing role-playing and creative storytelling</t>
  </si>
  <si>
    <t>Consistency with other characters’ actions or setting description</t>
  </si>
  <si>
    <t>Missed Posts</t>
  </si>
  <si>
    <t>Maximum award for this segment</t>
  </si>
  <si>
    <t xml:space="preserve"> Character award for this segment</t>
  </si>
  <si>
    <t>Extra XPs</t>
  </si>
  <si>
    <t>Previous XP Balance</t>
  </si>
  <si>
    <t>Current XP Balance</t>
  </si>
  <si>
    <t>* Proper refers to staying within the parameters of the rules, stats and setting.</t>
  </si>
  <si>
    <t>Incantator 6</t>
  </si>
  <si>
    <t>Dispel Magic, Greater</t>
  </si>
  <si>
    <t>Disintegrate</t>
  </si>
  <si>
    <r>
      <t xml:space="preserve">Persistent </t>
    </r>
    <r>
      <rPr>
        <i/>
        <sz val="12"/>
        <color theme="0"/>
        <rFont val="Times New Roman"/>
        <family val="1"/>
      </rPr>
      <t>Greater Mage Armor</t>
    </r>
  </si>
  <si>
    <t>Sun Elf</t>
  </si>
  <si>
    <t>Good</t>
  </si>
  <si>
    <t>Stash:  Residence</t>
  </si>
  <si>
    <t>Scrying</t>
  </si>
  <si>
    <t>Ranks</t>
  </si>
  <si>
    <t>Spell Level</t>
  </si>
  <si>
    <t>Spell Studied</t>
  </si>
  <si>
    <t>Skill</t>
  </si>
  <si>
    <t>Spell Level &amp; DC</t>
  </si>
  <si>
    <t>Prying Eyes</t>
  </si>
  <si>
    <t>True Seeing</t>
  </si>
  <si>
    <t>Anticipate Teleportation</t>
  </si>
  <si>
    <t>Fly, Mass</t>
  </si>
  <si>
    <t>Neutral</t>
  </si>
  <si>
    <t>1 mile</t>
  </si>
  <si>
    <t>Gray Hand Token</t>
  </si>
  <si>
    <r>
      <t xml:space="preserve">Persistent </t>
    </r>
    <r>
      <rPr>
        <i/>
        <sz val="12"/>
        <color theme="0"/>
        <rFont val="Times New Roman"/>
        <family val="1"/>
      </rPr>
      <t>Shield</t>
    </r>
  </si>
  <si>
    <t>þ</t>
  </si>
  <si>
    <t>Campaign:  Cohort</t>
  </si>
  <si>
    <t>Spellbook</t>
  </si>
  <si>
    <t>q</t>
  </si>
  <si>
    <t>66,300</t>
  </si>
  <si>
    <t>Bonus Metamagic Feat 3:  Smiting Spell</t>
  </si>
  <si>
    <t>12th:  Spell Focus (Transmutation)</t>
  </si>
  <si>
    <t>Transm.</t>
  </si>
  <si>
    <t>Shivering Touch</t>
  </si>
  <si>
    <t>Frostburn</t>
  </si>
  <si>
    <t>Freezing Fog</t>
  </si>
  <si>
    <t>Spells Known</t>
  </si>
  <si>
    <t>Tomorrow’s Spells</t>
  </si>
  <si>
    <t>38 charges</t>
  </si>
  <si>
    <t>49 charges</t>
  </si>
  <si>
    <t>Belt of Many Pockets</t>
  </si>
  <si>
    <r>
      <t xml:space="preserve">Wand of </t>
    </r>
    <r>
      <rPr>
        <i/>
        <sz val="12"/>
        <rFont val="Times New Roman"/>
        <family val="1"/>
      </rPr>
      <t>True Strike</t>
    </r>
  </si>
  <si>
    <r>
      <t xml:space="preserve">Wand of </t>
    </r>
    <r>
      <rPr>
        <i/>
        <sz val="12"/>
        <rFont val="Times New Roman"/>
        <family val="1"/>
      </rPr>
      <t>Ray of Clumsiness</t>
    </r>
  </si>
  <si>
    <r>
      <t xml:space="preserve">Wand of </t>
    </r>
    <r>
      <rPr>
        <i/>
        <sz val="12"/>
        <rFont val="Times New Roman"/>
        <family val="1"/>
      </rPr>
      <t>Ray of Enfeeblement</t>
    </r>
  </si>
  <si>
    <r>
      <t xml:space="preserve">Scroll of </t>
    </r>
    <r>
      <rPr>
        <i/>
        <sz val="12"/>
        <rFont val="Times New Roman"/>
        <family val="1"/>
      </rPr>
      <t>Greater Mage Armor</t>
    </r>
  </si>
  <si>
    <r>
      <t xml:space="preserve">Scroll of </t>
    </r>
    <r>
      <rPr>
        <i/>
        <sz val="12"/>
        <rFont val="Times New Roman"/>
        <family val="1"/>
      </rPr>
      <t>Magic Circle vs Evil</t>
    </r>
  </si>
  <si>
    <r>
      <t xml:space="preserve">Scroll of </t>
    </r>
    <r>
      <rPr>
        <i/>
        <sz val="12"/>
        <rFont val="Times New Roman"/>
        <family val="1"/>
      </rPr>
      <t>See Invisibility</t>
    </r>
  </si>
  <si>
    <r>
      <t xml:space="preserve">Scroll of </t>
    </r>
    <r>
      <rPr>
        <i/>
        <sz val="12"/>
        <rFont val="Times New Roman"/>
        <family val="1"/>
      </rPr>
      <t>Arcane Lock</t>
    </r>
  </si>
  <si>
    <r>
      <t xml:space="preserve">Scroll of </t>
    </r>
    <r>
      <rPr>
        <i/>
        <sz val="12"/>
        <rFont val="Times New Roman"/>
        <family val="1"/>
      </rPr>
      <t>Invisibility</t>
    </r>
  </si>
  <si>
    <r>
      <t xml:space="preserve">Scroll of </t>
    </r>
    <r>
      <rPr>
        <i/>
        <sz val="12"/>
        <rFont val="Times New Roman"/>
        <family val="1"/>
      </rPr>
      <t>Comprehend Languages</t>
    </r>
  </si>
  <si>
    <r>
      <t xml:space="preserve">Scroll of </t>
    </r>
    <r>
      <rPr>
        <i/>
        <sz val="12"/>
        <rFont val="Times New Roman"/>
        <family val="1"/>
      </rPr>
      <t>Ray Deflection</t>
    </r>
  </si>
  <si>
    <r>
      <t xml:space="preserve">Scroll of </t>
    </r>
    <r>
      <rPr>
        <i/>
        <sz val="12"/>
        <rFont val="Times New Roman"/>
        <family val="1"/>
      </rPr>
      <t>Mass Resist Energy</t>
    </r>
  </si>
  <si>
    <t>Bypass Spell Resistance</t>
  </si>
  <si>
    <t>35 charges</t>
  </si>
  <si>
    <r>
      <t xml:space="preserve">+2 vs. Illusions, +1 </t>
    </r>
    <r>
      <rPr>
        <i/>
        <sz val="13"/>
        <rFont val="Times New Roman"/>
        <family val="1"/>
      </rPr>
      <t>haste</t>
    </r>
  </si>
  <si>
    <t>NPC</t>
  </si>
  <si>
    <t>Race</t>
  </si>
  <si>
    <t>Sex</t>
  </si>
  <si>
    <t>Class</t>
  </si>
  <si>
    <t>Region</t>
  </si>
  <si>
    <t>Age</t>
  </si>
  <si>
    <t>Height</t>
  </si>
  <si>
    <t>Alignment</t>
  </si>
  <si>
    <t>Weight</t>
  </si>
  <si>
    <t>Attack Bonus</t>
  </si>
  <si>
    <t>Base Speed</t>
  </si>
  <si>
    <t>Initiative</t>
  </si>
  <si>
    <t>Actual Speed</t>
  </si>
  <si>
    <t>XP</t>
  </si>
  <si>
    <t>Leadership</t>
  </si>
  <si>
    <t>Strength</t>
  </si>
  <si>
    <t>Lb. Capacity</t>
  </si>
  <si>
    <t>Dexterity</t>
  </si>
  <si>
    <t>Lb. Carried</t>
  </si>
  <si>
    <t>Constitution</t>
  </si>
  <si>
    <t>Hit Points</t>
  </si>
  <si>
    <t>Intelligence</t>
  </si>
  <si>
    <t>Touch AC</t>
  </si>
  <si>
    <t>Wisdom</t>
  </si>
  <si>
    <t>FF AC</t>
  </si>
  <si>
    <t>Charisma</t>
  </si>
  <si>
    <t>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</si>
</sst>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 [$₲-474]"/>
  </numFmts>
  <fonts count="80" x14ac:knownFonts="1">
    <font>
      <sz val="12"/>
      <name val="Times New Roman"/>
    </font>
    <font>
      <sz val="12"/>
      <color theme="1"/>
      <name val="Times New Roman"/>
      <family val="2"/>
    </font>
    <font>
      <sz val="12"/>
      <color theme="1"/>
      <name val="Times New Roman"/>
      <family val="2"/>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8"/>
      <color indexed="20"/>
      <name val="Times New Roman"/>
      <family val="1"/>
    </font>
    <font>
      <i/>
      <sz val="12"/>
      <color indexed="13"/>
      <name val="Times New Roman"/>
      <family val="1"/>
    </font>
    <font>
      <i/>
      <sz val="22"/>
      <color theme="0"/>
      <name val="Times New Roman"/>
      <family val="1"/>
    </font>
    <font>
      <b/>
      <sz val="12"/>
      <color indexed="81"/>
      <name val="Times New Roman"/>
      <family val="1"/>
    </font>
    <font>
      <sz val="12"/>
      <name val="Times New Roman"/>
      <family val="1"/>
    </font>
    <font>
      <b/>
      <sz val="12"/>
      <color theme="0"/>
      <name val="Times New Roman"/>
      <family val="1"/>
    </font>
    <font>
      <sz val="12"/>
      <color theme="0" tint="-0.499984740745262"/>
      <name val="Times New Roman"/>
      <family val="1"/>
    </font>
    <font>
      <b/>
      <sz val="12"/>
      <color theme="0" tint="-0.499984740745262"/>
      <name val="Times New Roman"/>
      <family val="1"/>
    </font>
    <font>
      <b/>
      <sz val="12"/>
      <color rgb="FFFFC000"/>
      <name val="Times New Roman"/>
      <family val="1"/>
    </font>
    <font>
      <b/>
      <sz val="12"/>
      <color rgb="FF7030A0"/>
      <name val="Times New Roman"/>
      <family val="1"/>
    </font>
    <font>
      <sz val="12"/>
      <name val="Times New Roman"/>
      <family val="1"/>
      <charset val="1"/>
    </font>
    <font>
      <b/>
      <sz val="14"/>
      <color indexed="17"/>
      <name val="Times New Roman"/>
      <family val="1"/>
    </font>
    <font>
      <b/>
      <i/>
      <sz val="12"/>
      <color indexed="81"/>
      <name val="Times New Roman"/>
      <family val="1"/>
    </font>
    <font>
      <b/>
      <sz val="13"/>
      <color rgb="FF00CC00"/>
      <name val="Times New Roman"/>
      <family val="1"/>
    </font>
    <font>
      <b/>
      <sz val="13"/>
      <color rgb="FFFFC000"/>
      <name val="Times New Roman"/>
      <family val="1"/>
    </font>
    <font>
      <sz val="13"/>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sz val="12"/>
      <color theme="0"/>
      <name val="Times New Roman"/>
      <family val="1"/>
    </font>
    <font>
      <b/>
      <sz val="12"/>
      <color rgb="FF9966FF"/>
      <name val="Times New Roman"/>
      <family val="1"/>
    </font>
    <font>
      <i/>
      <sz val="12"/>
      <color indexed="81"/>
      <name val="Times New Roman"/>
      <family val="1"/>
    </font>
    <font>
      <b/>
      <sz val="13"/>
      <color theme="0"/>
      <name val="Times New Roman"/>
      <family val="1"/>
    </font>
    <font>
      <sz val="13"/>
      <name val="Wingdings"/>
      <charset val="2"/>
    </font>
    <font>
      <i/>
      <sz val="16"/>
      <color indexed="17"/>
      <name val="Times New Roman"/>
      <family val="1"/>
    </font>
    <font>
      <i/>
      <sz val="16"/>
      <color indexed="10"/>
      <name val="Times New Roman"/>
      <family val="1"/>
    </font>
    <font>
      <i/>
      <sz val="16"/>
      <color indexed="57"/>
      <name val="Times New Roman"/>
      <family val="1"/>
    </font>
    <font>
      <i/>
      <sz val="16"/>
      <color indexed="53"/>
      <name val="Times New Roman"/>
      <family val="1"/>
    </font>
    <font>
      <i/>
      <sz val="13"/>
      <name val="Times New Roman"/>
      <family val="1"/>
    </font>
    <font>
      <i/>
      <sz val="12"/>
      <name val="Times New Roman"/>
      <family val="1"/>
    </font>
    <font>
      <i/>
      <sz val="20"/>
      <color rgb="FFFFC000"/>
      <name val="Times New Roman"/>
      <family val="1"/>
    </font>
    <font>
      <b/>
      <sz val="12"/>
      <color indexed="48"/>
      <name val="Times New Roman"/>
      <family val="1"/>
    </font>
    <font>
      <i/>
      <sz val="12"/>
      <color indexed="9"/>
      <name val="Times New Roman"/>
      <family val="1"/>
    </font>
    <font>
      <b/>
      <sz val="13"/>
      <color indexed="20"/>
      <name val="Times New Roman"/>
      <family val="1"/>
    </font>
    <font>
      <i/>
      <sz val="16"/>
      <color theme="9" tint="-0.249977111117893"/>
      <name val="Times New Roman"/>
      <family val="1"/>
    </font>
    <font>
      <i/>
      <sz val="16"/>
      <color rgb="FF0000FF"/>
      <name val="Times New Roman"/>
      <family val="1"/>
    </font>
    <font>
      <i/>
      <sz val="16"/>
      <color rgb="FF7030A0"/>
      <name val="Times New Roman"/>
      <family val="1"/>
    </font>
    <font>
      <i/>
      <sz val="12"/>
      <color theme="0"/>
      <name val="Times New Roman"/>
      <family val="1"/>
    </font>
    <font>
      <sz val="12"/>
      <name val="Times New Roman"/>
      <family val="1"/>
    </font>
    <font>
      <sz val="12"/>
      <color theme="1"/>
      <name val="Times New Roman"/>
      <family val="1"/>
    </font>
    <font>
      <b/>
      <sz val="12"/>
      <color theme="1"/>
      <name val="Times New Roman"/>
      <family val="1"/>
    </font>
    <font>
      <b/>
      <sz val="13"/>
      <color rgb="FF9966FF"/>
      <name val="Times New Roman"/>
      <family val="1"/>
    </font>
    <font>
      <sz val="12"/>
      <color rgb="FFFF0000"/>
      <name val="Times New Roman"/>
      <family val="1"/>
    </font>
  </fonts>
  <fills count="1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rgb="FFCCFFCC"/>
        <bgColor indexed="64"/>
      </patternFill>
    </fill>
    <fill>
      <patternFill patternType="solid">
        <fgColor theme="0" tint="-0.249977111117893"/>
        <bgColor indexed="64"/>
      </patternFill>
    </fill>
    <fill>
      <patternFill patternType="solid">
        <fgColor rgb="FF7030A0"/>
        <bgColor indexed="64"/>
      </patternFill>
    </fill>
    <fill>
      <patternFill patternType="solid">
        <fgColor rgb="FFFF0000"/>
        <bgColor indexed="64"/>
      </patternFill>
    </fill>
    <fill>
      <patternFill patternType="solid">
        <fgColor rgb="FF9966FF"/>
        <bgColor indexed="64"/>
      </patternFill>
    </fill>
    <fill>
      <patternFill patternType="solid">
        <fgColor rgb="FFCCFFCC"/>
        <bgColor indexed="55"/>
      </patternFill>
    </fill>
    <fill>
      <patternFill patternType="solid">
        <fgColor indexed="10"/>
        <bgColor indexed="64"/>
      </patternFill>
    </fill>
    <fill>
      <patternFill patternType="lightUp">
        <fgColor rgb="FF9966FF"/>
        <bgColor rgb="FFCCFFCC"/>
      </patternFill>
    </fill>
  </fills>
  <borders count="15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9"/>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auto="1"/>
      </right>
      <top style="thin">
        <color indexed="64"/>
      </top>
      <bottom style="double">
        <color indexed="64"/>
      </bottom>
      <diagonal/>
    </border>
    <border>
      <left/>
      <right style="thin">
        <color auto="1"/>
      </right>
      <top style="double">
        <color auto="1"/>
      </top>
      <bottom style="thin">
        <color auto="1"/>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medium">
        <color auto="1"/>
      </right>
      <top style="double">
        <color auto="1"/>
      </top>
      <bottom style="thin">
        <color auto="1"/>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auto="1"/>
      </left>
      <right style="thin">
        <color auto="1"/>
      </right>
      <top style="double">
        <color auto="1"/>
      </top>
      <bottom style="thin">
        <color auto="1"/>
      </bottom>
      <diagonal/>
    </border>
    <border>
      <left style="double">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hair">
        <color indexed="64"/>
      </right>
      <top style="hair">
        <color indexed="64"/>
      </top>
      <bottom/>
      <diagonal/>
    </border>
    <border>
      <left style="double">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style="thin">
        <color indexed="64"/>
      </left>
      <right style="double">
        <color indexed="64"/>
      </right>
      <top style="double">
        <color indexed="64"/>
      </top>
      <bottom style="double">
        <color indexed="64"/>
      </bottom>
      <diagonal/>
    </border>
    <border>
      <left/>
      <right/>
      <top/>
      <bottom style="thin">
        <color indexed="64"/>
      </bottom>
      <diagonal/>
    </border>
    <border>
      <left/>
      <right style="medium">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indexed="64"/>
      </left>
      <right style="medium">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s>
  <cellStyleXfs count="15">
    <xf numFmtId="0" fontId="0" fillId="0" borderId="0"/>
    <xf numFmtId="0" fontId="34" fillId="0" borderId="0" applyNumberFormat="0" applyFill="0" applyBorder="0" applyAlignment="0" applyProtection="0">
      <alignment vertical="top"/>
      <protection locked="0"/>
    </xf>
    <xf numFmtId="9" fontId="4" fillId="0" borderId="0" applyFont="0" applyFill="0" applyBorder="0" applyAlignment="0" applyProtection="0"/>
    <xf numFmtId="9" fontId="40" fillId="0" borderId="0" applyFont="0" applyFill="0" applyBorder="0" applyAlignment="0" applyProtection="0"/>
    <xf numFmtId="0" fontId="4" fillId="0" borderId="0"/>
    <xf numFmtId="0" fontId="46" fillId="0" borderId="0"/>
    <xf numFmtId="0" fontId="4" fillId="0" borderId="0"/>
    <xf numFmtId="0" fontId="4" fillId="0" borderId="0"/>
    <xf numFmtId="0" fontId="4" fillId="0" borderId="0"/>
    <xf numFmtId="0" fontId="3" fillId="0" borderId="0"/>
    <xf numFmtId="9" fontId="4" fillId="0" borderId="0" applyFont="0" applyFill="0" applyBorder="0" applyAlignment="0" applyProtection="0"/>
    <xf numFmtId="43" fontId="75" fillId="0" borderId="0" applyFont="0" applyFill="0" applyBorder="0" applyAlignment="0" applyProtection="0"/>
    <xf numFmtId="0" fontId="2" fillId="0" borderId="0"/>
    <xf numFmtId="0" fontId="1" fillId="0" borderId="0"/>
    <xf numFmtId="9" fontId="1" fillId="0" borderId="0" applyFont="0" applyFill="0" applyBorder="0" applyAlignment="0" applyProtection="0"/>
  </cellStyleXfs>
  <cellXfs count="575">
    <xf numFmtId="0" fontId="0" fillId="0" borderId="0" xfId="0"/>
    <xf numFmtId="0" fontId="9" fillId="0" borderId="24" xfId="0" applyFont="1" applyBorder="1" applyAlignment="1">
      <alignment horizontal="center" vertical="center" shrinkToFit="1"/>
    </xf>
    <xf numFmtId="9" fontId="9" fillId="0" borderId="25" xfId="2" applyFont="1" applyFill="1" applyBorder="1" applyAlignment="1">
      <alignment horizontal="center" vertical="center" shrinkToFit="1"/>
    </xf>
    <xf numFmtId="0" fontId="9" fillId="0" borderId="25" xfId="2" applyNumberFormat="1" applyFont="1" applyFill="1" applyBorder="1" applyAlignment="1">
      <alignment horizontal="center" vertical="center" shrinkToFit="1"/>
    </xf>
    <xf numFmtId="0" fontId="13" fillId="4" borderId="81" xfId="0" applyFont="1" applyFill="1" applyBorder="1" applyAlignment="1">
      <alignment horizontal="centerContinuous" vertical="center"/>
    </xf>
    <xf numFmtId="0" fontId="13" fillId="4" borderId="36" xfId="0" applyFont="1" applyFill="1" applyBorder="1" applyAlignment="1">
      <alignment horizontal="center" vertical="center"/>
    </xf>
    <xf numFmtId="0" fontId="13" fillId="4" borderId="36" xfId="0" applyFont="1" applyFill="1" applyBorder="1" applyAlignment="1">
      <alignment horizontal="center" vertical="center" wrapText="1"/>
    </xf>
    <xf numFmtId="0" fontId="50" fillId="12" borderId="35" xfId="0" applyFont="1" applyFill="1" applyBorder="1" applyAlignment="1">
      <alignment horizontal="center" vertical="center" wrapText="1"/>
    </xf>
    <xf numFmtId="0" fontId="13" fillId="4" borderId="82" xfId="0" applyFont="1" applyFill="1" applyBorder="1" applyAlignment="1">
      <alignment horizontal="center" vertical="center"/>
    </xf>
    <xf numFmtId="0" fontId="6" fillId="0" borderId="0" xfId="0" applyFont="1" applyAlignment="1">
      <alignment vertical="center"/>
    </xf>
    <xf numFmtId="1" fontId="52" fillId="12" borderId="83" xfId="0" applyNumberFormat="1" applyFont="1" applyFill="1" applyBorder="1" applyAlignment="1">
      <alignment horizontal="center" vertical="center"/>
    </xf>
    <xf numFmtId="0" fontId="4" fillId="0" borderId="86" xfId="0" quotePrefix="1" applyFont="1" applyBorder="1" applyAlignment="1">
      <alignment horizontal="center" vertical="center"/>
    </xf>
    <xf numFmtId="9" fontId="9" fillId="0" borderId="24" xfId="2" applyFont="1" applyFill="1" applyBorder="1" applyAlignment="1">
      <alignment horizontal="center" vertical="center" shrinkToFit="1"/>
    </xf>
    <xf numFmtId="0" fontId="9" fillId="0" borderId="25" xfId="0" applyFont="1" applyBorder="1" applyAlignment="1">
      <alignment horizontal="center" vertical="center" shrinkToFit="1"/>
    </xf>
    <xf numFmtId="0" fontId="13" fillId="9" borderId="95" xfId="0" applyFont="1" applyFill="1" applyBorder="1" applyAlignment="1">
      <alignment horizontal="center" vertical="center" wrapText="1"/>
    </xf>
    <xf numFmtId="0" fontId="13" fillId="9" borderId="96" xfId="0" applyFont="1" applyFill="1" applyBorder="1" applyAlignment="1">
      <alignment horizontal="centerContinuous" vertical="center" wrapText="1"/>
    </xf>
    <xf numFmtId="0" fontId="9" fillId="0" borderId="26" xfId="0" applyFont="1" applyBorder="1" applyAlignment="1">
      <alignment horizontal="center" vertical="center" wrapText="1"/>
    </xf>
    <xf numFmtId="0" fontId="5" fillId="0" borderId="0" xfId="0" applyFont="1" applyAlignment="1">
      <alignment horizontal="centerContinuous" vertical="center"/>
    </xf>
    <xf numFmtId="164" fontId="5" fillId="0" borderId="0" xfId="0" applyNumberFormat="1" applyFont="1" applyAlignment="1">
      <alignment horizontal="centerContinuous" vertical="center"/>
    </xf>
    <xf numFmtId="0" fontId="7" fillId="0" borderId="0" xfId="0" applyFont="1" applyAlignment="1">
      <alignment vertical="center"/>
    </xf>
    <xf numFmtId="0" fontId="22" fillId="4" borderId="35" xfId="0" applyFont="1" applyFill="1" applyBorder="1" applyAlignment="1">
      <alignment horizontal="center" vertical="center"/>
    </xf>
    <xf numFmtId="0" fontId="22" fillId="4" borderId="36" xfId="0" applyFont="1" applyFill="1" applyBorder="1" applyAlignment="1">
      <alignment horizontal="center" vertical="center"/>
    </xf>
    <xf numFmtId="164" fontId="22" fillId="4" borderId="59" xfId="0" applyNumberFormat="1" applyFont="1" applyFill="1" applyBorder="1" applyAlignment="1">
      <alignment horizontal="center" vertical="center"/>
    </xf>
    <xf numFmtId="0" fontId="22" fillId="4" borderId="35" xfId="0" applyFont="1" applyFill="1" applyBorder="1" applyAlignment="1">
      <alignment horizontal="right" vertical="center"/>
    </xf>
    <xf numFmtId="0" fontId="22" fillId="4" borderId="37" xfId="0" applyFont="1" applyFill="1" applyBorder="1" applyAlignment="1">
      <alignment vertical="center"/>
    </xf>
    <xf numFmtId="0" fontId="7" fillId="0" borderId="0" xfId="0" applyFont="1" applyAlignment="1">
      <alignment horizontal="center" vertical="center"/>
    </xf>
    <xf numFmtId="0" fontId="4" fillId="0" borderId="42" xfId="0" applyFont="1" applyBorder="1" applyAlignment="1">
      <alignment horizontal="center" vertical="center" shrinkToFit="1"/>
    </xf>
    <xf numFmtId="0" fontId="7" fillId="0" borderId="44" xfId="0" applyFont="1" applyBorder="1" applyAlignment="1">
      <alignment horizontal="center" vertical="center" shrinkToFit="1"/>
    </xf>
    <xf numFmtId="164" fontId="7" fillId="0" borderId="43" xfId="0" applyNumberFormat="1" applyFont="1" applyBorder="1" applyAlignment="1">
      <alignment horizontal="center" vertical="center" shrinkToFit="1"/>
    </xf>
    <xf numFmtId="0" fontId="4" fillId="0" borderId="44" xfId="0" applyFont="1" applyBorder="1" applyAlignment="1">
      <alignment horizontal="left" vertical="center"/>
    </xf>
    <xf numFmtId="0" fontId="7" fillId="0" borderId="45" xfId="0" applyFont="1" applyBorder="1" applyAlignment="1">
      <alignment horizontal="left" vertical="center" shrinkToFit="1"/>
    </xf>
    <xf numFmtId="0" fontId="4" fillId="0" borderId="46" xfId="0" applyFont="1" applyBorder="1" applyAlignment="1">
      <alignment horizontal="center" vertical="center" shrinkToFit="1"/>
    </xf>
    <xf numFmtId="0" fontId="7" fillId="0" borderId="48" xfId="0" applyFont="1" applyBorder="1" applyAlignment="1">
      <alignment horizontal="center" vertical="center" shrinkToFit="1"/>
    </xf>
    <xf numFmtId="0" fontId="4" fillId="0" borderId="48" xfId="0" quotePrefix="1" applyFont="1" applyBorder="1" applyAlignment="1">
      <alignment horizontal="left" vertical="center"/>
    </xf>
    <xf numFmtId="0" fontId="7" fillId="0" borderId="49" xfId="0" applyFont="1" applyBorder="1" applyAlignment="1">
      <alignment horizontal="left" vertical="center" shrinkToFit="1"/>
    </xf>
    <xf numFmtId="164" fontId="5" fillId="0" borderId="0" xfId="0" applyNumberFormat="1" applyFont="1" applyAlignment="1">
      <alignment horizontal="centerContinuous" vertical="center" shrinkToFit="1"/>
    </xf>
    <xf numFmtId="0" fontId="5" fillId="0" borderId="0" xfId="0" applyFont="1" applyAlignment="1">
      <alignment horizontal="centerContinuous" vertical="center" shrinkToFit="1"/>
    </xf>
    <xf numFmtId="164" fontId="22" fillId="4" borderId="36" xfId="0" applyNumberFormat="1" applyFont="1" applyFill="1" applyBorder="1" applyAlignment="1">
      <alignment horizontal="center" vertical="center"/>
    </xf>
    <xf numFmtId="0" fontId="4" fillId="0" borderId="38" xfId="0" applyFont="1" applyBorder="1" applyAlignment="1">
      <alignment horizontal="center" vertical="center" shrinkToFit="1"/>
    </xf>
    <xf numFmtId="0" fontId="7" fillId="0" borderId="52" xfId="0" applyFont="1" applyBorder="1" applyAlignment="1">
      <alignment horizontal="center" vertical="center" shrinkToFit="1"/>
    </xf>
    <xf numFmtId="164" fontId="4" fillId="0" borderId="52" xfId="0" applyNumberFormat="1" applyFont="1" applyBorder="1" applyAlignment="1">
      <alignment horizontal="center" vertical="center" shrinkToFit="1"/>
    </xf>
    <xf numFmtId="0" fontId="4" fillId="0" borderId="40" xfId="0" applyFont="1" applyBorder="1" applyAlignment="1">
      <alignment horizontal="left" vertical="center"/>
    </xf>
    <xf numFmtId="0" fontId="7" fillId="0" borderId="41" xfId="0" applyFont="1" applyBorder="1" applyAlignment="1">
      <alignment horizontal="left" vertical="center" shrinkToFit="1"/>
    </xf>
    <xf numFmtId="164" fontId="7" fillId="0" borderId="52" xfId="0" applyNumberFormat="1" applyFont="1" applyBorder="1" applyAlignment="1">
      <alignment horizontal="center" vertical="center" shrinkToFit="1"/>
    </xf>
    <xf numFmtId="0" fontId="7" fillId="0" borderId="47" xfId="0" applyFont="1" applyBorder="1" applyAlignment="1">
      <alignment horizontal="center" vertical="center" shrinkToFit="1"/>
    </xf>
    <xf numFmtId="164" fontId="7" fillId="0" borderId="47" xfId="0" applyNumberFormat="1" applyFont="1" applyBorder="1" applyAlignment="1">
      <alignment horizontal="center" vertical="center" shrinkToFit="1"/>
    </xf>
    <xf numFmtId="0" fontId="6" fillId="0" borderId="0" xfId="0" applyFont="1" applyAlignment="1">
      <alignment horizontal="right" vertical="center"/>
    </xf>
    <xf numFmtId="164" fontId="7" fillId="0" borderId="0" xfId="0" applyNumberFormat="1" applyFont="1" applyAlignment="1">
      <alignment horizontal="center" vertical="center"/>
    </xf>
    <xf numFmtId="0" fontId="4" fillId="0" borderId="0" xfId="0" applyFont="1" applyAlignment="1">
      <alignment vertical="center"/>
    </xf>
    <xf numFmtId="0" fontId="22" fillId="13" borderId="15" xfId="0" applyFont="1" applyFill="1" applyBorder="1" applyAlignment="1">
      <alignment horizontal="center" vertical="center"/>
    </xf>
    <xf numFmtId="0" fontId="22" fillId="13" borderId="20" xfId="0" applyFont="1" applyFill="1" applyBorder="1" applyAlignment="1">
      <alignment horizontal="right" vertical="center"/>
    </xf>
    <xf numFmtId="0" fontId="22" fillId="13" borderId="19" xfId="0" quotePrefix="1" applyFont="1" applyFill="1" applyBorder="1" applyAlignment="1">
      <alignment vertical="center"/>
    </xf>
    <xf numFmtId="0" fontId="22" fillId="13" borderId="16" xfId="0" applyFont="1" applyFill="1" applyBorder="1" applyAlignment="1">
      <alignment horizontal="center" vertical="center"/>
    </xf>
    <xf numFmtId="49" fontId="22" fillId="13" borderId="16" xfId="0" applyNumberFormat="1" applyFont="1" applyFill="1" applyBorder="1" applyAlignment="1">
      <alignment horizontal="center" vertical="center"/>
    </xf>
    <xf numFmtId="0" fontId="22" fillId="13" borderId="20" xfId="0" applyFont="1" applyFill="1" applyBorder="1" applyAlignment="1">
      <alignment horizontal="center" vertical="center"/>
    </xf>
    <xf numFmtId="0" fontId="44" fillId="12" borderId="20" xfId="0" applyFont="1" applyFill="1" applyBorder="1" applyAlignment="1">
      <alignment horizontal="center" vertical="center"/>
    </xf>
    <xf numFmtId="0" fontId="22" fillId="13" borderId="17" xfId="0" applyFont="1" applyFill="1" applyBorder="1" applyAlignment="1">
      <alignment horizontal="center" vertical="center"/>
    </xf>
    <xf numFmtId="0" fontId="4" fillId="0" borderId="87" xfId="0" applyFont="1" applyBorder="1" applyAlignment="1">
      <alignment horizontal="center" vertical="center"/>
    </xf>
    <xf numFmtId="0" fontId="4" fillId="0" borderId="84" xfId="0" applyFont="1" applyBorder="1" applyAlignment="1">
      <alignment horizontal="right" vertical="center"/>
    </xf>
    <xf numFmtId="0" fontId="7" fillId="0" borderId="88" xfId="0" applyFont="1" applyBorder="1" applyAlignment="1">
      <alignment horizontal="center" vertical="center"/>
    </xf>
    <xf numFmtId="164" fontId="7" fillId="0" borderId="88" xfId="0" applyNumberFormat="1" applyFont="1" applyBorder="1" applyAlignment="1">
      <alignment horizontal="center" vertical="center"/>
    </xf>
    <xf numFmtId="164" fontId="7" fillId="0" borderId="84" xfId="0" applyNumberFormat="1" applyFont="1" applyBorder="1" applyAlignment="1">
      <alignment horizontal="center" vertical="center"/>
    </xf>
    <xf numFmtId="1" fontId="52" fillId="12" borderId="84" xfId="0" applyNumberFormat="1" applyFont="1" applyFill="1" applyBorder="1" applyAlignment="1">
      <alignment horizontal="center" vertical="center"/>
    </xf>
    <xf numFmtId="1" fontId="4" fillId="0" borderId="84" xfId="0" applyNumberFormat="1" applyFont="1" applyBorder="1" applyAlignment="1">
      <alignment horizontal="center" vertical="center"/>
    </xf>
    <xf numFmtId="0" fontId="4" fillId="0" borderId="89" xfId="0" quotePrefix="1" applyFont="1" applyBorder="1" applyAlignment="1">
      <alignment horizontal="center" vertical="center"/>
    </xf>
    <xf numFmtId="0" fontId="22" fillId="13" borderId="19" xfId="0" quotePrefix="1" applyFont="1" applyFill="1" applyBorder="1" applyAlignment="1">
      <alignment horizontal="left" vertical="center"/>
    </xf>
    <xf numFmtId="49" fontId="4" fillId="0" borderId="88" xfId="0" applyNumberFormat="1" applyFont="1" applyBorder="1" applyAlignment="1">
      <alignment horizontal="center" vertical="center"/>
    </xf>
    <xf numFmtId="0" fontId="7" fillId="0" borderId="0" xfId="0" applyFont="1" applyAlignment="1">
      <alignment horizontal="centerContinuous" vertical="center"/>
    </xf>
    <xf numFmtId="0" fontId="22" fillId="13" borderId="20" xfId="0" applyFont="1" applyFill="1" applyBorder="1" applyAlignment="1">
      <alignment horizontal="centerContinuous" vertical="center"/>
    </xf>
    <xf numFmtId="0" fontId="22" fillId="13" borderId="63" xfId="0" applyFont="1" applyFill="1" applyBorder="1" applyAlignment="1">
      <alignment horizontal="centerContinuous" vertical="center"/>
    </xf>
    <xf numFmtId="0" fontId="22" fillId="13" borderId="64" xfId="0" applyFont="1" applyFill="1" applyBorder="1" applyAlignment="1">
      <alignment horizontal="centerContinuous" vertical="center"/>
    </xf>
    <xf numFmtId="0" fontId="19" fillId="0" borderId="0" xfId="0" applyFont="1" applyAlignment="1">
      <alignment horizontal="right" vertical="center"/>
    </xf>
    <xf numFmtId="0" fontId="22" fillId="13" borderId="18" xfId="0" applyFont="1" applyFill="1" applyBorder="1" applyAlignment="1">
      <alignment horizontal="centerContinuous" vertical="center"/>
    </xf>
    <xf numFmtId="0" fontId="22" fillId="13" borderId="19" xfId="0" applyFont="1" applyFill="1" applyBorder="1" applyAlignment="1">
      <alignment horizontal="centerContinuous" vertical="center"/>
    </xf>
    <xf numFmtId="0" fontId="22" fillId="13" borderId="80" xfId="0" applyFont="1" applyFill="1" applyBorder="1" applyAlignment="1">
      <alignment horizontal="center" vertical="center"/>
    </xf>
    <xf numFmtId="0" fontId="4" fillId="0" borderId="0" xfId="0" applyFont="1" applyAlignment="1">
      <alignment vertical="center" wrapText="1"/>
    </xf>
    <xf numFmtId="0" fontId="6" fillId="0" borderId="91" xfId="0" applyFont="1" applyBorder="1" applyAlignment="1">
      <alignment horizontal="right" vertical="center"/>
    </xf>
    <xf numFmtId="0" fontId="9" fillId="0" borderId="58" xfId="0" applyFont="1" applyBorder="1" applyAlignment="1">
      <alignment horizontal="centerContinuous" vertical="center"/>
    </xf>
    <xf numFmtId="0" fontId="6" fillId="0" borderId="0" xfId="0" applyFont="1" applyAlignment="1">
      <alignment horizontal="right" vertical="center" wrapText="1"/>
    </xf>
    <xf numFmtId="0" fontId="36" fillId="0" borderId="21" xfId="0" applyFont="1" applyBorder="1" applyAlignment="1">
      <alignment horizontal="centerContinuous" vertical="center" wrapText="1"/>
    </xf>
    <xf numFmtId="0" fontId="16" fillId="0" borderId="0" xfId="0" applyFont="1" applyAlignment="1">
      <alignment horizontal="centerContinuous" vertical="center" wrapText="1"/>
    </xf>
    <xf numFmtId="0" fontId="13" fillId="9" borderId="81" xfId="0" applyFont="1" applyFill="1" applyBorder="1" applyAlignment="1">
      <alignment horizontal="centerContinuous" vertical="center" wrapText="1"/>
    </xf>
    <xf numFmtId="0" fontId="13" fillId="9" borderId="36" xfId="0" applyFont="1" applyFill="1" applyBorder="1" applyAlignment="1">
      <alignment horizontal="center" vertical="center" wrapText="1"/>
    </xf>
    <xf numFmtId="0" fontId="22" fillId="9" borderId="36" xfId="0" applyFont="1" applyFill="1" applyBorder="1" applyAlignment="1">
      <alignment horizontal="center" vertical="center" wrapText="1"/>
    </xf>
    <xf numFmtId="0" fontId="6" fillId="0" borderId="0" xfId="0" applyFont="1" applyAlignment="1">
      <alignment vertical="center" wrapText="1"/>
    </xf>
    <xf numFmtId="0" fontId="4" fillId="0" borderId="0" xfId="0" applyFont="1" applyAlignment="1">
      <alignment horizontal="left" vertical="center" wrapText="1"/>
    </xf>
    <xf numFmtId="0" fontId="26" fillId="0" borderId="21" xfId="0" applyFont="1" applyBorder="1" applyAlignment="1">
      <alignment horizontal="centerContinuous" vertical="center"/>
    </xf>
    <xf numFmtId="0" fontId="16" fillId="0" borderId="0" xfId="0" applyFont="1" applyAlignment="1">
      <alignment horizontal="centerContinuous" vertical="center"/>
    </xf>
    <xf numFmtId="0" fontId="53" fillId="0" borderId="1" xfId="0" applyFont="1" applyBorder="1" applyAlignment="1">
      <alignment vertical="center"/>
    </xf>
    <xf numFmtId="0" fontId="9" fillId="0" borderId="24" xfId="0" applyFont="1" applyBorder="1" applyAlignment="1">
      <alignment horizontal="center" vertical="center"/>
    </xf>
    <xf numFmtId="0" fontId="54" fillId="0" borderId="24" xfId="0" applyFont="1" applyBorder="1" applyAlignment="1">
      <alignment horizontal="center" vertical="center" wrapText="1"/>
    </xf>
    <xf numFmtId="0" fontId="9" fillId="0" borderId="26" xfId="0" applyFont="1" applyBorder="1" applyAlignment="1">
      <alignment horizontal="center" vertical="center"/>
    </xf>
    <xf numFmtId="0" fontId="55" fillId="0" borderId="1" xfId="0" applyFont="1" applyBorder="1" applyAlignment="1">
      <alignment vertical="center"/>
    </xf>
    <xf numFmtId="0" fontId="14" fillId="0" borderId="25" xfId="0" applyFont="1" applyBorder="1" applyAlignment="1">
      <alignment horizontal="center" vertical="center"/>
    </xf>
    <xf numFmtId="0" fontId="54" fillId="0" borderId="66" xfId="0" applyFont="1" applyBorder="1" applyAlignment="1">
      <alignment vertical="center"/>
    </xf>
    <xf numFmtId="0" fontId="9" fillId="0" borderId="65" xfId="0" applyFont="1" applyBorder="1" applyAlignment="1">
      <alignment horizontal="center" vertical="center"/>
    </xf>
    <xf numFmtId="0" fontId="50" fillId="0" borderId="65" xfId="0" applyFont="1" applyBorder="1" applyAlignment="1">
      <alignment horizontal="center" vertical="center" wrapText="1"/>
    </xf>
    <xf numFmtId="0" fontId="51" fillId="12" borderId="65" xfId="0" applyFont="1" applyFill="1" applyBorder="1" applyAlignment="1">
      <alignment horizontal="center" vertical="center"/>
    </xf>
    <xf numFmtId="49" fontId="17" fillId="0" borderId="24" xfId="0" applyNumberFormat="1" applyFont="1" applyBorder="1" applyAlignment="1">
      <alignment horizontal="center" vertical="center"/>
    </xf>
    <xf numFmtId="0" fontId="17" fillId="0" borderId="25" xfId="0" applyFont="1" applyBorder="1" applyAlignment="1">
      <alignment horizontal="center" vertical="center"/>
    </xf>
    <xf numFmtId="0" fontId="9" fillId="0" borderId="25" xfId="0" applyFont="1" applyBorder="1" applyAlignment="1">
      <alignment horizontal="center" vertical="center"/>
    </xf>
    <xf numFmtId="49" fontId="9" fillId="0" borderId="25" xfId="0" applyNumberFormat="1" applyFont="1" applyBorder="1" applyAlignment="1">
      <alignment horizontal="center" vertical="center"/>
    </xf>
    <xf numFmtId="0" fontId="20" fillId="0" borderId="0" xfId="0" applyFont="1" applyAlignment="1">
      <alignment vertical="center"/>
    </xf>
    <xf numFmtId="0" fontId="14" fillId="0" borderId="1" xfId="0" applyFont="1" applyBorder="1" applyAlignment="1">
      <alignment vertical="center"/>
    </xf>
    <xf numFmtId="49" fontId="25" fillId="0" borderId="24" xfId="0" applyNumberFormat="1" applyFont="1" applyBorder="1" applyAlignment="1">
      <alignment horizontal="center" vertical="center"/>
    </xf>
    <xf numFmtId="0" fontId="25" fillId="0" borderId="25" xfId="0" applyFont="1" applyBorder="1" applyAlignment="1">
      <alignment horizontal="center" vertical="center"/>
    </xf>
    <xf numFmtId="0" fontId="33" fillId="0" borderId="0" xfId="0" applyFont="1" applyAlignment="1">
      <alignment vertical="center"/>
    </xf>
    <xf numFmtId="49" fontId="9" fillId="10" borderId="25" xfId="0" applyNumberFormat="1" applyFont="1" applyFill="1" applyBorder="1" applyAlignment="1">
      <alignment horizontal="center" vertical="center"/>
    </xf>
    <xf numFmtId="0" fontId="31" fillId="0" borderId="0" xfId="0" applyFont="1" applyAlignment="1">
      <alignment vertical="center"/>
    </xf>
    <xf numFmtId="0" fontId="10" fillId="0" borderId="1" xfId="0" applyFont="1" applyBorder="1" applyAlignment="1">
      <alignment vertical="center"/>
    </xf>
    <xf numFmtId="49" fontId="18" fillId="0" borderId="24" xfId="0" applyNumberFormat="1" applyFont="1" applyBorder="1" applyAlignment="1">
      <alignment horizontal="center" vertical="center"/>
    </xf>
    <xf numFmtId="0" fontId="18" fillId="0" borderId="25" xfId="0" applyFont="1" applyBorder="1" applyAlignment="1">
      <alignment horizontal="center" vertical="center"/>
    </xf>
    <xf numFmtId="0" fontId="30" fillId="0" borderId="0" xfId="0" applyFont="1" applyAlignment="1">
      <alignment vertical="center"/>
    </xf>
    <xf numFmtId="0" fontId="11" fillId="7" borderId="1" xfId="0" applyFont="1" applyFill="1" applyBorder="1" applyAlignment="1">
      <alignment vertical="center"/>
    </xf>
    <xf numFmtId="0" fontId="9" fillId="7" borderId="24" xfId="0" applyFont="1" applyFill="1" applyBorder="1" applyAlignment="1">
      <alignment horizontal="center" vertical="center"/>
    </xf>
    <xf numFmtId="49" fontId="28" fillId="7" borderId="24" xfId="0" applyNumberFormat="1" applyFont="1" applyFill="1" applyBorder="1" applyAlignment="1">
      <alignment horizontal="center" vertical="center"/>
    </xf>
    <xf numFmtId="0" fontId="28" fillId="7" borderId="25" xfId="0" applyFont="1" applyFill="1" applyBorder="1" applyAlignment="1">
      <alignment horizontal="center" vertical="center"/>
    </xf>
    <xf numFmtId="49" fontId="9" fillId="7" borderId="25" xfId="0" applyNumberFormat="1" applyFont="1" applyFill="1" applyBorder="1" applyAlignment="1">
      <alignment horizontal="center" vertical="center"/>
    </xf>
    <xf numFmtId="0" fontId="9" fillId="7" borderId="26" xfId="0" applyFont="1" applyFill="1" applyBorder="1" applyAlignment="1">
      <alignment horizontal="center" vertical="center"/>
    </xf>
    <xf numFmtId="0" fontId="12" fillId="5" borderId="1" xfId="0" applyFont="1" applyFill="1" applyBorder="1" applyAlignment="1">
      <alignment vertical="center"/>
    </xf>
    <xf numFmtId="0" fontId="9" fillId="5" borderId="24" xfId="0" applyFont="1" applyFill="1" applyBorder="1" applyAlignment="1">
      <alignment horizontal="center" vertical="center"/>
    </xf>
    <xf numFmtId="49" fontId="17" fillId="5" borderId="24" xfId="0" applyNumberFormat="1" applyFont="1" applyFill="1" applyBorder="1" applyAlignment="1">
      <alignment horizontal="center" vertical="center"/>
    </xf>
    <xf numFmtId="0" fontId="17" fillId="5" borderId="25" xfId="0" applyFont="1" applyFill="1" applyBorder="1" applyAlignment="1">
      <alignment horizontal="center" vertical="center"/>
    </xf>
    <xf numFmtId="49" fontId="9" fillId="5" borderId="25" xfId="0" applyNumberFormat="1" applyFont="1" applyFill="1" applyBorder="1" applyAlignment="1">
      <alignment horizontal="center" vertical="center"/>
    </xf>
    <xf numFmtId="0" fontId="9" fillId="5" borderId="26" xfId="0" applyFont="1" applyFill="1" applyBorder="1" applyAlignment="1">
      <alignment horizontal="center" vertical="center"/>
    </xf>
    <xf numFmtId="0" fontId="32" fillId="0" borderId="0" xfId="0" applyFont="1" applyAlignment="1">
      <alignment vertical="center"/>
    </xf>
    <xf numFmtId="0" fontId="15" fillId="0" borderId="1" xfId="0" applyFont="1" applyBorder="1" applyAlignment="1">
      <alignment vertical="center"/>
    </xf>
    <xf numFmtId="49" fontId="24" fillId="0" borderId="24" xfId="0" applyNumberFormat="1" applyFont="1" applyBorder="1" applyAlignment="1">
      <alignment horizontal="center" vertical="center"/>
    </xf>
    <xf numFmtId="0" fontId="24" fillId="0" borderId="25" xfId="0" applyFont="1" applyBorder="1" applyAlignment="1">
      <alignment horizontal="center" vertical="center"/>
    </xf>
    <xf numFmtId="0" fontId="15" fillId="0" borderId="25" xfId="0" applyFont="1" applyBorder="1" applyAlignment="1">
      <alignment horizontal="center" vertical="center"/>
    </xf>
    <xf numFmtId="0" fontId="9" fillId="0" borderId="26" xfId="0" quotePrefix="1" applyFont="1" applyBorder="1" applyAlignment="1">
      <alignment horizontal="center" vertical="center"/>
    </xf>
    <xf numFmtId="0" fontId="12" fillId="6" borderId="1" xfId="0" applyFont="1" applyFill="1" applyBorder="1" applyAlignment="1">
      <alignment vertical="center"/>
    </xf>
    <xf numFmtId="0" fontId="9" fillId="6" borderId="24" xfId="0" applyFont="1" applyFill="1" applyBorder="1" applyAlignment="1">
      <alignment horizontal="center" vertical="center"/>
    </xf>
    <xf numFmtId="49" fontId="17" fillId="6" borderId="24" xfId="0" applyNumberFormat="1" applyFont="1" applyFill="1" applyBorder="1" applyAlignment="1">
      <alignment horizontal="center" vertical="center"/>
    </xf>
    <xf numFmtId="0" fontId="17" fillId="6" borderId="25" xfId="0" applyFont="1" applyFill="1" applyBorder="1" applyAlignment="1">
      <alignment horizontal="center" vertical="center"/>
    </xf>
    <xf numFmtId="49" fontId="9" fillId="6" borderId="25" xfId="0" applyNumberFormat="1" applyFont="1" applyFill="1" applyBorder="1" applyAlignment="1">
      <alignment horizontal="center" vertical="center"/>
    </xf>
    <xf numFmtId="0" fontId="9" fillId="6" borderId="26" xfId="0" applyFont="1" applyFill="1" applyBorder="1" applyAlignment="1">
      <alignment horizontal="center" vertical="center"/>
    </xf>
    <xf numFmtId="0" fontId="15"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Font="1" applyFill="1" applyBorder="1" applyAlignment="1">
      <alignment horizontal="center" vertical="center"/>
    </xf>
    <xf numFmtId="0" fontId="23" fillId="0" borderId="1" xfId="0" applyFont="1" applyBorder="1" applyAlignment="1">
      <alignment vertical="center"/>
    </xf>
    <xf numFmtId="49" fontId="29" fillId="0" borderId="24" xfId="0" applyNumberFormat="1" applyFont="1" applyBorder="1" applyAlignment="1">
      <alignment horizontal="center" vertical="center"/>
    </xf>
    <xf numFmtId="0" fontId="29" fillId="0" borderId="25" xfId="0" applyFont="1" applyBorder="1" applyAlignment="1">
      <alignment horizontal="center" vertical="center"/>
    </xf>
    <xf numFmtId="0" fontId="12" fillId="7" borderId="1" xfId="0" applyFont="1" applyFill="1" applyBorder="1" applyAlignment="1">
      <alignment vertical="center"/>
    </xf>
    <xf numFmtId="49" fontId="17" fillId="7" borderId="24" xfId="0" applyNumberFormat="1" applyFont="1" applyFill="1" applyBorder="1" applyAlignment="1">
      <alignment horizontal="center" vertical="center"/>
    </xf>
    <xf numFmtId="0" fontId="17" fillId="7" borderId="25" xfId="0" applyFont="1" applyFill="1" applyBorder="1" applyAlignment="1">
      <alignment horizontal="center" vertical="center"/>
    </xf>
    <xf numFmtId="0" fontId="14" fillId="5" borderId="1" xfId="0" applyFont="1" applyFill="1" applyBorder="1" applyAlignment="1">
      <alignment vertical="center"/>
    </xf>
    <xf numFmtId="49" fontId="25" fillId="5" borderId="24" xfId="0" applyNumberFormat="1" applyFont="1" applyFill="1" applyBorder="1" applyAlignment="1">
      <alignment horizontal="center" vertical="center"/>
    </xf>
    <xf numFmtId="0" fontId="25" fillId="5" borderId="25" xfId="0" applyFont="1" applyFill="1" applyBorder="1" applyAlignment="1">
      <alignment horizontal="center" vertical="center"/>
    </xf>
    <xf numFmtId="0" fontId="12" fillId="0" borderId="1" xfId="0" applyFont="1" applyBorder="1" applyAlignment="1">
      <alignment vertical="center"/>
    </xf>
    <xf numFmtId="0" fontId="9" fillId="7" borderId="26" xfId="0" quotePrefix="1" applyFont="1" applyFill="1" applyBorder="1" applyAlignment="1">
      <alignment horizontal="center" vertical="center"/>
    </xf>
    <xf numFmtId="0" fontId="23" fillId="6" borderId="1" xfId="0" applyFont="1" applyFill="1" applyBorder="1" applyAlignment="1">
      <alignment vertical="center"/>
    </xf>
    <xf numFmtId="49" fontId="29" fillId="6" borderId="24" xfId="0" applyNumberFormat="1" applyFont="1" applyFill="1" applyBorder="1" applyAlignment="1">
      <alignment horizontal="center" vertical="center"/>
    </xf>
    <xf numFmtId="0" fontId="29" fillId="6" borderId="25" xfId="0" applyFont="1" applyFill="1" applyBorder="1" applyAlignment="1">
      <alignment horizontal="center" vertical="center"/>
    </xf>
    <xf numFmtId="0" fontId="14" fillId="2" borderId="1" xfId="0" applyFont="1" applyFill="1" applyBorder="1" applyAlignment="1">
      <alignment vertical="center"/>
    </xf>
    <xf numFmtId="0" fontId="9" fillId="2" borderId="24" xfId="0" applyFont="1" applyFill="1" applyBorder="1" applyAlignment="1">
      <alignment horizontal="center" vertical="center"/>
    </xf>
    <xf numFmtId="49" fontId="25" fillId="2" borderId="24" xfId="0" applyNumberFormat="1" applyFont="1" applyFill="1" applyBorder="1" applyAlignment="1">
      <alignment horizontal="center" vertical="center"/>
    </xf>
    <xf numFmtId="0" fontId="25"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15" fillId="11" borderId="1" xfId="0" applyFont="1" applyFill="1" applyBorder="1" applyAlignment="1">
      <alignment vertical="center"/>
    </xf>
    <xf numFmtId="0" fontId="9" fillId="11" borderId="24" xfId="0" applyFont="1" applyFill="1" applyBorder="1" applyAlignment="1">
      <alignment horizontal="center" vertical="center"/>
    </xf>
    <xf numFmtId="49" fontId="24" fillId="11" borderId="24" xfId="0" applyNumberFormat="1" applyFont="1" applyFill="1" applyBorder="1" applyAlignment="1">
      <alignment horizontal="center" vertical="center"/>
    </xf>
    <xf numFmtId="0" fontId="24" fillId="11" borderId="25" xfId="0" applyFont="1" applyFill="1" applyBorder="1" applyAlignment="1">
      <alignment horizontal="center" vertical="center"/>
    </xf>
    <xf numFmtId="49" fontId="9" fillId="11" borderId="25" xfId="0" applyNumberFormat="1" applyFont="1" applyFill="1" applyBorder="1" applyAlignment="1">
      <alignment horizontal="center" vertical="center"/>
    </xf>
    <xf numFmtId="0" fontId="9" fillId="2" borderId="26" xfId="0" quotePrefix="1" applyFont="1" applyFill="1" applyBorder="1" applyAlignment="1">
      <alignment horizontal="center" vertical="center"/>
    </xf>
    <xf numFmtId="0" fontId="14" fillId="6" borderId="6" xfId="0" applyFont="1" applyFill="1" applyBorder="1" applyAlignment="1">
      <alignment vertical="center"/>
    </xf>
    <xf numFmtId="0" fontId="9" fillId="6" borderId="27" xfId="0" applyFont="1" applyFill="1" applyBorder="1" applyAlignment="1">
      <alignment horizontal="center" vertical="center"/>
    </xf>
    <xf numFmtId="49" fontId="25" fillId="6" borderId="27" xfId="0" applyNumberFormat="1" applyFont="1" applyFill="1" applyBorder="1" applyAlignment="1">
      <alignment horizontal="center" vertical="center"/>
    </xf>
    <xf numFmtId="0" fontId="25" fillId="6" borderId="28" xfId="0" applyFont="1" applyFill="1" applyBorder="1" applyAlignment="1">
      <alignment horizontal="center" vertical="center"/>
    </xf>
    <xf numFmtId="49" fontId="9" fillId="6" borderId="28" xfId="0" applyNumberFormat="1" applyFont="1" applyFill="1" applyBorder="1" applyAlignment="1">
      <alignment horizontal="center" vertical="center"/>
    </xf>
    <xf numFmtId="0" fontId="9" fillId="6" borderId="29" xfId="0" applyFont="1" applyFill="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38" fillId="3" borderId="60" xfId="0" applyFont="1" applyFill="1" applyBorder="1" applyAlignment="1">
      <alignment horizontal="right" vertical="center"/>
    </xf>
    <xf numFmtId="0" fontId="38" fillId="3" borderId="61" xfId="0" applyFont="1" applyFill="1" applyBorder="1" applyAlignment="1">
      <alignment horizontal="left" vertical="center"/>
    </xf>
    <xf numFmtId="0" fontId="21" fillId="3" borderId="61" xfId="0" applyFont="1" applyFill="1" applyBorder="1" applyAlignment="1">
      <alignment horizontal="left" vertical="center"/>
    </xf>
    <xf numFmtId="0" fontId="6" fillId="3" borderId="61" xfId="0" applyFont="1" applyFill="1" applyBorder="1" applyAlignment="1">
      <alignment horizontal="centerContinuous" vertical="center"/>
    </xf>
    <xf numFmtId="0" fontId="7" fillId="3" borderId="61" xfId="0" applyFont="1" applyFill="1" applyBorder="1" applyAlignment="1">
      <alignment horizontal="centerContinuous" vertical="center"/>
    </xf>
    <xf numFmtId="0" fontId="37" fillId="3" borderId="62" xfId="1" applyFont="1" applyFill="1" applyBorder="1" applyAlignment="1" applyProtection="1">
      <alignment horizontal="right" vertical="center"/>
    </xf>
    <xf numFmtId="0" fontId="8" fillId="0" borderId="1" xfId="0" applyFont="1" applyBorder="1" applyAlignment="1">
      <alignment horizontal="right" vertical="center"/>
    </xf>
    <xf numFmtId="0" fontId="9" fillId="0" borderId="0" xfId="0" applyFont="1" applyAlignment="1">
      <alignment horizontal="centerContinuous" vertical="center"/>
    </xf>
    <xf numFmtId="0" fontId="8" fillId="0" borderId="0" xfId="0" applyFont="1" applyAlignment="1">
      <alignment horizontal="right" vertical="center"/>
    </xf>
    <xf numFmtId="0" fontId="9" fillId="0" borderId="0" xfId="0" applyFont="1" applyAlignment="1">
      <alignment horizontal="center" vertical="center"/>
    </xf>
    <xf numFmtId="0" fontId="9" fillId="0" borderId="2" xfId="0" applyFont="1" applyBorder="1" applyAlignment="1">
      <alignment horizontal="left" vertical="center"/>
    </xf>
    <xf numFmtId="0" fontId="8" fillId="2" borderId="90" xfId="0" applyFont="1" applyFill="1" applyBorder="1" applyAlignment="1">
      <alignment horizontal="right" vertical="center"/>
    </xf>
    <xf numFmtId="0" fontId="9" fillId="0" borderId="0" xfId="0" applyFont="1" applyAlignment="1">
      <alignment horizontal="left" vertical="center"/>
    </xf>
    <xf numFmtId="0" fontId="10" fillId="3" borderId="12" xfId="0" applyFont="1" applyFill="1" applyBorder="1" applyAlignment="1">
      <alignment horizontal="right" vertical="center"/>
    </xf>
    <xf numFmtId="0" fontId="27" fillId="0" borderId="13" xfId="0" applyFont="1" applyBorder="1" applyAlignment="1">
      <alignment horizontal="center" vertical="center"/>
    </xf>
    <xf numFmtId="0" fontId="10" fillId="2" borderId="11" xfId="0" applyFont="1" applyFill="1" applyBorder="1" applyAlignment="1">
      <alignment horizontal="right" vertical="center"/>
    </xf>
    <xf numFmtId="0" fontId="14" fillId="3" borderId="5" xfId="0" applyFont="1" applyFill="1" applyBorder="1" applyAlignment="1">
      <alignment horizontal="right" vertical="center"/>
    </xf>
    <xf numFmtId="49" fontId="27" fillId="0" borderId="13" xfId="0" applyNumberFormat="1" applyFont="1" applyBorder="1" applyAlignment="1">
      <alignment horizontal="center" vertical="center"/>
    </xf>
    <xf numFmtId="0" fontId="10" fillId="2" borderId="4" xfId="0" applyFont="1" applyFill="1" applyBorder="1" applyAlignment="1">
      <alignment horizontal="right" vertical="center"/>
    </xf>
    <xf numFmtId="164" fontId="8" fillId="8" borderId="31" xfId="0" applyNumberFormat="1" applyFont="1" applyFill="1" applyBorder="1" applyAlignment="1">
      <alignment horizontal="center" vertical="center"/>
    </xf>
    <xf numFmtId="0" fontId="11" fillId="3" borderId="5" xfId="0" applyFont="1" applyFill="1" applyBorder="1" applyAlignment="1">
      <alignment horizontal="right" vertical="center"/>
    </xf>
    <xf numFmtId="49" fontId="27" fillId="0" borderId="3" xfId="0" applyNumberFormat="1" applyFont="1" applyBorder="1" applyAlignment="1">
      <alignment horizontal="center" vertical="center"/>
    </xf>
    <xf numFmtId="0" fontId="49" fillId="3" borderId="5" xfId="0" applyFont="1" applyFill="1" applyBorder="1" applyAlignment="1">
      <alignment horizontal="right" vertical="center"/>
    </xf>
    <xf numFmtId="0" fontId="12" fillId="2" borderId="4" xfId="0" applyFont="1" applyFill="1" applyBorder="1" applyAlignment="1">
      <alignment horizontal="right" vertical="center"/>
    </xf>
    <xf numFmtId="0" fontId="23" fillId="3" borderId="5" xfId="0" applyFont="1" applyFill="1" applyBorder="1" applyAlignment="1">
      <alignment horizontal="right" vertical="center"/>
    </xf>
    <xf numFmtId="0" fontId="9" fillId="0" borderId="3" xfId="0" quotePrefix="1" applyFont="1" applyBorder="1" applyAlignment="1">
      <alignment horizontal="center" vertical="center"/>
    </xf>
    <xf numFmtId="0" fontId="15" fillId="3" borderId="14" xfId="0" applyFont="1" applyFill="1" applyBorder="1" applyAlignment="1">
      <alignment horizontal="right" vertical="center"/>
    </xf>
    <xf numFmtId="49" fontId="27" fillId="0" borderId="22" xfId="0" applyNumberFormat="1" applyFont="1" applyBorder="1" applyAlignment="1">
      <alignment horizontal="center" vertical="center"/>
    </xf>
    <xf numFmtId="0" fontId="12" fillId="2" borderId="23" xfId="0" applyFont="1" applyFill="1" applyBorder="1" applyAlignment="1">
      <alignment horizontal="right" vertical="center"/>
    </xf>
    <xf numFmtId="0" fontId="8" fillId="2" borderId="9" xfId="0" applyFont="1" applyFill="1" applyBorder="1" applyAlignment="1">
      <alignment horizontal="right" vertical="center"/>
    </xf>
    <xf numFmtId="0" fontId="8" fillId="2" borderId="98" xfId="0" applyFont="1" applyFill="1" applyBorder="1" applyAlignment="1">
      <alignment horizontal="right" vertical="center"/>
    </xf>
    <xf numFmtId="1" fontId="9" fillId="0" borderId="30" xfId="0" applyNumberFormat="1" applyFont="1" applyBorder="1" applyAlignment="1">
      <alignment horizontal="center" vertical="center"/>
    </xf>
    <xf numFmtId="0" fontId="12" fillId="11" borderId="1" xfId="0" applyFont="1" applyFill="1" applyBorder="1" applyAlignment="1">
      <alignment vertical="center"/>
    </xf>
    <xf numFmtId="49" fontId="17" fillId="11" borderId="24" xfId="0" applyNumberFormat="1" applyFont="1" applyFill="1" applyBorder="1" applyAlignment="1">
      <alignment horizontal="center" vertical="center"/>
    </xf>
    <xf numFmtId="0" fontId="17" fillId="11" borderId="25" xfId="0" applyFont="1" applyFill="1" applyBorder="1" applyAlignment="1">
      <alignment horizontal="center" vertical="center"/>
    </xf>
    <xf numFmtId="0" fontId="9" fillId="11" borderId="26" xfId="0" applyFont="1" applyFill="1" applyBorder="1" applyAlignment="1">
      <alignment horizontal="center" vertical="center"/>
    </xf>
    <xf numFmtId="49" fontId="17" fillId="0" borderId="55" xfId="0" applyNumberFormat="1" applyFont="1" applyBorder="1" applyAlignment="1">
      <alignment horizontal="center" shrinkToFit="1"/>
    </xf>
    <xf numFmtId="1" fontId="9" fillId="0" borderId="25" xfId="0" applyNumberFormat="1" applyFont="1" applyBorder="1" applyAlignment="1">
      <alignment horizontal="center" vertical="center" wrapText="1"/>
    </xf>
    <xf numFmtId="1" fontId="9" fillId="0" borderId="13" xfId="0" applyNumberFormat="1" applyFont="1" applyBorder="1" applyAlignment="1">
      <alignment horizontal="center" vertical="center" wrapText="1"/>
    </xf>
    <xf numFmtId="1" fontId="9" fillId="0" borderId="99" xfId="0" applyNumberFormat="1" applyFont="1" applyBorder="1" applyAlignment="1">
      <alignment horizontal="center" vertical="center" wrapText="1"/>
    </xf>
    <xf numFmtId="1" fontId="9" fillId="0" borderId="100" xfId="0" applyNumberFormat="1" applyFont="1" applyBorder="1" applyAlignment="1">
      <alignment horizontal="center" vertical="center" wrapText="1"/>
    </xf>
    <xf numFmtId="49" fontId="9" fillId="0" borderId="0" xfId="0" applyNumberFormat="1" applyFont="1" applyAlignment="1">
      <alignment horizontal="center" vertical="center"/>
    </xf>
    <xf numFmtId="49" fontId="9" fillId="10" borderId="0" xfId="0" applyNumberFormat="1" applyFont="1" applyFill="1" applyAlignment="1">
      <alignment horizontal="center" vertical="center"/>
    </xf>
    <xf numFmtId="49" fontId="9" fillId="7" borderId="0" xfId="0" applyNumberFormat="1" applyFont="1" applyFill="1" applyAlignment="1">
      <alignment horizontal="center" vertical="center"/>
    </xf>
    <xf numFmtId="49" fontId="9" fillId="6" borderId="0" xfId="0" applyNumberFormat="1" applyFont="1" applyFill="1" applyAlignment="1">
      <alignment horizontal="center" vertical="center"/>
    </xf>
    <xf numFmtId="49" fontId="9" fillId="11" borderId="0" xfId="0" applyNumberFormat="1" applyFont="1" applyFill="1" applyAlignment="1">
      <alignment horizontal="center" vertical="center"/>
    </xf>
    <xf numFmtId="49" fontId="9" fillId="6" borderId="7" xfId="0" applyNumberFormat="1" applyFont="1" applyFill="1" applyBorder="1" applyAlignment="1">
      <alignment horizontal="center" vertical="center"/>
    </xf>
    <xf numFmtId="0" fontId="51" fillId="12" borderId="101" xfId="0" applyFont="1" applyFill="1" applyBorder="1" applyAlignment="1">
      <alignment horizontal="center" vertical="center"/>
    </xf>
    <xf numFmtId="0" fontId="51" fillId="12" borderId="24" xfId="0" applyFont="1" applyFill="1" applyBorder="1" applyAlignment="1">
      <alignment horizontal="center" vertical="center"/>
    </xf>
    <xf numFmtId="49" fontId="51" fillId="12" borderId="24" xfId="0" applyNumberFormat="1" applyFont="1" applyFill="1" applyBorder="1" applyAlignment="1">
      <alignment horizontal="center" vertical="center"/>
    </xf>
    <xf numFmtId="49" fontId="51" fillId="12" borderId="27" xfId="0" applyNumberFormat="1" applyFont="1" applyFill="1" applyBorder="1" applyAlignment="1">
      <alignment horizontal="center" vertical="center"/>
    </xf>
    <xf numFmtId="164" fontId="4" fillId="0" borderId="43" xfId="0" applyNumberFormat="1" applyFont="1" applyBorder="1" applyAlignment="1">
      <alignment horizontal="center" vertical="center" shrinkToFit="1"/>
    </xf>
    <xf numFmtId="0" fontId="9" fillId="0" borderId="25" xfId="2" applyNumberFormat="1" applyFont="1" applyBorder="1" applyAlignment="1">
      <alignment horizontal="center" vertical="center" shrinkToFit="1"/>
    </xf>
    <xf numFmtId="0" fontId="4" fillId="0" borderId="50" xfId="0" applyFont="1" applyBorder="1" applyAlignment="1">
      <alignment horizontal="center" vertical="center"/>
    </xf>
    <xf numFmtId="0" fontId="4" fillId="0" borderId="39" xfId="0" applyFont="1" applyBorder="1" applyAlignment="1">
      <alignment horizontal="center" vertical="center"/>
    </xf>
    <xf numFmtId="9" fontId="4" fillId="0" borderId="39" xfId="0" applyNumberFormat="1" applyFont="1" applyBorder="1" applyAlignment="1">
      <alignment horizontal="center" vertical="center"/>
    </xf>
    <xf numFmtId="164" fontId="4" fillId="0" borderId="39" xfId="0" applyNumberFormat="1" applyFont="1" applyBorder="1" applyAlignment="1">
      <alignment horizontal="center" vertical="center"/>
    </xf>
    <xf numFmtId="0" fontId="4" fillId="0" borderId="83" xfId="0" applyFont="1" applyBorder="1" applyAlignment="1">
      <alignment horizontal="centerContinuous" vertical="center"/>
    </xf>
    <xf numFmtId="0" fontId="4" fillId="0" borderId="84" xfId="0" applyFont="1" applyBorder="1" applyAlignment="1">
      <alignment horizontal="centerContinuous" vertical="center"/>
    </xf>
    <xf numFmtId="164" fontId="22" fillId="4" borderId="32" xfId="0" applyNumberFormat="1" applyFont="1" applyFill="1" applyBorder="1" applyAlignment="1">
      <alignment horizontal="center" vertical="center"/>
    </xf>
    <xf numFmtId="0" fontId="4" fillId="0" borderId="111" xfId="0" applyFont="1" applyBorder="1" applyAlignment="1">
      <alignment horizontal="center" vertical="center" shrinkToFit="1"/>
    </xf>
    <xf numFmtId="0" fontId="4" fillId="0" borderId="43" xfId="0" applyFont="1" applyBorder="1" applyAlignment="1">
      <alignment horizontal="center" vertical="center"/>
    </xf>
    <xf numFmtId="164" fontId="4" fillId="0" borderId="44" xfId="0" applyNumberFormat="1" applyFont="1" applyBorder="1" applyAlignment="1">
      <alignment horizontal="centerContinuous" vertical="center"/>
    </xf>
    <xf numFmtId="164" fontId="4" fillId="0" borderId="112" xfId="0" applyNumberFormat="1" applyFont="1" applyBorder="1" applyAlignment="1">
      <alignment horizontal="centerContinuous" vertical="center"/>
    </xf>
    <xf numFmtId="0" fontId="4" fillId="0" borderId="113" xfId="0" quotePrefix="1" applyFont="1" applyBorder="1" applyAlignment="1">
      <alignment horizontal="centerContinuous" vertical="center"/>
    </xf>
    <xf numFmtId="164" fontId="22" fillId="13" borderId="32" xfId="0" applyNumberFormat="1" applyFont="1" applyFill="1" applyBorder="1" applyAlignment="1">
      <alignment horizontal="center" vertical="center"/>
    </xf>
    <xf numFmtId="49" fontId="4" fillId="0" borderId="94" xfId="0" applyNumberFormat="1" applyFont="1" applyBorder="1" applyAlignment="1">
      <alignment horizontal="left" vertical="center"/>
    </xf>
    <xf numFmtId="1" fontId="4" fillId="0" borderId="109" xfId="0" applyNumberFormat="1" applyFont="1" applyBorder="1" applyAlignment="1">
      <alignment horizontal="center" vertical="center" shrinkToFit="1"/>
    </xf>
    <xf numFmtId="1" fontId="4" fillId="0" borderId="58" xfId="0" applyNumberFormat="1" applyFont="1" applyBorder="1" applyAlignment="1">
      <alignment horizontal="center" vertical="center" shrinkToFit="1"/>
    </xf>
    <xf numFmtId="1" fontId="7" fillId="0" borderId="0" xfId="0" applyNumberFormat="1" applyFont="1" applyAlignment="1">
      <alignment vertical="center"/>
    </xf>
    <xf numFmtId="1" fontId="22" fillId="13" borderId="32" xfId="0" applyNumberFormat="1" applyFont="1" applyFill="1" applyBorder="1" applyAlignment="1">
      <alignment horizontal="center" vertical="center"/>
    </xf>
    <xf numFmtId="1" fontId="4" fillId="11" borderId="109" xfId="0" applyNumberFormat="1" applyFont="1" applyFill="1" applyBorder="1" applyAlignment="1">
      <alignment horizontal="center" vertical="center" shrinkToFit="1"/>
    </xf>
    <xf numFmtId="1" fontId="4" fillId="0" borderId="110" xfId="0" applyNumberFormat="1" applyFont="1" applyBorder="1" applyAlignment="1">
      <alignment horizontal="center" vertical="center" shrinkToFit="1"/>
    </xf>
    <xf numFmtId="0" fontId="4" fillId="0" borderId="85" xfId="0" applyFont="1" applyBorder="1" applyAlignment="1">
      <alignment horizontal="center" vertical="center"/>
    </xf>
    <xf numFmtId="0" fontId="56" fillId="14" borderId="85" xfId="0" applyFont="1" applyFill="1" applyBorder="1" applyAlignment="1">
      <alignment horizontal="center" vertical="center"/>
    </xf>
    <xf numFmtId="0" fontId="56" fillId="14" borderId="83" xfId="0" applyFont="1" applyFill="1" applyBorder="1" applyAlignment="1">
      <alignment horizontal="right" vertical="center"/>
    </xf>
    <xf numFmtId="49" fontId="56" fillId="14" borderId="93" xfId="0" applyNumberFormat="1" applyFont="1" applyFill="1" applyBorder="1" applyAlignment="1">
      <alignment horizontal="left" vertical="center"/>
    </xf>
    <xf numFmtId="49" fontId="56" fillId="14" borderId="79" xfId="0" applyNumberFormat="1" applyFont="1" applyFill="1" applyBorder="1" applyAlignment="1">
      <alignment horizontal="center" vertical="center"/>
    </xf>
    <xf numFmtId="0" fontId="56" fillId="14" borderId="79" xfId="0" applyFont="1" applyFill="1" applyBorder="1" applyAlignment="1">
      <alignment horizontal="center" vertical="center"/>
    </xf>
    <xf numFmtId="164" fontId="56" fillId="14" borderId="79" xfId="0" applyNumberFormat="1" applyFont="1" applyFill="1" applyBorder="1" applyAlignment="1">
      <alignment horizontal="center" vertical="center"/>
    </xf>
    <xf numFmtId="164" fontId="56" fillId="14" borderId="83" xfId="0" applyNumberFormat="1" applyFont="1" applyFill="1" applyBorder="1" applyAlignment="1">
      <alignment horizontal="center" vertical="center"/>
    </xf>
    <xf numFmtId="1" fontId="56" fillId="14" borderId="83" xfId="0" applyNumberFormat="1" applyFont="1" applyFill="1" applyBorder="1" applyAlignment="1">
      <alignment horizontal="center" vertical="center"/>
    </xf>
    <xf numFmtId="1" fontId="8" fillId="0" borderId="30" xfId="0" applyNumberFormat="1" applyFont="1" applyBorder="1" applyAlignment="1">
      <alignment horizontal="center" vertical="center"/>
    </xf>
    <xf numFmtId="49" fontId="7" fillId="0" borderId="0" xfId="0" applyNumberFormat="1" applyFont="1" applyAlignment="1">
      <alignment horizontal="center" vertical="center"/>
    </xf>
    <xf numFmtId="1" fontId="4" fillId="0" borderId="0" xfId="0" applyNumberFormat="1" applyFont="1" applyAlignment="1">
      <alignment horizontal="center" vertical="center"/>
    </xf>
    <xf numFmtId="49" fontId="9" fillId="15" borderId="25" xfId="0" applyNumberFormat="1" applyFont="1" applyFill="1" applyBorder="1" applyAlignment="1">
      <alignment horizontal="center" vertical="center"/>
    </xf>
    <xf numFmtId="0" fontId="23" fillId="0" borderId="25" xfId="0" applyFont="1" applyBorder="1" applyAlignment="1">
      <alignment horizontal="center" vertical="center"/>
    </xf>
    <xf numFmtId="0" fontId="4" fillId="0" borderId="44" xfId="0" quotePrefix="1" applyFont="1" applyBorder="1" applyAlignment="1">
      <alignment horizontal="left" vertical="center"/>
    </xf>
    <xf numFmtId="0" fontId="9" fillId="14" borderId="3" xfId="0" quotePrefix="1" applyFont="1" applyFill="1" applyBorder="1" applyAlignment="1">
      <alignment horizontal="center"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24" xfId="6" applyFont="1" applyBorder="1" applyAlignment="1">
      <alignment horizontal="center" vertical="center" shrinkToFit="1"/>
    </xf>
    <xf numFmtId="9" fontId="9" fillId="0" borderId="25" xfId="2" applyFont="1" applyBorder="1" applyAlignment="1">
      <alignment horizontal="center" vertical="center" shrinkToFit="1"/>
    </xf>
    <xf numFmtId="0" fontId="9" fillId="0" borderId="26" xfId="6" applyFont="1" applyBorder="1" applyAlignment="1">
      <alignment horizontal="center" vertical="center" wrapText="1"/>
    </xf>
    <xf numFmtId="0" fontId="9" fillId="0" borderId="110" xfId="0" applyFont="1" applyBorder="1" applyAlignment="1">
      <alignment horizontal="centerContinuous" vertical="center"/>
    </xf>
    <xf numFmtId="0" fontId="12" fillId="10" borderId="1" xfId="0" applyFont="1" applyFill="1" applyBorder="1" applyAlignment="1">
      <alignment vertical="center"/>
    </xf>
    <xf numFmtId="0" fontId="9" fillId="10" borderId="24" xfId="0" applyFont="1" applyFill="1" applyBorder="1" applyAlignment="1">
      <alignment horizontal="center" vertical="center"/>
    </xf>
    <xf numFmtId="49" fontId="17" fillId="10" borderId="24" xfId="0" applyNumberFormat="1" applyFont="1" applyFill="1" applyBorder="1" applyAlignment="1">
      <alignment horizontal="center" vertical="center"/>
    </xf>
    <xf numFmtId="0" fontId="17" fillId="10" borderId="25" xfId="0" applyFont="1" applyFill="1" applyBorder="1" applyAlignment="1">
      <alignment horizontal="center" vertical="center"/>
    </xf>
    <xf numFmtId="0" fontId="9" fillId="10" borderId="26" xfId="0" applyFont="1" applyFill="1" applyBorder="1" applyAlignment="1">
      <alignment horizontal="center" vertical="center"/>
    </xf>
    <xf numFmtId="0" fontId="4" fillId="0" borderId="0" xfId="0" applyFont="1" applyAlignment="1">
      <alignment horizontal="center" vertical="center" wrapText="1"/>
    </xf>
    <xf numFmtId="0" fontId="22" fillId="13" borderId="115" xfId="0" applyFont="1" applyFill="1" applyBorder="1" applyAlignment="1">
      <alignment horizontal="center" vertical="center"/>
    </xf>
    <xf numFmtId="0" fontId="4" fillId="0" borderId="116" xfId="0" applyFont="1" applyBorder="1" applyAlignment="1">
      <alignment horizontal="centerContinuous" vertical="center" shrinkToFit="1"/>
    </xf>
    <xf numFmtId="0" fontId="22" fillId="0" borderId="102" xfId="0" applyFont="1" applyBorder="1" applyAlignment="1">
      <alignment horizontal="centerContinuous" vertical="center"/>
    </xf>
    <xf numFmtId="0" fontId="22" fillId="0" borderId="117" xfId="0" applyFont="1" applyBorder="1" applyAlignment="1">
      <alignment horizontal="centerContinuous" vertical="center"/>
    </xf>
    <xf numFmtId="0" fontId="4" fillId="0" borderId="51" xfId="0" applyFont="1" applyBorder="1" applyAlignment="1">
      <alignment horizontal="center" vertical="center"/>
    </xf>
    <xf numFmtId="0" fontId="4" fillId="0" borderId="103" xfId="0" applyFont="1" applyBorder="1" applyAlignment="1">
      <alignment horizontal="centerContinuous" vertical="center"/>
    </xf>
    <xf numFmtId="0" fontId="4" fillId="0" borderId="38" xfId="0" applyFont="1" applyBorder="1" applyAlignment="1">
      <alignment horizontal="centerContinuous" vertical="center" shrinkToFit="1"/>
    </xf>
    <xf numFmtId="0" fontId="22" fillId="0" borderId="104" xfId="0" applyFont="1" applyBorder="1" applyAlignment="1">
      <alignment horizontal="centerContinuous" vertical="center"/>
    </xf>
    <xf numFmtId="0" fontId="22" fillId="0" borderId="70" xfId="0" applyFont="1" applyBorder="1" applyAlignment="1">
      <alignment horizontal="centerContinuous" vertical="center"/>
    </xf>
    <xf numFmtId="0" fontId="4" fillId="0" borderId="40" xfId="0" applyFont="1" applyBorder="1" applyAlignment="1">
      <alignment horizontal="center" vertical="center"/>
    </xf>
    <xf numFmtId="0" fontId="4" fillId="0" borderId="105" xfId="0" applyFont="1" applyBorder="1" applyAlignment="1">
      <alignment horizontal="centerContinuous" vertical="center"/>
    </xf>
    <xf numFmtId="1" fontId="4" fillId="0" borderId="114" xfId="0" applyNumberFormat="1" applyFont="1" applyBorder="1" applyAlignment="1">
      <alignment horizontal="center" vertical="center"/>
    </xf>
    <xf numFmtId="0" fontId="4" fillId="0" borderId="46" xfId="0" applyFont="1" applyBorder="1" applyAlignment="1">
      <alignment horizontal="centerContinuous" vertical="center" shrinkToFit="1"/>
    </xf>
    <xf numFmtId="0" fontId="4" fillId="0" borderId="106" xfId="0" applyFont="1" applyBorder="1" applyAlignment="1">
      <alignment horizontal="centerContinuous" vertical="center"/>
    </xf>
    <xf numFmtId="0" fontId="4" fillId="0" borderId="71" xfId="0" applyFont="1" applyBorder="1" applyAlignment="1">
      <alignment horizontal="centerContinuous" vertical="center"/>
    </xf>
    <xf numFmtId="49" fontId="4" fillId="0" borderId="48" xfId="0" applyNumberFormat="1" applyFont="1" applyBorder="1" applyAlignment="1">
      <alignment horizontal="center" vertical="center"/>
    </xf>
    <xf numFmtId="49" fontId="4" fillId="0" borderId="47" xfId="0" applyNumberFormat="1" applyFont="1" applyBorder="1" applyAlignment="1">
      <alignment horizontal="center" vertical="center"/>
    </xf>
    <xf numFmtId="0" fontId="4" fillId="0" borderId="107" xfId="0" applyFont="1" applyBorder="1" applyAlignment="1">
      <alignment horizontal="centerContinuous" vertical="center"/>
    </xf>
    <xf numFmtId="1" fontId="4" fillId="0" borderId="58" xfId="0" applyNumberFormat="1" applyFont="1" applyBorder="1" applyAlignment="1">
      <alignment horizontal="center" vertical="center"/>
    </xf>
    <xf numFmtId="1" fontId="4" fillId="0" borderId="33" xfId="0" applyNumberFormat="1" applyFont="1" applyBorder="1" applyAlignment="1">
      <alignment horizontal="center" vertical="center" shrinkToFit="1"/>
    </xf>
    <xf numFmtId="0" fontId="4" fillId="0" borderId="0" xfId="0" applyFont="1" applyAlignment="1">
      <alignment horizontal="center" vertical="center"/>
    </xf>
    <xf numFmtId="1" fontId="9" fillId="0" borderId="10" xfId="0" applyNumberFormat="1" applyFont="1" applyBorder="1" applyAlignment="1">
      <alignment horizontal="center" vertical="center"/>
    </xf>
    <xf numFmtId="0" fontId="9" fillId="0" borderId="1" xfId="0" applyFont="1" applyBorder="1" applyAlignment="1">
      <alignment horizontal="center" vertical="center" shrinkToFit="1"/>
    </xf>
    <xf numFmtId="164" fontId="4" fillId="0" borderId="47" xfId="0" applyNumberFormat="1" applyFont="1" applyBorder="1" applyAlignment="1">
      <alignment horizontal="center" vertical="center" shrinkToFit="1"/>
    </xf>
    <xf numFmtId="0" fontId="56" fillId="14" borderId="72" xfId="0" applyFont="1" applyFill="1" applyBorder="1" applyAlignment="1">
      <alignment horizontal="center" vertical="center"/>
    </xf>
    <xf numFmtId="0" fontId="56" fillId="14" borderId="47" xfId="0" applyFont="1" applyFill="1" applyBorder="1" applyAlignment="1">
      <alignment horizontal="center" vertical="center"/>
    </xf>
    <xf numFmtId="164" fontId="56" fillId="14" borderId="47" xfId="0" applyNumberFormat="1" applyFont="1" applyFill="1" applyBorder="1" applyAlignment="1">
      <alignment horizontal="center" vertical="center"/>
    </xf>
    <xf numFmtId="164" fontId="56" fillId="14" borderId="48" xfId="0" applyNumberFormat="1" applyFont="1" applyFill="1" applyBorder="1" applyAlignment="1">
      <alignment horizontal="centerContinuous" vertical="center"/>
    </xf>
    <xf numFmtId="164" fontId="56" fillId="14" borderId="106" xfId="0" applyNumberFormat="1" applyFont="1" applyFill="1" applyBorder="1" applyAlignment="1">
      <alignment horizontal="centerContinuous" vertical="center"/>
    </xf>
    <xf numFmtId="0" fontId="56" fillId="14" borderId="107" xfId="0" applyFont="1" applyFill="1" applyBorder="1" applyAlignment="1">
      <alignment horizontal="centerContinuous" vertical="center"/>
    </xf>
    <xf numFmtId="1" fontId="56" fillId="14" borderId="58" xfId="0" applyNumberFormat="1" applyFont="1" applyFill="1" applyBorder="1" applyAlignment="1">
      <alignment horizontal="center" vertical="center" shrinkToFit="1"/>
    </xf>
    <xf numFmtId="0" fontId="9" fillId="0" borderId="22" xfId="0" quotePrefix="1" applyFont="1" applyBorder="1" applyAlignment="1">
      <alignment horizontal="center" vertical="center"/>
    </xf>
    <xf numFmtId="0" fontId="9" fillId="5" borderId="25" xfId="0" applyFont="1" applyFill="1" applyBorder="1" applyAlignment="1">
      <alignment horizontal="center" vertical="center"/>
    </xf>
    <xf numFmtId="0" fontId="9" fillId="5" borderId="0" xfId="0" applyFont="1" applyFill="1" applyAlignment="1">
      <alignment horizontal="center" vertical="center"/>
    </xf>
    <xf numFmtId="0" fontId="9" fillId="10" borderId="25" xfId="0" applyFont="1" applyFill="1" applyBorder="1" applyAlignment="1">
      <alignment horizontal="center" vertical="center"/>
    </xf>
    <xf numFmtId="0" fontId="9" fillId="0" borderId="58" xfId="0" quotePrefix="1" applyFont="1" applyBorder="1" applyAlignment="1">
      <alignment horizontal="centerContinuous"/>
    </xf>
    <xf numFmtId="0" fontId="9" fillId="0" borderId="110" xfId="0" applyFont="1" applyBorder="1" applyAlignment="1">
      <alignment horizontal="centerContinuous"/>
    </xf>
    <xf numFmtId="0" fontId="9" fillId="0" borderId="110" xfId="0" quotePrefix="1" applyFont="1" applyBorder="1" applyAlignment="1">
      <alignment horizontal="centerContinuous"/>
    </xf>
    <xf numFmtId="0" fontId="57" fillId="0" borderId="92" xfId="0" applyFont="1" applyBorder="1" applyAlignment="1">
      <alignment horizontal="right" vertical="center"/>
    </xf>
    <xf numFmtId="0" fontId="9" fillId="0" borderId="26" xfId="0" quotePrefix="1" applyFont="1" applyBorder="1" applyAlignment="1">
      <alignment horizontal="center" vertical="center" wrapText="1"/>
    </xf>
    <xf numFmtId="9" fontId="9" fillId="0" borderId="25" xfId="3" applyFont="1" applyFill="1" applyBorder="1" applyAlignment="1">
      <alignment horizontal="center" vertical="center" shrinkToFit="1"/>
    </xf>
    <xf numFmtId="0" fontId="9" fillId="0" borderId="25" xfId="3" applyNumberFormat="1" applyFont="1" applyFill="1" applyBorder="1" applyAlignment="1">
      <alignment horizontal="center" vertical="center" shrinkToFit="1"/>
    </xf>
    <xf numFmtId="0" fontId="9" fillId="0" borderId="25" xfId="4" applyFont="1" applyBorder="1" applyAlignment="1">
      <alignment horizontal="center" vertical="center"/>
    </xf>
    <xf numFmtId="9" fontId="9" fillId="0" borderId="24" xfId="3" applyFont="1" applyFill="1" applyBorder="1" applyAlignment="1">
      <alignment horizontal="center" vertical="center" shrinkToFit="1"/>
    </xf>
    <xf numFmtId="0" fontId="9" fillId="0" borderId="26" xfId="4"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shrinkToFit="1"/>
    </xf>
    <xf numFmtId="9" fontId="9" fillId="0" borderId="24" xfId="2" applyFont="1" applyBorder="1" applyAlignment="1">
      <alignment horizontal="center" vertical="center" shrinkToFit="1"/>
    </xf>
    <xf numFmtId="0" fontId="9" fillId="0" borderId="66" xfId="0" applyFont="1" applyBorder="1" applyAlignment="1">
      <alignment horizontal="center" vertical="center" shrinkToFit="1"/>
    </xf>
    <xf numFmtId="0" fontId="9" fillId="0" borderId="65" xfId="6" applyFont="1" applyBorder="1" applyAlignment="1">
      <alignment horizontal="center" vertical="center" shrinkToFit="1"/>
    </xf>
    <xf numFmtId="9" fontId="9" fillId="0" borderId="13" xfId="2" applyFont="1" applyBorder="1" applyAlignment="1">
      <alignment horizontal="center" vertical="center" shrinkToFit="1"/>
    </xf>
    <xf numFmtId="0" fontId="9" fillId="0" borderId="13" xfId="2" applyNumberFormat="1" applyFont="1" applyBorder="1" applyAlignment="1">
      <alignment horizontal="center" vertical="center" shrinkToFit="1"/>
    </xf>
    <xf numFmtId="0" fontId="9" fillId="0" borderId="55" xfId="6" applyFont="1" applyBorder="1" applyAlignment="1">
      <alignment horizontal="center" vertical="center" wrapText="1"/>
    </xf>
    <xf numFmtId="9" fontId="9" fillId="0" borderId="65" xfId="2" applyFont="1" applyFill="1" applyBorder="1" applyAlignment="1">
      <alignment horizontal="center" vertical="center" shrinkToFit="1"/>
    </xf>
    <xf numFmtId="9" fontId="9" fillId="0" borderId="13" xfId="2" applyFont="1" applyFill="1" applyBorder="1" applyAlignment="1">
      <alignment horizontal="center" vertical="center" shrinkToFit="1"/>
    </xf>
    <xf numFmtId="0" fontId="9" fillId="0" borderId="13" xfId="0" applyFont="1" applyBorder="1" applyAlignment="1">
      <alignment horizontal="center" vertical="center" shrinkToFit="1"/>
    </xf>
    <xf numFmtId="0" fontId="9" fillId="0" borderId="13" xfId="2" applyNumberFormat="1" applyFont="1" applyFill="1" applyBorder="1" applyAlignment="1">
      <alignment horizontal="center" vertical="center" shrinkToFit="1"/>
    </xf>
    <xf numFmtId="0" fontId="9" fillId="0" borderId="55" xfId="0" applyFont="1" applyBorder="1" applyAlignment="1">
      <alignment horizontal="center" vertical="center" wrapText="1"/>
    </xf>
    <xf numFmtId="0" fontId="9" fillId="0" borderId="6" xfId="0" applyFont="1" applyBorder="1" applyAlignment="1">
      <alignment horizontal="center" vertical="center" shrinkToFit="1"/>
    </xf>
    <xf numFmtId="0" fontId="9" fillId="0" borderId="27" xfId="0" applyFont="1" applyBorder="1" applyAlignment="1">
      <alignment horizontal="center" vertical="center"/>
    </xf>
    <xf numFmtId="9" fontId="9" fillId="0" borderId="27" xfId="2" applyFont="1" applyFill="1" applyBorder="1" applyAlignment="1">
      <alignment horizontal="center" vertical="center" shrinkToFit="1"/>
    </xf>
    <xf numFmtId="9" fontId="9" fillId="0" borderId="28" xfId="2" applyFont="1" applyFill="1" applyBorder="1" applyAlignment="1">
      <alignment horizontal="center" vertical="center" shrinkToFit="1"/>
    </xf>
    <xf numFmtId="0" fontId="9" fillId="0" borderId="28" xfId="2" applyNumberFormat="1" applyFont="1" applyFill="1" applyBorder="1" applyAlignment="1">
      <alignment horizontal="center" vertical="center" shrinkToFit="1"/>
    </xf>
    <xf numFmtId="0" fontId="9" fillId="0" borderId="29" xfId="0" applyFont="1" applyBorder="1" applyAlignment="1">
      <alignment horizontal="center" vertical="center" shrinkToFit="1"/>
    </xf>
    <xf numFmtId="0" fontId="9" fillId="0" borderId="118" xfId="0" applyFont="1" applyBorder="1" applyAlignment="1">
      <alignment horizontal="center" vertical="center" shrinkToFit="1"/>
    </xf>
    <xf numFmtId="9" fontId="9" fillId="0" borderId="119" xfId="2" applyFont="1" applyFill="1" applyBorder="1" applyAlignment="1">
      <alignment horizontal="center" vertical="center" shrinkToFit="1"/>
    </xf>
    <xf numFmtId="0" fontId="9" fillId="0" borderId="119" xfId="0" applyFont="1" applyBorder="1" applyAlignment="1">
      <alignment horizontal="center" vertical="center" shrinkToFit="1"/>
    </xf>
    <xf numFmtId="0" fontId="9" fillId="0" borderId="119" xfId="2" applyNumberFormat="1" applyFont="1" applyFill="1" applyBorder="1" applyAlignment="1">
      <alignment horizontal="center" vertical="center" shrinkToFit="1"/>
    </xf>
    <xf numFmtId="0" fontId="9" fillId="0" borderId="120" xfId="0" applyFont="1" applyBorder="1" applyAlignment="1">
      <alignment horizontal="center" vertical="center" wrapText="1"/>
    </xf>
    <xf numFmtId="49" fontId="9" fillId="0" borderId="24" xfId="0" applyNumberFormat="1" applyFont="1" applyBorder="1" applyAlignment="1">
      <alignment horizontal="center" vertical="center"/>
    </xf>
    <xf numFmtId="0" fontId="60" fillId="8" borderId="26" xfId="2" applyNumberFormat="1" applyFont="1" applyFill="1" applyBorder="1" applyAlignment="1">
      <alignment horizontal="center" vertical="center" shrinkToFit="1"/>
    </xf>
    <xf numFmtId="49" fontId="9" fillId="0" borderId="65" xfId="0" applyNumberFormat="1" applyFont="1" applyBorder="1" applyAlignment="1">
      <alignment horizontal="center" vertical="center"/>
    </xf>
    <xf numFmtId="0" fontId="60" fillId="8" borderId="55" xfId="2" applyNumberFormat="1" applyFont="1" applyFill="1" applyBorder="1" applyAlignment="1">
      <alignment horizontal="center" vertical="center" shrinkToFit="1"/>
    </xf>
    <xf numFmtId="0" fontId="60" fillId="8" borderId="29" xfId="2" applyNumberFormat="1" applyFont="1" applyFill="1" applyBorder="1" applyAlignment="1">
      <alignment horizontal="center" vertical="center" shrinkToFit="1"/>
    </xf>
    <xf numFmtId="0" fontId="64" fillId="0" borderId="32" xfId="0" applyFont="1" applyBorder="1" applyAlignment="1">
      <alignment horizontal="centerContinuous" vertical="center"/>
    </xf>
    <xf numFmtId="0" fontId="4" fillId="0" borderId="74" xfId="0" applyFont="1" applyBorder="1" applyAlignment="1">
      <alignment horizontal="centerContinuous" vertical="center"/>
    </xf>
    <xf numFmtId="0" fontId="4" fillId="0" borderId="75" xfId="0" applyFont="1" applyBorder="1" applyAlignment="1">
      <alignment horizontal="centerContinuous" vertical="center"/>
    </xf>
    <xf numFmtId="0" fontId="8" fillId="0" borderId="122" xfId="0" applyFont="1" applyBorder="1" applyAlignment="1">
      <alignment horizontal="centerContinuous" vertical="center"/>
    </xf>
    <xf numFmtId="0" fontId="8" fillId="0" borderId="123" xfId="0" applyFont="1" applyBorder="1" applyAlignment="1">
      <alignment horizontal="centerContinuous" vertical="center"/>
    </xf>
    <xf numFmtId="0" fontId="13" fillId="12" borderId="76" xfId="0" applyFont="1" applyFill="1" applyBorder="1" applyAlignment="1">
      <alignment horizontal="centerContinuous" vertical="center"/>
    </xf>
    <xf numFmtId="0" fontId="13" fillId="12" borderId="77" xfId="0" applyFont="1" applyFill="1" applyBorder="1" applyAlignment="1">
      <alignment horizontal="center" vertical="center"/>
    </xf>
    <xf numFmtId="0" fontId="13" fillId="12" borderId="77" xfId="0" applyFont="1" applyFill="1" applyBorder="1" applyAlignment="1">
      <alignment horizontal="centerContinuous" vertical="center"/>
    </xf>
    <xf numFmtId="0" fontId="13" fillId="12" borderId="78" xfId="0" applyFont="1" applyFill="1" applyBorder="1" applyAlignment="1">
      <alignment horizontal="center" vertical="center"/>
    </xf>
    <xf numFmtId="0" fontId="59" fillId="12" borderId="66" xfId="0" applyFont="1" applyFill="1" applyBorder="1" applyAlignment="1">
      <alignment horizontal="centerContinuous" vertical="center"/>
    </xf>
    <xf numFmtId="0" fontId="59" fillId="12" borderId="124" xfId="0" applyFont="1" applyFill="1" applyBorder="1" applyAlignment="1">
      <alignment horizontal="center" vertical="center"/>
    </xf>
    <xf numFmtId="0" fontId="59" fillId="12" borderId="125" xfId="0" applyFont="1" applyFill="1" applyBorder="1" applyAlignment="1">
      <alignment horizontal="center" vertical="center"/>
    </xf>
    <xf numFmtId="0" fontId="59" fillId="12" borderId="126" xfId="0" applyFont="1" applyFill="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2" fillId="11" borderId="68" xfId="0" applyFont="1" applyFill="1" applyBorder="1" applyAlignment="1">
      <alignment horizontal="center" vertical="center"/>
    </xf>
    <xf numFmtId="0" fontId="42" fillId="11" borderId="69" xfId="0" applyFont="1" applyFill="1" applyBorder="1" applyAlignment="1">
      <alignment horizontal="center" vertical="center"/>
    </xf>
    <xf numFmtId="0" fontId="4" fillId="0" borderId="70" xfId="0" applyFont="1" applyBorder="1" applyAlignment="1">
      <alignment horizontal="center" vertical="center"/>
    </xf>
    <xf numFmtId="0" fontId="42" fillId="11" borderId="39" xfId="0" applyFont="1" applyFill="1" applyBorder="1" applyAlignment="1">
      <alignment horizontal="center" vertical="center"/>
    </xf>
    <xf numFmtId="0" fontId="42" fillId="11" borderId="41" xfId="0" applyFont="1" applyFill="1" applyBorder="1" applyAlignment="1">
      <alignment horizontal="center" vertical="center"/>
    </xf>
    <xf numFmtId="0" fontId="63" fillId="0" borderId="32" xfId="0" applyFont="1" applyBorder="1" applyAlignment="1">
      <alignment horizontal="centerContinuous" vertical="center"/>
    </xf>
    <xf numFmtId="0" fontId="61" fillId="0" borderId="32" xfId="0" applyFont="1" applyBorder="1" applyAlignment="1">
      <alignment horizontal="centerContinuous" vertical="center"/>
    </xf>
    <xf numFmtId="0" fontId="62" fillId="0" borderId="32" xfId="0" applyFont="1" applyBorder="1" applyAlignment="1">
      <alignment horizontal="centerContinuous" vertical="center"/>
    </xf>
    <xf numFmtId="0" fontId="67" fillId="3" borderId="128" xfId="4" applyFont="1" applyFill="1" applyBorder="1" applyAlignment="1">
      <alignment horizontal="right" vertical="center"/>
    </xf>
    <xf numFmtId="0" fontId="21" fillId="3" borderId="129" xfId="4" applyFont="1" applyFill="1" applyBorder="1" applyAlignment="1">
      <alignment horizontal="left" vertical="center"/>
    </xf>
    <xf numFmtId="0" fontId="68" fillId="3" borderId="129" xfId="4" applyFont="1" applyFill="1" applyBorder="1" applyAlignment="1">
      <alignment horizontal="centerContinuous" vertical="center"/>
    </xf>
    <xf numFmtId="0" fontId="4" fillId="3" borderId="129" xfId="4" applyFill="1" applyBorder="1" applyAlignment="1">
      <alignment horizontal="left" vertical="center"/>
    </xf>
    <xf numFmtId="0" fontId="6" fillId="3" borderId="129" xfId="4" applyFont="1" applyFill="1" applyBorder="1" applyAlignment="1">
      <alignment horizontal="centerContinuous" vertical="center"/>
    </xf>
    <xf numFmtId="0" fontId="69" fillId="3" borderId="130" xfId="4" applyFont="1" applyFill="1" applyBorder="1" applyAlignment="1">
      <alignment horizontal="right" vertical="center"/>
    </xf>
    <xf numFmtId="0" fontId="4" fillId="0" borderId="0" xfId="4" applyAlignment="1">
      <alignment vertical="center"/>
    </xf>
    <xf numFmtId="0" fontId="8" fillId="0" borderId="1" xfId="4" applyFont="1" applyBorder="1" applyAlignment="1">
      <alignment horizontal="right" vertical="center"/>
    </xf>
    <xf numFmtId="0" fontId="65" fillId="0" borderId="0" xfId="4" applyFont="1" applyAlignment="1">
      <alignment horizontal="centerContinuous" vertical="center"/>
    </xf>
    <xf numFmtId="0" fontId="8" fillId="0" borderId="0" xfId="4" applyFont="1" applyAlignment="1">
      <alignment horizontal="right" vertical="center"/>
    </xf>
    <xf numFmtId="0" fontId="9" fillId="0" borderId="0" xfId="4" applyFont="1" applyAlignment="1">
      <alignment horizontal="center" vertical="center"/>
    </xf>
    <xf numFmtId="49" fontId="9" fillId="0" borderId="2" xfId="4" quotePrefix="1" applyNumberFormat="1" applyFont="1" applyBorder="1" applyAlignment="1">
      <alignment horizontal="center" vertical="center"/>
    </xf>
    <xf numFmtId="0" fontId="8" fillId="0" borderId="6" xfId="4" applyFont="1" applyBorder="1" applyAlignment="1">
      <alignment horizontal="right" vertical="center"/>
    </xf>
    <xf numFmtId="0" fontId="9" fillId="0" borderId="7" xfId="4" applyFont="1" applyBorder="1" applyAlignment="1">
      <alignment horizontal="centerContinuous" vertical="center"/>
    </xf>
    <xf numFmtId="0" fontId="8" fillId="0" borderId="7" xfId="4" applyFont="1" applyBorder="1" applyAlignment="1">
      <alignment horizontal="right" vertical="center"/>
    </xf>
    <xf numFmtId="0" fontId="9" fillId="0" borderId="7" xfId="4" applyFont="1" applyBorder="1" applyAlignment="1">
      <alignment horizontal="center" vertical="center"/>
    </xf>
    <xf numFmtId="0" fontId="9" fillId="0" borderId="8" xfId="4" applyFont="1" applyBorder="1" applyAlignment="1">
      <alignment horizontal="center" vertical="center"/>
    </xf>
    <xf numFmtId="0" fontId="10" fillId="3" borderId="12" xfId="4" applyFont="1" applyFill="1" applyBorder="1" applyAlignment="1">
      <alignment horizontal="right" vertical="center"/>
    </xf>
    <xf numFmtId="0" fontId="9" fillId="0" borderId="13" xfId="4" applyFont="1" applyBorder="1" applyAlignment="1">
      <alignment horizontal="center" vertical="center"/>
    </xf>
    <xf numFmtId="0" fontId="27" fillId="0" borderId="131" xfId="7" applyFont="1" applyBorder="1" applyAlignment="1">
      <alignment horizontal="center" vertical="center"/>
    </xf>
    <xf numFmtId="0" fontId="10" fillId="2" borderId="132" xfId="7" applyFont="1" applyFill="1" applyBorder="1" applyAlignment="1">
      <alignment horizontal="right" vertical="center"/>
    </xf>
    <xf numFmtId="1" fontId="9" fillId="0" borderId="133" xfId="7" applyNumberFormat="1" applyFont="1" applyBorder="1" applyAlignment="1">
      <alignment horizontal="center" vertical="center"/>
    </xf>
    <xf numFmtId="0" fontId="9" fillId="0" borderId="134" xfId="4" applyFont="1" applyBorder="1" applyAlignment="1">
      <alignment horizontal="center" vertical="center"/>
    </xf>
    <xf numFmtId="0" fontId="14" fillId="3" borderId="5" xfId="4" applyFont="1" applyFill="1" applyBorder="1" applyAlignment="1">
      <alignment horizontal="right" vertical="center"/>
    </xf>
    <xf numFmtId="0" fontId="9" fillId="0" borderId="3" xfId="4" applyFont="1" applyBorder="1" applyAlignment="1">
      <alignment horizontal="center" vertical="center"/>
    </xf>
    <xf numFmtId="0" fontId="27" fillId="0" borderId="56" xfId="7" applyFont="1" applyBorder="1" applyAlignment="1">
      <alignment horizontal="center" vertical="center"/>
    </xf>
    <xf numFmtId="0" fontId="12" fillId="2" borderId="38" xfId="7" applyFont="1" applyFill="1" applyBorder="1" applyAlignment="1">
      <alignment horizontal="right" vertical="center"/>
    </xf>
    <xf numFmtId="0" fontId="9" fillId="0" borderId="2" xfId="4" applyFont="1" applyBorder="1" applyAlignment="1">
      <alignment horizontal="center" vertical="center"/>
    </xf>
    <xf numFmtId="0" fontId="11" fillId="3" borderId="5" xfId="4" applyFont="1" applyFill="1" applyBorder="1" applyAlignment="1">
      <alignment horizontal="right" vertical="center"/>
    </xf>
    <xf numFmtId="0" fontId="10" fillId="2" borderId="38" xfId="7" applyFont="1" applyFill="1" applyBorder="1" applyAlignment="1">
      <alignment horizontal="right" vertical="center"/>
    </xf>
    <xf numFmtId="0" fontId="9" fillId="0" borderId="136" xfId="7" quotePrefix="1" applyFont="1" applyBorder="1" applyAlignment="1">
      <alignment horizontal="center" vertical="center"/>
    </xf>
    <xf numFmtId="0" fontId="10" fillId="0" borderId="1" xfId="7" applyFont="1" applyBorder="1" applyAlignment="1">
      <alignment horizontal="right" vertical="center"/>
    </xf>
    <xf numFmtId="0" fontId="12" fillId="3" borderId="5" xfId="4" applyFont="1" applyFill="1" applyBorder="1" applyAlignment="1">
      <alignment horizontal="right" vertical="center"/>
    </xf>
    <xf numFmtId="0" fontId="9" fillId="0" borderId="136" xfId="7" applyFont="1" applyBorder="1" applyAlignment="1">
      <alignment horizontal="center" vertical="center"/>
    </xf>
    <xf numFmtId="0" fontId="12" fillId="0" borderId="1" xfId="7" applyFont="1" applyBorder="1" applyAlignment="1">
      <alignment horizontal="right" vertical="center"/>
    </xf>
    <xf numFmtId="0" fontId="23" fillId="3" borderId="5" xfId="4" applyFont="1" applyFill="1" applyBorder="1" applyAlignment="1">
      <alignment horizontal="right" vertical="center"/>
    </xf>
    <xf numFmtId="0" fontId="27" fillId="0" borderId="3" xfId="7" applyFont="1" applyBorder="1" applyAlignment="1">
      <alignment horizontal="center" vertical="center"/>
    </xf>
    <xf numFmtId="0" fontId="70" fillId="2" borderId="137" xfId="7" applyFont="1" applyFill="1" applyBorder="1" applyAlignment="1">
      <alignment horizontal="right" vertical="center"/>
    </xf>
    <xf numFmtId="0" fontId="15" fillId="3" borderId="14" xfId="4" applyFont="1" applyFill="1" applyBorder="1" applyAlignment="1">
      <alignment horizontal="right" vertical="center"/>
    </xf>
    <xf numFmtId="0" fontId="9" fillId="0" borderId="22" xfId="4" applyFont="1" applyBorder="1" applyAlignment="1">
      <alignment horizontal="center" vertical="center"/>
    </xf>
    <xf numFmtId="0" fontId="27" fillId="0" borderId="22" xfId="7" applyFont="1" applyBorder="1" applyAlignment="1">
      <alignment horizontal="center" vertical="center"/>
    </xf>
    <xf numFmtId="0" fontId="11" fillId="2" borderId="14" xfId="7" applyFont="1" applyFill="1" applyBorder="1" applyAlignment="1">
      <alignment horizontal="right" vertical="center"/>
    </xf>
    <xf numFmtId="0" fontId="9" fillId="0" borderId="29" xfId="7" applyFont="1" applyBorder="1" applyAlignment="1">
      <alignment horizontal="center" vertical="center"/>
    </xf>
    <xf numFmtId="0" fontId="9" fillId="0" borderId="0" xfId="4" applyFont="1" applyAlignment="1">
      <alignment horizontal="left" vertical="center"/>
    </xf>
    <xf numFmtId="0" fontId="9" fillId="0" borderId="2" xfId="4" applyFont="1" applyBorder="1" applyAlignment="1">
      <alignment horizontal="left" vertical="center"/>
    </xf>
    <xf numFmtId="0" fontId="12" fillId="0" borderId="1" xfId="4" applyFont="1" applyBorder="1" applyAlignment="1">
      <alignment horizontal="right" vertical="center"/>
    </xf>
    <xf numFmtId="0" fontId="9" fillId="0" borderId="1" xfId="4" applyFont="1" applyBorder="1" applyAlignment="1">
      <alignment vertical="center"/>
    </xf>
    <xf numFmtId="0" fontId="9" fillId="0" borderId="6" xfId="4" applyFont="1" applyBorder="1" applyAlignment="1">
      <alignment vertical="center"/>
    </xf>
    <xf numFmtId="0" fontId="9" fillId="0" borderId="7" xfId="4" applyFont="1" applyBorder="1" applyAlignment="1">
      <alignment vertical="center"/>
    </xf>
    <xf numFmtId="0" fontId="9" fillId="0" borderId="8" xfId="4" applyFont="1" applyBorder="1" applyAlignment="1">
      <alignment vertical="center"/>
    </xf>
    <xf numFmtId="0" fontId="6" fillId="0" borderId="0" xfId="4" applyFont="1" applyAlignment="1">
      <alignment horizontal="right" vertical="center"/>
    </xf>
    <xf numFmtId="0" fontId="4" fillId="0" borderId="0" xfId="4" applyAlignment="1">
      <alignment horizontal="left" vertical="center"/>
    </xf>
    <xf numFmtId="49" fontId="4" fillId="0" borderId="93" xfId="2" applyNumberFormat="1" applyFont="1" applyFill="1" applyBorder="1" applyAlignment="1">
      <alignment horizontal="centerContinuous" vertical="center"/>
    </xf>
    <xf numFmtId="0" fontId="4" fillId="0" borderId="94" xfId="0" quotePrefix="1" applyFont="1" applyBorder="1" applyAlignment="1">
      <alignment horizontal="centerContinuous" vertical="center" wrapText="1"/>
    </xf>
    <xf numFmtId="0" fontId="7" fillId="0" borderId="79" xfId="0" applyFont="1" applyBorder="1" applyAlignment="1">
      <alignment horizontal="center" vertical="center"/>
    </xf>
    <xf numFmtId="49" fontId="4" fillId="0" borderId="88" xfId="2" applyNumberFormat="1" applyFont="1" applyFill="1" applyBorder="1" applyAlignment="1">
      <alignment horizontal="center" vertical="center"/>
    </xf>
    <xf numFmtId="0" fontId="4" fillId="0" borderId="79" xfId="0" applyFont="1" applyBorder="1" applyAlignment="1">
      <alignment horizontal="center" vertical="center"/>
    </xf>
    <xf numFmtId="0" fontId="4" fillId="0" borderId="88" xfId="0" applyFont="1" applyBorder="1" applyAlignment="1">
      <alignment horizontal="center" vertical="center" shrinkToFit="1"/>
    </xf>
    <xf numFmtId="164" fontId="7" fillId="0" borderId="79" xfId="0" applyNumberFormat="1" applyFont="1" applyBorder="1" applyAlignment="1">
      <alignment horizontal="center" vertical="center"/>
    </xf>
    <xf numFmtId="164" fontId="4" fillId="0" borderId="88" xfId="0" applyNumberFormat="1" applyFont="1" applyBorder="1" applyAlignment="1">
      <alignment horizontal="center" vertical="center"/>
    </xf>
    <xf numFmtId="164" fontId="7" fillId="0" borderId="83" xfId="0" applyNumberFormat="1" applyFont="1" applyBorder="1" applyAlignment="1">
      <alignment horizontal="center" vertical="center"/>
    </xf>
    <xf numFmtId="1" fontId="4" fillId="0" borderId="83" xfId="0" applyNumberFormat="1" applyFont="1" applyBorder="1" applyAlignment="1">
      <alignment horizontal="center" vertical="center"/>
    </xf>
    <xf numFmtId="0" fontId="4" fillId="0" borderId="42" xfId="0" applyFont="1" applyBorder="1" applyAlignment="1">
      <alignment horizontal="centerContinuous" vertical="center" shrinkToFit="1"/>
    </xf>
    <xf numFmtId="0" fontId="22" fillId="0" borderId="112" xfId="0" applyFont="1" applyBorder="1" applyAlignment="1">
      <alignment horizontal="centerContinuous" vertical="center"/>
    </xf>
    <xf numFmtId="0" fontId="22" fillId="0" borderId="138" xfId="0" applyFont="1" applyBorder="1" applyAlignment="1">
      <alignment horizontal="centerContinuous" vertical="center"/>
    </xf>
    <xf numFmtId="0" fontId="4" fillId="0" borderId="44" xfId="0" applyFont="1" applyBorder="1" applyAlignment="1">
      <alignment horizontal="center" vertical="center"/>
    </xf>
    <xf numFmtId="0" fontId="4" fillId="0" borderId="113" xfId="0" applyFont="1" applyBorder="1" applyAlignment="1">
      <alignment horizontal="centerContinuous" vertical="center"/>
    </xf>
    <xf numFmtId="0" fontId="4" fillId="0" borderId="139" xfId="0" applyFont="1" applyBorder="1" applyAlignment="1">
      <alignment horizontal="centerContinuous" vertical="center" shrinkToFit="1"/>
    </xf>
    <xf numFmtId="0" fontId="22" fillId="0" borderId="140" xfId="0" applyFont="1" applyBorder="1" applyAlignment="1">
      <alignment horizontal="centerContinuous" vertical="center"/>
    </xf>
    <xf numFmtId="0" fontId="22" fillId="0" borderId="141" xfId="0" applyFont="1" applyBorder="1" applyAlignment="1">
      <alignment horizontal="centerContinuous" vertical="center"/>
    </xf>
    <xf numFmtId="0" fontId="4" fillId="0" borderId="142" xfId="0" applyFont="1" applyBorder="1" applyAlignment="1">
      <alignment horizontal="center" vertical="center"/>
    </xf>
    <xf numFmtId="0" fontId="4" fillId="0" borderId="52" xfId="0" applyFont="1" applyBorder="1" applyAlignment="1">
      <alignment horizontal="center" vertical="center"/>
    </xf>
    <xf numFmtId="0" fontId="4" fillId="0" borderId="143" xfId="0" applyFont="1" applyBorder="1" applyAlignment="1">
      <alignment horizontal="centerContinuous" vertical="center"/>
    </xf>
    <xf numFmtId="0" fontId="4" fillId="0" borderId="41" xfId="0" applyFont="1" applyBorder="1" applyAlignment="1">
      <alignment horizontal="left" vertical="center" wrapText="1" shrinkToFit="1"/>
    </xf>
    <xf numFmtId="0" fontId="9" fillId="0" borderId="135" xfId="7" quotePrefix="1" applyFont="1" applyBorder="1" applyAlignment="1">
      <alignment horizontal="center" vertical="center"/>
    </xf>
    <xf numFmtId="0" fontId="8" fillId="16" borderId="144" xfId="7" applyFont="1" applyFill="1" applyBorder="1" applyAlignment="1">
      <alignment horizontal="center" vertical="center"/>
    </xf>
    <xf numFmtId="164" fontId="4" fillId="0" borderId="0" xfId="0" applyNumberFormat="1" applyFont="1" applyAlignment="1">
      <alignment horizontal="center" vertical="center"/>
    </xf>
    <xf numFmtId="0" fontId="5" fillId="0" borderId="0" xfId="0" applyFont="1" applyAlignment="1">
      <alignment vertical="center"/>
    </xf>
    <xf numFmtId="1" fontId="22" fillId="4" borderId="32" xfId="0" applyNumberFormat="1" applyFont="1" applyFill="1" applyBorder="1" applyAlignment="1">
      <alignment horizontal="center" vertical="center"/>
    </xf>
    <xf numFmtId="0" fontId="4" fillId="0" borderId="41" xfId="0" applyFont="1" applyBorder="1" applyAlignment="1">
      <alignment horizontal="left" vertical="center" shrinkToFit="1"/>
    </xf>
    <xf numFmtId="2" fontId="4" fillId="0" borderId="33" xfId="0" applyNumberFormat="1"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47" xfId="0" applyFont="1" applyBorder="1" applyAlignment="1">
      <alignment horizontal="left" vertical="center"/>
    </xf>
    <xf numFmtId="0" fontId="7" fillId="0" borderId="46" xfId="0" applyFont="1" applyBorder="1" applyAlignment="1">
      <alignment horizontal="center" vertical="center" shrinkToFit="1"/>
    </xf>
    <xf numFmtId="0" fontId="7" fillId="0" borderId="48" xfId="0" applyFont="1" applyBorder="1" applyAlignment="1">
      <alignment horizontal="left" vertical="center"/>
    </xf>
    <xf numFmtId="0" fontId="23" fillId="10" borderId="1" xfId="0" applyFont="1" applyFill="1" applyBorder="1" applyAlignment="1">
      <alignment vertical="center"/>
    </xf>
    <xf numFmtId="49" fontId="29" fillId="10" borderId="24" xfId="0" applyNumberFormat="1" applyFont="1" applyFill="1" applyBorder="1" applyAlignment="1">
      <alignment horizontal="center" vertical="center"/>
    </xf>
    <xf numFmtId="0" fontId="29" fillId="10" borderId="25" xfId="0" applyFont="1" applyFill="1" applyBorder="1" applyAlignment="1">
      <alignment horizontal="center" vertical="center"/>
    </xf>
    <xf numFmtId="0" fontId="47" fillId="17" borderId="1" xfId="0" applyFont="1" applyFill="1" applyBorder="1" applyAlignment="1">
      <alignment vertical="center"/>
    </xf>
    <xf numFmtId="0" fontId="9" fillId="17" borderId="24" xfId="0" applyFont="1" applyFill="1" applyBorder="1" applyAlignment="1">
      <alignment horizontal="center" vertical="center"/>
    </xf>
    <xf numFmtId="49" fontId="17" fillId="17" borderId="24" xfId="0" applyNumberFormat="1" applyFont="1" applyFill="1" applyBorder="1" applyAlignment="1">
      <alignment horizontal="center" vertical="center"/>
    </xf>
    <xf numFmtId="0" fontId="17" fillId="17" borderId="25" xfId="0" applyFont="1" applyFill="1" applyBorder="1" applyAlignment="1">
      <alignment horizontal="center" vertical="center"/>
    </xf>
    <xf numFmtId="0" fontId="9" fillId="17" borderId="25" xfId="0" applyFont="1" applyFill="1" applyBorder="1" applyAlignment="1">
      <alignment horizontal="center" vertical="center"/>
    </xf>
    <xf numFmtId="49" fontId="9" fillId="17" borderId="25" xfId="0" applyNumberFormat="1" applyFont="1" applyFill="1" applyBorder="1" applyAlignment="1">
      <alignment horizontal="center" vertical="center"/>
    </xf>
    <xf numFmtId="49" fontId="9" fillId="17" borderId="0" xfId="0" applyNumberFormat="1" applyFont="1" applyFill="1" applyAlignment="1">
      <alignment horizontal="center" vertical="center"/>
    </xf>
    <xf numFmtId="0" fontId="9" fillId="17" borderId="26" xfId="0" applyFont="1" applyFill="1" applyBorder="1" applyAlignment="1">
      <alignment horizontal="center" vertical="center"/>
    </xf>
    <xf numFmtId="0" fontId="12" fillId="17" borderId="1" xfId="0" applyFont="1" applyFill="1" applyBorder="1" applyAlignment="1">
      <alignment vertical="center"/>
    </xf>
    <xf numFmtId="0" fontId="9" fillId="17" borderId="0" xfId="0" applyFont="1" applyFill="1" applyAlignment="1">
      <alignment horizontal="center" vertical="center"/>
    </xf>
    <xf numFmtId="0" fontId="9" fillId="17" borderId="26" xfId="0" quotePrefix="1" applyFont="1" applyFill="1" applyBorder="1" applyAlignment="1">
      <alignment horizontal="center" vertical="center"/>
    </xf>
    <xf numFmtId="0" fontId="23" fillId="17" borderId="1" xfId="0" applyFont="1" applyFill="1" applyBorder="1" applyAlignment="1">
      <alignment vertical="center"/>
    </xf>
    <xf numFmtId="49" fontId="29" fillId="17" borderId="24" xfId="0" applyNumberFormat="1" applyFont="1" applyFill="1" applyBorder="1" applyAlignment="1">
      <alignment horizontal="center" vertical="center"/>
    </xf>
    <xf numFmtId="0" fontId="29" fillId="17" borderId="25" xfId="0" applyFont="1" applyFill="1" applyBorder="1" applyAlignment="1">
      <alignment horizontal="center" vertical="center"/>
    </xf>
    <xf numFmtId="0" fontId="9" fillId="10" borderId="26" xfId="0" quotePrefix="1" applyFont="1" applyFill="1" applyBorder="1" applyAlignment="1">
      <alignment horizontal="center" vertical="center"/>
    </xf>
    <xf numFmtId="0" fontId="71" fillId="0" borderId="32" xfId="0" applyFont="1" applyBorder="1" applyAlignment="1">
      <alignment horizontal="centerContinuous" vertical="center"/>
    </xf>
    <xf numFmtId="0" fontId="72" fillId="0" borderId="32" xfId="0" applyFont="1" applyBorder="1" applyAlignment="1">
      <alignment horizontal="centerContinuous" vertical="center"/>
    </xf>
    <xf numFmtId="0" fontId="9" fillId="0" borderId="33" xfId="0" quotePrefix="1" applyFont="1" applyBorder="1" applyAlignment="1">
      <alignment horizontal="centerContinuous" vertical="center" shrinkToFit="1"/>
    </xf>
    <xf numFmtId="0" fontId="9" fillId="0" borderId="33" xfId="0"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34" xfId="0" applyFont="1" applyBorder="1" applyAlignment="1">
      <alignment horizontal="centerContinuous" vertical="center"/>
    </xf>
    <xf numFmtId="0" fontId="4" fillId="0" borderId="45" xfId="0" applyFont="1" applyBorder="1" applyAlignment="1">
      <alignment horizontal="left" vertical="center" shrinkToFit="1"/>
    </xf>
    <xf numFmtId="0" fontId="9" fillId="0" borderId="55" xfId="0" quotePrefix="1" applyFont="1" applyBorder="1" applyAlignment="1">
      <alignment horizontal="center" vertical="center"/>
    </xf>
    <xf numFmtId="0" fontId="73" fillId="0" borderId="121" xfId="0" applyFont="1" applyBorder="1" applyAlignment="1">
      <alignment horizontal="centerContinuous" vertical="center"/>
    </xf>
    <xf numFmtId="0" fontId="73" fillId="0" borderId="73" xfId="0" applyFont="1" applyBorder="1" applyAlignment="1">
      <alignment horizontal="centerContinuous" vertical="center"/>
    </xf>
    <xf numFmtId="49" fontId="9" fillId="0" borderId="27" xfId="0" applyNumberFormat="1" applyFont="1" applyBorder="1" applyAlignment="1">
      <alignment horizontal="center" vertical="center"/>
    </xf>
    <xf numFmtId="9" fontId="6" fillId="0" borderId="0" xfId="10" applyFont="1" applyAlignment="1">
      <alignment horizontal="center" vertical="center"/>
    </xf>
    <xf numFmtId="0" fontId="0" fillId="0" borderId="0" xfId="0" applyAlignment="1">
      <alignment vertical="center"/>
    </xf>
    <xf numFmtId="0" fontId="4" fillId="0" borderId="0" xfId="0" applyFont="1" applyAlignment="1">
      <alignment horizontal="right" vertical="center"/>
    </xf>
    <xf numFmtId="9" fontId="4" fillId="0" borderId="0" xfId="10" applyAlignment="1">
      <alignment horizontal="center" vertical="center"/>
    </xf>
    <xf numFmtId="1" fontId="4" fillId="0" borderId="0" xfId="6" applyNumberFormat="1" applyAlignment="1">
      <alignment horizontal="center" vertical="center"/>
    </xf>
    <xf numFmtId="0" fontId="4" fillId="0" borderId="0" xfId="6" applyAlignment="1">
      <alignment vertical="center"/>
    </xf>
    <xf numFmtId="1" fontId="4" fillId="0" borderId="145" xfId="6" applyNumberFormat="1" applyBorder="1" applyAlignment="1">
      <alignment horizontal="center" vertical="center"/>
    </xf>
    <xf numFmtId="0" fontId="6" fillId="0" borderId="0" xfId="6" applyFont="1" applyAlignment="1">
      <alignment vertical="center"/>
    </xf>
    <xf numFmtId="1" fontId="6" fillId="0" borderId="0" xfId="6" applyNumberFormat="1" applyFont="1" applyAlignment="1">
      <alignment horizontal="center" vertical="center"/>
    </xf>
    <xf numFmtId="0" fontId="0" fillId="0" borderId="0" xfId="0" applyAlignment="1">
      <alignment horizontal="center" vertical="center"/>
    </xf>
    <xf numFmtId="0" fontId="8" fillId="2" borderId="12" xfId="0" applyFont="1" applyFill="1" applyBorder="1" applyAlignment="1">
      <alignment horizontal="right" vertical="center"/>
    </xf>
    <xf numFmtId="1" fontId="9" fillId="0" borderId="25" xfId="0" applyNumberFormat="1" applyFont="1" applyBorder="1" applyAlignment="1">
      <alignment horizontal="centerContinuous" vertical="center"/>
    </xf>
    <xf numFmtId="0" fontId="4" fillId="0" borderId="146" xfId="0" applyFont="1" applyBorder="1" applyAlignment="1">
      <alignment horizontal="centerContinuous" vertical="center"/>
    </xf>
    <xf numFmtId="0" fontId="8" fillId="2" borderId="99" xfId="0" applyFont="1" applyFill="1" applyBorder="1" applyAlignment="1">
      <alignment horizontal="right" vertical="center"/>
    </xf>
    <xf numFmtId="49" fontId="9" fillId="0" borderId="26" xfId="0" applyNumberFormat="1" applyFont="1" applyBorder="1" applyAlignment="1">
      <alignment horizontal="center" vertical="center"/>
    </xf>
    <xf numFmtId="1" fontId="9" fillId="0" borderId="53" xfId="0" applyNumberFormat="1" applyFont="1" applyBorder="1" applyAlignment="1">
      <alignment horizontal="center" vertical="center"/>
    </xf>
    <xf numFmtId="49" fontId="9" fillId="0" borderId="22" xfId="0" applyNumberFormat="1" applyFont="1" applyBorder="1" applyAlignment="1">
      <alignment horizontal="centerContinuous" vertical="center"/>
    </xf>
    <xf numFmtId="49" fontId="4" fillId="0" borderId="0" xfId="0" applyNumberFormat="1" applyFont="1" applyAlignment="1">
      <alignment horizontal="center" vertical="center"/>
    </xf>
    <xf numFmtId="165" fontId="4" fillId="0" borderId="0" xfId="0" applyNumberFormat="1" applyFont="1" applyAlignment="1">
      <alignment horizontal="center" vertical="center"/>
    </xf>
    <xf numFmtId="0" fontId="9" fillId="0" borderId="97" xfId="11" applyNumberFormat="1" applyFont="1" applyBorder="1" applyAlignment="1">
      <alignment horizontal="centerContinuous" vertical="center"/>
    </xf>
    <xf numFmtId="0" fontId="4" fillId="0" borderId="50" xfId="0" applyFont="1" applyBorder="1" applyAlignment="1">
      <alignment horizontal="centerContinuous" vertical="center"/>
    </xf>
    <xf numFmtId="49" fontId="4" fillId="0" borderId="50" xfId="0" applyNumberFormat="1" applyFont="1" applyBorder="1" applyAlignment="1">
      <alignment horizontal="center" vertical="center"/>
    </xf>
    <xf numFmtId="0" fontId="7" fillId="0" borderId="47" xfId="0" applyFont="1" applyBorder="1" applyAlignment="1">
      <alignment horizontal="centerContinuous" vertical="center"/>
    </xf>
    <xf numFmtId="164" fontId="7" fillId="0" borderId="47" xfId="0" applyNumberFormat="1" applyFont="1" applyBorder="1" applyAlignment="1">
      <alignment horizontal="center" vertical="center"/>
    </xf>
    <xf numFmtId="0" fontId="76" fillId="0" borderId="0" xfId="12" applyFont="1" applyAlignment="1">
      <alignment horizontal="center"/>
    </xf>
    <xf numFmtId="0" fontId="77" fillId="0" borderId="0" xfId="12" applyFont="1" applyAlignment="1">
      <alignment horizontal="center"/>
    </xf>
    <xf numFmtId="0" fontId="77" fillId="0" borderId="0" xfId="12" applyFont="1" applyAlignment="1">
      <alignment horizontal="centerContinuous"/>
    </xf>
    <xf numFmtId="0" fontId="44" fillId="12" borderId="35" xfId="0" applyFont="1" applyFill="1" applyBorder="1" applyAlignment="1">
      <alignment horizontal="center" vertical="center" wrapText="1"/>
    </xf>
    <xf numFmtId="0" fontId="52" fillId="12" borderId="101" xfId="0" applyFont="1" applyFill="1" applyBorder="1" applyAlignment="1">
      <alignment horizontal="center" vertical="center"/>
    </xf>
    <xf numFmtId="0" fontId="52" fillId="12" borderId="24" xfId="0" applyFont="1" applyFill="1" applyBorder="1" applyAlignment="1">
      <alignment horizontal="center" vertical="center"/>
    </xf>
    <xf numFmtId="49" fontId="76" fillId="0" borderId="0" xfId="12" applyNumberFormat="1" applyFont="1" applyAlignment="1">
      <alignment horizontal="center"/>
    </xf>
    <xf numFmtId="0" fontId="4" fillId="13" borderId="0" xfId="12" applyFont="1" applyFill="1" applyAlignment="1">
      <alignment horizontal="center"/>
    </xf>
    <xf numFmtId="0" fontId="9" fillId="0" borderId="25" xfId="10" applyNumberFormat="1" applyFont="1" applyFill="1" applyBorder="1" applyAlignment="1">
      <alignment horizontal="center" vertical="center" shrinkToFit="1"/>
    </xf>
    <xf numFmtId="9" fontId="9" fillId="0" borderId="25" xfId="10" applyFont="1" applyFill="1" applyBorder="1" applyAlignment="1">
      <alignment horizontal="center" vertical="center" shrinkToFit="1"/>
    </xf>
    <xf numFmtId="0" fontId="78" fillId="2" borderId="57" xfId="0" applyFont="1" applyFill="1" applyBorder="1" applyAlignment="1">
      <alignment horizontal="right" vertical="center"/>
    </xf>
    <xf numFmtId="49" fontId="9" fillId="0" borderId="10" xfId="0" applyNumberFormat="1" applyFont="1" applyBorder="1" applyAlignment="1">
      <alignment horizontal="center" vertical="center"/>
    </xf>
    <xf numFmtId="0" fontId="4" fillId="0" borderId="43" xfId="0" applyFont="1" applyBorder="1" applyAlignment="1">
      <alignment horizontal="center" vertical="center" shrinkToFit="1"/>
    </xf>
    <xf numFmtId="0" fontId="4" fillId="0" borderId="43" xfId="0" applyFont="1" applyBorder="1" applyAlignment="1">
      <alignment horizontal="left" vertical="center"/>
    </xf>
    <xf numFmtId="0" fontId="56" fillId="14" borderId="111" xfId="0" applyFont="1" applyFill="1" applyBorder="1" applyAlignment="1">
      <alignment horizontal="center" vertical="center" shrinkToFit="1"/>
    </xf>
    <xf numFmtId="0" fontId="56" fillId="14" borderId="43" xfId="0" applyFont="1" applyFill="1" applyBorder="1" applyAlignment="1">
      <alignment horizontal="center" vertical="center"/>
    </xf>
    <xf numFmtId="9" fontId="56" fillId="14" borderId="43" xfId="0" applyNumberFormat="1" applyFont="1" applyFill="1" applyBorder="1" applyAlignment="1">
      <alignment horizontal="center" vertical="center"/>
    </xf>
    <xf numFmtId="164" fontId="56" fillId="14" borderId="43" xfId="0" applyNumberFormat="1" applyFont="1" applyFill="1" applyBorder="1" applyAlignment="1">
      <alignment horizontal="center" vertical="center"/>
    </xf>
    <xf numFmtId="164" fontId="56" fillId="14" borderId="44" xfId="0" applyNumberFormat="1" applyFont="1" applyFill="1" applyBorder="1" applyAlignment="1">
      <alignment horizontal="centerContinuous" vertical="center"/>
    </xf>
    <xf numFmtId="164" fontId="56" fillId="14" borderId="112" xfId="0" applyNumberFormat="1" applyFont="1" applyFill="1" applyBorder="1" applyAlignment="1">
      <alignment horizontal="centerContinuous" vertical="center"/>
    </xf>
    <xf numFmtId="0" fontId="56" fillId="14" borderId="113" xfId="0" quotePrefix="1" applyFont="1" applyFill="1" applyBorder="1" applyAlignment="1">
      <alignment horizontal="centerContinuous" vertical="center"/>
    </xf>
    <xf numFmtId="0" fontId="56" fillId="0" borderId="0" xfId="0" applyFont="1" applyAlignment="1">
      <alignment vertical="center"/>
    </xf>
    <xf numFmtId="1" fontId="56" fillId="14" borderId="127" xfId="0" applyNumberFormat="1" applyFont="1" applyFill="1" applyBorder="1" applyAlignment="1">
      <alignment horizontal="center" vertical="center" shrinkToFit="1"/>
    </xf>
    <xf numFmtId="0" fontId="56" fillId="14" borderId="86" xfId="0" applyFont="1" applyFill="1" applyBorder="1" applyAlignment="1">
      <alignment horizontal="center" vertical="center"/>
    </xf>
    <xf numFmtId="0" fontId="56" fillId="0" borderId="89" xfId="0" quotePrefix="1" applyFont="1" applyBorder="1" applyAlignment="1">
      <alignment horizontal="center" vertical="center"/>
    </xf>
    <xf numFmtId="0" fontId="9" fillId="0" borderId="147" xfId="0" applyFont="1" applyBorder="1" applyAlignment="1">
      <alignment horizontal="center" vertical="center"/>
    </xf>
    <xf numFmtId="0" fontId="9" fillId="0" borderId="148" xfId="0" applyFont="1" applyBorder="1" applyAlignment="1">
      <alignment horizontal="center" vertical="center"/>
    </xf>
    <xf numFmtId="0" fontId="9" fillId="0" borderId="149" xfId="0" applyFont="1" applyBorder="1" applyAlignment="1">
      <alignment horizontal="center" vertical="center"/>
    </xf>
    <xf numFmtId="0" fontId="79" fillId="13" borderId="0" xfId="12" applyFont="1" applyFill="1" applyAlignment="1">
      <alignment horizontal="center"/>
    </xf>
    <xf numFmtId="0" fontId="4" fillId="0" borderId="116" xfId="0" applyFont="1" applyBorder="1" applyAlignment="1">
      <alignment horizontal="centerContinuous" vertical="center"/>
    </xf>
    <xf numFmtId="0" fontId="4" fillId="0" borderId="117" xfId="0" applyFont="1" applyBorder="1" applyAlignment="1">
      <alignment horizontal="centerContinuous" vertical="center"/>
    </xf>
    <xf numFmtId="0" fontId="7" fillId="0" borderId="46" xfId="0" applyFont="1" applyBorder="1" applyAlignment="1">
      <alignment horizontal="centerContinuous" vertical="center"/>
    </xf>
    <xf numFmtId="0" fontId="7" fillId="0" borderId="71" xfId="0" applyFont="1" applyBorder="1" applyAlignment="1">
      <alignment horizontal="centerContinuous" vertical="center"/>
    </xf>
    <xf numFmtId="0" fontId="4" fillId="0" borderId="51" xfId="0" applyFont="1" applyBorder="1" applyAlignment="1">
      <alignment horizontal="centerContinuous" vertical="center"/>
    </xf>
    <xf numFmtId="0" fontId="4" fillId="0" borderId="102" xfId="0" applyFont="1" applyBorder="1" applyAlignment="1">
      <alignment horizontal="centerContinuous" vertical="center"/>
    </xf>
    <xf numFmtId="164" fontId="7" fillId="0" borderId="48" xfId="0" applyNumberFormat="1" applyFont="1" applyBorder="1" applyAlignment="1">
      <alignment horizontal="centerContinuous" vertical="center"/>
    </xf>
    <xf numFmtId="164" fontId="7" fillId="0" borderId="106" xfId="0" applyNumberFormat="1" applyFont="1" applyBorder="1" applyAlignment="1">
      <alignment horizontal="centerContinuous" vertical="center"/>
    </xf>
    <xf numFmtId="0" fontId="7" fillId="0" borderId="107" xfId="0" applyFont="1" applyBorder="1" applyAlignment="1">
      <alignment horizontal="centerContinuous" vertical="center"/>
    </xf>
    <xf numFmtId="0" fontId="6" fillId="0" borderId="150" xfId="0" applyFont="1" applyBorder="1" applyAlignment="1">
      <alignment horizontal="right" vertical="center"/>
    </xf>
    <xf numFmtId="1" fontId="41" fillId="12" borderId="151" xfId="0" applyNumberFormat="1" applyFont="1" applyFill="1" applyBorder="1" applyAlignment="1">
      <alignment horizontal="center" vertical="center"/>
    </xf>
    <xf numFmtId="1" fontId="41" fillId="12" borderId="152" xfId="0" applyNumberFormat="1" applyFont="1" applyFill="1" applyBorder="1" applyAlignment="1">
      <alignment horizontal="center" vertical="center"/>
    </xf>
    <xf numFmtId="1" fontId="41" fillId="11" borderId="152" xfId="0" applyNumberFormat="1" applyFont="1" applyFill="1" applyBorder="1" applyAlignment="1">
      <alignment horizontal="center" vertical="center"/>
    </xf>
    <xf numFmtId="1" fontId="41" fillId="11" borderId="153" xfId="0" applyNumberFormat="1" applyFont="1" applyFill="1" applyBorder="1" applyAlignment="1">
      <alignment horizontal="center" vertical="center"/>
    </xf>
    <xf numFmtId="0" fontId="45" fillId="0" borderId="154" xfId="0" applyFont="1" applyBorder="1" applyAlignment="1">
      <alignment horizontal="right" vertical="center"/>
    </xf>
    <xf numFmtId="0" fontId="41" fillId="12" borderId="155" xfId="0" applyFont="1" applyFill="1" applyBorder="1" applyAlignment="1">
      <alignment horizontal="center" vertical="center"/>
    </xf>
    <xf numFmtId="0" fontId="41" fillId="12" borderId="156" xfId="0" applyFont="1" applyFill="1" applyBorder="1" applyAlignment="1">
      <alignment horizontal="center" vertical="center"/>
    </xf>
    <xf numFmtId="0" fontId="43" fillId="11" borderId="156" xfId="0" applyFont="1" applyFill="1" applyBorder="1" applyAlignment="1">
      <alignment horizontal="center" vertical="center"/>
    </xf>
    <xf numFmtId="0" fontId="43" fillId="11" borderId="157" xfId="0" applyFont="1" applyFill="1" applyBorder="1" applyAlignment="1">
      <alignment horizontal="center" vertical="center"/>
    </xf>
    <xf numFmtId="0" fontId="9" fillId="0" borderId="24" xfId="0" applyFont="1" applyBorder="1" applyAlignment="1">
      <alignment horizontal="center" vertical="center" wrapText="1"/>
    </xf>
    <xf numFmtId="0" fontId="9" fillId="0" borderId="65" xfId="0" applyFont="1" applyBorder="1" applyAlignment="1">
      <alignment horizontal="center" vertical="center" wrapText="1"/>
    </xf>
    <xf numFmtId="0" fontId="9" fillId="13" borderId="13" xfId="0" applyFont="1" applyFill="1" applyBorder="1" applyAlignment="1">
      <alignment horizontal="center" vertical="center"/>
    </xf>
    <xf numFmtId="0" fontId="56" fillId="14" borderId="12" xfId="0" applyFont="1" applyFill="1" applyBorder="1" applyAlignment="1">
      <alignment horizontal="center" vertical="center"/>
    </xf>
    <xf numFmtId="0" fontId="56" fillId="14" borderId="25" xfId="0" applyFont="1" applyFill="1" applyBorder="1" applyAlignment="1">
      <alignment horizontal="right" vertical="center"/>
    </xf>
    <xf numFmtId="49" fontId="56" fillId="14" borderId="99" xfId="0" applyNumberFormat="1" applyFont="1" applyFill="1" applyBorder="1" applyAlignment="1">
      <alignment horizontal="left" vertical="center"/>
    </xf>
    <xf numFmtId="49" fontId="56" fillId="14" borderId="24" xfId="0" applyNumberFormat="1" applyFont="1" applyFill="1" applyBorder="1" applyAlignment="1">
      <alignment horizontal="center" vertical="center"/>
    </xf>
    <xf numFmtId="0" fontId="56" fillId="14" borderId="24" xfId="0" applyFont="1" applyFill="1" applyBorder="1" applyAlignment="1">
      <alignment horizontal="center" vertical="center"/>
    </xf>
    <xf numFmtId="164" fontId="56" fillId="14" borderId="24" xfId="0" applyNumberFormat="1" applyFont="1" applyFill="1" applyBorder="1" applyAlignment="1">
      <alignment horizontal="center" vertical="center"/>
    </xf>
    <xf numFmtId="164" fontId="56" fillId="14" borderId="25" xfId="0" applyNumberFormat="1" applyFont="1" applyFill="1" applyBorder="1" applyAlignment="1">
      <alignment horizontal="center" vertical="center"/>
    </xf>
    <xf numFmtId="1" fontId="52" fillId="12" borderId="25" xfId="0" applyNumberFormat="1" applyFont="1" applyFill="1" applyBorder="1" applyAlignment="1">
      <alignment horizontal="center" vertical="center"/>
    </xf>
    <xf numFmtId="1" fontId="56" fillId="14" borderId="25" xfId="0" applyNumberFormat="1" applyFont="1" applyFill="1" applyBorder="1" applyAlignment="1">
      <alignment horizontal="center" vertical="center"/>
    </xf>
    <xf numFmtId="0" fontId="56" fillId="14" borderId="26" xfId="0" applyFont="1" applyFill="1" applyBorder="1" applyAlignment="1">
      <alignment horizontal="center" vertical="center"/>
    </xf>
    <xf numFmtId="1" fontId="4" fillId="11" borderId="127" xfId="0" applyNumberFormat="1" applyFont="1" applyFill="1" applyBorder="1" applyAlignment="1">
      <alignment horizontal="center" vertical="center" shrinkToFit="1"/>
    </xf>
    <xf numFmtId="1" fontId="9" fillId="0" borderId="54" xfId="0" applyNumberFormat="1" applyFont="1" applyBorder="1" applyAlignment="1">
      <alignment horizontal="centerContinuous" vertical="center"/>
    </xf>
    <xf numFmtId="0" fontId="4" fillId="0" borderId="108" xfId="0" applyFont="1" applyBorder="1" applyAlignment="1">
      <alignment horizontal="centerContinuous" vertical="center"/>
    </xf>
  </cellXfs>
  <cellStyles count="15">
    <cellStyle name="Comma" xfId="11" builtinId="3"/>
    <cellStyle name="Excel Built-in Normal" xfId="5" xr:uid="{00000000-0005-0000-0000-000001000000}"/>
    <cellStyle name="Hyperlink" xfId="1" builtinId="8"/>
    <cellStyle name="Normal" xfId="0" builtinId="0"/>
    <cellStyle name="Normal 2" xfId="4" xr:uid="{00000000-0005-0000-0000-000004000000}"/>
    <cellStyle name="Normal 2 2" xfId="6" xr:uid="{00000000-0005-0000-0000-000005000000}"/>
    <cellStyle name="Normal 3" xfId="8" xr:uid="{00000000-0005-0000-0000-000006000000}"/>
    <cellStyle name="Normal 4" xfId="7" xr:uid="{00000000-0005-0000-0000-000007000000}"/>
    <cellStyle name="Normal 5" xfId="9" xr:uid="{00000000-0005-0000-0000-000008000000}"/>
    <cellStyle name="Normal 5 2" xfId="12" xr:uid="{00000000-0005-0000-0000-000009000000}"/>
    <cellStyle name="Normal 6" xfId="13" xr:uid="{00000000-0005-0000-0000-00000A000000}"/>
    <cellStyle name="Percent" xfId="2" builtinId="5"/>
    <cellStyle name="Percent 2" xfId="3" xr:uid="{00000000-0005-0000-0000-00000C000000}"/>
    <cellStyle name="Percent 2 2" xfId="10" xr:uid="{00000000-0005-0000-0000-00000D000000}"/>
    <cellStyle name="Percent 3" xfId="14" xr:uid="{00000000-0005-0000-0000-00000E000000}"/>
  </cellStyles>
  <dxfs count="68">
    <dxf>
      <fill>
        <patternFill>
          <bgColor rgb="FF00FF00"/>
        </patternFill>
      </fill>
    </dxf>
    <dxf>
      <font>
        <b/>
        <i val="0"/>
        <condense val="0"/>
        <extend val="0"/>
      </font>
      <fill>
        <patternFill>
          <bgColor indexed="51"/>
        </patternFill>
      </fill>
    </dxf>
    <dxf>
      <font>
        <b/>
        <i val="0"/>
        <condense val="0"/>
        <extend val="0"/>
      </font>
      <fill>
        <patternFill>
          <bgColor indexed="11"/>
        </patternFill>
      </fill>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theme="0" tint="-0.24994659260841701"/>
        </patternFill>
      </fill>
    </dxf>
    <dxf>
      <fill>
        <patternFill>
          <bgColor rgb="FFFF00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ont>
        <b/>
        <i val="0"/>
        <color auto="1"/>
      </font>
      <fill>
        <patternFill>
          <bgColor theme="9" tint="0.39994506668294322"/>
        </patternFill>
      </fill>
    </dxf>
    <dxf>
      <font>
        <color theme="0"/>
      </font>
      <fill>
        <patternFill>
          <bgColor rgb="FF009900"/>
        </patternFill>
      </fill>
    </dxf>
    <dxf>
      <fill>
        <patternFill>
          <bgColor rgb="FFFF00FF"/>
        </patternFill>
      </fill>
    </dxf>
    <dxf>
      <fill>
        <patternFill>
          <bgColor theme="7" tint="0.39994506668294322"/>
        </patternFill>
      </fill>
    </dxf>
    <dxf>
      <font>
        <color theme="0"/>
      </font>
      <fill>
        <patternFill>
          <bgColor rgb="FF7030A0"/>
        </patternFill>
      </fill>
    </dxf>
    <dxf>
      <fill>
        <patternFill>
          <bgColor rgb="FFFF0000"/>
        </patternFill>
      </fill>
    </dxf>
    <dxf>
      <font>
        <b/>
        <i val="0"/>
        <color auto="1"/>
      </font>
      <fill>
        <patternFill>
          <bgColor theme="9" tint="0.39994506668294322"/>
        </patternFill>
      </fill>
    </dxf>
    <dxf>
      <fill>
        <patternFill>
          <bgColor rgb="FFCCFFCC"/>
        </patternFill>
      </fill>
    </dxf>
    <dxf>
      <font>
        <color theme="0"/>
      </font>
      <fill>
        <patternFill>
          <bgColor rgb="FF009900"/>
        </patternFill>
      </fill>
    </dxf>
    <dxf>
      <fill>
        <patternFill>
          <bgColor rgb="FFFF00FF"/>
        </patternFill>
      </fill>
    </dxf>
    <dxf>
      <fill>
        <patternFill>
          <bgColor theme="7" tint="0.39994506668294322"/>
        </patternFill>
      </fill>
    </dxf>
    <dxf>
      <font>
        <color theme="0"/>
      </font>
      <fill>
        <patternFill>
          <bgColor rgb="FF7030A0"/>
        </patternFill>
      </fill>
    </dxf>
    <dxf>
      <fill>
        <patternFill>
          <bgColor rgb="FFFF0000"/>
        </patternFill>
      </fill>
    </dxf>
    <dxf>
      <fill>
        <patternFill>
          <bgColor rgb="FFFFC000"/>
        </patternFill>
      </fill>
    </dxf>
    <dxf>
      <font>
        <color auto="1"/>
      </font>
      <fill>
        <patternFill>
          <bgColor rgb="FFFFFF00"/>
        </patternFill>
      </fill>
    </dxf>
    <dxf>
      <fill>
        <patternFill>
          <bgColor rgb="FF66FF33"/>
        </patternFill>
      </fill>
    </dxf>
    <dxf>
      <fill>
        <patternFill>
          <bgColor theme="0" tint="-0.24994659260841701"/>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FFC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CCFFCC"/>
        </patternFill>
      </fill>
    </dxf>
    <dxf>
      <font>
        <b/>
        <i val="0"/>
        <color auto="1"/>
      </font>
      <fill>
        <patternFill>
          <bgColor theme="9" tint="0.39994506668294322"/>
        </patternFill>
      </fill>
    </dxf>
    <dxf>
      <font>
        <color theme="0"/>
      </font>
      <fill>
        <patternFill>
          <bgColor rgb="FF009900"/>
        </patternFill>
      </fill>
    </dxf>
    <dxf>
      <fill>
        <patternFill>
          <bgColor rgb="FFFF00FF"/>
        </patternFill>
      </fill>
    </dxf>
    <dxf>
      <fill>
        <patternFill>
          <bgColor theme="7" tint="0.39994506668294322"/>
        </patternFill>
      </fill>
    </dxf>
    <dxf>
      <fill>
        <patternFill>
          <bgColor rgb="FFFF0000"/>
        </patternFill>
      </fill>
    </dxf>
    <dxf>
      <font>
        <color theme="0"/>
      </font>
      <fill>
        <patternFill>
          <bgColor rgb="FF009900"/>
        </patternFill>
      </fill>
    </dxf>
    <dxf>
      <fill>
        <patternFill>
          <bgColor rgb="FFFF00FF"/>
        </patternFill>
      </fill>
    </dxf>
    <dxf>
      <fill>
        <patternFill>
          <bgColor theme="7" tint="0.39994506668294322"/>
        </patternFill>
      </fill>
    </dxf>
    <dxf>
      <font>
        <color theme="0"/>
      </font>
      <fill>
        <patternFill>
          <bgColor rgb="FF7030A0"/>
        </patternFill>
      </fill>
    </dxf>
    <dxf>
      <font>
        <color theme="0"/>
      </font>
      <fill>
        <patternFill>
          <bgColor rgb="FF7030A0"/>
        </patternFill>
      </fill>
    </dxf>
    <dxf>
      <fill>
        <patternFill>
          <bgColor rgb="FFFF0000"/>
        </patternFill>
      </fill>
    </dxf>
    <dxf>
      <font>
        <b/>
        <i val="0"/>
        <color auto="1"/>
      </font>
      <fill>
        <patternFill>
          <bgColor theme="9" tint="0.39994506668294322"/>
        </patternFill>
      </fill>
    </dxf>
    <dxf>
      <fill>
        <patternFill>
          <bgColor rgb="FFFFC000"/>
        </patternFill>
      </fill>
    </dxf>
    <dxf>
      <font>
        <color auto="1"/>
      </font>
      <fill>
        <patternFill>
          <bgColor rgb="FFFFFF00"/>
        </patternFill>
      </fill>
    </dxf>
    <dxf>
      <fill>
        <patternFill>
          <bgColor rgb="FF66FF33"/>
        </patternFill>
      </fill>
    </dxf>
    <dxf>
      <fill>
        <patternFill>
          <bgColor theme="0" tint="-0.2499465926084170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9966FF"/>
      <color rgb="FF00FF00"/>
      <color rgb="FF0000FF"/>
      <color rgb="FFCCFFCC"/>
      <color rgb="FF00FFFF"/>
      <color rgb="FF66FF33"/>
      <color rgb="FF006600"/>
      <color rgb="FFFF9900"/>
      <color rgb="FF3333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66674</xdr:rowOff>
    </xdr:from>
    <xdr:to>
      <xdr:col>6</xdr:col>
      <xdr:colOff>1552575</xdr:colOff>
      <xdr:row>22</xdr:row>
      <xdr:rowOff>28574</xdr:rowOff>
    </xdr:to>
    <xdr:sp macro="" textlink="">
      <xdr:nvSpPr>
        <xdr:cNvPr id="1081" name="Text Box 57">
          <a:extLst>
            <a:ext uri="{FF2B5EF4-FFF2-40B4-BE49-F238E27FC236}">
              <a16:creationId xmlns:a16="http://schemas.microsoft.com/office/drawing/2014/main" id="{00000000-0008-0000-0000-000039040000}"/>
            </a:ext>
          </a:extLst>
        </xdr:cNvPr>
        <xdr:cNvSpPr txBox="1">
          <a:spLocks noChangeArrowheads="1"/>
        </xdr:cNvSpPr>
      </xdr:nvSpPr>
      <xdr:spPr bwMode="auto">
        <a:xfrm>
          <a:off x="57150" y="3009899"/>
          <a:ext cx="7696200" cy="117157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ctr" rtl="0">
            <a:defRPr sz="1000"/>
          </a:pPr>
          <a:r>
            <a:rPr lang="en-US" sz="1200" b="1" i="0" u="none" strike="noStrike" baseline="0">
              <a:solidFill>
                <a:srgbClr val="000000"/>
              </a:solidFill>
              <a:latin typeface="Times New Roman"/>
              <a:cs typeface="Times New Roman"/>
            </a:rPr>
            <a:t>Current Status</a:t>
          </a:r>
        </a:p>
        <a:p>
          <a:pPr algn="ctr" rtl="0">
            <a:defRPr sz="1000"/>
          </a:pPr>
          <a:r>
            <a:rPr lang="en-US" sz="1200" b="0" i="0" u="none" strike="noStrike" baseline="0">
              <a:solidFill>
                <a:srgbClr val="000000"/>
              </a:solidFill>
              <a:latin typeface="Times New Roman"/>
              <a:cs typeface="Times New Roman"/>
            </a:rPr>
            <a:t>Flying, Seeing Invisibility, Arcane Sight (i.e., Detecting Magic w.o. Cocentration)</a:t>
          </a:r>
        </a:p>
        <a:p>
          <a:pPr algn="ctr" rtl="0">
            <a:defRPr sz="1000"/>
          </a:pPr>
          <a:r>
            <a:rPr lang="en-US" sz="1200" b="0" i="0" u="none" strike="noStrike" baseline="0">
              <a:solidFill>
                <a:srgbClr val="000000"/>
              </a:solidFill>
              <a:latin typeface="Times New Roman"/>
              <a:cs typeface="Times New Roman"/>
            </a:rPr>
            <a:t>Resist Electric 30; Resist Fire 20; Resist Cold 20; Resist Sonic 20</a:t>
          </a:r>
          <a:endParaRPr lang="en-US" sz="1200" b="0" i="1" u="none" strike="noStrike" baseline="0">
            <a:solidFill>
              <a:srgbClr val="000000"/>
            </a:solidFill>
            <a:latin typeface="Times New Roman"/>
            <a:cs typeface="Times New Roman"/>
          </a:endParaRPr>
        </a:p>
        <a:p>
          <a:pPr algn="ctr" rtl="0">
            <a:defRPr sz="1000"/>
          </a:pPr>
          <a:r>
            <a:rPr lang="en-US" sz="1200" b="0" i="1" u="none" strike="noStrike" baseline="0">
              <a:solidFill>
                <a:srgbClr val="000000"/>
              </a:solidFill>
              <a:latin typeface="Times New Roman"/>
              <a:cs typeface="Times New Roman"/>
            </a:rPr>
            <a:t>Protection from Ray attacks (ray deflection)</a:t>
          </a:r>
        </a:p>
        <a:p>
          <a:pPr algn="ctr" rtl="0">
            <a:defRPr sz="1000"/>
          </a:pPr>
          <a:r>
            <a:rPr lang="en-US" sz="1200" b="0" i="1" u="none" strike="noStrike" baseline="0">
              <a:solidFill>
                <a:srgbClr val="000000"/>
              </a:solidFill>
              <a:latin typeface="Times New Roman"/>
              <a:cs typeface="Times New Roman"/>
            </a:rPr>
            <a:t>Fire Shield 1d6 + 15</a:t>
          </a:r>
        </a:p>
      </xdr:txBody>
    </xdr:sp>
    <xdr:clientData/>
  </xdr:twoCellAnchor>
  <xdr:twoCellAnchor editAs="oneCell">
    <xdr:from>
      <xdr:col>5</xdr:col>
      <xdr:colOff>99061</xdr:colOff>
      <xdr:row>2</xdr:row>
      <xdr:rowOff>205740</xdr:rowOff>
    </xdr:from>
    <xdr:to>
      <xdr:col>6</xdr:col>
      <xdr:colOff>883920</xdr:colOff>
      <xdr:row>14</xdr:row>
      <xdr:rowOff>97413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366261" y="800100"/>
          <a:ext cx="1760219" cy="24824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2</xdr:row>
      <xdr:rowOff>0</xdr:rowOff>
    </xdr:from>
    <xdr:to>
      <xdr:col>10</xdr:col>
      <xdr:colOff>883920</xdr:colOff>
      <xdr:row>23</xdr:row>
      <xdr:rowOff>144780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50780" y="731520"/>
          <a:ext cx="883920" cy="4632960"/>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marL="0" indent="0" algn="ctr" rtl="0">
            <a:defRPr sz="1000"/>
          </a:pPr>
          <a:r>
            <a:rPr lang="en-US" sz="1200" b="0" i="1" u="none" strike="noStrike" baseline="0">
              <a:solidFill>
                <a:srgbClr val="000000"/>
              </a:solidFill>
              <a:latin typeface="Times New Roman"/>
              <a:ea typeface="+mn-ea"/>
              <a:cs typeface="Times New Roman"/>
            </a:rPr>
            <a:t>Good Hope +2 to saves and checks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6396" name="Rectangle 1">
          <a:extLst>
            <a:ext uri="{FF2B5EF4-FFF2-40B4-BE49-F238E27FC236}">
              <a16:creationId xmlns:a16="http://schemas.microsoft.com/office/drawing/2014/main" id="{00000000-0008-0000-0300-00000C400000}"/>
            </a:ext>
          </a:extLst>
        </xdr:cNvPr>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422910</xdr:colOff>
      <xdr:row>1</xdr:row>
      <xdr:rowOff>123825</xdr:rowOff>
    </xdr:from>
    <xdr:to>
      <xdr:col>3</xdr:col>
      <xdr:colOff>66675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twoCellAnchor>
    <xdr:from>
      <xdr:col>13</xdr:col>
      <xdr:colOff>121920</xdr:colOff>
      <xdr:row>2</xdr:row>
      <xdr:rowOff>45720</xdr:rowOff>
    </xdr:from>
    <xdr:to>
      <xdr:col>14</xdr:col>
      <xdr:colOff>30480</xdr:colOff>
      <xdr:row>9</xdr:row>
      <xdr:rowOff>7620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9197340" y="556260"/>
          <a:ext cx="899160" cy="1059180"/>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marL="0" indent="0" algn="ctr" rtl="0">
            <a:defRPr sz="1000"/>
          </a:pPr>
          <a:r>
            <a:rPr lang="en-US" sz="1200" b="0" i="1" u="none" strike="noStrike" baseline="0">
              <a:solidFill>
                <a:srgbClr val="000000"/>
              </a:solidFill>
              <a:latin typeface="Times New Roman"/>
              <a:ea typeface="+mn-ea"/>
              <a:cs typeface="Times New Roman"/>
            </a:rPr>
            <a:t>Good Hope +2 to hit and dmg</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0" y="2135505"/>
          <a:ext cx="4290060" cy="64579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Balance +10, Climb +12, Hide +14, Move Silently +10, Swim +10.</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bite +4 melee (1d3-4).</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4307205" y="1266825"/>
          <a:ext cx="2459355" cy="150304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Weapon Finesse, Low Light Vision, Scent.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rinthi@yahoo.com?subject=Dungeons%20of%20Waterdee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showGridLines="0" tabSelected="1" zoomScaleNormal="100" workbookViewId="0"/>
  </sheetViews>
  <sheetFormatPr defaultColWidth="13" defaultRowHeight="15.6" x14ac:dyDescent="0.3"/>
  <cols>
    <col min="1" max="1" width="14.3984375" style="46" bestFit="1" customWidth="1"/>
    <col min="2" max="2" width="11" style="172" customWidth="1"/>
    <col min="3" max="3" width="5.69921875" style="172" customWidth="1"/>
    <col min="4" max="4" width="13.69921875" style="46" bestFit="1" customWidth="1"/>
    <col min="5" max="5" width="11.19921875" style="172" bestFit="1" customWidth="1"/>
    <col min="6" max="6" width="12.796875" style="46" customWidth="1"/>
    <col min="7" max="7" width="12.796875" style="172" customWidth="1"/>
    <col min="8" max="16384" width="13" style="19"/>
  </cols>
  <sheetData>
    <row r="1" spans="1:7" ht="29.4" thickTop="1" thickBot="1" x14ac:dyDescent="0.35">
      <c r="A1" s="174" t="s">
        <v>195</v>
      </c>
      <c r="B1" s="175" t="s">
        <v>194</v>
      </c>
      <c r="C1" s="176"/>
      <c r="D1" s="177"/>
      <c r="E1" s="178"/>
      <c r="F1" s="177"/>
      <c r="G1" s="179" t="s">
        <v>535</v>
      </c>
    </row>
    <row r="2" spans="1:7" ht="17.399999999999999" thickTop="1" x14ac:dyDescent="0.3">
      <c r="A2" s="180" t="s">
        <v>536</v>
      </c>
      <c r="B2" s="181" t="s">
        <v>488</v>
      </c>
      <c r="C2" s="181"/>
      <c r="D2" s="182" t="s">
        <v>537</v>
      </c>
      <c r="E2" s="183" t="s">
        <v>170</v>
      </c>
      <c r="F2" s="182"/>
      <c r="G2" s="184"/>
    </row>
    <row r="3" spans="1:7" ht="16.8" x14ac:dyDescent="0.3">
      <c r="A3" s="180" t="s">
        <v>538</v>
      </c>
      <c r="B3" s="181" t="s">
        <v>197</v>
      </c>
      <c r="C3" s="181"/>
      <c r="D3" s="182" t="s">
        <v>93</v>
      </c>
      <c r="E3" s="183">
        <v>5</v>
      </c>
      <c r="F3" s="182"/>
      <c r="G3" s="184"/>
    </row>
    <row r="4" spans="1:7" ht="16.8" x14ac:dyDescent="0.3">
      <c r="A4" s="180" t="s">
        <v>538</v>
      </c>
      <c r="B4" s="181" t="s">
        <v>175</v>
      </c>
      <c r="C4" s="181"/>
      <c r="D4" s="182" t="s">
        <v>93</v>
      </c>
      <c r="E4" s="183">
        <v>7</v>
      </c>
      <c r="F4" s="182"/>
      <c r="G4" s="184"/>
    </row>
    <row r="5" spans="1:7" ht="16.8" x14ac:dyDescent="0.3">
      <c r="A5" s="180" t="s">
        <v>539</v>
      </c>
      <c r="B5" s="181" t="s">
        <v>455</v>
      </c>
      <c r="C5" s="181"/>
      <c r="D5" s="182" t="s">
        <v>540</v>
      </c>
      <c r="E5" s="183">
        <v>151</v>
      </c>
      <c r="F5" s="182"/>
      <c r="G5" s="184"/>
    </row>
    <row r="6" spans="1:7" ht="16.8" x14ac:dyDescent="0.3">
      <c r="A6" s="180" t="s">
        <v>541</v>
      </c>
      <c r="B6" s="181" t="s">
        <v>450</v>
      </c>
      <c r="C6" s="181"/>
      <c r="D6" s="182" t="s">
        <v>541</v>
      </c>
      <c r="E6" s="183" t="s">
        <v>450</v>
      </c>
      <c r="F6" s="182"/>
      <c r="G6" s="184"/>
    </row>
    <row r="7" spans="1:7" ht="17.399999999999999" thickBot="1" x14ac:dyDescent="0.35">
      <c r="A7" s="180" t="s">
        <v>542</v>
      </c>
      <c r="B7" s="181" t="s">
        <v>196</v>
      </c>
      <c r="C7" s="181"/>
      <c r="D7" s="182" t="s">
        <v>543</v>
      </c>
      <c r="E7" s="183" t="s">
        <v>463</v>
      </c>
      <c r="F7" s="182"/>
      <c r="G7" s="184"/>
    </row>
    <row r="8" spans="1:7" ht="17.399999999999999" thickTop="1" x14ac:dyDescent="0.3">
      <c r="A8" s="185" t="s">
        <v>544</v>
      </c>
      <c r="B8" s="573">
        <f>3+2</f>
        <v>5</v>
      </c>
      <c r="C8" s="574"/>
      <c r="D8" s="204" t="s">
        <v>545</v>
      </c>
      <c r="E8" s="502" t="s">
        <v>117</v>
      </c>
      <c r="F8" s="182"/>
      <c r="G8" s="184"/>
    </row>
    <row r="9" spans="1:7" ht="16.8" x14ac:dyDescent="0.3">
      <c r="A9" s="497" t="s">
        <v>546</v>
      </c>
      <c r="B9" s="498" t="str">
        <f>C12</f>
        <v>+0</v>
      </c>
      <c r="C9" s="499"/>
      <c r="D9" s="500" t="s">
        <v>547</v>
      </c>
      <c r="E9" s="501" t="s">
        <v>117</v>
      </c>
      <c r="F9" s="182"/>
      <c r="G9" s="184"/>
    </row>
    <row r="10" spans="1:7" ht="17.399999999999999" thickBot="1" x14ac:dyDescent="0.35">
      <c r="A10" s="203" t="s">
        <v>548</v>
      </c>
      <c r="B10" s="503" t="s">
        <v>509</v>
      </c>
      <c r="C10" s="506"/>
      <c r="D10" s="521" t="s">
        <v>549</v>
      </c>
      <c r="E10" s="522">
        <f>SUM(E3:E4,C16,2,1)</f>
        <v>15</v>
      </c>
      <c r="F10" s="186"/>
      <c r="G10" s="184"/>
    </row>
    <row r="11" spans="1:7" ht="17.399999999999999" thickTop="1" x14ac:dyDescent="0.3">
      <c r="A11" s="187" t="s">
        <v>550</v>
      </c>
      <c r="B11" s="561">
        <f>8-3</f>
        <v>5</v>
      </c>
      <c r="C11" s="188">
        <f t="shared" ref="C11:C16" si="0">IF(B11&gt;9.9,CONCATENATE("+",ROUNDDOWN((B11-10)/2,0)),ROUNDUP((B11-10)/2,0))</f>
        <v>-3</v>
      </c>
      <c r="D11" s="189" t="s">
        <v>551</v>
      </c>
      <c r="E11" s="210" t="s">
        <v>128</v>
      </c>
      <c r="F11" s="186"/>
      <c r="G11" s="184"/>
    </row>
    <row r="12" spans="1:7" ht="16.8" x14ac:dyDescent="0.3">
      <c r="A12" s="190" t="s">
        <v>552</v>
      </c>
      <c r="B12" s="199">
        <v>10</v>
      </c>
      <c r="C12" s="191" t="str">
        <f t="shared" si="0"/>
        <v>+0</v>
      </c>
      <c r="D12" s="192" t="s">
        <v>553</v>
      </c>
      <c r="E12" s="193">
        <f>SUM(Martial!G3:G18)+SUM(Equipment!C3:C41)</f>
        <v>34.5</v>
      </c>
      <c r="F12" s="186"/>
      <c r="G12" s="184"/>
    </row>
    <row r="13" spans="1:7" ht="16.8" x14ac:dyDescent="0.3">
      <c r="A13" s="194" t="s">
        <v>554</v>
      </c>
      <c r="B13" s="262">
        <f>12+4</f>
        <v>16</v>
      </c>
      <c r="C13" s="195" t="str">
        <f t="shared" si="0"/>
        <v>+3</v>
      </c>
      <c r="D13" s="192" t="s">
        <v>555</v>
      </c>
      <c r="E13" s="256">
        <f>ROUNDUP(((E3*4)*0.75)+((E4*4)*0.75)+((E3+E4)*C13),0)</f>
        <v>72</v>
      </c>
      <c r="F13" s="186"/>
      <c r="G13" s="184"/>
    </row>
    <row r="14" spans="1:7" ht="16.8" x14ac:dyDescent="0.3">
      <c r="A14" s="196" t="s">
        <v>556</v>
      </c>
      <c r="B14" s="262">
        <f>22+4</f>
        <v>26</v>
      </c>
      <c r="C14" s="191" t="str">
        <f t="shared" si="0"/>
        <v>+8</v>
      </c>
      <c r="D14" s="197" t="s">
        <v>557</v>
      </c>
      <c r="E14" s="205">
        <f>10+C12</f>
        <v>10</v>
      </c>
      <c r="F14" s="180"/>
      <c r="G14" s="184"/>
    </row>
    <row r="15" spans="1:7" ht="16.8" x14ac:dyDescent="0.3">
      <c r="A15" s="198" t="s">
        <v>558</v>
      </c>
      <c r="B15" s="199">
        <v>10</v>
      </c>
      <c r="C15" s="191" t="str">
        <f t="shared" si="0"/>
        <v>+0</v>
      </c>
      <c r="D15" s="197" t="s">
        <v>559</v>
      </c>
      <c r="E15" s="205">
        <f>E16-C12</f>
        <v>22</v>
      </c>
      <c r="F15" s="186"/>
      <c r="G15" s="184"/>
    </row>
    <row r="16" spans="1:7" ht="17.399999999999999" thickBot="1" x14ac:dyDescent="0.35">
      <c r="A16" s="200" t="s">
        <v>560</v>
      </c>
      <c r="B16" s="306">
        <v>10</v>
      </c>
      <c r="C16" s="201" t="str">
        <f t="shared" si="0"/>
        <v>+0</v>
      </c>
      <c r="D16" s="202" t="s">
        <v>561</v>
      </c>
      <c r="E16" s="296">
        <f>E14+SUM(Martial!B12:B14)</f>
        <v>22</v>
      </c>
      <c r="F16" s="263"/>
      <c r="G16" s="264"/>
    </row>
    <row r="17" ht="16.2" thickTop="1" x14ac:dyDescent="0.3"/>
  </sheetData>
  <phoneticPr fontId="0" type="noConversion"/>
  <conditionalFormatting sqref="E12">
    <cfRule type="cellIs" dxfId="67" priority="4" stopIfTrue="1" operator="greaterThan">
      <formula>66</formula>
    </cfRule>
    <cfRule type="cellIs" dxfId="66" priority="5" stopIfTrue="1" operator="between">
      <formula>33</formula>
      <formula>66</formula>
    </cfRule>
  </conditionalFormatting>
  <hyperlinks>
    <hyperlink ref="G1" r:id="rId1" display="Played by Jesse"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4"/>
  <sheetViews>
    <sheetView showGridLines="0" workbookViewId="0"/>
  </sheetViews>
  <sheetFormatPr defaultColWidth="9" defaultRowHeight="15.6" x14ac:dyDescent="0.3"/>
  <cols>
    <col min="1" max="1" width="62.796875" style="488" bestFit="1" customWidth="1"/>
    <col min="2" max="2" width="9.5" style="496" customWidth="1"/>
    <col min="3" max="3" width="6.3984375" style="488" customWidth="1"/>
    <col min="4" max="16384" width="9" style="488"/>
  </cols>
  <sheetData>
    <row r="1" spans="1:3" x14ac:dyDescent="0.3">
      <c r="A1" s="46" t="s">
        <v>464</v>
      </c>
      <c r="B1" s="171" t="s">
        <v>195</v>
      </c>
      <c r="C1" s="487" t="s">
        <v>465</v>
      </c>
    </row>
    <row r="2" spans="1:3" x14ac:dyDescent="0.3">
      <c r="A2" s="489" t="s">
        <v>466</v>
      </c>
      <c r="B2" s="295" t="s">
        <v>467</v>
      </c>
      <c r="C2" s="490">
        <v>0.1</v>
      </c>
    </row>
    <row r="3" spans="1:3" x14ac:dyDescent="0.3">
      <c r="A3" s="489" t="s">
        <v>468</v>
      </c>
      <c r="B3" s="295" t="s">
        <v>467</v>
      </c>
      <c r="C3" s="490">
        <v>0.1</v>
      </c>
    </row>
    <row r="4" spans="1:3" x14ac:dyDescent="0.3">
      <c r="A4" s="489" t="s">
        <v>469</v>
      </c>
      <c r="B4" s="295" t="s">
        <v>467</v>
      </c>
      <c r="C4" s="490">
        <v>0.1</v>
      </c>
    </row>
    <row r="5" spans="1:3" x14ac:dyDescent="0.3">
      <c r="A5" s="489" t="s">
        <v>470</v>
      </c>
      <c r="B5" s="295" t="s">
        <v>489</v>
      </c>
      <c r="C5" s="490">
        <v>0.08</v>
      </c>
    </row>
    <row r="6" spans="1:3" x14ac:dyDescent="0.3">
      <c r="A6" s="489" t="s">
        <v>471</v>
      </c>
      <c r="B6" s="295" t="s">
        <v>489</v>
      </c>
      <c r="C6" s="490">
        <v>0.08</v>
      </c>
    </row>
    <row r="7" spans="1:3" x14ac:dyDescent="0.3">
      <c r="A7" s="489" t="s">
        <v>472</v>
      </c>
      <c r="B7" s="295" t="s">
        <v>467</v>
      </c>
      <c r="C7" s="490">
        <v>0.1</v>
      </c>
    </row>
    <row r="8" spans="1:3" x14ac:dyDescent="0.3">
      <c r="A8" s="489" t="s">
        <v>473</v>
      </c>
      <c r="B8" s="295" t="s">
        <v>467</v>
      </c>
      <c r="C8" s="490">
        <v>0.1</v>
      </c>
    </row>
    <row r="9" spans="1:3" x14ac:dyDescent="0.3">
      <c r="A9" s="489" t="s">
        <v>474</v>
      </c>
      <c r="B9" s="295" t="s">
        <v>467</v>
      </c>
      <c r="C9" s="490">
        <v>0.1</v>
      </c>
    </row>
    <row r="10" spans="1:3" x14ac:dyDescent="0.3">
      <c r="A10" s="489" t="s">
        <v>475</v>
      </c>
      <c r="B10" s="295" t="s">
        <v>467</v>
      </c>
      <c r="C10" s="490">
        <v>0.1</v>
      </c>
    </row>
    <row r="11" spans="1:3" x14ac:dyDescent="0.3">
      <c r="A11" s="489" t="s">
        <v>476</v>
      </c>
      <c r="B11" s="295" t="s">
        <v>467</v>
      </c>
      <c r="C11" s="490">
        <v>0.1</v>
      </c>
    </row>
    <row r="12" spans="1:3" x14ac:dyDescent="0.3">
      <c r="A12" s="46" t="s">
        <v>62</v>
      </c>
      <c r="B12" s="171"/>
      <c r="C12" s="487">
        <f>SUM(C2:C11)</f>
        <v>0.96</v>
      </c>
    </row>
    <row r="13" spans="1:3" x14ac:dyDescent="0.3">
      <c r="A13" s="46"/>
      <c r="B13" s="171"/>
      <c r="C13" s="487"/>
    </row>
    <row r="14" spans="1:3" x14ac:dyDescent="0.3">
      <c r="A14" s="46" t="s">
        <v>477</v>
      </c>
      <c r="B14" s="491">
        <v>0</v>
      </c>
      <c r="C14" s="492"/>
    </row>
    <row r="15" spans="1:3" x14ac:dyDescent="0.3">
      <c r="A15" s="46" t="s">
        <v>478</v>
      </c>
      <c r="B15" s="491">
        <v>0</v>
      </c>
      <c r="C15" s="492"/>
    </row>
    <row r="16" spans="1:3" x14ac:dyDescent="0.3">
      <c r="A16" s="46" t="s">
        <v>479</v>
      </c>
      <c r="B16" s="491">
        <f>B15*C12/(1+B14)</f>
        <v>0</v>
      </c>
      <c r="C16" s="492"/>
    </row>
    <row r="17" spans="1:3" x14ac:dyDescent="0.3">
      <c r="A17" s="46" t="s">
        <v>480</v>
      </c>
      <c r="B17" s="493">
        <v>0</v>
      </c>
      <c r="C17" s="494"/>
    </row>
    <row r="18" spans="1:3" x14ac:dyDescent="0.3">
      <c r="A18" s="46" t="s">
        <v>62</v>
      </c>
      <c r="B18" s="495">
        <f>SUM(B16:B17)</f>
        <v>0</v>
      </c>
      <c r="C18" s="492"/>
    </row>
    <row r="19" spans="1:3" x14ac:dyDescent="0.3">
      <c r="A19" s="46" t="s">
        <v>481</v>
      </c>
      <c r="B19" s="491"/>
      <c r="C19" s="492"/>
    </row>
    <row r="20" spans="1:3" x14ac:dyDescent="0.3">
      <c r="A20" s="46" t="s">
        <v>482</v>
      </c>
      <c r="B20" s="495">
        <f>SUM(B18:B19)</f>
        <v>0</v>
      </c>
      <c r="C20" s="492"/>
    </row>
    <row r="22" spans="1:3" x14ac:dyDescent="0.3">
      <c r="A22" s="48" t="s">
        <v>483</v>
      </c>
    </row>
    <row r="24" spans="1:3" x14ac:dyDescent="0.3">
      <c r="A24" s="48"/>
    </row>
  </sheetData>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7"/>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40.19921875" style="46" bestFit="1" customWidth="1"/>
    <col min="2" max="2" width="5.8984375" style="46" bestFit="1" customWidth="1"/>
    <col min="3" max="3" width="7.59765625" style="172" hidden="1" customWidth="1"/>
    <col min="4" max="4" width="5.8984375" style="172" hidden="1" customWidth="1"/>
    <col min="5" max="5" width="9.8984375" style="172" bestFit="1" customWidth="1"/>
    <col min="6" max="6" width="7" style="172" customWidth="1"/>
    <col min="7" max="7" width="6" style="172" bestFit="1" customWidth="1"/>
    <col min="8" max="8" width="5.19921875" style="172" bestFit="1" customWidth="1"/>
    <col min="9" max="9" width="6.8984375" style="172" bestFit="1" customWidth="1"/>
    <col min="10" max="10" width="50.796875" style="46" bestFit="1" customWidth="1"/>
    <col min="11" max="16384" width="13" style="19"/>
  </cols>
  <sheetData>
    <row r="1" spans="1:10" ht="23.4" thickBot="1" x14ac:dyDescent="0.35">
      <c r="A1" s="86" t="s">
        <v>115</v>
      </c>
      <c r="B1" s="87"/>
      <c r="C1" s="87"/>
      <c r="D1" s="87"/>
      <c r="E1" s="87"/>
      <c r="F1" s="87"/>
      <c r="G1" s="87"/>
      <c r="H1" s="87"/>
      <c r="I1" s="87"/>
      <c r="J1" s="87"/>
    </row>
    <row r="2" spans="1:10" s="9" customFormat="1" ht="34.200000000000003" thickBot="1" x14ac:dyDescent="0.35">
      <c r="A2" s="4" t="s">
        <v>114</v>
      </c>
      <c r="B2" s="5" t="s">
        <v>27</v>
      </c>
      <c r="C2" s="5" t="s">
        <v>34</v>
      </c>
      <c r="D2" s="5" t="s">
        <v>26</v>
      </c>
      <c r="E2" s="6" t="s">
        <v>59</v>
      </c>
      <c r="F2" s="6" t="s">
        <v>35</v>
      </c>
      <c r="G2" s="6" t="s">
        <v>62</v>
      </c>
      <c r="H2" s="7" t="s">
        <v>113</v>
      </c>
      <c r="I2" s="6" t="s">
        <v>78</v>
      </c>
      <c r="J2" s="8" t="s">
        <v>118</v>
      </c>
    </row>
    <row r="3" spans="1:10" s="9" customFormat="1" ht="16.8" x14ac:dyDescent="0.3">
      <c r="A3" s="88" t="s">
        <v>65</v>
      </c>
      <c r="B3" s="89">
        <f>1+2</f>
        <v>3</v>
      </c>
      <c r="C3" s="89" t="s">
        <v>29</v>
      </c>
      <c r="D3" s="89" t="str">
        <f>IF(C3="Str",'Personal File'!$C$11,IF(C3="Dex",'Personal File'!$C$12,IF(C3="Con",'Personal File'!$C$13,IF(C3="Int",'Personal File'!$C$14,IF(C3="Wis",'Personal File'!$C$15,IF(C3="Cha",'Personal File'!$C$16))))))</f>
        <v>+3</v>
      </c>
      <c r="E3" s="90" t="str">
        <f>CONCATENATE(C3," (",D3,")")</f>
        <v>Con (+3)</v>
      </c>
      <c r="F3" s="559">
        <v>0</v>
      </c>
      <c r="G3" s="211">
        <f t="shared" ref="G3:G55" si="0">B3+D3+F3</f>
        <v>6</v>
      </c>
      <c r="H3" s="221">
        <f ca="1">RANDBETWEEN(1,20)</f>
        <v>18</v>
      </c>
      <c r="I3" s="213">
        <f t="shared" ref="I3:I55" ca="1" si="1">SUM(G3:H3)</f>
        <v>24</v>
      </c>
      <c r="J3" s="130" t="s">
        <v>457</v>
      </c>
    </row>
    <row r="4" spans="1:10" s="9" customFormat="1" ht="16.8" x14ac:dyDescent="0.3">
      <c r="A4" s="92" t="s">
        <v>66</v>
      </c>
      <c r="B4" s="89">
        <f>1+2</f>
        <v>3</v>
      </c>
      <c r="C4" s="89" t="s">
        <v>32</v>
      </c>
      <c r="D4" s="89" t="str">
        <f>IF(C4="Str",'Personal File'!$C$11,IF(C4="Dex",'Personal File'!$C$12,IF(C4="Con",'Personal File'!$C$13,IF(C4="Int",'Personal File'!$C$14,IF(C4="Wis",'Personal File'!$C$15,IF(C4="Cha",'Personal File'!$C$16))))))</f>
        <v>+0</v>
      </c>
      <c r="E4" s="93" t="str">
        <f t="shared" ref="E4:E5" si="2">CONCATENATE(C4," (",D4,")")</f>
        <v>Dex (+0)</v>
      </c>
      <c r="F4" s="559">
        <v>0</v>
      </c>
      <c r="G4" s="211">
        <f t="shared" si="0"/>
        <v>3</v>
      </c>
      <c r="H4" s="222">
        <f t="shared" ref="H4:H5" ca="1" si="3">RANDBETWEEN(1,20)</f>
        <v>3</v>
      </c>
      <c r="I4" s="213">
        <f t="shared" ca="1" si="1"/>
        <v>6</v>
      </c>
      <c r="J4" s="130" t="s">
        <v>534</v>
      </c>
    </row>
    <row r="5" spans="1:10" s="9" customFormat="1" ht="16.8" x14ac:dyDescent="0.3">
      <c r="A5" s="94" t="s">
        <v>67</v>
      </c>
      <c r="B5" s="95">
        <f>4+5</f>
        <v>9</v>
      </c>
      <c r="C5" s="95" t="s">
        <v>31</v>
      </c>
      <c r="D5" s="95" t="str">
        <f>IF(C5="Str",'Personal File'!$C$11,IF(C5="Dex",'Personal File'!$C$12,IF(C5="Con",'Personal File'!$C$13,IF(C5="Int",'Personal File'!$C$14,IF(C5="Wis",'Personal File'!$C$15,IF(C5="Cha",'Personal File'!$C$16))))))</f>
        <v>+0</v>
      </c>
      <c r="E5" s="96" t="str">
        <f t="shared" si="2"/>
        <v>Wis (+0)</v>
      </c>
      <c r="F5" s="560">
        <v>2</v>
      </c>
      <c r="G5" s="212">
        <f t="shared" si="0"/>
        <v>11</v>
      </c>
      <c r="H5" s="97">
        <f t="shared" ca="1" si="3"/>
        <v>19</v>
      </c>
      <c r="I5" s="214">
        <f t="shared" ca="1" si="1"/>
        <v>30</v>
      </c>
      <c r="J5" s="483" t="s">
        <v>457</v>
      </c>
    </row>
    <row r="6" spans="1:10" s="102" customFormat="1" ht="17.399999999999999" x14ac:dyDescent="0.3">
      <c r="A6" s="461" t="s">
        <v>36</v>
      </c>
      <c r="B6" s="462">
        <v>5</v>
      </c>
      <c r="C6" s="463" t="s">
        <v>30</v>
      </c>
      <c r="D6" s="464" t="str">
        <f>IF(C6="Str",'Personal File'!$C$11,IF(C6="Dex",'Personal File'!$C$12,IF(C6="Con",'Personal File'!$C$13,IF(C6="Int",'Personal File'!$C$14,IF(C6="Wis",'Personal File'!$C$15,IF(C6="Cha",'Personal File'!$C$16))))))</f>
        <v>+8</v>
      </c>
      <c r="E6" s="464" t="str">
        <f t="shared" ref="E6:E55" si="4">CONCATENATE(C6," (",D6,")")</f>
        <v>Int (+8)</v>
      </c>
      <c r="F6" s="465" t="s">
        <v>60</v>
      </c>
      <c r="G6" s="466">
        <f t="shared" si="0"/>
        <v>13</v>
      </c>
      <c r="H6" s="223">
        <f t="shared" ref="H6:H54" ca="1" si="5">RANDBETWEEN(1,20)</f>
        <v>13</v>
      </c>
      <c r="I6" s="467">
        <f t="shared" ca="1" si="1"/>
        <v>26</v>
      </c>
      <c r="J6" s="468" t="s">
        <v>201</v>
      </c>
    </row>
    <row r="7" spans="1:10" s="106" customFormat="1" ht="16.8" x14ac:dyDescent="0.3">
      <c r="A7" s="103" t="s">
        <v>37</v>
      </c>
      <c r="B7" s="89">
        <v>0</v>
      </c>
      <c r="C7" s="104" t="s">
        <v>32</v>
      </c>
      <c r="D7" s="105" t="str">
        <f>IF(C7="Str",'Personal File'!$C$11,IF(C7="Dex",'Personal File'!$C$12,IF(C7="Con",'Personal File'!$C$13,IF(C7="Int",'Personal File'!$C$14,IF(C7="Wis",'Personal File'!$C$15,IF(C7="Cha",'Personal File'!$C$16))))))</f>
        <v>+0</v>
      </c>
      <c r="E7" s="105" t="str">
        <f t="shared" si="4"/>
        <v>Dex (+0)</v>
      </c>
      <c r="F7" s="100" t="s">
        <v>60</v>
      </c>
      <c r="G7" s="101">
        <f t="shared" si="0"/>
        <v>0</v>
      </c>
      <c r="H7" s="223">
        <f t="shared" ca="1" si="5"/>
        <v>7</v>
      </c>
      <c r="I7" s="215">
        <f t="shared" ca="1" si="1"/>
        <v>7</v>
      </c>
      <c r="J7" s="91"/>
    </row>
    <row r="8" spans="1:10" s="108" customFormat="1" ht="16.8" x14ac:dyDescent="0.3">
      <c r="A8" s="126" t="s">
        <v>38</v>
      </c>
      <c r="B8" s="89">
        <v>0</v>
      </c>
      <c r="C8" s="127" t="s">
        <v>28</v>
      </c>
      <c r="D8" s="128" t="str">
        <f>IF(C8="Str",'Personal File'!$C$11,IF(C8="Dex",'Personal File'!$C$12,IF(C8="Con",'Personal File'!$C$13,IF(C8="Int",'Personal File'!$C$14,IF(C8="Wis",'Personal File'!$C$15,IF(C8="Cha",'Personal File'!$C$16))))))</f>
        <v>+0</v>
      </c>
      <c r="E8" s="129" t="str">
        <f t="shared" si="4"/>
        <v>Cha (+0)</v>
      </c>
      <c r="F8" s="101" t="s">
        <v>60</v>
      </c>
      <c r="G8" s="101">
        <f t="shared" si="0"/>
        <v>0</v>
      </c>
      <c r="H8" s="223">
        <f t="shared" ca="1" si="5"/>
        <v>5</v>
      </c>
      <c r="I8" s="215">
        <f t="shared" ca="1" si="1"/>
        <v>5</v>
      </c>
      <c r="J8" s="91"/>
    </row>
    <row r="9" spans="1:10" s="112" customFormat="1" ht="16.8" x14ac:dyDescent="0.3">
      <c r="A9" s="109" t="s">
        <v>39</v>
      </c>
      <c r="B9" s="89">
        <v>0</v>
      </c>
      <c r="C9" s="110" t="s">
        <v>33</v>
      </c>
      <c r="D9" s="111">
        <f>IF(C9="Str",'Personal File'!$C$11,IF(C9="Dex",'Personal File'!$C$12,IF(C9="Con",'Personal File'!$C$13,IF(C9="Int",'Personal File'!$C$14,IF(C9="Wis",'Personal File'!$C$15,IF(C9="Cha",'Personal File'!$C$16))))))</f>
        <v>-3</v>
      </c>
      <c r="E9" s="111" t="str">
        <f t="shared" si="4"/>
        <v>Str (-3)</v>
      </c>
      <c r="F9" s="100" t="s">
        <v>60</v>
      </c>
      <c r="G9" s="101">
        <f t="shared" si="0"/>
        <v>-3</v>
      </c>
      <c r="H9" s="223">
        <f t="shared" ca="1" si="5"/>
        <v>14</v>
      </c>
      <c r="I9" s="215">
        <f t="shared" ca="1" si="1"/>
        <v>11</v>
      </c>
      <c r="J9" s="91"/>
    </row>
    <row r="10" spans="1:10" s="112" customFormat="1" ht="16.8" x14ac:dyDescent="0.3">
      <c r="A10" s="113" t="s">
        <v>15</v>
      </c>
      <c r="B10" s="114">
        <v>14</v>
      </c>
      <c r="C10" s="115" t="s">
        <v>29</v>
      </c>
      <c r="D10" s="116" t="str">
        <f>IF(C10="Str",'Personal File'!$C$11,IF(C10="Dex",'Personal File'!$C$12,IF(C10="Con",'Personal File'!$C$13,IF(C10="Int",'Personal File'!$C$14,IF(C10="Wis",'Personal File'!$C$15,IF(C10="Cha",'Personal File'!$C$16))))))</f>
        <v>+3</v>
      </c>
      <c r="E10" s="116" t="str">
        <f t="shared" si="4"/>
        <v>Con (+3)</v>
      </c>
      <c r="F10" s="107" t="s">
        <v>200</v>
      </c>
      <c r="G10" s="117">
        <f t="shared" si="0"/>
        <v>22</v>
      </c>
      <c r="H10" s="223">
        <f t="shared" ca="1" si="5"/>
        <v>7</v>
      </c>
      <c r="I10" s="217">
        <f t="shared" ca="1" si="1"/>
        <v>29</v>
      </c>
      <c r="J10" s="118"/>
    </row>
    <row r="11" spans="1:10" s="102" customFormat="1" ht="16.8" x14ac:dyDescent="0.3">
      <c r="A11" s="206" t="s">
        <v>198</v>
      </c>
      <c r="B11" s="160">
        <v>0</v>
      </c>
      <c r="C11" s="207" t="s">
        <v>30</v>
      </c>
      <c r="D11" s="208" t="str">
        <f>IF(C11="Str",'Personal File'!$C$11,IF(C11="Dex",'Personal File'!$C$12,IF(C11="Con",'Personal File'!$C$13,IF(C11="Int",'Personal File'!$C$14,IF(C11="Wis",'Personal File'!$C$15,IF(C11="Cha",'Personal File'!$C$16))))))</f>
        <v>+8</v>
      </c>
      <c r="E11" s="208" t="str">
        <f t="shared" si="4"/>
        <v>Int (+8)</v>
      </c>
      <c r="F11" s="163" t="s">
        <v>60</v>
      </c>
      <c r="G11" s="163">
        <f t="shared" si="0"/>
        <v>8</v>
      </c>
      <c r="H11" s="223">
        <f t="shared" ca="1" si="5"/>
        <v>12</v>
      </c>
      <c r="I11" s="219">
        <f t="shared" ca="1" si="1"/>
        <v>20</v>
      </c>
      <c r="J11" s="209"/>
    </row>
    <row r="12" spans="1:10" s="125" customFormat="1" ht="16.8" x14ac:dyDescent="0.3">
      <c r="A12" s="469" t="s">
        <v>40</v>
      </c>
      <c r="B12" s="462">
        <v>2</v>
      </c>
      <c r="C12" s="463" t="s">
        <v>30</v>
      </c>
      <c r="D12" s="464" t="str">
        <f>IF(C12="Str",'Personal File'!$C$11,IF(C12="Dex",'Personal File'!$C$12,IF(C12="Con",'Personal File'!$C$13,IF(C12="Int",'Personal File'!$C$14,IF(C12="Wis",'Personal File'!$C$15,IF(C12="Cha",'Personal File'!$C$16))))))</f>
        <v>+8</v>
      </c>
      <c r="E12" s="464" t="str">
        <f t="shared" si="4"/>
        <v>Int (+8)</v>
      </c>
      <c r="F12" s="466" t="s">
        <v>60</v>
      </c>
      <c r="G12" s="465">
        <f t="shared" si="0"/>
        <v>10</v>
      </c>
      <c r="H12" s="223">
        <f t="shared" ca="1" si="5"/>
        <v>2</v>
      </c>
      <c r="I12" s="470">
        <f t="shared" ca="1" si="1"/>
        <v>12</v>
      </c>
      <c r="J12" s="468" t="s">
        <v>201</v>
      </c>
    </row>
    <row r="13" spans="1:10" s="106" customFormat="1" ht="16.8" x14ac:dyDescent="0.3">
      <c r="A13" s="126" t="s">
        <v>41</v>
      </c>
      <c r="B13" s="89">
        <v>0</v>
      </c>
      <c r="C13" s="127" t="s">
        <v>28</v>
      </c>
      <c r="D13" s="128" t="str">
        <f>IF(C13="Str",'Personal File'!$C$11,IF(C13="Dex",'Personal File'!$C$12,IF(C13="Con",'Personal File'!$C$13,IF(C13="Int",'Personal File'!$C$14,IF(C13="Wis",'Personal File'!$C$15,IF(C13="Cha",'Personal File'!$C$16))))))</f>
        <v>+0</v>
      </c>
      <c r="E13" s="129" t="str">
        <f t="shared" si="4"/>
        <v>Cha (+0)</v>
      </c>
      <c r="F13" s="101" t="s">
        <v>60</v>
      </c>
      <c r="G13" s="101">
        <f t="shared" si="0"/>
        <v>0</v>
      </c>
      <c r="H13" s="223">
        <f t="shared" ca="1" si="5"/>
        <v>18</v>
      </c>
      <c r="I13" s="215">
        <f t="shared" ca="1" si="1"/>
        <v>18</v>
      </c>
      <c r="J13" s="130"/>
    </row>
    <row r="14" spans="1:10" s="106" customFormat="1" ht="16.8" x14ac:dyDescent="0.3">
      <c r="A14" s="119" t="s">
        <v>42</v>
      </c>
      <c r="B14" s="120">
        <v>0</v>
      </c>
      <c r="C14" s="121" t="s">
        <v>30</v>
      </c>
      <c r="D14" s="122" t="str">
        <f>IF(C14="Str",'Personal File'!$C$11,IF(C14="Dex",'Personal File'!$C$12,IF(C14="Con",'Personal File'!$C$13,IF(C14="Int",'Personal File'!$C$14,IF(C14="Wis",'Personal File'!$C$15,IF(C14="Cha",'Personal File'!$C$16))))))</f>
        <v>+8</v>
      </c>
      <c r="E14" s="122" t="str">
        <f t="shared" si="4"/>
        <v>Int (+8)</v>
      </c>
      <c r="F14" s="123" t="s">
        <v>60</v>
      </c>
      <c r="G14" s="307">
        <f t="shared" si="0"/>
        <v>8</v>
      </c>
      <c r="H14" s="223">
        <f t="shared" ca="1" si="5"/>
        <v>5</v>
      </c>
      <c r="I14" s="308">
        <f t="shared" ca="1" si="1"/>
        <v>13</v>
      </c>
      <c r="J14" s="124"/>
    </row>
    <row r="15" spans="1:10" s="106" customFormat="1" ht="16.8" x14ac:dyDescent="0.3">
      <c r="A15" s="126" t="s">
        <v>43</v>
      </c>
      <c r="B15" s="89">
        <v>0</v>
      </c>
      <c r="C15" s="127" t="s">
        <v>28</v>
      </c>
      <c r="D15" s="128" t="str">
        <f>IF(C15="Str",'Personal File'!$C$11,IF(C15="Dex",'Personal File'!$C$12,IF(C15="Con",'Personal File'!$C$13,IF(C15="Int",'Personal File'!$C$14,IF(C15="Wis",'Personal File'!$C$15,IF(C15="Cha",'Personal File'!$C$16))))))</f>
        <v>+0</v>
      </c>
      <c r="E15" s="129" t="str">
        <f t="shared" si="4"/>
        <v>Cha (+0)</v>
      </c>
      <c r="F15" s="100" t="s">
        <v>60</v>
      </c>
      <c r="G15" s="101">
        <f t="shared" si="0"/>
        <v>0</v>
      </c>
      <c r="H15" s="223">
        <f t="shared" ca="1" si="5"/>
        <v>4</v>
      </c>
      <c r="I15" s="215">
        <f t="shared" ca="1" si="1"/>
        <v>4</v>
      </c>
      <c r="J15" s="130"/>
    </row>
    <row r="16" spans="1:10" s="106" customFormat="1" ht="16.8" x14ac:dyDescent="0.3">
      <c r="A16" s="103" t="s">
        <v>44</v>
      </c>
      <c r="B16" s="89">
        <v>0</v>
      </c>
      <c r="C16" s="104" t="s">
        <v>32</v>
      </c>
      <c r="D16" s="105" t="str">
        <f>IF(C16="Str",'Personal File'!$C$11,IF(C16="Dex",'Personal File'!$C$12,IF(C16="Con",'Personal File'!$C$13,IF(C16="Int",'Personal File'!$C$14,IF(C16="Wis",'Personal File'!$C$15,IF(C16="Cha",'Personal File'!$C$16))))))</f>
        <v>+0</v>
      </c>
      <c r="E16" s="93" t="str">
        <f t="shared" si="4"/>
        <v>Dex (+0)</v>
      </c>
      <c r="F16" s="100" t="s">
        <v>60</v>
      </c>
      <c r="G16" s="101">
        <f t="shared" si="0"/>
        <v>0</v>
      </c>
      <c r="H16" s="223">
        <f t="shared" ca="1" si="5"/>
        <v>18</v>
      </c>
      <c r="I16" s="215">
        <f t="shared" ca="1" si="1"/>
        <v>18</v>
      </c>
      <c r="J16" s="91"/>
    </row>
    <row r="17" spans="1:10" s="106" customFormat="1" ht="16.8" x14ac:dyDescent="0.3">
      <c r="A17" s="131" t="s">
        <v>45</v>
      </c>
      <c r="B17" s="132">
        <v>0</v>
      </c>
      <c r="C17" s="133" t="s">
        <v>30</v>
      </c>
      <c r="D17" s="134" t="str">
        <f>IF(C17="Str",'Personal File'!$C$11,IF(C17="Dex",'Personal File'!$C$12,IF(C17="Con",'Personal File'!$C$13,IF(C17="Int",'Personal File'!$C$14,IF(C17="Wis",'Personal File'!$C$15,IF(C17="Cha",'Personal File'!$C$16))))))</f>
        <v>+8</v>
      </c>
      <c r="E17" s="134" t="str">
        <f t="shared" si="4"/>
        <v>Int (+8)</v>
      </c>
      <c r="F17" s="135" t="s">
        <v>60</v>
      </c>
      <c r="G17" s="135">
        <f t="shared" si="0"/>
        <v>8</v>
      </c>
      <c r="H17" s="223">
        <f t="shared" ca="1" si="5"/>
        <v>2</v>
      </c>
      <c r="I17" s="218">
        <f t="shared" ca="1" si="1"/>
        <v>10</v>
      </c>
      <c r="J17" s="136"/>
    </row>
    <row r="18" spans="1:10" s="106" customFormat="1" ht="16.8" x14ac:dyDescent="0.3">
      <c r="A18" s="126" t="s">
        <v>46</v>
      </c>
      <c r="B18" s="89">
        <v>0</v>
      </c>
      <c r="C18" s="127" t="s">
        <v>28</v>
      </c>
      <c r="D18" s="128" t="str">
        <f>IF(C18="Str",'Personal File'!$C$11,IF(C18="Dex",'Personal File'!$C$12,IF(C18="Con",'Personal File'!$C$13,IF(C18="Int",'Personal File'!$C$14,IF(C18="Wis",'Personal File'!$C$15,IF(C18="Cha",'Personal File'!$C$16))))))</f>
        <v>+0</v>
      </c>
      <c r="E18" s="129" t="str">
        <f t="shared" si="4"/>
        <v>Cha (+0)</v>
      </c>
      <c r="F18" s="101" t="s">
        <v>60</v>
      </c>
      <c r="G18" s="101">
        <f t="shared" si="0"/>
        <v>0</v>
      </c>
      <c r="H18" s="223">
        <f t="shared" ca="1" si="5"/>
        <v>19</v>
      </c>
      <c r="I18" s="215">
        <f t="shared" ca="1" si="1"/>
        <v>19</v>
      </c>
      <c r="J18" s="91"/>
    </row>
    <row r="19" spans="1:10" s="106" customFormat="1" ht="16.8" x14ac:dyDescent="0.3">
      <c r="A19" s="137" t="s">
        <v>16</v>
      </c>
      <c r="B19" s="120">
        <v>0</v>
      </c>
      <c r="C19" s="138" t="s">
        <v>28</v>
      </c>
      <c r="D19" s="139" t="str">
        <f>IF(C19="Str",'Personal File'!$C$11,IF(C19="Dex",'Personal File'!$C$12,IF(C19="Con",'Personal File'!$C$13,IF(C19="Int",'Personal File'!$C$14,IF(C19="Wis",'Personal File'!$C$15,IF(C19="Cha",'Personal File'!$C$16))))))</f>
        <v>+0</v>
      </c>
      <c r="E19" s="139" t="str">
        <f t="shared" si="4"/>
        <v>Cha (+0)</v>
      </c>
      <c r="F19" s="123" t="s">
        <v>60</v>
      </c>
      <c r="G19" s="307">
        <f t="shared" si="0"/>
        <v>0</v>
      </c>
      <c r="H19" s="223">
        <f t="shared" ca="1" si="5"/>
        <v>9</v>
      </c>
      <c r="I19" s="308">
        <f t="shared" ca="1" si="1"/>
        <v>9</v>
      </c>
      <c r="J19" s="124"/>
    </row>
    <row r="20" spans="1:10" s="106" customFormat="1" ht="16.8" x14ac:dyDescent="0.3">
      <c r="A20" s="458" t="s">
        <v>47</v>
      </c>
      <c r="B20" s="270">
        <v>13</v>
      </c>
      <c r="C20" s="459" t="s">
        <v>31</v>
      </c>
      <c r="D20" s="460" t="str">
        <f>IF(C20="Str",'Personal File'!$C$11,IF(C20="Dex",'Personal File'!$C$12,IF(C20="Con",'Personal File'!$C$13,IF(C20="Int",'Personal File'!$C$14,IF(C20="Wis",'Personal File'!$C$15,IF(C20="Cha",'Personal File'!$C$16))))))</f>
        <v>+0</v>
      </c>
      <c r="E20" s="460" t="str">
        <f t="shared" si="4"/>
        <v>Wis (+0)</v>
      </c>
      <c r="F20" s="107" t="s">
        <v>60</v>
      </c>
      <c r="G20" s="107">
        <f t="shared" si="0"/>
        <v>13</v>
      </c>
      <c r="H20" s="223">
        <f t="shared" ca="1" si="5"/>
        <v>1</v>
      </c>
      <c r="I20" s="216">
        <f t="shared" ca="1" si="1"/>
        <v>14</v>
      </c>
      <c r="J20" s="475" t="s">
        <v>447</v>
      </c>
    </row>
    <row r="21" spans="1:10" s="106" customFormat="1" ht="16.8" x14ac:dyDescent="0.3">
      <c r="A21" s="103" t="s">
        <v>48</v>
      </c>
      <c r="B21" s="89">
        <v>0</v>
      </c>
      <c r="C21" s="104" t="s">
        <v>32</v>
      </c>
      <c r="D21" s="105" t="str">
        <f>IF(C21="Str",'Personal File'!$C$11,IF(C21="Dex",'Personal File'!$C$12,IF(C21="Con",'Personal File'!$C$13,IF(C21="Int",'Personal File'!$C$14,IF(C21="Wis",'Personal File'!$C$15,IF(C21="Cha",'Personal File'!$C$16))))))</f>
        <v>+0</v>
      </c>
      <c r="E21" s="105" t="str">
        <f t="shared" si="4"/>
        <v>Dex (+0)</v>
      </c>
      <c r="F21" s="100" t="s">
        <v>60</v>
      </c>
      <c r="G21" s="101">
        <f t="shared" si="0"/>
        <v>0</v>
      </c>
      <c r="H21" s="223">
        <f t="shared" ca="1" si="5"/>
        <v>3</v>
      </c>
      <c r="I21" s="215">
        <f t="shared" ca="1" si="1"/>
        <v>3</v>
      </c>
      <c r="J21" s="130"/>
    </row>
    <row r="22" spans="1:10" s="106" customFormat="1" ht="16.8" x14ac:dyDescent="0.3">
      <c r="A22" s="126" t="s">
        <v>49</v>
      </c>
      <c r="B22" s="89">
        <v>1</v>
      </c>
      <c r="C22" s="127" t="s">
        <v>28</v>
      </c>
      <c r="D22" s="128" t="str">
        <f>IF(C22="Str",'Personal File'!$C$11,IF(C22="Dex",'Personal File'!$C$12,IF(C22="Con",'Personal File'!$C$13,IF(C22="Int",'Personal File'!$C$14,IF(C22="Wis",'Personal File'!$C$15,IF(C22="Cha",'Personal File'!$C$16))))))</f>
        <v>+0</v>
      </c>
      <c r="E22" s="128" t="str">
        <f t="shared" si="4"/>
        <v>Cha (+0)</v>
      </c>
      <c r="F22" s="101" t="s">
        <v>60</v>
      </c>
      <c r="G22" s="101">
        <f t="shared" si="0"/>
        <v>1</v>
      </c>
      <c r="H22" s="223">
        <f t="shared" ca="1" si="5"/>
        <v>20</v>
      </c>
      <c r="I22" s="215">
        <f t="shared" ca="1" si="1"/>
        <v>21</v>
      </c>
      <c r="J22" s="91"/>
    </row>
    <row r="23" spans="1:10" s="106" customFormat="1" ht="16.8" x14ac:dyDescent="0.3">
      <c r="A23" s="109" t="s">
        <v>50</v>
      </c>
      <c r="B23" s="89">
        <v>0</v>
      </c>
      <c r="C23" s="110" t="s">
        <v>33</v>
      </c>
      <c r="D23" s="111">
        <f>IF(C23="Str",'Personal File'!$C$11,IF(C23="Dex",'Personal File'!$C$12,IF(C23="Con",'Personal File'!$C$13,IF(C23="Int",'Personal File'!$C$14,IF(C23="Wis",'Personal File'!$C$15,IF(C23="Cha",'Personal File'!$C$16))))))</f>
        <v>-3</v>
      </c>
      <c r="E23" s="111" t="str">
        <f t="shared" si="4"/>
        <v>Str (-3)</v>
      </c>
      <c r="F23" s="100" t="s">
        <v>60</v>
      </c>
      <c r="G23" s="101">
        <f t="shared" si="0"/>
        <v>-3</v>
      </c>
      <c r="H23" s="223">
        <f t="shared" ca="1" si="5"/>
        <v>15</v>
      </c>
      <c r="I23" s="215">
        <f t="shared" ca="1" si="1"/>
        <v>12</v>
      </c>
      <c r="J23" s="91"/>
    </row>
    <row r="24" spans="1:10" s="106" customFormat="1" ht="16.8" x14ac:dyDescent="0.3">
      <c r="A24" s="143" t="s">
        <v>81</v>
      </c>
      <c r="B24" s="114">
        <v>14</v>
      </c>
      <c r="C24" s="144" t="s">
        <v>30</v>
      </c>
      <c r="D24" s="145" t="str">
        <f>IF(C24="Str",'Personal File'!$C$11,IF(C24="Dex",'Personal File'!$C$12,IF(C24="Con",'Personal File'!$C$13,IF(C24="Int",'Personal File'!$C$14,IF(C24="Wis",'Personal File'!$C$15,IF(C24="Cha",'Personal File'!$C$16))))))</f>
        <v>+8</v>
      </c>
      <c r="E24" s="145" t="str">
        <f t="shared" si="4"/>
        <v>Int (+8)</v>
      </c>
      <c r="F24" s="107" t="s">
        <v>85</v>
      </c>
      <c r="G24" s="117">
        <f t="shared" si="0"/>
        <v>24</v>
      </c>
      <c r="H24" s="223">
        <f t="shared" ca="1" si="5"/>
        <v>11</v>
      </c>
      <c r="I24" s="217">
        <f t="shared" ca="1" si="1"/>
        <v>35</v>
      </c>
      <c r="J24" s="118" t="s">
        <v>366</v>
      </c>
    </row>
    <row r="25" spans="1:10" s="106" customFormat="1" ht="16.8" x14ac:dyDescent="0.3">
      <c r="A25" s="143" t="s">
        <v>219</v>
      </c>
      <c r="B25" s="114">
        <v>2</v>
      </c>
      <c r="C25" s="144" t="s">
        <v>30</v>
      </c>
      <c r="D25" s="145" t="str">
        <f>IF(C25="Str",'Personal File'!$C$11,IF(C25="Dex",'Personal File'!$C$12,IF(C25="Con",'Personal File'!$C$13,IF(C25="Int",'Personal File'!$C$14,IF(C25="Wis",'Personal File'!$C$15,IF(C25="Cha",'Personal File'!$C$16))))))</f>
        <v>+8</v>
      </c>
      <c r="E25" s="145" t="str">
        <f t="shared" ref="E25:E30" si="6">CONCATENATE(C25," (",D25,")")</f>
        <v>Int (+8)</v>
      </c>
      <c r="F25" s="107" t="s">
        <v>60</v>
      </c>
      <c r="G25" s="117">
        <f t="shared" ref="G25:G30" si="7">B25+D25+F25</f>
        <v>10</v>
      </c>
      <c r="H25" s="223">
        <f t="shared" ca="1" si="5"/>
        <v>3</v>
      </c>
      <c r="I25" s="217">
        <f t="shared" ref="I25:I30" ca="1" si="8">SUM(G25:H25)</f>
        <v>13</v>
      </c>
      <c r="J25" s="118" t="s">
        <v>362</v>
      </c>
    </row>
    <row r="26" spans="1:10" s="106" customFormat="1" ht="16.8" x14ac:dyDescent="0.3">
      <c r="A26" s="143" t="s">
        <v>220</v>
      </c>
      <c r="B26" s="114">
        <v>7</v>
      </c>
      <c r="C26" s="144" t="s">
        <v>30</v>
      </c>
      <c r="D26" s="145" t="str">
        <f>IF(C26="Str",'Personal File'!$C$11,IF(C26="Dex",'Personal File'!$C$12,IF(C26="Con",'Personal File'!$C$13,IF(C26="Int",'Personal File'!$C$14,IF(C26="Wis",'Personal File'!$C$15,IF(C26="Cha",'Personal File'!$C$16))))))</f>
        <v>+8</v>
      </c>
      <c r="E26" s="145" t="str">
        <f t="shared" si="6"/>
        <v>Int (+8)</v>
      </c>
      <c r="F26" s="107" t="s">
        <v>60</v>
      </c>
      <c r="G26" s="117">
        <f t="shared" si="7"/>
        <v>15</v>
      </c>
      <c r="H26" s="223">
        <f t="shared" ca="1" si="5"/>
        <v>19</v>
      </c>
      <c r="I26" s="217">
        <f t="shared" ca="1" si="8"/>
        <v>34</v>
      </c>
      <c r="J26" s="118" t="s">
        <v>364</v>
      </c>
    </row>
    <row r="27" spans="1:10" s="106" customFormat="1" ht="16.8" x14ac:dyDescent="0.3">
      <c r="A27" s="143" t="s">
        <v>221</v>
      </c>
      <c r="B27" s="114">
        <v>2</v>
      </c>
      <c r="C27" s="144" t="s">
        <v>30</v>
      </c>
      <c r="D27" s="145" t="str">
        <f>IF(C27="Str",'Personal File'!$C$11,IF(C27="Dex",'Personal File'!$C$12,IF(C27="Con",'Personal File'!$C$13,IF(C27="Int",'Personal File'!$C$14,IF(C27="Wis",'Personal File'!$C$15,IF(C27="Cha",'Personal File'!$C$16))))))</f>
        <v>+8</v>
      </c>
      <c r="E27" s="145" t="str">
        <f t="shared" si="6"/>
        <v>Int (+8)</v>
      </c>
      <c r="F27" s="107" t="s">
        <v>60</v>
      </c>
      <c r="G27" s="117">
        <f t="shared" si="7"/>
        <v>10</v>
      </c>
      <c r="H27" s="223">
        <f t="shared" ca="1" si="5"/>
        <v>6</v>
      </c>
      <c r="I27" s="217">
        <f t="shared" ca="1" si="8"/>
        <v>16</v>
      </c>
      <c r="J27" s="118"/>
    </row>
    <row r="28" spans="1:10" s="106" customFormat="1" ht="16.8" x14ac:dyDescent="0.3">
      <c r="A28" s="143" t="s">
        <v>222</v>
      </c>
      <c r="B28" s="114">
        <v>2</v>
      </c>
      <c r="C28" s="144" t="s">
        <v>30</v>
      </c>
      <c r="D28" s="145" t="str">
        <f>IF(C28="Str",'Personal File'!$C$11,IF(C28="Dex",'Personal File'!$C$12,IF(C28="Con",'Personal File'!$C$13,IF(C28="Int",'Personal File'!$C$14,IF(C28="Wis",'Personal File'!$C$15,IF(C28="Cha",'Personal File'!$C$16))))))</f>
        <v>+8</v>
      </c>
      <c r="E28" s="145" t="str">
        <f t="shared" si="6"/>
        <v>Int (+8)</v>
      </c>
      <c r="F28" s="107" t="s">
        <v>60</v>
      </c>
      <c r="G28" s="117">
        <f t="shared" si="7"/>
        <v>10</v>
      </c>
      <c r="H28" s="223">
        <f t="shared" ca="1" si="5"/>
        <v>3</v>
      </c>
      <c r="I28" s="217">
        <f t="shared" ca="1" si="8"/>
        <v>13</v>
      </c>
      <c r="J28" s="118"/>
    </row>
    <row r="29" spans="1:10" s="106" customFormat="1" ht="16.8" x14ac:dyDescent="0.3">
      <c r="A29" s="143" t="s">
        <v>223</v>
      </c>
      <c r="B29" s="114">
        <v>2</v>
      </c>
      <c r="C29" s="144" t="s">
        <v>30</v>
      </c>
      <c r="D29" s="145" t="str">
        <f>IF(C29="Str",'Personal File'!$C$11,IF(C29="Dex",'Personal File'!$C$12,IF(C29="Con",'Personal File'!$C$13,IF(C29="Int",'Personal File'!$C$14,IF(C29="Wis",'Personal File'!$C$15,IF(C29="Cha",'Personal File'!$C$16))))))</f>
        <v>+8</v>
      </c>
      <c r="E29" s="145" t="str">
        <f t="shared" si="6"/>
        <v>Int (+8)</v>
      </c>
      <c r="F29" s="107" t="s">
        <v>60</v>
      </c>
      <c r="G29" s="117">
        <f t="shared" si="7"/>
        <v>10</v>
      </c>
      <c r="H29" s="223">
        <f t="shared" ca="1" si="5"/>
        <v>20</v>
      </c>
      <c r="I29" s="217">
        <f t="shared" ca="1" si="8"/>
        <v>30</v>
      </c>
      <c r="J29" s="118" t="s">
        <v>363</v>
      </c>
    </row>
    <row r="30" spans="1:10" s="106" customFormat="1" ht="16.8" x14ac:dyDescent="0.3">
      <c r="A30" s="143" t="s">
        <v>224</v>
      </c>
      <c r="B30" s="114">
        <v>7</v>
      </c>
      <c r="C30" s="144" t="s">
        <v>30</v>
      </c>
      <c r="D30" s="145" t="str">
        <f>IF(C30="Str",'Personal File'!$C$11,IF(C30="Dex",'Personal File'!$C$12,IF(C30="Con",'Personal File'!$C$13,IF(C30="Int",'Personal File'!$C$14,IF(C30="Wis",'Personal File'!$C$15,IF(C30="Cha",'Personal File'!$C$16))))))</f>
        <v>+8</v>
      </c>
      <c r="E30" s="145" t="str">
        <f t="shared" si="6"/>
        <v>Int (+8)</v>
      </c>
      <c r="F30" s="107" t="s">
        <v>60</v>
      </c>
      <c r="G30" s="117">
        <f t="shared" si="7"/>
        <v>15</v>
      </c>
      <c r="H30" s="223">
        <f t="shared" ca="1" si="5"/>
        <v>2</v>
      </c>
      <c r="I30" s="217">
        <f t="shared" ca="1" si="8"/>
        <v>17</v>
      </c>
      <c r="J30" s="118" t="s">
        <v>365</v>
      </c>
    </row>
    <row r="31" spans="1:10" s="106" customFormat="1" ht="16.8" x14ac:dyDescent="0.3">
      <c r="A31" s="269" t="s">
        <v>203</v>
      </c>
      <c r="B31" s="270">
        <v>2</v>
      </c>
      <c r="C31" s="271" t="s">
        <v>30</v>
      </c>
      <c r="D31" s="272" t="str">
        <f>IF(C31="Str",'Personal File'!$C$11,IF(C31="Dex",'Personal File'!$C$12,IF(C31="Con",'Personal File'!$C$13,IF(C31="Int",'Personal File'!$C$14,IF(C31="Wis",'Personal File'!$C$15,IF(C31="Cha",'Personal File'!$C$16))))))</f>
        <v>+8</v>
      </c>
      <c r="E31" s="272" t="str">
        <f t="shared" si="4"/>
        <v>Int (+8)</v>
      </c>
      <c r="F31" s="259" t="s">
        <v>60</v>
      </c>
      <c r="G31" s="107">
        <f t="shared" ref="G31:G32" si="9">B31+D31+F31</f>
        <v>10</v>
      </c>
      <c r="H31" s="223">
        <f t="shared" ca="1" si="5"/>
        <v>7</v>
      </c>
      <c r="I31" s="216">
        <f t="shared" ref="I31:I32" ca="1" si="10">SUM(G31:H31)</f>
        <v>17</v>
      </c>
      <c r="J31" s="273"/>
    </row>
    <row r="32" spans="1:10" s="106" customFormat="1" ht="16.8" x14ac:dyDescent="0.3">
      <c r="A32" s="269" t="s">
        <v>202</v>
      </c>
      <c r="B32" s="270">
        <v>5</v>
      </c>
      <c r="C32" s="271" t="s">
        <v>30</v>
      </c>
      <c r="D32" s="272" t="str">
        <f>IF(C32="Str",'Personal File'!$C$11,IF(C32="Dex",'Personal File'!$C$12,IF(C32="Con",'Personal File'!$C$13,IF(C32="Int",'Personal File'!$C$14,IF(C32="Wis",'Personal File'!$C$15,IF(C32="Cha",'Personal File'!$C$16))))))</f>
        <v>+8</v>
      </c>
      <c r="E32" s="272" t="str">
        <f t="shared" si="4"/>
        <v>Int (+8)</v>
      </c>
      <c r="F32" s="259" t="s">
        <v>60</v>
      </c>
      <c r="G32" s="107">
        <f t="shared" si="9"/>
        <v>13</v>
      </c>
      <c r="H32" s="223">
        <f t="shared" ca="1" si="5"/>
        <v>17</v>
      </c>
      <c r="I32" s="216">
        <f t="shared" ca="1" si="10"/>
        <v>30</v>
      </c>
      <c r="J32" s="273" t="s">
        <v>361</v>
      </c>
    </row>
    <row r="33" spans="1:10" s="106" customFormat="1" ht="16.8" x14ac:dyDescent="0.3">
      <c r="A33" s="269" t="s">
        <v>442</v>
      </c>
      <c r="B33" s="270">
        <v>13</v>
      </c>
      <c r="C33" s="271" t="s">
        <v>30</v>
      </c>
      <c r="D33" s="272" t="str">
        <f>IF(C33="Str",'Personal File'!$C$11,IF(C33="Dex",'Personal File'!$C$12,IF(C33="Con",'Personal File'!$C$13,IF(C33="Int",'Personal File'!$C$14,IF(C33="Wis",'Personal File'!$C$15,IF(C33="Cha",'Personal File'!$C$16))))))</f>
        <v>+8</v>
      </c>
      <c r="E33" s="272" t="str">
        <f t="shared" ref="E33" si="11">CONCATENATE(C33," (",D33,")")</f>
        <v>Int (+8)</v>
      </c>
      <c r="F33" s="259" t="s">
        <v>60</v>
      </c>
      <c r="G33" s="107">
        <f t="shared" si="0"/>
        <v>21</v>
      </c>
      <c r="H33" s="223">
        <f t="shared" ca="1" si="5"/>
        <v>12</v>
      </c>
      <c r="I33" s="216">
        <f t="shared" ca="1" si="1"/>
        <v>33</v>
      </c>
      <c r="J33" s="273" t="s">
        <v>443</v>
      </c>
    </row>
    <row r="34" spans="1:10" s="106" customFormat="1" ht="16.8" x14ac:dyDescent="0.3">
      <c r="A34" s="140" t="s">
        <v>51</v>
      </c>
      <c r="B34" s="89">
        <v>0</v>
      </c>
      <c r="C34" s="141" t="s">
        <v>31</v>
      </c>
      <c r="D34" s="142" t="str">
        <f>IF(C34="Str",'Personal File'!$C$11,IF(C34="Dex",'Personal File'!$C$12,IF(C34="Con",'Personal File'!$C$13,IF(C34="Int",'Personal File'!$C$14,IF(C34="Wis",'Personal File'!$C$15,IF(C34="Cha",'Personal File'!$C$16))))))</f>
        <v>+0</v>
      </c>
      <c r="E34" s="260" t="str">
        <f t="shared" si="4"/>
        <v>Wis (+0)</v>
      </c>
      <c r="F34" s="100">
        <f>2+2+2</f>
        <v>6</v>
      </c>
      <c r="G34" s="101">
        <f t="shared" si="0"/>
        <v>6</v>
      </c>
      <c r="H34" s="223">
        <f t="shared" ca="1" si="5"/>
        <v>16</v>
      </c>
      <c r="I34" s="215">
        <f t="shared" ca="1" si="1"/>
        <v>22</v>
      </c>
      <c r="J34" s="91"/>
    </row>
    <row r="35" spans="1:10" s="106" customFormat="1" ht="16.8" x14ac:dyDescent="0.3">
      <c r="A35" s="103" t="s">
        <v>17</v>
      </c>
      <c r="B35" s="89">
        <v>0</v>
      </c>
      <c r="C35" s="104" t="s">
        <v>32</v>
      </c>
      <c r="D35" s="105" t="str">
        <f>IF(C35="Str",'Personal File'!$C$11,IF(C35="Dex",'Personal File'!$C$12,IF(C35="Con",'Personal File'!$C$13,IF(C35="Int",'Personal File'!$C$14,IF(C35="Wis",'Personal File'!$C$15,IF(C35="Cha",'Personal File'!$C$16))))))</f>
        <v>+0</v>
      </c>
      <c r="E35" s="105" t="str">
        <f t="shared" si="4"/>
        <v>Dex (+0)</v>
      </c>
      <c r="F35" s="100" t="s">
        <v>60</v>
      </c>
      <c r="G35" s="101">
        <f t="shared" si="0"/>
        <v>0</v>
      </c>
      <c r="H35" s="223">
        <f t="shared" ca="1" si="5"/>
        <v>14</v>
      </c>
      <c r="I35" s="215">
        <f t="shared" ca="1" si="1"/>
        <v>14</v>
      </c>
      <c r="J35" s="130"/>
    </row>
    <row r="36" spans="1:10" s="106" customFormat="1" ht="16.8" x14ac:dyDescent="0.3">
      <c r="A36" s="146" t="s">
        <v>52</v>
      </c>
      <c r="B36" s="120">
        <v>0</v>
      </c>
      <c r="C36" s="147" t="s">
        <v>32</v>
      </c>
      <c r="D36" s="148" t="str">
        <f>IF(C36="Str",'Personal File'!$C$11,IF(C36="Dex",'Personal File'!$C$12,IF(C36="Con",'Personal File'!$C$13,IF(C36="Int",'Personal File'!$C$14,IF(C36="Wis",'Personal File'!$C$15,IF(C36="Cha",'Personal File'!$C$16))))))</f>
        <v>+0</v>
      </c>
      <c r="E36" s="148" t="str">
        <f t="shared" si="4"/>
        <v>Dex (+0)</v>
      </c>
      <c r="F36" s="123" t="s">
        <v>60</v>
      </c>
      <c r="G36" s="307">
        <f t="shared" si="0"/>
        <v>0</v>
      </c>
      <c r="H36" s="223">
        <f t="shared" ca="1" si="5"/>
        <v>13</v>
      </c>
      <c r="I36" s="308">
        <f t="shared" ca="1" si="1"/>
        <v>13</v>
      </c>
      <c r="J36" s="124"/>
    </row>
    <row r="37" spans="1:10" ht="16.8" x14ac:dyDescent="0.3">
      <c r="A37" s="126" t="s">
        <v>129</v>
      </c>
      <c r="B37" s="89">
        <v>0</v>
      </c>
      <c r="C37" s="127" t="s">
        <v>28</v>
      </c>
      <c r="D37" s="128" t="str">
        <f>IF(C37="Str",'Personal File'!$C$11,IF(C37="Dex",'Personal File'!$C$12,IF(C37="Con",'Personal File'!$C$13,IF(C37="Int",'Personal File'!$C$14,IF(C37="Wis",'Personal File'!$C$15,IF(C37="Cha",'Personal File'!$C$16))))))</f>
        <v>+0</v>
      </c>
      <c r="E37" s="128" t="str">
        <f t="shared" si="4"/>
        <v>Cha (+0)</v>
      </c>
      <c r="F37" s="101" t="s">
        <v>60</v>
      </c>
      <c r="G37" s="101">
        <f t="shared" si="0"/>
        <v>0</v>
      </c>
      <c r="H37" s="223">
        <f t="shared" ca="1" si="5"/>
        <v>14</v>
      </c>
      <c r="I37" s="215">
        <f t="shared" ca="1" si="1"/>
        <v>14</v>
      </c>
      <c r="J37" s="91"/>
    </row>
    <row r="38" spans="1:10" ht="16.8" x14ac:dyDescent="0.3">
      <c r="A38" s="126" t="s">
        <v>199</v>
      </c>
      <c r="B38" s="89">
        <v>0</v>
      </c>
      <c r="C38" s="141" t="s">
        <v>31</v>
      </c>
      <c r="D38" s="142" t="str">
        <f>IF(C38="Str",'Personal File'!$C$11,IF(C38="Dex",'Personal File'!$C$12,IF(C38="Con",'Personal File'!$C$13,IF(C38="Int",'Personal File'!$C$14,IF(C38="Wis",'Personal File'!$C$15,IF(C38="Cha",'Personal File'!$C$16))))))</f>
        <v>+0</v>
      </c>
      <c r="E38" s="142" t="str">
        <f t="shared" si="4"/>
        <v>Wis (+0)</v>
      </c>
      <c r="F38" s="101" t="s">
        <v>60</v>
      </c>
      <c r="G38" s="101">
        <f t="shared" si="0"/>
        <v>0</v>
      </c>
      <c r="H38" s="223">
        <f t="shared" ca="1" si="5"/>
        <v>7</v>
      </c>
      <c r="I38" s="215">
        <f t="shared" ca="1" si="1"/>
        <v>7</v>
      </c>
      <c r="J38" s="91"/>
    </row>
    <row r="39" spans="1:10" ht="16.8" x14ac:dyDescent="0.3">
      <c r="A39" s="103" t="s">
        <v>18</v>
      </c>
      <c r="B39" s="89">
        <v>0</v>
      </c>
      <c r="C39" s="104" t="s">
        <v>32</v>
      </c>
      <c r="D39" s="105" t="str">
        <f>IF(C39="Str",'Personal File'!$C$11,IF(C39="Dex",'Personal File'!$C$12,IF(C39="Con",'Personal File'!$C$13,IF(C39="Int",'Personal File'!$C$14,IF(C39="Wis",'Personal File'!$C$15,IF(C39="Cha",'Personal File'!$C$16))))))</f>
        <v>+0</v>
      </c>
      <c r="E39" s="93" t="str">
        <f t="shared" si="4"/>
        <v>Dex (+0)</v>
      </c>
      <c r="F39" s="101" t="s">
        <v>60</v>
      </c>
      <c r="G39" s="101">
        <f t="shared" si="0"/>
        <v>0</v>
      </c>
      <c r="H39" s="223">
        <f t="shared" ca="1" si="5"/>
        <v>1</v>
      </c>
      <c r="I39" s="215">
        <f t="shared" ca="1" si="1"/>
        <v>1</v>
      </c>
      <c r="J39" s="91"/>
    </row>
    <row r="40" spans="1:10" ht="16.8" x14ac:dyDescent="0.3">
      <c r="A40" s="149" t="s">
        <v>19</v>
      </c>
      <c r="B40" s="89">
        <v>0</v>
      </c>
      <c r="C40" s="98" t="s">
        <v>30</v>
      </c>
      <c r="D40" s="99" t="str">
        <f>IF(C40="Str",'Personal File'!$C$11,IF(C40="Dex",'Personal File'!$C$12,IF(C40="Con",'Personal File'!$C$13,IF(C40="Int",'Personal File'!$C$14,IF(C40="Wis",'Personal File'!$C$15,IF(C40="Cha",'Personal File'!$C$16))))))</f>
        <v>+8</v>
      </c>
      <c r="E40" s="99" t="str">
        <f t="shared" si="4"/>
        <v>Int (+8)</v>
      </c>
      <c r="F40" s="101" t="s">
        <v>60</v>
      </c>
      <c r="G40" s="101">
        <f t="shared" si="0"/>
        <v>8</v>
      </c>
      <c r="H40" s="223">
        <f t="shared" ca="1" si="5"/>
        <v>1</v>
      </c>
      <c r="I40" s="215">
        <f t="shared" ca="1" si="1"/>
        <v>9</v>
      </c>
      <c r="J40" s="130"/>
    </row>
    <row r="41" spans="1:10" ht="16.8" x14ac:dyDescent="0.3">
      <c r="A41" s="140" t="s">
        <v>53</v>
      </c>
      <c r="B41" s="89">
        <v>0</v>
      </c>
      <c r="C41" s="141" t="s">
        <v>31</v>
      </c>
      <c r="D41" s="142" t="str">
        <f>IF(C41="Str",'Personal File'!$C$11,IF(C41="Dex",'Personal File'!$C$12,IF(C41="Con",'Personal File'!$C$13,IF(C41="Int",'Personal File'!$C$14,IF(C41="Wis",'Personal File'!$C$15,IF(C41="Cha",'Personal File'!$C$16))))))</f>
        <v>+0</v>
      </c>
      <c r="E41" s="142" t="str">
        <f t="shared" si="4"/>
        <v>Wis (+0)</v>
      </c>
      <c r="F41" s="101" t="s">
        <v>60</v>
      </c>
      <c r="G41" s="101">
        <f t="shared" si="0"/>
        <v>0</v>
      </c>
      <c r="H41" s="223">
        <f t="shared" ca="1" si="5"/>
        <v>4</v>
      </c>
      <c r="I41" s="215">
        <f t="shared" ca="1" si="1"/>
        <v>4</v>
      </c>
      <c r="J41" s="91"/>
    </row>
    <row r="42" spans="1:10" ht="16.8" x14ac:dyDescent="0.3">
      <c r="A42" s="146" t="s">
        <v>83</v>
      </c>
      <c r="B42" s="120">
        <v>0</v>
      </c>
      <c r="C42" s="147" t="s">
        <v>32</v>
      </c>
      <c r="D42" s="148" t="str">
        <f>IF(C42="Str",'Personal File'!$C$11,IF(C42="Dex",'Personal File'!$C$12,IF(C42="Con",'Personal File'!$C$13,IF(C42="Int",'Personal File'!$C$14,IF(C42="Wis",'Personal File'!$C$15,IF(C42="Cha",'Personal File'!$C$16))))))</f>
        <v>+0</v>
      </c>
      <c r="E42" s="148" t="str">
        <f t="shared" si="4"/>
        <v>Dex (+0)</v>
      </c>
      <c r="F42" s="123" t="s">
        <v>60</v>
      </c>
      <c r="G42" s="307">
        <f t="shared" si="0"/>
        <v>0</v>
      </c>
      <c r="H42" s="223">
        <f t="shared" ca="1" si="5"/>
        <v>4</v>
      </c>
      <c r="I42" s="308">
        <f t="shared" ca="1" si="1"/>
        <v>4</v>
      </c>
      <c r="J42" s="124"/>
    </row>
    <row r="43" spans="1:10" ht="16.8" x14ac:dyDescent="0.3">
      <c r="A43" s="469" t="s">
        <v>209</v>
      </c>
      <c r="B43" s="462">
        <v>1</v>
      </c>
      <c r="C43" s="463" t="s">
        <v>30</v>
      </c>
      <c r="D43" s="464" t="str">
        <f>IF(C43="Str",'Personal File'!$C$11,IF(C43="Dex",'Personal File'!$C$12,IF(C43="Con",'Personal File'!$C$13,IF(C43="Int",'Personal File'!$C$14,IF(C43="Wis",'Personal File'!$C$15,IF(C43="Cha",'Personal File'!$C$16))))))</f>
        <v>+8</v>
      </c>
      <c r="E43" s="464" t="str">
        <f t="shared" ref="E43" si="12">CONCATENATE(C43," (",D43,")")</f>
        <v>Int (+8)</v>
      </c>
      <c r="F43" s="466" t="s">
        <v>60</v>
      </c>
      <c r="G43" s="466">
        <f t="shared" ref="G43" si="13">B43+D43+F43</f>
        <v>9</v>
      </c>
      <c r="H43" s="223">
        <f t="shared" ca="1" si="5"/>
        <v>4</v>
      </c>
      <c r="I43" s="467">
        <f t="shared" ref="I43" ca="1" si="14">SUM(G43:H43)</f>
        <v>13</v>
      </c>
      <c r="J43" s="471" t="s">
        <v>201</v>
      </c>
    </row>
    <row r="44" spans="1:10" ht="16.8" x14ac:dyDescent="0.3">
      <c r="A44" s="469" t="s">
        <v>210</v>
      </c>
      <c r="B44" s="462">
        <v>1</v>
      </c>
      <c r="C44" s="463" t="s">
        <v>30</v>
      </c>
      <c r="D44" s="464" t="str">
        <f>IF(C44="Str",'Personal File'!$C$11,IF(C44="Dex",'Personal File'!$C$12,IF(C44="Con",'Personal File'!$C$13,IF(C44="Int",'Personal File'!$C$14,IF(C44="Wis",'Personal File'!$C$15,IF(C44="Cha",'Personal File'!$C$16))))))</f>
        <v>+8</v>
      </c>
      <c r="E44" s="464" t="str">
        <f t="shared" ref="E44:E48" si="15">CONCATENATE(C44," (",D44,")")</f>
        <v>Int (+8)</v>
      </c>
      <c r="F44" s="466" t="s">
        <v>60</v>
      </c>
      <c r="G44" s="466">
        <f t="shared" ref="G44:G48" si="16">B44+D44+F44</f>
        <v>9</v>
      </c>
      <c r="H44" s="223">
        <f t="shared" ca="1" si="5"/>
        <v>7</v>
      </c>
      <c r="I44" s="467">
        <f t="shared" ref="I44:I48" ca="1" si="17">SUM(G44:H44)</f>
        <v>16</v>
      </c>
      <c r="J44" s="471" t="s">
        <v>201</v>
      </c>
    </row>
    <row r="45" spans="1:10" ht="16.8" x14ac:dyDescent="0.3">
      <c r="A45" s="469" t="s">
        <v>211</v>
      </c>
      <c r="B45" s="462">
        <v>1</v>
      </c>
      <c r="C45" s="463" t="s">
        <v>30</v>
      </c>
      <c r="D45" s="464" t="str">
        <f>IF(C45="Str",'Personal File'!$C$11,IF(C45="Dex",'Personal File'!$C$12,IF(C45="Con",'Personal File'!$C$13,IF(C45="Int",'Personal File'!$C$14,IF(C45="Wis",'Personal File'!$C$15,IF(C45="Cha",'Personal File'!$C$16))))))</f>
        <v>+8</v>
      </c>
      <c r="E45" s="464" t="str">
        <f t="shared" si="15"/>
        <v>Int (+8)</v>
      </c>
      <c r="F45" s="466" t="s">
        <v>60</v>
      </c>
      <c r="G45" s="466">
        <f t="shared" si="16"/>
        <v>9</v>
      </c>
      <c r="H45" s="223">
        <f t="shared" ca="1" si="5"/>
        <v>11</v>
      </c>
      <c r="I45" s="467">
        <f t="shared" ca="1" si="17"/>
        <v>20</v>
      </c>
      <c r="J45" s="471" t="s">
        <v>201</v>
      </c>
    </row>
    <row r="46" spans="1:10" ht="16.8" x14ac:dyDescent="0.3">
      <c r="A46" s="469" t="s">
        <v>212</v>
      </c>
      <c r="B46" s="462">
        <v>1</v>
      </c>
      <c r="C46" s="463" t="s">
        <v>30</v>
      </c>
      <c r="D46" s="464" t="str">
        <f>IF(C46="Str",'Personal File'!$C$11,IF(C46="Dex",'Personal File'!$C$12,IF(C46="Con",'Personal File'!$C$13,IF(C46="Int",'Personal File'!$C$14,IF(C46="Wis",'Personal File'!$C$15,IF(C46="Cha",'Personal File'!$C$16))))))</f>
        <v>+8</v>
      </c>
      <c r="E46" s="464" t="str">
        <f t="shared" si="15"/>
        <v>Int (+8)</v>
      </c>
      <c r="F46" s="466" t="s">
        <v>60</v>
      </c>
      <c r="G46" s="466">
        <f t="shared" si="16"/>
        <v>9</v>
      </c>
      <c r="H46" s="223">
        <f t="shared" ca="1" si="5"/>
        <v>8</v>
      </c>
      <c r="I46" s="467">
        <f t="shared" ca="1" si="17"/>
        <v>17</v>
      </c>
      <c r="J46" s="471" t="s">
        <v>201</v>
      </c>
    </row>
    <row r="47" spans="1:10" ht="16.8" x14ac:dyDescent="0.3">
      <c r="A47" s="469" t="s">
        <v>213</v>
      </c>
      <c r="B47" s="462">
        <v>1</v>
      </c>
      <c r="C47" s="463" t="s">
        <v>30</v>
      </c>
      <c r="D47" s="464" t="str">
        <f>IF(C47="Str",'Personal File'!$C$11,IF(C47="Dex",'Personal File'!$C$12,IF(C47="Con",'Personal File'!$C$13,IF(C47="Int",'Personal File'!$C$14,IF(C47="Wis",'Personal File'!$C$15,IF(C47="Cha",'Personal File'!$C$16))))))</f>
        <v>+8</v>
      </c>
      <c r="E47" s="464" t="str">
        <f t="shared" si="15"/>
        <v>Int (+8)</v>
      </c>
      <c r="F47" s="466" t="s">
        <v>60</v>
      </c>
      <c r="G47" s="466">
        <f t="shared" si="16"/>
        <v>9</v>
      </c>
      <c r="H47" s="223">
        <f t="shared" ca="1" si="5"/>
        <v>1</v>
      </c>
      <c r="I47" s="467">
        <f t="shared" ca="1" si="17"/>
        <v>10</v>
      </c>
      <c r="J47" s="471" t="s">
        <v>201</v>
      </c>
    </row>
    <row r="48" spans="1:10" ht="16.8" x14ac:dyDescent="0.3">
      <c r="A48" s="469" t="s">
        <v>214</v>
      </c>
      <c r="B48" s="462">
        <v>1</v>
      </c>
      <c r="C48" s="463" t="s">
        <v>30</v>
      </c>
      <c r="D48" s="464" t="str">
        <f>IF(C48="Str",'Personal File'!$C$11,IF(C48="Dex",'Personal File'!$C$12,IF(C48="Con",'Personal File'!$C$13,IF(C48="Int",'Personal File'!$C$14,IF(C48="Wis",'Personal File'!$C$15,IF(C48="Cha",'Personal File'!$C$16))))))</f>
        <v>+8</v>
      </c>
      <c r="E48" s="464" t="str">
        <f t="shared" si="15"/>
        <v>Int (+8)</v>
      </c>
      <c r="F48" s="466" t="s">
        <v>60</v>
      </c>
      <c r="G48" s="466">
        <f t="shared" si="16"/>
        <v>9</v>
      </c>
      <c r="H48" s="223">
        <f t="shared" ca="1" si="5"/>
        <v>15</v>
      </c>
      <c r="I48" s="467">
        <f t="shared" ca="1" si="17"/>
        <v>24</v>
      </c>
      <c r="J48" s="471" t="s">
        <v>201</v>
      </c>
    </row>
    <row r="49" spans="1:10" ht="16.8" x14ac:dyDescent="0.3">
      <c r="A49" s="143" t="s">
        <v>54</v>
      </c>
      <c r="B49" s="114">
        <v>14</v>
      </c>
      <c r="C49" s="144" t="s">
        <v>30</v>
      </c>
      <c r="D49" s="145" t="str">
        <f>IF(C49="Str",'Personal File'!$C$11,IF(C49="Dex",'Personal File'!$C$12,IF(C49="Con",'Personal File'!$C$13,IF(C49="Int",'Personal File'!$C$14,IF(C49="Wis",'Personal File'!$C$15,IF(C49="Cha",'Personal File'!$C$16))))))</f>
        <v>+8</v>
      </c>
      <c r="E49" s="145" t="str">
        <f t="shared" si="4"/>
        <v>Int (+8)</v>
      </c>
      <c r="F49" s="309">
        <f>10+2+3+2</f>
        <v>17</v>
      </c>
      <c r="G49" s="117">
        <f t="shared" si="0"/>
        <v>39</v>
      </c>
      <c r="H49" s="223">
        <f t="shared" ca="1" si="5"/>
        <v>2</v>
      </c>
      <c r="I49" s="217">
        <f t="shared" ca="1" si="1"/>
        <v>41</v>
      </c>
      <c r="J49" s="150"/>
    </row>
    <row r="50" spans="1:10" ht="16.8" x14ac:dyDescent="0.3">
      <c r="A50" s="472" t="s">
        <v>55</v>
      </c>
      <c r="B50" s="462">
        <v>4</v>
      </c>
      <c r="C50" s="473" t="s">
        <v>31</v>
      </c>
      <c r="D50" s="474" t="str">
        <f>IF(C50="Str",'Personal File'!$C$11,IF(C50="Dex",'Personal File'!$C$12,IF(C50="Con",'Personal File'!$C$13,IF(C50="Int",'Personal File'!$C$14,IF(C50="Wis",'Personal File'!$C$15,IF(C50="Cha",'Personal File'!$C$16))))))</f>
        <v>+0</v>
      </c>
      <c r="E50" s="474" t="str">
        <f t="shared" si="4"/>
        <v>Wis (+0)</v>
      </c>
      <c r="F50" s="465">
        <f>2+2+2</f>
        <v>6</v>
      </c>
      <c r="G50" s="466">
        <f t="shared" si="0"/>
        <v>10</v>
      </c>
      <c r="H50" s="223">
        <f t="shared" ca="1" si="5"/>
        <v>2</v>
      </c>
      <c r="I50" s="467">
        <f t="shared" ca="1" si="1"/>
        <v>12</v>
      </c>
      <c r="J50" s="468" t="s">
        <v>201</v>
      </c>
    </row>
    <row r="51" spans="1:10" ht="16.8" x14ac:dyDescent="0.3">
      <c r="A51" s="151" t="s">
        <v>84</v>
      </c>
      <c r="B51" s="132">
        <v>0</v>
      </c>
      <c r="C51" s="152" t="s">
        <v>31</v>
      </c>
      <c r="D51" s="153" t="str">
        <f>IF(C51="Str",'Personal File'!$C$11,IF(C51="Dex",'Personal File'!$C$12,IF(C51="Con",'Personal File'!$C$13,IF(C51="Int",'Personal File'!$C$14,IF(C51="Wis",'Personal File'!$C$15,IF(C51="Cha",'Personal File'!$C$16))))))</f>
        <v>+0</v>
      </c>
      <c r="E51" s="153" t="str">
        <f t="shared" si="4"/>
        <v>Wis (+0)</v>
      </c>
      <c r="F51" s="135" t="s">
        <v>60</v>
      </c>
      <c r="G51" s="135">
        <f t="shared" si="0"/>
        <v>0</v>
      </c>
      <c r="H51" s="223">
        <f t="shared" ca="1" si="5"/>
        <v>6</v>
      </c>
      <c r="I51" s="218">
        <f t="shared" ca="1" si="1"/>
        <v>6</v>
      </c>
      <c r="J51" s="136"/>
    </row>
    <row r="52" spans="1:10" ht="16.8" x14ac:dyDescent="0.3">
      <c r="A52" s="109" t="s">
        <v>20</v>
      </c>
      <c r="B52" s="89">
        <v>0</v>
      </c>
      <c r="C52" s="110" t="s">
        <v>33</v>
      </c>
      <c r="D52" s="111">
        <f>IF(C52="Str",'Personal File'!$C$11,IF(C52="Dex",'Personal File'!$C$12,IF(C52="Con",'Personal File'!$C$13,IF(C52="Int",'Personal File'!$C$14,IF(C52="Wis",'Personal File'!$C$15,IF(C52="Cha",'Personal File'!$C$16))))))</f>
        <v>-3</v>
      </c>
      <c r="E52" s="111" t="str">
        <f t="shared" si="4"/>
        <v>Str (-3)</v>
      </c>
      <c r="F52" s="101" t="s">
        <v>60</v>
      </c>
      <c r="G52" s="101">
        <f t="shared" si="0"/>
        <v>-3</v>
      </c>
      <c r="H52" s="223">
        <f t="shared" ca="1" si="5"/>
        <v>4</v>
      </c>
      <c r="I52" s="215">
        <f t="shared" ca="1" si="1"/>
        <v>1</v>
      </c>
      <c r="J52" s="91"/>
    </row>
    <row r="53" spans="1:10" ht="16.8" x14ac:dyDescent="0.3">
      <c r="A53" s="154" t="s">
        <v>56</v>
      </c>
      <c r="B53" s="155">
        <v>0</v>
      </c>
      <c r="C53" s="156" t="s">
        <v>32</v>
      </c>
      <c r="D53" s="157" t="str">
        <f>IF(C53="Str",'Personal File'!$C$11,IF(C53="Dex",'Personal File'!$C$12,IF(C53="Con",'Personal File'!$C$13,IF(C53="Int",'Personal File'!$C$14,IF(C53="Wis",'Personal File'!$C$15,IF(C53="Cha",'Personal File'!$C$16))))))</f>
        <v>+0</v>
      </c>
      <c r="E53" s="157" t="str">
        <f t="shared" si="4"/>
        <v>Dex (+0)</v>
      </c>
      <c r="F53" s="123" t="s">
        <v>60</v>
      </c>
      <c r="G53" s="307">
        <f t="shared" si="0"/>
        <v>0</v>
      </c>
      <c r="H53" s="223">
        <f t="shared" ca="1" si="5"/>
        <v>16</v>
      </c>
      <c r="I53" s="308">
        <f t="shared" ca="1" si="1"/>
        <v>16</v>
      </c>
      <c r="J53" s="158"/>
    </row>
    <row r="54" spans="1:10" ht="16.8" x14ac:dyDescent="0.3">
      <c r="A54" s="159" t="s">
        <v>57</v>
      </c>
      <c r="B54" s="160">
        <v>0</v>
      </c>
      <c r="C54" s="161" t="s">
        <v>28</v>
      </c>
      <c r="D54" s="162" t="str">
        <f>IF(C54="Str",'Personal File'!$C$11,IF(C54="Dex",'Personal File'!$C$12,IF(C54="Con",'Personal File'!$C$13,IF(C54="Int",'Personal File'!$C$14,IF(C54="Wis",'Personal File'!$C$15,IF(C54="Cha",'Personal File'!$C$16))))))</f>
        <v>+0</v>
      </c>
      <c r="E54" s="162" t="str">
        <f t="shared" si="4"/>
        <v>Cha (+0)</v>
      </c>
      <c r="F54" s="123" t="s">
        <v>60</v>
      </c>
      <c r="G54" s="307">
        <f t="shared" si="0"/>
        <v>0</v>
      </c>
      <c r="H54" s="223">
        <f t="shared" ca="1" si="5"/>
        <v>11</v>
      </c>
      <c r="I54" s="308">
        <f t="shared" ca="1" si="1"/>
        <v>11</v>
      </c>
      <c r="J54" s="164"/>
    </row>
    <row r="55" spans="1:10" ht="17.399999999999999" thickBot="1" x14ac:dyDescent="0.35">
      <c r="A55" s="165" t="s">
        <v>58</v>
      </c>
      <c r="B55" s="166">
        <v>0</v>
      </c>
      <c r="C55" s="167" t="s">
        <v>32</v>
      </c>
      <c r="D55" s="168" t="str">
        <f>IF(C55="Str",'Personal File'!$C$11,IF(C55="Dex",'Personal File'!$C$12,IF(C55="Con",'Personal File'!$C$13,IF(C55="Int",'Personal File'!$C$14,IF(C55="Wis",'Personal File'!$C$15,IF(C55="Cha",'Personal File'!$C$16))))))</f>
        <v>+0</v>
      </c>
      <c r="E55" s="168" t="str">
        <f t="shared" si="4"/>
        <v>Dex (+0)</v>
      </c>
      <c r="F55" s="169" t="s">
        <v>60</v>
      </c>
      <c r="G55" s="169">
        <f t="shared" si="0"/>
        <v>0</v>
      </c>
      <c r="H55" s="224">
        <f t="shared" ref="H55" ca="1" si="18">RANDBETWEEN(1,20)</f>
        <v>7</v>
      </c>
      <c r="I55" s="220">
        <f t="shared" ca="1" si="1"/>
        <v>7</v>
      </c>
      <c r="J55" s="170"/>
    </row>
    <row r="56" spans="1:10" ht="16.2" thickTop="1" x14ac:dyDescent="0.3">
      <c r="B56" s="171">
        <f>SUM(B6:B55,B6,B12,B43:B48,B50,2,2,2,2)</f>
        <v>140</v>
      </c>
      <c r="E56" s="504">
        <f>SUM(E57:E68)</f>
        <v>140</v>
      </c>
    </row>
    <row r="57" spans="1:10" x14ac:dyDescent="0.3">
      <c r="B57" s="171"/>
      <c r="E57" s="257">
        <f>4*(2+'Personal File'!$C$14)</f>
        <v>40</v>
      </c>
      <c r="F57" s="173" t="s">
        <v>204</v>
      </c>
    </row>
    <row r="58" spans="1:10" x14ac:dyDescent="0.3">
      <c r="E58" s="258">
        <f>2+'Personal File'!$C$14</f>
        <v>10</v>
      </c>
      <c r="F58" s="173" t="s">
        <v>205</v>
      </c>
    </row>
    <row r="59" spans="1:10" x14ac:dyDescent="0.3">
      <c r="E59" s="258">
        <f>2+'Personal File'!$C$14</f>
        <v>10</v>
      </c>
      <c r="F59" s="173" t="s">
        <v>206</v>
      </c>
    </row>
    <row r="60" spans="1:10" x14ac:dyDescent="0.3">
      <c r="E60" s="258">
        <f>2+'Personal File'!$C$14</f>
        <v>10</v>
      </c>
      <c r="F60" s="173" t="s">
        <v>207</v>
      </c>
    </row>
    <row r="61" spans="1:10" x14ac:dyDescent="0.3">
      <c r="E61" s="258">
        <f>2+'Personal File'!$C$14</f>
        <v>10</v>
      </c>
      <c r="F61" s="173" t="s">
        <v>208</v>
      </c>
    </row>
    <row r="62" spans="1:10" x14ac:dyDescent="0.3">
      <c r="E62" s="258">
        <f>2+'Personal File'!$C$14</f>
        <v>10</v>
      </c>
      <c r="F62" s="173" t="s">
        <v>292</v>
      </c>
    </row>
    <row r="63" spans="1:10" x14ac:dyDescent="0.3">
      <c r="E63" s="258">
        <f>2+'Personal File'!$C$14</f>
        <v>10</v>
      </c>
      <c r="F63" s="173" t="s">
        <v>293</v>
      </c>
    </row>
    <row r="64" spans="1:10" x14ac:dyDescent="0.3">
      <c r="E64" s="258">
        <f>2+'Personal File'!$C$14</f>
        <v>10</v>
      </c>
      <c r="F64" s="173" t="s">
        <v>294</v>
      </c>
    </row>
    <row r="65" spans="5:6" x14ac:dyDescent="0.3">
      <c r="E65" s="258">
        <f>2+'Personal File'!$C$14</f>
        <v>10</v>
      </c>
      <c r="F65" s="173" t="s">
        <v>295</v>
      </c>
    </row>
    <row r="66" spans="5:6" x14ac:dyDescent="0.3">
      <c r="E66" s="258">
        <f>2+'Personal File'!$C$14</f>
        <v>10</v>
      </c>
      <c r="F66" s="173" t="s">
        <v>296</v>
      </c>
    </row>
    <row r="67" spans="5:6" x14ac:dyDescent="0.3">
      <c r="E67" s="258">
        <f>2+'Personal File'!$C$14</f>
        <v>10</v>
      </c>
      <c r="F67" s="173" t="s">
        <v>484</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0"/>
  <sheetViews>
    <sheetView showGridLines="0" workbookViewId="0">
      <pane ySplit="2" topLeftCell="A3" activePane="bottomLeft" state="frozen"/>
      <selection pane="bottomLeft" activeCell="A3" sqref="A3"/>
    </sheetView>
  </sheetViews>
  <sheetFormatPr defaultColWidth="13" defaultRowHeight="15.6" x14ac:dyDescent="0.3"/>
  <cols>
    <col min="1" max="1" width="30.3984375" style="78" bestFit="1" customWidth="1"/>
    <col min="2" max="2" width="6.19921875" style="78" bestFit="1" customWidth="1"/>
    <col min="3" max="3" width="13.59765625" style="85" bestFit="1" customWidth="1"/>
    <col min="4" max="4" width="11.296875" style="85" bestFit="1" customWidth="1"/>
    <col min="5" max="5" width="10.5" style="85" bestFit="1" customWidth="1"/>
    <col min="6" max="7" width="13.19921875" style="85" bestFit="1" customWidth="1"/>
    <col min="8" max="8" width="21.3984375" style="78" bestFit="1" customWidth="1"/>
    <col min="9" max="9" width="5.5" style="48" bestFit="1" customWidth="1"/>
    <col min="10" max="10" width="7.3984375" style="48" customWidth="1"/>
    <col min="11" max="16384" width="13" style="75"/>
  </cols>
  <sheetData>
    <row r="1" spans="1:10" ht="23.4" thickBot="1" x14ac:dyDescent="0.35">
      <c r="A1" s="79" t="s">
        <v>507</v>
      </c>
      <c r="B1" s="80"/>
      <c r="C1" s="80"/>
      <c r="D1" s="80"/>
      <c r="E1" s="80"/>
      <c r="F1" s="80"/>
      <c r="G1" s="80"/>
      <c r="H1" s="80"/>
      <c r="I1" s="80"/>
    </row>
    <row r="2" spans="1:10" s="84" customFormat="1" ht="17.399999999999999" thickBot="1" x14ac:dyDescent="0.35">
      <c r="A2" s="81" t="s">
        <v>70</v>
      </c>
      <c r="B2" s="82" t="s">
        <v>93</v>
      </c>
      <c r="C2" s="82" t="s">
        <v>92</v>
      </c>
      <c r="D2" s="83" t="s">
        <v>91</v>
      </c>
      <c r="E2" s="83" t="s">
        <v>90</v>
      </c>
      <c r="F2" s="82" t="s">
        <v>64</v>
      </c>
      <c r="G2" s="82" t="s">
        <v>23</v>
      </c>
      <c r="H2" s="14" t="s">
        <v>124</v>
      </c>
      <c r="I2" s="15" t="s">
        <v>125</v>
      </c>
      <c r="J2" s="9"/>
    </row>
    <row r="3" spans="1:10" ht="16.8" x14ac:dyDescent="0.3">
      <c r="A3" s="297" t="s">
        <v>326</v>
      </c>
      <c r="B3" s="89">
        <v>0</v>
      </c>
      <c r="C3" s="339" t="s">
        <v>154</v>
      </c>
      <c r="D3" s="340" t="s">
        <v>89</v>
      </c>
      <c r="E3" s="341" t="s">
        <v>88</v>
      </c>
      <c r="F3" s="342" t="s">
        <v>147</v>
      </c>
      <c r="G3" s="342" t="s">
        <v>148</v>
      </c>
      <c r="H3" s="3" t="s">
        <v>126</v>
      </c>
      <c r="I3" s="343">
        <v>196</v>
      </c>
    </row>
    <row r="4" spans="1:10" ht="16.8" x14ac:dyDescent="0.3">
      <c r="A4" s="297" t="s">
        <v>327</v>
      </c>
      <c r="B4" s="89">
        <v>0</v>
      </c>
      <c r="C4" s="265" t="s">
        <v>149</v>
      </c>
      <c r="D4" s="266" t="s">
        <v>89</v>
      </c>
      <c r="E4" s="226" t="s">
        <v>88</v>
      </c>
      <c r="F4" s="226" t="s">
        <v>147</v>
      </c>
      <c r="G4" s="226" t="s">
        <v>157</v>
      </c>
      <c r="H4" s="226" t="s">
        <v>152</v>
      </c>
      <c r="I4" s="16">
        <v>9</v>
      </c>
    </row>
    <row r="5" spans="1:10" ht="16.8" x14ac:dyDescent="0.3">
      <c r="A5" s="297" t="s">
        <v>328</v>
      </c>
      <c r="B5" s="89">
        <v>0</v>
      </c>
      <c r="C5" s="1" t="s">
        <v>130</v>
      </c>
      <c r="D5" s="2" t="s">
        <v>89</v>
      </c>
      <c r="E5" s="13" t="s">
        <v>88</v>
      </c>
      <c r="F5" s="3" t="s">
        <v>349</v>
      </c>
      <c r="G5" s="3" t="s">
        <v>300</v>
      </c>
      <c r="H5" s="3" t="s">
        <v>126</v>
      </c>
      <c r="I5" s="16">
        <v>201</v>
      </c>
    </row>
    <row r="6" spans="1:10" ht="16.8" x14ac:dyDescent="0.3">
      <c r="A6" s="297" t="s">
        <v>132</v>
      </c>
      <c r="B6" s="89">
        <v>0</v>
      </c>
      <c r="C6" s="265" t="s">
        <v>154</v>
      </c>
      <c r="D6" s="266" t="s">
        <v>89</v>
      </c>
      <c r="E6" s="226" t="s">
        <v>88</v>
      </c>
      <c r="F6" s="226" t="s">
        <v>147</v>
      </c>
      <c r="G6" s="226" t="s">
        <v>160</v>
      </c>
      <c r="H6" s="226" t="s">
        <v>152</v>
      </c>
      <c r="I6" s="267">
        <v>42</v>
      </c>
    </row>
    <row r="7" spans="1:10" ht="16.8" x14ac:dyDescent="0.3">
      <c r="A7" s="297" t="s">
        <v>329</v>
      </c>
      <c r="B7" s="89">
        <v>0</v>
      </c>
      <c r="C7" s="1" t="s">
        <v>185</v>
      </c>
      <c r="D7" s="2" t="s">
        <v>89</v>
      </c>
      <c r="E7" s="3" t="s">
        <v>88</v>
      </c>
      <c r="F7" s="3" t="s">
        <v>161</v>
      </c>
      <c r="G7" s="3" t="s">
        <v>320</v>
      </c>
      <c r="H7" s="3" t="s">
        <v>126</v>
      </c>
      <c r="I7" s="16">
        <v>216</v>
      </c>
    </row>
    <row r="8" spans="1:10" ht="16.8" x14ac:dyDescent="0.3">
      <c r="A8" s="297" t="s">
        <v>330</v>
      </c>
      <c r="B8" s="89">
        <v>0</v>
      </c>
      <c r="C8" s="1" t="s">
        <v>350</v>
      </c>
      <c r="D8" s="2" t="s">
        <v>150</v>
      </c>
      <c r="E8" s="13" t="s">
        <v>88</v>
      </c>
      <c r="F8" s="3" t="s">
        <v>147</v>
      </c>
      <c r="G8" s="3" t="s">
        <v>309</v>
      </c>
      <c r="H8" s="3" t="s">
        <v>126</v>
      </c>
      <c r="I8" s="16">
        <v>217</v>
      </c>
    </row>
    <row r="9" spans="1:10" ht="16.8" x14ac:dyDescent="0.3">
      <c r="A9" s="297" t="s">
        <v>119</v>
      </c>
      <c r="B9" s="89">
        <v>0</v>
      </c>
      <c r="C9" s="1" t="s">
        <v>130</v>
      </c>
      <c r="D9" s="2" t="s">
        <v>89</v>
      </c>
      <c r="E9" s="3" t="s">
        <v>88</v>
      </c>
      <c r="F9" s="3" t="s">
        <v>131</v>
      </c>
      <c r="G9" s="3" t="s">
        <v>120</v>
      </c>
      <c r="H9" s="3" t="s">
        <v>126</v>
      </c>
      <c r="I9" s="16">
        <v>219</v>
      </c>
    </row>
    <row r="10" spans="1:10" ht="16.8" x14ac:dyDescent="0.3">
      <c r="A10" s="297" t="s">
        <v>136</v>
      </c>
      <c r="B10" s="89">
        <v>0</v>
      </c>
      <c r="C10" s="12" t="s">
        <v>146</v>
      </c>
      <c r="D10" s="2" t="s">
        <v>89</v>
      </c>
      <c r="E10" s="13" t="s">
        <v>88</v>
      </c>
      <c r="F10" s="3" t="s">
        <v>147</v>
      </c>
      <c r="G10" s="3" t="s">
        <v>148</v>
      </c>
      <c r="H10" s="3" t="s">
        <v>126</v>
      </c>
      <c r="I10" s="16">
        <v>219</v>
      </c>
    </row>
    <row r="11" spans="1:10" ht="16.8" x14ac:dyDescent="0.3">
      <c r="A11" s="297" t="s">
        <v>331</v>
      </c>
      <c r="B11" s="89">
        <v>0</v>
      </c>
      <c r="C11" s="1" t="s">
        <v>159</v>
      </c>
      <c r="D11" s="2" t="s">
        <v>89</v>
      </c>
      <c r="E11" s="13" t="s">
        <v>88</v>
      </c>
      <c r="F11" s="3" t="s">
        <v>147</v>
      </c>
      <c r="G11" s="3" t="s">
        <v>148</v>
      </c>
      <c r="H11" s="3" t="s">
        <v>126</v>
      </c>
      <c r="I11" s="16">
        <v>223</v>
      </c>
    </row>
    <row r="12" spans="1:10" ht="16.8" x14ac:dyDescent="0.3">
      <c r="A12" s="297" t="s">
        <v>332</v>
      </c>
      <c r="B12" s="89">
        <v>0</v>
      </c>
      <c r="C12" s="1" t="s">
        <v>158</v>
      </c>
      <c r="D12" s="315" t="s">
        <v>89</v>
      </c>
      <c r="E12" s="320" t="s">
        <v>88</v>
      </c>
      <c r="F12" s="316" t="s">
        <v>147</v>
      </c>
      <c r="G12" s="316" t="s">
        <v>148</v>
      </c>
      <c r="H12" s="316" t="s">
        <v>152</v>
      </c>
      <c r="I12" s="16">
        <v>78</v>
      </c>
    </row>
    <row r="13" spans="1:10" ht="16.8" x14ac:dyDescent="0.3">
      <c r="A13" s="297" t="s">
        <v>333</v>
      </c>
      <c r="B13" s="89">
        <v>0</v>
      </c>
      <c r="C13" s="12" t="s">
        <v>158</v>
      </c>
      <c r="D13" s="2" t="s">
        <v>186</v>
      </c>
      <c r="E13" s="13" t="s">
        <v>88</v>
      </c>
      <c r="F13" s="3" t="s">
        <v>147</v>
      </c>
      <c r="G13" s="3" t="s">
        <v>148</v>
      </c>
      <c r="H13" s="3" t="s">
        <v>126</v>
      </c>
      <c r="I13" s="16">
        <v>232</v>
      </c>
    </row>
    <row r="14" spans="1:10" ht="16.8" x14ac:dyDescent="0.3">
      <c r="A14" s="297" t="s">
        <v>334</v>
      </c>
      <c r="B14" s="89">
        <v>0</v>
      </c>
      <c r="C14" s="1" t="s">
        <v>185</v>
      </c>
      <c r="D14" s="2" t="s">
        <v>150</v>
      </c>
      <c r="E14" s="13" t="s">
        <v>88</v>
      </c>
      <c r="F14" s="3" t="s">
        <v>147</v>
      </c>
      <c r="G14" s="3" t="s">
        <v>160</v>
      </c>
      <c r="H14" s="3" t="s">
        <v>126</v>
      </c>
      <c r="I14" s="16">
        <v>235</v>
      </c>
    </row>
    <row r="15" spans="1:10" ht="16.8" x14ac:dyDescent="0.3">
      <c r="A15" s="297" t="s">
        <v>139</v>
      </c>
      <c r="B15" s="89">
        <v>0</v>
      </c>
      <c r="C15" s="265" t="s">
        <v>149</v>
      </c>
      <c r="D15" s="266" t="s">
        <v>150</v>
      </c>
      <c r="E15" s="226" t="s">
        <v>88</v>
      </c>
      <c r="F15" s="226" t="s">
        <v>151</v>
      </c>
      <c r="G15" s="226" t="s">
        <v>148</v>
      </c>
      <c r="H15" s="226" t="s">
        <v>152</v>
      </c>
      <c r="I15" s="267">
        <v>130</v>
      </c>
    </row>
    <row r="16" spans="1:10" ht="16.8" x14ac:dyDescent="0.3">
      <c r="A16" s="297" t="s">
        <v>140</v>
      </c>
      <c r="B16" s="89">
        <v>0</v>
      </c>
      <c r="C16" s="265" t="s">
        <v>149</v>
      </c>
      <c r="D16" s="266" t="s">
        <v>153</v>
      </c>
      <c r="E16" s="226" t="s">
        <v>88</v>
      </c>
      <c r="F16" s="226" t="s">
        <v>151</v>
      </c>
      <c r="G16" s="226" t="s">
        <v>148</v>
      </c>
      <c r="H16" s="226" t="s">
        <v>152</v>
      </c>
      <c r="I16" s="267">
        <v>130</v>
      </c>
    </row>
    <row r="17" spans="1:9" ht="16.8" x14ac:dyDescent="0.3">
      <c r="A17" s="297" t="s">
        <v>335</v>
      </c>
      <c r="B17" s="89">
        <v>0</v>
      </c>
      <c r="C17" s="12" t="s">
        <v>158</v>
      </c>
      <c r="D17" s="2" t="s">
        <v>351</v>
      </c>
      <c r="E17" s="13" t="s">
        <v>88</v>
      </c>
      <c r="F17" s="3" t="s">
        <v>151</v>
      </c>
      <c r="G17" s="3" t="s">
        <v>157</v>
      </c>
      <c r="H17" s="3" t="s">
        <v>126</v>
      </c>
      <c r="I17" s="16">
        <v>248</v>
      </c>
    </row>
    <row r="18" spans="1:9" ht="16.8" x14ac:dyDescent="0.3">
      <c r="A18" s="297" t="s">
        <v>141</v>
      </c>
      <c r="B18" s="89">
        <v>0</v>
      </c>
      <c r="C18" s="1" t="s">
        <v>149</v>
      </c>
      <c r="D18" s="2" t="s">
        <v>89</v>
      </c>
      <c r="E18" s="13" t="s">
        <v>88</v>
      </c>
      <c r="F18" s="3" t="s">
        <v>147</v>
      </c>
      <c r="G18" s="3" t="s">
        <v>15</v>
      </c>
      <c r="H18" s="3" t="s">
        <v>126</v>
      </c>
      <c r="I18" s="16">
        <v>249</v>
      </c>
    </row>
    <row r="19" spans="1:9" ht="16.8" x14ac:dyDescent="0.3">
      <c r="A19" s="297" t="s">
        <v>336</v>
      </c>
      <c r="B19" s="89">
        <v>0</v>
      </c>
      <c r="C19" s="12" t="s">
        <v>149</v>
      </c>
      <c r="D19" s="2" t="s">
        <v>89</v>
      </c>
      <c r="E19" s="13" t="s">
        <v>88</v>
      </c>
      <c r="F19" s="3" t="s">
        <v>352</v>
      </c>
      <c r="G19" s="3" t="s">
        <v>148</v>
      </c>
      <c r="H19" s="3" t="s">
        <v>126</v>
      </c>
      <c r="I19" s="16">
        <v>253</v>
      </c>
    </row>
    <row r="20" spans="1:9" ht="16.8" x14ac:dyDescent="0.3">
      <c r="A20" s="297" t="s">
        <v>337</v>
      </c>
      <c r="B20" s="89">
        <v>0</v>
      </c>
      <c r="C20" s="1" t="s">
        <v>149</v>
      </c>
      <c r="D20" s="2" t="s">
        <v>155</v>
      </c>
      <c r="E20" s="13" t="s">
        <v>88</v>
      </c>
      <c r="F20" s="3" t="s">
        <v>161</v>
      </c>
      <c r="G20" s="3" t="s">
        <v>157</v>
      </c>
      <c r="H20" s="3" t="s">
        <v>126</v>
      </c>
      <c r="I20" s="16">
        <v>253</v>
      </c>
    </row>
    <row r="21" spans="1:9" ht="16.8" x14ac:dyDescent="0.3">
      <c r="A21" s="297" t="s">
        <v>338</v>
      </c>
      <c r="B21" s="89">
        <v>0</v>
      </c>
      <c r="C21" s="265" t="s">
        <v>149</v>
      </c>
      <c r="D21" s="266" t="s">
        <v>89</v>
      </c>
      <c r="E21" s="226" t="s">
        <v>88</v>
      </c>
      <c r="F21" s="226" t="s">
        <v>147</v>
      </c>
      <c r="G21" s="226" t="s">
        <v>120</v>
      </c>
      <c r="H21" s="226" t="s">
        <v>353</v>
      </c>
      <c r="I21" s="267">
        <v>100</v>
      </c>
    </row>
    <row r="22" spans="1:9" ht="16.8" x14ac:dyDescent="0.3">
      <c r="A22" s="297" t="s">
        <v>339</v>
      </c>
      <c r="B22" s="89">
        <v>0</v>
      </c>
      <c r="C22" s="1" t="s">
        <v>149</v>
      </c>
      <c r="D22" s="2" t="s">
        <v>155</v>
      </c>
      <c r="E22" s="13" t="s">
        <v>88</v>
      </c>
      <c r="F22" s="3" t="s">
        <v>147</v>
      </c>
      <c r="G22" s="3" t="s">
        <v>148</v>
      </c>
      <c r="H22" s="3" t="s">
        <v>126</v>
      </c>
      <c r="I22" s="16">
        <v>258</v>
      </c>
    </row>
    <row r="23" spans="1:9" ht="16.8" x14ac:dyDescent="0.3">
      <c r="A23" s="297" t="s">
        <v>340</v>
      </c>
      <c r="B23" s="89">
        <v>0</v>
      </c>
      <c r="C23" s="1" t="s">
        <v>159</v>
      </c>
      <c r="D23" s="2" t="s">
        <v>301</v>
      </c>
      <c r="E23" s="13" t="s">
        <v>318</v>
      </c>
      <c r="F23" s="3" t="s">
        <v>151</v>
      </c>
      <c r="G23" s="3" t="s">
        <v>322</v>
      </c>
      <c r="H23" s="3" t="s">
        <v>353</v>
      </c>
      <c r="I23" s="16">
        <v>101</v>
      </c>
    </row>
    <row r="24" spans="1:9" ht="16.8" x14ac:dyDescent="0.3">
      <c r="A24" s="297" t="s">
        <v>341</v>
      </c>
      <c r="B24" s="89">
        <v>0</v>
      </c>
      <c r="C24" s="1" t="s">
        <v>130</v>
      </c>
      <c r="D24" s="2" t="s">
        <v>89</v>
      </c>
      <c r="E24" s="13" t="s">
        <v>88</v>
      </c>
      <c r="F24" s="3" t="s">
        <v>352</v>
      </c>
      <c r="G24" s="3" t="s">
        <v>354</v>
      </c>
      <c r="H24" s="3" t="s">
        <v>126</v>
      </c>
      <c r="I24" s="16">
        <v>264</v>
      </c>
    </row>
    <row r="25" spans="1:9" ht="16.8" x14ac:dyDescent="0.3">
      <c r="A25" s="297" t="s">
        <v>142</v>
      </c>
      <c r="B25" s="89">
        <v>0</v>
      </c>
      <c r="C25" s="1" t="s">
        <v>154</v>
      </c>
      <c r="D25" s="2" t="s">
        <v>89</v>
      </c>
      <c r="E25" s="13" t="s">
        <v>88</v>
      </c>
      <c r="F25" s="3" t="s">
        <v>147</v>
      </c>
      <c r="G25" s="3" t="s">
        <v>148</v>
      </c>
      <c r="H25" s="3" t="s">
        <v>126</v>
      </c>
      <c r="I25" s="16">
        <v>269</v>
      </c>
    </row>
    <row r="26" spans="1:9" ht="16.8" x14ac:dyDescent="0.3">
      <c r="A26" s="297" t="s">
        <v>143</v>
      </c>
      <c r="B26" s="89">
        <v>0</v>
      </c>
      <c r="C26" s="12" t="s">
        <v>130</v>
      </c>
      <c r="D26" s="2" t="s">
        <v>155</v>
      </c>
      <c r="E26" s="13" t="s">
        <v>88</v>
      </c>
      <c r="F26" s="3" t="s">
        <v>156</v>
      </c>
      <c r="G26" s="3" t="s">
        <v>157</v>
      </c>
      <c r="H26" s="3" t="s">
        <v>126</v>
      </c>
      <c r="I26" s="16">
        <v>269</v>
      </c>
    </row>
    <row r="27" spans="1:9" ht="16.8" x14ac:dyDescent="0.3">
      <c r="A27" s="297" t="s">
        <v>342</v>
      </c>
      <c r="B27" s="89">
        <v>0</v>
      </c>
      <c r="C27" s="12" t="s">
        <v>149</v>
      </c>
      <c r="D27" s="2" t="s">
        <v>89</v>
      </c>
      <c r="E27" s="13" t="s">
        <v>88</v>
      </c>
      <c r="F27" s="3" t="s">
        <v>151</v>
      </c>
      <c r="G27" s="3" t="s">
        <v>148</v>
      </c>
      <c r="H27" s="3" t="s">
        <v>355</v>
      </c>
      <c r="I27" s="16">
        <v>96</v>
      </c>
    </row>
    <row r="28" spans="1:9" ht="16.8" x14ac:dyDescent="0.3">
      <c r="A28" s="297" t="s">
        <v>343</v>
      </c>
      <c r="B28" s="89">
        <v>0</v>
      </c>
      <c r="C28" s="1" t="s">
        <v>297</v>
      </c>
      <c r="D28" s="2" t="s">
        <v>298</v>
      </c>
      <c r="E28" s="13" t="s">
        <v>88</v>
      </c>
      <c r="F28" s="3" t="s">
        <v>151</v>
      </c>
      <c r="G28" s="3" t="s">
        <v>320</v>
      </c>
      <c r="H28" s="3" t="s">
        <v>126</v>
      </c>
      <c r="I28" s="16">
        <v>272</v>
      </c>
    </row>
    <row r="29" spans="1:9" ht="16.8" x14ac:dyDescent="0.3">
      <c r="A29" s="297" t="s">
        <v>344</v>
      </c>
      <c r="B29" s="89">
        <v>0</v>
      </c>
      <c r="C29" s="265" t="s">
        <v>185</v>
      </c>
      <c r="D29" s="266" t="s">
        <v>153</v>
      </c>
      <c r="E29" s="226" t="s">
        <v>88</v>
      </c>
      <c r="F29" s="226" t="s">
        <v>147</v>
      </c>
      <c r="G29" s="226" t="s">
        <v>120</v>
      </c>
      <c r="H29" s="226" t="s">
        <v>152</v>
      </c>
      <c r="I29" s="267">
        <v>190</v>
      </c>
    </row>
    <row r="30" spans="1:9" ht="16.8" x14ac:dyDescent="0.3">
      <c r="A30" s="297" t="s">
        <v>345</v>
      </c>
      <c r="B30" s="89">
        <v>0</v>
      </c>
      <c r="C30" s="322" t="s">
        <v>149</v>
      </c>
      <c r="D30" s="2" t="s">
        <v>89</v>
      </c>
      <c r="E30" s="226" t="s">
        <v>88</v>
      </c>
      <c r="F30" s="226" t="s">
        <v>147</v>
      </c>
      <c r="G30" s="226" t="s">
        <v>309</v>
      </c>
      <c r="H30" s="226" t="s">
        <v>353</v>
      </c>
      <c r="I30" s="16">
        <v>103</v>
      </c>
    </row>
    <row r="31" spans="1:9" ht="16.8" x14ac:dyDescent="0.3">
      <c r="A31" s="297" t="s">
        <v>144</v>
      </c>
      <c r="B31" s="89">
        <v>0</v>
      </c>
      <c r="C31" s="1" t="s">
        <v>158</v>
      </c>
      <c r="D31" s="2" t="s">
        <v>89</v>
      </c>
      <c r="E31" s="13" t="s">
        <v>88</v>
      </c>
      <c r="F31" s="3" t="s">
        <v>147</v>
      </c>
      <c r="G31" s="3" t="s">
        <v>148</v>
      </c>
      <c r="H31" s="3" t="s">
        <v>152</v>
      </c>
      <c r="I31" s="16">
        <v>195</v>
      </c>
    </row>
    <row r="32" spans="1:9" ht="16.8" x14ac:dyDescent="0.3">
      <c r="A32" s="297" t="s">
        <v>346</v>
      </c>
      <c r="B32" s="89">
        <v>0</v>
      </c>
      <c r="C32" s="265" t="s">
        <v>149</v>
      </c>
      <c r="D32" s="2" t="s">
        <v>150</v>
      </c>
      <c r="E32" s="226" t="s">
        <v>88</v>
      </c>
      <c r="F32" s="226" t="s">
        <v>151</v>
      </c>
      <c r="G32" s="226" t="s">
        <v>148</v>
      </c>
      <c r="H32" s="226" t="s">
        <v>152</v>
      </c>
      <c r="I32" s="267">
        <v>206</v>
      </c>
    </row>
    <row r="33" spans="1:9" ht="16.8" x14ac:dyDescent="0.3">
      <c r="A33" s="297" t="s">
        <v>176</v>
      </c>
      <c r="B33" s="89">
        <v>0</v>
      </c>
      <c r="C33" s="12" t="s">
        <v>159</v>
      </c>
      <c r="D33" s="2" t="s">
        <v>150</v>
      </c>
      <c r="E33" s="13" t="s">
        <v>88</v>
      </c>
      <c r="F33" s="3" t="s">
        <v>151</v>
      </c>
      <c r="G33" s="3" t="s">
        <v>160</v>
      </c>
      <c r="H33" s="3" t="s">
        <v>126</v>
      </c>
      <c r="I33" s="16">
        <v>294</v>
      </c>
    </row>
    <row r="34" spans="1:9" ht="16.8" x14ac:dyDescent="0.3">
      <c r="A34" s="323" t="s">
        <v>347</v>
      </c>
      <c r="B34" s="95">
        <v>0</v>
      </c>
      <c r="C34" s="328" t="s">
        <v>185</v>
      </c>
      <c r="D34" s="329" t="s">
        <v>89</v>
      </c>
      <c r="E34" s="330" t="s">
        <v>88</v>
      </c>
      <c r="F34" s="331" t="s">
        <v>147</v>
      </c>
      <c r="G34" s="331" t="s">
        <v>160</v>
      </c>
      <c r="H34" s="331" t="s">
        <v>353</v>
      </c>
      <c r="I34" s="332">
        <v>108</v>
      </c>
    </row>
    <row r="35" spans="1:9" ht="16.8" x14ac:dyDescent="0.3">
      <c r="A35" s="297" t="s">
        <v>348</v>
      </c>
      <c r="B35" s="89">
        <v>1</v>
      </c>
      <c r="C35" s="12" t="s">
        <v>149</v>
      </c>
      <c r="D35" s="2" t="s">
        <v>153</v>
      </c>
      <c r="E35" s="13" t="s">
        <v>88</v>
      </c>
      <c r="F35" s="3" t="s">
        <v>151</v>
      </c>
      <c r="G35" s="3" t="s">
        <v>312</v>
      </c>
      <c r="H35" s="3" t="s">
        <v>152</v>
      </c>
      <c r="I35" s="16" t="s">
        <v>192</v>
      </c>
    </row>
    <row r="36" spans="1:9" ht="16.8" x14ac:dyDescent="0.3">
      <c r="A36" s="297" t="s">
        <v>229</v>
      </c>
      <c r="B36" s="89">
        <v>1</v>
      </c>
      <c r="C36" s="12" t="s">
        <v>146</v>
      </c>
      <c r="D36" s="2" t="s">
        <v>298</v>
      </c>
      <c r="E36" s="13" t="s">
        <v>88</v>
      </c>
      <c r="F36" s="3" t="s">
        <v>156</v>
      </c>
      <c r="G36" s="3" t="s">
        <v>157</v>
      </c>
      <c r="H36" s="3" t="s">
        <v>126</v>
      </c>
      <c r="I36" s="16">
        <v>212</v>
      </c>
    </row>
    <row r="37" spans="1:9" ht="16.8" x14ac:dyDescent="0.3">
      <c r="A37" s="297" t="s">
        <v>230</v>
      </c>
      <c r="B37" s="89">
        <v>1</v>
      </c>
      <c r="C37" s="12" t="s">
        <v>149</v>
      </c>
      <c r="D37" s="2" t="s">
        <v>150</v>
      </c>
      <c r="E37" s="13" t="s">
        <v>305</v>
      </c>
      <c r="F37" s="3" t="s">
        <v>147</v>
      </c>
      <c r="G37" s="3" t="s">
        <v>120</v>
      </c>
      <c r="H37" s="3" t="s">
        <v>126</v>
      </c>
      <c r="I37" s="16">
        <v>227</v>
      </c>
    </row>
    <row r="38" spans="1:9" ht="16.8" x14ac:dyDescent="0.3">
      <c r="A38" s="297" t="s">
        <v>231</v>
      </c>
      <c r="B38" s="89">
        <v>1</v>
      </c>
      <c r="C38" s="12" t="s">
        <v>149</v>
      </c>
      <c r="D38" s="2" t="s">
        <v>186</v>
      </c>
      <c r="E38" s="13" t="s">
        <v>306</v>
      </c>
      <c r="F38" s="3" t="s">
        <v>147</v>
      </c>
      <c r="G38" s="3" t="s">
        <v>160</v>
      </c>
      <c r="H38" s="3" t="s">
        <v>126</v>
      </c>
      <c r="I38" s="16">
        <v>229</v>
      </c>
    </row>
    <row r="39" spans="1:9" ht="16.8" x14ac:dyDescent="0.3">
      <c r="A39" s="297" t="s">
        <v>179</v>
      </c>
      <c r="B39" s="89">
        <v>1</v>
      </c>
      <c r="C39" s="265" t="s">
        <v>154</v>
      </c>
      <c r="D39" s="266" t="s">
        <v>150</v>
      </c>
      <c r="E39" s="226" t="s">
        <v>88</v>
      </c>
      <c r="F39" s="226" t="s">
        <v>147</v>
      </c>
      <c r="G39" s="226" t="s">
        <v>160</v>
      </c>
      <c r="H39" s="226" t="s">
        <v>126</v>
      </c>
      <c r="I39" s="267">
        <v>237</v>
      </c>
    </row>
    <row r="40" spans="1:9" ht="16.8" x14ac:dyDescent="0.3">
      <c r="A40" s="297" t="s">
        <v>190</v>
      </c>
      <c r="B40" s="89">
        <v>1</v>
      </c>
      <c r="C40" s="265" t="s">
        <v>146</v>
      </c>
      <c r="D40" s="266" t="s">
        <v>89</v>
      </c>
      <c r="E40" s="226" t="s">
        <v>88</v>
      </c>
      <c r="F40" s="226" t="s">
        <v>151</v>
      </c>
      <c r="G40" s="226" t="s">
        <v>148</v>
      </c>
      <c r="H40" s="226" t="s">
        <v>126</v>
      </c>
      <c r="I40" s="267">
        <v>243</v>
      </c>
    </row>
    <row r="41" spans="1:9" ht="16.8" x14ac:dyDescent="0.3">
      <c r="A41" s="297" t="s">
        <v>232</v>
      </c>
      <c r="B41" s="89">
        <v>1</v>
      </c>
      <c r="C41" s="12" t="s">
        <v>154</v>
      </c>
      <c r="D41" s="2" t="s">
        <v>155</v>
      </c>
      <c r="E41" s="13" t="s">
        <v>88</v>
      </c>
      <c r="F41" s="3" t="s">
        <v>151</v>
      </c>
      <c r="G41" s="3" t="s">
        <v>312</v>
      </c>
      <c r="H41" s="3" t="s">
        <v>126</v>
      </c>
      <c r="I41" s="16">
        <v>249</v>
      </c>
    </row>
    <row r="42" spans="1:9" ht="16.8" x14ac:dyDescent="0.3">
      <c r="A42" s="297" t="s">
        <v>233</v>
      </c>
      <c r="B42" s="89">
        <v>1</v>
      </c>
      <c r="C42" s="12" t="s">
        <v>158</v>
      </c>
      <c r="D42" s="2" t="s">
        <v>89</v>
      </c>
      <c r="E42" s="13" t="s">
        <v>88</v>
      </c>
      <c r="F42" s="3" t="s">
        <v>161</v>
      </c>
      <c r="G42" s="3" t="s">
        <v>148</v>
      </c>
      <c r="H42" s="3" t="s">
        <v>126</v>
      </c>
      <c r="I42" s="321">
        <v>251</v>
      </c>
    </row>
    <row r="43" spans="1:9" ht="16.8" x14ac:dyDescent="0.3">
      <c r="A43" s="297" t="s">
        <v>234</v>
      </c>
      <c r="B43" s="89">
        <v>1</v>
      </c>
      <c r="C43" s="12" t="s">
        <v>154</v>
      </c>
      <c r="D43" s="2" t="s">
        <v>150</v>
      </c>
      <c r="E43" s="13" t="s">
        <v>88</v>
      </c>
      <c r="F43" s="3" t="s">
        <v>147</v>
      </c>
      <c r="G43" s="3" t="s">
        <v>299</v>
      </c>
      <c r="H43" s="3" t="s">
        <v>126</v>
      </c>
      <c r="I43" s="16">
        <v>256</v>
      </c>
    </row>
    <row r="44" spans="1:9" ht="16.8" x14ac:dyDescent="0.3">
      <c r="A44" s="297" t="s">
        <v>235</v>
      </c>
      <c r="B44" s="89">
        <v>1</v>
      </c>
      <c r="C44" s="12" t="s">
        <v>297</v>
      </c>
      <c r="D44" s="2" t="s">
        <v>298</v>
      </c>
      <c r="E44" s="13" t="s">
        <v>88</v>
      </c>
      <c r="F44" s="3" t="s">
        <v>151</v>
      </c>
      <c r="G44" s="3" t="s">
        <v>120</v>
      </c>
      <c r="H44" s="3" t="s">
        <v>126</v>
      </c>
      <c r="I44" s="314">
        <v>266</v>
      </c>
    </row>
    <row r="45" spans="1:9" ht="16.8" x14ac:dyDescent="0.3">
      <c r="A45" s="297" t="s">
        <v>236</v>
      </c>
      <c r="B45" s="89">
        <v>1</v>
      </c>
      <c r="C45" s="12" t="s">
        <v>149</v>
      </c>
      <c r="D45" s="2" t="s">
        <v>89</v>
      </c>
      <c r="E45" s="13" t="s">
        <v>88</v>
      </c>
      <c r="F45" s="3" t="s">
        <v>147</v>
      </c>
      <c r="G45" s="3" t="s">
        <v>120</v>
      </c>
      <c r="H45" s="3" t="s">
        <v>152</v>
      </c>
      <c r="I45" s="16">
        <v>166</v>
      </c>
    </row>
    <row r="46" spans="1:9" ht="16.8" x14ac:dyDescent="0.3">
      <c r="A46" s="297" t="s">
        <v>237</v>
      </c>
      <c r="B46" s="89">
        <v>1</v>
      </c>
      <c r="C46" s="12" t="s">
        <v>159</v>
      </c>
      <c r="D46" s="2" t="s">
        <v>89</v>
      </c>
      <c r="E46" s="13" t="s">
        <v>88</v>
      </c>
      <c r="F46" s="3" t="s">
        <v>147</v>
      </c>
      <c r="G46" s="3" t="s">
        <v>120</v>
      </c>
      <c r="H46" s="3" t="s">
        <v>126</v>
      </c>
      <c r="I46" s="16">
        <v>269</v>
      </c>
    </row>
    <row r="47" spans="1:9" ht="16.8" x14ac:dyDescent="0.3">
      <c r="A47" s="297" t="s">
        <v>238</v>
      </c>
      <c r="B47" s="89">
        <v>1</v>
      </c>
      <c r="C47" s="12" t="s">
        <v>297</v>
      </c>
      <c r="D47" s="2" t="s">
        <v>89</v>
      </c>
      <c r="E47" s="13" t="s">
        <v>88</v>
      </c>
      <c r="F47" s="3" t="s">
        <v>156</v>
      </c>
      <c r="G47" s="3" t="s">
        <v>120</v>
      </c>
      <c r="H47" s="3" t="s">
        <v>126</v>
      </c>
      <c r="I47" s="321">
        <v>278</v>
      </c>
    </row>
    <row r="48" spans="1:9" ht="16.8" x14ac:dyDescent="0.3">
      <c r="A48" s="323" t="s">
        <v>145</v>
      </c>
      <c r="B48" s="95">
        <v>1</v>
      </c>
      <c r="C48" s="324" t="s">
        <v>146</v>
      </c>
      <c r="D48" s="325" t="s">
        <v>162</v>
      </c>
      <c r="E48" s="326" t="s">
        <v>88</v>
      </c>
      <c r="F48" s="326" t="s">
        <v>156</v>
      </c>
      <c r="G48" s="326" t="s">
        <v>163</v>
      </c>
      <c r="H48" s="326" t="s">
        <v>126</v>
      </c>
      <c r="I48" s="327">
        <v>296</v>
      </c>
    </row>
    <row r="49" spans="1:10" ht="16.8" x14ac:dyDescent="0.3">
      <c r="A49" s="297" t="s">
        <v>239</v>
      </c>
      <c r="B49" s="89">
        <v>2</v>
      </c>
      <c r="C49" s="12" t="s">
        <v>146</v>
      </c>
      <c r="D49" s="2" t="s">
        <v>150</v>
      </c>
      <c r="E49" s="3" t="s">
        <v>88</v>
      </c>
      <c r="F49" s="3" t="s">
        <v>151</v>
      </c>
      <c r="G49" s="3" t="s">
        <v>300</v>
      </c>
      <c r="H49" s="3" t="s">
        <v>126</v>
      </c>
      <c r="I49" s="91">
        <v>200</v>
      </c>
    </row>
    <row r="50" spans="1:10" ht="16.8" x14ac:dyDescent="0.3">
      <c r="A50" s="297" t="s">
        <v>240</v>
      </c>
      <c r="B50" s="89">
        <v>2</v>
      </c>
      <c r="C50" s="12" t="s">
        <v>149</v>
      </c>
      <c r="D50" s="2" t="s">
        <v>301</v>
      </c>
      <c r="E50" s="13" t="s">
        <v>88</v>
      </c>
      <c r="F50" s="3" t="s">
        <v>151</v>
      </c>
      <c r="G50" s="3" t="s">
        <v>120</v>
      </c>
      <c r="H50" s="3" t="s">
        <v>126</v>
      </c>
      <c r="I50" s="314">
        <v>203</v>
      </c>
    </row>
    <row r="51" spans="1:10" ht="16.8" x14ac:dyDescent="0.3">
      <c r="A51" s="297" t="s">
        <v>241</v>
      </c>
      <c r="B51" s="89">
        <v>2</v>
      </c>
      <c r="C51" s="12" t="s">
        <v>149</v>
      </c>
      <c r="D51" s="2" t="s">
        <v>298</v>
      </c>
      <c r="E51" s="13" t="s">
        <v>88</v>
      </c>
      <c r="F51" s="3" t="s">
        <v>151</v>
      </c>
      <c r="G51" s="3" t="s">
        <v>120</v>
      </c>
      <c r="H51" s="3" t="s">
        <v>126</v>
      </c>
      <c r="I51" s="16">
        <v>207</v>
      </c>
    </row>
    <row r="52" spans="1:10" ht="16.8" x14ac:dyDescent="0.3">
      <c r="A52" s="297" t="s">
        <v>242</v>
      </c>
      <c r="B52" s="89">
        <v>2</v>
      </c>
      <c r="C52" s="12" t="s">
        <v>149</v>
      </c>
      <c r="D52" s="2" t="s">
        <v>150</v>
      </c>
      <c r="E52" s="13" t="s">
        <v>88</v>
      </c>
      <c r="F52" s="3" t="s">
        <v>151</v>
      </c>
      <c r="G52" s="3" t="s">
        <v>120</v>
      </c>
      <c r="H52" s="3" t="s">
        <v>126</v>
      </c>
      <c r="I52" s="314">
        <v>208</v>
      </c>
    </row>
    <row r="53" spans="1:10" ht="16.8" x14ac:dyDescent="0.3">
      <c r="A53" s="297" t="s">
        <v>243</v>
      </c>
      <c r="B53" s="89">
        <v>2</v>
      </c>
      <c r="C53" s="12" t="s">
        <v>154</v>
      </c>
      <c r="D53" s="315" t="s">
        <v>150</v>
      </c>
      <c r="E53" s="13" t="s">
        <v>88</v>
      </c>
      <c r="F53" s="316" t="s">
        <v>156</v>
      </c>
      <c r="G53" s="3" t="s">
        <v>160</v>
      </c>
      <c r="H53" s="3" t="s">
        <v>302</v>
      </c>
      <c r="I53" s="16">
        <v>107</v>
      </c>
    </row>
    <row r="54" spans="1:10" ht="16.8" x14ac:dyDescent="0.3">
      <c r="A54" s="297" t="s">
        <v>244</v>
      </c>
      <c r="B54" s="89">
        <v>2</v>
      </c>
      <c r="C54" s="12" t="s">
        <v>185</v>
      </c>
      <c r="D54" s="2" t="s">
        <v>150</v>
      </c>
      <c r="E54" s="13" t="s">
        <v>88</v>
      </c>
      <c r="F54" s="3" t="s">
        <v>151</v>
      </c>
      <c r="G54" s="3" t="s">
        <v>300</v>
      </c>
      <c r="H54" s="3" t="s">
        <v>126</v>
      </c>
      <c r="I54" s="16">
        <v>213</v>
      </c>
    </row>
    <row r="55" spans="1:10" ht="16.8" x14ac:dyDescent="0.3">
      <c r="A55" s="297" t="s">
        <v>189</v>
      </c>
      <c r="B55" s="89">
        <v>2</v>
      </c>
      <c r="C55" s="265" t="s">
        <v>146</v>
      </c>
      <c r="D55" s="266" t="s">
        <v>178</v>
      </c>
      <c r="E55" s="226" t="s">
        <v>88</v>
      </c>
      <c r="F55" s="226" t="s">
        <v>131</v>
      </c>
      <c r="G55" s="226" t="s">
        <v>120</v>
      </c>
      <c r="H55" s="226" t="s">
        <v>126</v>
      </c>
      <c r="I55" s="267">
        <v>220</v>
      </c>
    </row>
    <row r="56" spans="1:10" ht="16.8" x14ac:dyDescent="0.3">
      <c r="A56" s="297" t="s">
        <v>307</v>
      </c>
      <c r="B56" s="89">
        <v>2</v>
      </c>
      <c r="C56" s="12" t="s">
        <v>149</v>
      </c>
      <c r="D56" s="315" t="s">
        <v>186</v>
      </c>
      <c r="E56" s="13" t="s">
        <v>308</v>
      </c>
      <c r="F56" s="316" t="s">
        <v>156</v>
      </c>
      <c r="G56" s="3" t="s">
        <v>309</v>
      </c>
      <c r="H56" s="3" t="s">
        <v>310</v>
      </c>
      <c r="I56" s="91">
        <v>149</v>
      </c>
      <c r="J56" s="75"/>
    </row>
    <row r="57" spans="1:10" ht="16.8" x14ac:dyDescent="0.3">
      <c r="A57" s="297" t="s">
        <v>245</v>
      </c>
      <c r="B57" s="89">
        <v>2</v>
      </c>
      <c r="C57" s="12" t="s">
        <v>149</v>
      </c>
      <c r="D57" s="2" t="s">
        <v>178</v>
      </c>
      <c r="E57" s="13" t="s">
        <v>88</v>
      </c>
      <c r="F57" s="3" t="s">
        <v>151</v>
      </c>
      <c r="G57" s="3" t="s">
        <v>120</v>
      </c>
      <c r="H57" s="3" t="s">
        <v>126</v>
      </c>
      <c r="I57" s="16">
        <v>233</v>
      </c>
      <c r="J57" s="75"/>
    </row>
    <row r="58" spans="1:10" ht="16.8" x14ac:dyDescent="0.3">
      <c r="A58" s="297" t="s">
        <v>246</v>
      </c>
      <c r="B58" s="89">
        <v>2</v>
      </c>
      <c r="C58" s="12" t="s">
        <v>154</v>
      </c>
      <c r="D58" s="2" t="s">
        <v>150</v>
      </c>
      <c r="E58" s="13" t="s">
        <v>88</v>
      </c>
      <c r="F58" s="3" t="s">
        <v>161</v>
      </c>
      <c r="G58" s="3" t="s">
        <v>160</v>
      </c>
      <c r="H58" s="3" t="s">
        <v>126</v>
      </c>
      <c r="I58" s="16">
        <v>236</v>
      </c>
      <c r="J58" s="75"/>
    </row>
    <row r="59" spans="1:10" ht="16.8" x14ac:dyDescent="0.3">
      <c r="A59" s="297" t="s">
        <v>247</v>
      </c>
      <c r="B59" s="89">
        <v>2</v>
      </c>
      <c r="C59" s="12" t="s">
        <v>185</v>
      </c>
      <c r="D59" s="2" t="s">
        <v>178</v>
      </c>
      <c r="E59" s="13" t="s">
        <v>88</v>
      </c>
      <c r="F59" s="3" t="s">
        <v>151</v>
      </c>
      <c r="G59" s="3" t="s">
        <v>157</v>
      </c>
      <c r="H59" s="3" t="s">
        <v>126</v>
      </c>
      <c r="I59" s="16">
        <v>245</v>
      </c>
    </row>
    <row r="60" spans="1:10" ht="16.8" x14ac:dyDescent="0.3">
      <c r="A60" s="297" t="s">
        <v>248</v>
      </c>
      <c r="B60" s="89">
        <v>2</v>
      </c>
      <c r="C60" s="12" t="s">
        <v>149</v>
      </c>
      <c r="D60" s="2" t="s">
        <v>186</v>
      </c>
      <c r="E60" s="13" t="s">
        <v>88</v>
      </c>
      <c r="F60" s="3" t="s">
        <v>161</v>
      </c>
      <c r="G60" s="3" t="s">
        <v>148</v>
      </c>
      <c r="H60" s="3" t="s">
        <v>126</v>
      </c>
      <c r="I60" s="16">
        <v>246</v>
      </c>
    </row>
    <row r="61" spans="1:10" ht="16.8" x14ac:dyDescent="0.3">
      <c r="A61" s="297" t="s">
        <v>249</v>
      </c>
      <c r="B61" s="89">
        <v>2</v>
      </c>
      <c r="C61" s="12" t="s">
        <v>185</v>
      </c>
      <c r="D61" s="2" t="s">
        <v>89</v>
      </c>
      <c r="E61" s="13" t="s">
        <v>88</v>
      </c>
      <c r="F61" s="3" t="s">
        <v>156</v>
      </c>
      <c r="G61" s="3" t="s">
        <v>120</v>
      </c>
      <c r="H61" s="3" t="s">
        <v>126</v>
      </c>
      <c r="I61" s="16">
        <v>254</v>
      </c>
    </row>
    <row r="62" spans="1:10" ht="16.8" x14ac:dyDescent="0.3">
      <c r="A62" s="297" t="s">
        <v>250</v>
      </c>
      <c r="B62" s="89">
        <v>2</v>
      </c>
      <c r="C62" s="12" t="s">
        <v>149</v>
      </c>
      <c r="D62" s="2" t="s">
        <v>298</v>
      </c>
      <c r="E62" s="13" t="s">
        <v>88</v>
      </c>
      <c r="F62" s="3" t="s">
        <v>151</v>
      </c>
      <c r="G62" s="3" t="s">
        <v>120</v>
      </c>
      <c r="H62" s="3" t="s">
        <v>126</v>
      </c>
      <c r="I62" s="16">
        <v>259</v>
      </c>
    </row>
    <row r="63" spans="1:10" ht="16.8" x14ac:dyDescent="0.3">
      <c r="A63" s="297" t="s">
        <v>251</v>
      </c>
      <c r="B63" s="89">
        <v>2</v>
      </c>
      <c r="C63" s="12" t="s">
        <v>297</v>
      </c>
      <c r="D63" s="2" t="s">
        <v>301</v>
      </c>
      <c r="E63" s="13" t="s">
        <v>88</v>
      </c>
      <c r="F63" s="3" t="s">
        <v>151</v>
      </c>
      <c r="G63" s="3" t="s">
        <v>157</v>
      </c>
      <c r="H63" s="3" t="s">
        <v>126</v>
      </c>
      <c r="I63" s="16">
        <v>272</v>
      </c>
    </row>
    <row r="64" spans="1:10" ht="16.8" x14ac:dyDescent="0.3">
      <c r="A64" s="297" t="s">
        <v>252</v>
      </c>
      <c r="B64" s="89">
        <v>2</v>
      </c>
      <c r="C64" s="12" t="s">
        <v>149</v>
      </c>
      <c r="D64" s="2" t="s">
        <v>150</v>
      </c>
      <c r="E64" s="13" t="s">
        <v>88</v>
      </c>
      <c r="F64" s="3" t="s">
        <v>151</v>
      </c>
      <c r="G64" s="3" t="s">
        <v>312</v>
      </c>
      <c r="H64" s="3" t="s">
        <v>126</v>
      </c>
      <c r="I64" s="16">
        <v>273</v>
      </c>
    </row>
    <row r="65" spans="1:9" ht="16.8" x14ac:dyDescent="0.3">
      <c r="A65" s="297" t="s">
        <v>188</v>
      </c>
      <c r="B65" s="89">
        <v>2</v>
      </c>
      <c r="C65" s="265" t="s">
        <v>146</v>
      </c>
      <c r="D65" s="266" t="s">
        <v>150</v>
      </c>
      <c r="E65" s="226" t="s">
        <v>88</v>
      </c>
      <c r="F65" s="226" t="s">
        <v>161</v>
      </c>
      <c r="G65" s="226" t="s">
        <v>157</v>
      </c>
      <c r="H65" s="226" t="s">
        <v>126</v>
      </c>
      <c r="I65" s="267">
        <v>275</v>
      </c>
    </row>
    <row r="66" spans="1:9" ht="16.8" x14ac:dyDescent="0.3">
      <c r="A66" s="297" t="s">
        <v>253</v>
      </c>
      <c r="B66" s="89">
        <v>2</v>
      </c>
      <c r="C66" s="12" t="s">
        <v>158</v>
      </c>
      <c r="D66" s="2" t="s">
        <v>298</v>
      </c>
      <c r="E66" s="13" t="s">
        <v>88</v>
      </c>
      <c r="F66" s="3" t="s">
        <v>147</v>
      </c>
      <c r="G66" s="3" t="s">
        <v>148</v>
      </c>
      <c r="H66" s="3" t="s">
        <v>126</v>
      </c>
      <c r="I66" s="16">
        <v>278</v>
      </c>
    </row>
    <row r="67" spans="1:9" ht="16.8" x14ac:dyDescent="0.3">
      <c r="A67" s="323" t="s">
        <v>254</v>
      </c>
      <c r="B67" s="95">
        <v>2</v>
      </c>
      <c r="C67" s="328" t="s">
        <v>154</v>
      </c>
      <c r="D67" s="329" t="s">
        <v>150</v>
      </c>
      <c r="E67" s="330" t="s">
        <v>88</v>
      </c>
      <c r="F67" s="331" t="s">
        <v>161</v>
      </c>
      <c r="G67" s="331" t="s">
        <v>157</v>
      </c>
      <c r="H67" s="331" t="s">
        <v>126</v>
      </c>
      <c r="I67" s="332">
        <v>301</v>
      </c>
    </row>
    <row r="68" spans="1:9" ht="16.8" x14ac:dyDescent="0.3">
      <c r="A68" s="297" t="s">
        <v>191</v>
      </c>
      <c r="B68" s="89">
        <v>3</v>
      </c>
      <c r="C68" s="265" t="s">
        <v>146</v>
      </c>
      <c r="D68" s="266" t="s">
        <v>89</v>
      </c>
      <c r="E68" s="226" t="s">
        <v>88</v>
      </c>
      <c r="F68" s="226" t="s">
        <v>156</v>
      </c>
      <c r="G68" s="226" t="s">
        <v>120</v>
      </c>
      <c r="H68" s="226" t="s">
        <v>126</v>
      </c>
      <c r="I68" s="267">
        <v>201</v>
      </c>
    </row>
    <row r="69" spans="1:9" ht="16.8" x14ac:dyDescent="0.3">
      <c r="A69" s="297" t="s">
        <v>255</v>
      </c>
      <c r="B69" s="89">
        <v>3</v>
      </c>
      <c r="C69" s="12" t="s">
        <v>297</v>
      </c>
      <c r="D69" s="2" t="s">
        <v>89</v>
      </c>
      <c r="E69" s="13" t="s">
        <v>88</v>
      </c>
      <c r="F69" s="3" t="s">
        <v>161</v>
      </c>
      <c r="G69" s="3" t="s">
        <v>148</v>
      </c>
      <c r="H69" s="3" t="s">
        <v>126</v>
      </c>
      <c r="I69" s="16">
        <v>223</v>
      </c>
    </row>
    <row r="70" spans="1:9" ht="16.8" x14ac:dyDescent="0.3">
      <c r="A70" s="297" t="s">
        <v>177</v>
      </c>
      <c r="B70" s="89">
        <v>3</v>
      </c>
      <c r="C70" s="265" t="s">
        <v>149</v>
      </c>
      <c r="D70" s="266" t="s">
        <v>178</v>
      </c>
      <c r="E70" s="226" t="s">
        <v>88</v>
      </c>
      <c r="F70" s="226" t="s">
        <v>151</v>
      </c>
      <c r="G70" s="226" t="s">
        <v>120</v>
      </c>
      <c r="H70" s="226" t="s">
        <v>126</v>
      </c>
      <c r="I70" s="267">
        <v>232</v>
      </c>
    </row>
    <row r="71" spans="1:9" ht="16.8" x14ac:dyDescent="0.3">
      <c r="A71" s="297" t="s">
        <v>193</v>
      </c>
      <c r="B71" s="89">
        <v>3</v>
      </c>
      <c r="C71" s="12" t="s">
        <v>154</v>
      </c>
      <c r="D71" s="2" t="s">
        <v>150</v>
      </c>
      <c r="E71" s="13" t="s">
        <v>88</v>
      </c>
      <c r="F71" s="316" t="s">
        <v>151</v>
      </c>
      <c r="G71" s="3" t="s">
        <v>312</v>
      </c>
      <c r="H71" s="3" t="s">
        <v>303</v>
      </c>
      <c r="I71" s="91">
        <v>114</v>
      </c>
    </row>
    <row r="72" spans="1:9" ht="16.8" x14ac:dyDescent="0.3">
      <c r="A72" s="297" t="s">
        <v>256</v>
      </c>
      <c r="B72" s="89">
        <v>3</v>
      </c>
      <c r="C72" s="318" t="s">
        <v>149</v>
      </c>
      <c r="D72" s="315" t="s">
        <v>178</v>
      </c>
      <c r="E72" s="316" t="s">
        <v>88</v>
      </c>
      <c r="F72" s="316" t="s">
        <v>147</v>
      </c>
      <c r="G72" s="316" t="s">
        <v>312</v>
      </c>
      <c r="H72" s="3" t="s">
        <v>126</v>
      </c>
      <c r="I72" s="319">
        <v>251</v>
      </c>
    </row>
    <row r="73" spans="1:9" ht="16.8" x14ac:dyDescent="0.3">
      <c r="A73" s="297" t="s">
        <v>180</v>
      </c>
      <c r="B73" s="89">
        <v>3</v>
      </c>
      <c r="C73" s="265" t="s">
        <v>149</v>
      </c>
      <c r="D73" s="266" t="s">
        <v>150</v>
      </c>
      <c r="E73" s="226" t="s">
        <v>88</v>
      </c>
      <c r="F73" s="226" t="s">
        <v>147</v>
      </c>
      <c r="G73" s="226" t="s">
        <v>160</v>
      </c>
      <c r="H73" s="226" t="s">
        <v>126</v>
      </c>
      <c r="I73" s="267">
        <v>239</v>
      </c>
    </row>
    <row r="74" spans="1:9" ht="16.8" x14ac:dyDescent="0.3">
      <c r="A74" s="297" t="s">
        <v>257</v>
      </c>
      <c r="B74" s="89">
        <v>3</v>
      </c>
      <c r="C74" s="12" t="s">
        <v>158</v>
      </c>
      <c r="D74" s="2" t="s">
        <v>298</v>
      </c>
      <c r="E74" s="13" t="s">
        <v>88</v>
      </c>
      <c r="F74" s="3" t="s">
        <v>314</v>
      </c>
      <c r="G74" s="3" t="s">
        <v>299</v>
      </c>
      <c r="H74" s="3" t="s">
        <v>126</v>
      </c>
      <c r="I74" s="16">
        <v>247</v>
      </c>
    </row>
    <row r="75" spans="1:9" ht="16.8" x14ac:dyDescent="0.3">
      <c r="A75" s="297" t="s">
        <v>258</v>
      </c>
      <c r="B75" s="89">
        <v>3</v>
      </c>
      <c r="C75" s="12" t="s">
        <v>297</v>
      </c>
      <c r="D75" s="2" t="s">
        <v>315</v>
      </c>
      <c r="E75" s="13" t="s">
        <v>88</v>
      </c>
      <c r="F75" s="3" t="s">
        <v>316</v>
      </c>
      <c r="G75" s="3" t="s">
        <v>157</v>
      </c>
      <c r="H75" s="3" t="s">
        <v>126</v>
      </c>
      <c r="I75" s="16">
        <v>250</v>
      </c>
    </row>
    <row r="76" spans="1:9" ht="16.8" x14ac:dyDescent="0.3">
      <c r="A76" s="297" t="s">
        <v>259</v>
      </c>
      <c r="B76" s="89">
        <v>3</v>
      </c>
      <c r="C76" s="12" t="s">
        <v>154</v>
      </c>
      <c r="D76" s="2" t="s">
        <v>89</v>
      </c>
      <c r="E76" s="3" t="s">
        <v>318</v>
      </c>
      <c r="F76" s="316" t="s">
        <v>319</v>
      </c>
      <c r="G76" s="3" t="s">
        <v>312</v>
      </c>
      <c r="H76" s="3" t="s">
        <v>126</v>
      </c>
      <c r="I76" s="16">
        <v>260</v>
      </c>
    </row>
    <row r="77" spans="1:9" ht="16.8" x14ac:dyDescent="0.3">
      <c r="A77" s="297" t="s">
        <v>260</v>
      </c>
      <c r="B77" s="89">
        <v>3</v>
      </c>
      <c r="C77" s="12" t="s">
        <v>297</v>
      </c>
      <c r="D77" s="2" t="s">
        <v>301</v>
      </c>
      <c r="E77" s="13" t="s">
        <v>88</v>
      </c>
      <c r="F77" s="3" t="s">
        <v>151</v>
      </c>
      <c r="G77" s="3" t="s">
        <v>157</v>
      </c>
      <c r="H77" s="3" t="s">
        <v>126</v>
      </c>
      <c r="I77" s="16">
        <v>266</v>
      </c>
    </row>
    <row r="78" spans="1:9" ht="16.8" x14ac:dyDescent="0.3">
      <c r="A78" s="297" t="s">
        <v>261</v>
      </c>
      <c r="B78" s="89">
        <v>3</v>
      </c>
      <c r="C78" s="12" t="s">
        <v>159</v>
      </c>
      <c r="D78" s="2" t="s">
        <v>150</v>
      </c>
      <c r="E78" s="13" t="s">
        <v>88</v>
      </c>
      <c r="F78" s="3" t="s">
        <v>147</v>
      </c>
      <c r="G78" s="3" t="s">
        <v>120</v>
      </c>
      <c r="H78" s="3" t="s">
        <v>126</v>
      </c>
      <c r="I78" s="16">
        <v>269</v>
      </c>
    </row>
    <row r="79" spans="1:9" ht="16.8" x14ac:dyDescent="0.3">
      <c r="A79" s="297" t="s">
        <v>262</v>
      </c>
      <c r="B79" s="89">
        <v>3</v>
      </c>
      <c r="C79" s="12" t="s">
        <v>149</v>
      </c>
      <c r="D79" s="2" t="s">
        <v>150</v>
      </c>
      <c r="E79" s="13" t="s">
        <v>318</v>
      </c>
      <c r="F79" s="3" t="s">
        <v>151</v>
      </c>
      <c r="G79" s="3" t="s">
        <v>300</v>
      </c>
      <c r="H79" s="3" t="s">
        <v>126</v>
      </c>
      <c r="I79" s="16">
        <v>275</v>
      </c>
    </row>
    <row r="80" spans="1:9" ht="16.8" x14ac:dyDescent="0.3">
      <c r="A80" s="297" t="s">
        <v>513</v>
      </c>
      <c r="B80" s="89">
        <v>3</v>
      </c>
      <c r="C80" s="12" t="s">
        <v>159</v>
      </c>
      <c r="D80" s="520" t="s">
        <v>89</v>
      </c>
      <c r="E80" s="13" t="s">
        <v>88</v>
      </c>
      <c r="F80" s="519" t="s">
        <v>151</v>
      </c>
      <c r="G80" s="3" t="s">
        <v>160</v>
      </c>
      <c r="H80" s="3" t="s">
        <v>514</v>
      </c>
      <c r="I80" s="16">
        <v>104</v>
      </c>
    </row>
    <row r="81" spans="1:9" ht="16.8" x14ac:dyDescent="0.3">
      <c r="A81" s="297" t="s">
        <v>263</v>
      </c>
      <c r="B81" s="89">
        <v>3</v>
      </c>
      <c r="C81" s="12" t="s">
        <v>149</v>
      </c>
      <c r="D81" s="2" t="s">
        <v>150</v>
      </c>
      <c r="E81" s="13" t="s">
        <v>88</v>
      </c>
      <c r="F81" s="3" t="s">
        <v>147</v>
      </c>
      <c r="G81" s="3" t="s">
        <v>160</v>
      </c>
      <c r="H81" s="3" t="s">
        <v>126</v>
      </c>
      <c r="I81" s="16">
        <v>280</v>
      </c>
    </row>
    <row r="82" spans="1:9" ht="16.8" x14ac:dyDescent="0.3">
      <c r="A82" s="297" t="s">
        <v>264</v>
      </c>
      <c r="B82" s="89">
        <v>3</v>
      </c>
      <c r="C82" s="12" t="s">
        <v>149</v>
      </c>
      <c r="D82" s="2" t="s">
        <v>298</v>
      </c>
      <c r="E82" s="320" t="s">
        <v>88</v>
      </c>
      <c r="F82" s="316" t="s">
        <v>151</v>
      </c>
      <c r="G82" s="316" t="s">
        <v>157</v>
      </c>
      <c r="H82" s="3" t="s">
        <v>152</v>
      </c>
      <c r="I82" s="16">
        <v>202</v>
      </c>
    </row>
    <row r="83" spans="1:9" ht="16.8" x14ac:dyDescent="0.3">
      <c r="A83" s="297" t="s">
        <v>265</v>
      </c>
      <c r="B83" s="89">
        <v>3</v>
      </c>
      <c r="C83" s="12" t="s">
        <v>154</v>
      </c>
      <c r="D83" s="2" t="s">
        <v>150</v>
      </c>
      <c r="E83" s="13" t="s">
        <v>88</v>
      </c>
      <c r="F83" s="3" t="s">
        <v>161</v>
      </c>
      <c r="G83" s="3" t="s">
        <v>160</v>
      </c>
      <c r="H83" s="3" t="s">
        <v>126</v>
      </c>
      <c r="I83" s="16">
        <v>284</v>
      </c>
    </row>
    <row r="84" spans="1:9" ht="16.8" x14ac:dyDescent="0.3">
      <c r="A84" s="297" t="s">
        <v>266</v>
      </c>
      <c r="B84" s="89">
        <v>3</v>
      </c>
      <c r="C84" s="12" t="s">
        <v>146</v>
      </c>
      <c r="D84" s="315" t="s">
        <v>150</v>
      </c>
      <c r="E84" s="13" t="s">
        <v>88</v>
      </c>
      <c r="F84" s="3" t="s">
        <v>147</v>
      </c>
      <c r="G84" s="3" t="s">
        <v>160</v>
      </c>
      <c r="H84" s="3" t="s">
        <v>303</v>
      </c>
      <c r="I84" s="91">
        <v>128</v>
      </c>
    </row>
    <row r="85" spans="1:9" ht="16.8" x14ac:dyDescent="0.3">
      <c r="A85" s="323" t="s">
        <v>267</v>
      </c>
      <c r="B85" s="95">
        <v>3</v>
      </c>
      <c r="C85" s="328" t="s">
        <v>159</v>
      </c>
      <c r="D85" s="329" t="s">
        <v>89</v>
      </c>
      <c r="E85" s="330" t="s">
        <v>88</v>
      </c>
      <c r="F85" s="331" t="s">
        <v>151</v>
      </c>
      <c r="G85" s="331" t="s">
        <v>163</v>
      </c>
      <c r="H85" s="331" t="s">
        <v>126</v>
      </c>
      <c r="I85" s="332">
        <v>298</v>
      </c>
    </row>
    <row r="86" spans="1:9" ht="16.8" x14ac:dyDescent="0.3">
      <c r="A86" s="297" t="s">
        <v>268</v>
      </c>
      <c r="B86" s="89">
        <v>4</v>
      </c>
      <c r="C86" s="12" t="s">
        <v>158</v>
      </c>
      <c r="D86" s="315" t="s">
        <v>155</v>
      </c>
      <c r="E86" s="13" t="s">
        <v>88</v>
      </c>
      <c r="F86" s="316" t="s">
        <v>161</v>
      </c>
      <c r="G86" s="3" t="s">
        <v>160</v>
      </c>
      <c r="H86" s="3" t="s">
        <v>303</v>
      </c>
      <c r="I86" s="91">
        <v>103</v>
      </c>
    </row>
    <row r="87" spans="1:9" ht="16.8" x14ac:dyDescent="0.3">
      <c r="A87" s="297" t="s">
        <v>269</v>
      </c>
      <c r="B87" s="89">
        <v>4</v>
      </c>
      <c r="C87" s="12" t="s">
        <v>149</v>
      </c>
      <c r="D87" s="2" t="s">
        <v>186</v>
      </c>
      <c r="E87" s="13" t="s">
        <v>88</v>
      </c>
      <c r="F87" s="3" t="s">
        <v>304</v>
      </c>
      <c r="G87" s="3" t="s">
        <v>148</v>
      </c>
      <c r="H87" s="3" t="s">
        <v>126</v>
      </c>
      <c r="I87" s="16">
        <v>221</v>
      </c>
    </row>
    <row r="88" spans="1:9" ht="16.8" x14ac:dyDescent="0.3">
      <c r="A88" s="297" t="s">
        <v>270</v>
      </c>
      <c r="B88" s="89">
        <v>4</v>
      </c>
      <c r="C88" s="12" t="s">
        <v>297</v>
      </c>
      <c r="D88" s="2" t="s">
        <v>89</v>
      </c>
      <c r="E88" s="13" t="s">
        <v>88</v>
      </c>
      <c r="F88" s="3" t="s">
        <v>161</v>
      </c>
      <c r="G88" s="3" t="s">
        <v>120</v>
      </c>
      <c r="H88" s="3" t="s">
        <v>126</v>
      </c>
      <c r="I88" s="16">
        <v>221</v>
      </c>
    </row>
    <row r="89" spans="1:9" ht="16.8" x14ac:dyDescent="0.3">
      <c r="A89" s="297" t="s">
        <v>271</v>
      </c>
      <c r="B89" s="89">
        <v>4</v>
      </c>
      <c r="C89" s="12" t="s">
        <v>159</v>
      </c>
      <c r="D89" s="2" t="s">
        <v>89</v>
      </c>
      <c r="E89" s="13" t="s">
        <v>88</v>
      </c>
      <c r="F89" s="3" t="s">
        <v>147</v>
      </c>
      <c r="G89" s="3" t="s">
        <v>148</v>
      </c>
      <c r="H89" s="3" t="s">
        <v>126</v>
      </c>
      <c r="I89" s="16">
        <v>226</v>
      </c>
    </row>
    <row r="90" spans="1:9" ht="16.8" x14ac:dyDescent="0.3">
      <c r="A90" s="297" t="s">
        <v>272</v>
      </c>
      <c r="B90" s="89">
        <v>4</v>
      </c>
      <c r="C90" s="12" t="s">
        <v>154</v>
      </c>
      <c r="D90" s="2" t="s">
        <v>150</v>
      </c>
      <c r="E90" s="13" t="s">
        <v>88</v>
      </c>
      <c r="F90" s="3" t="s">
        <v>161</v>
      </c>
      <c r="G90" s="3" t="s">
        <v>160</v>
      </c>
      <c r="H90" s="3" t="s">
        <v>126</v>
      </c>
      <c r="I90" s="16">
        <v>228</v>
      </c>
    </row>
    <row r="91" spans="1:9" ht="16.8" x14ac:dyDescent="0.3">
      <c r="A91" s="297" t="s">
        <v>273</v>
      </c>
      <c r="B91" s="89">
        <v>4</v>
      </c>
      <c r="C91" s="12" t="s">
        <v>185</v>
      </c>
      <c r="D91" s="2" t="s">
        <v>89</v>
      </c>
      <c r="E91" s="320" t="s">
        <v>313</v>
      </c>
      <c r="F91" s="3" t="s">
        <v>156</v>
      </c>
      <c r="G91" s="3" t="s">
        <v>120</v>
      </c>
      <c r="H91" s="3" t="s">
        <v>302</v>
      </c>
      <c r="I91" s="16">
        <v>120</v>
      </c>
    </row>
    <row r="92" spans="1:9" ht="16.8" x14ac:dyDescent="0.3">
      <c r="A92" s="297" t="s">
        <v>274</v>
      </c>
      <c r="B92" s="89">
        <v>4</v>
      </c>
      <c r="C92" s="12" t="s">
        <v>297</v>
      </c>
      <c r="D92" s="2" t="s">
        <v>298</v>
      </c>
      <c r="E92" s="320" t="s">
        <v>88</v>
      </c>
      <c r="F92" s="316" t="s">
        <v>151</v>
      </c>
      <c r="G92" s="316" t="s">
        <v>322</v>
      </c>
      <c r="H92" s="3" t="s">
        <v>152</v>
      </c>
      <c r="I92" s="16">
        <v>174</v>
      </c>
    </row>
    <row r="93" spans="1:9" ht="16.8" x14ac:dyDescent="0.3">
      <c r="A93" s="297" t="s">
        <v>184</v>
      </c>
      <c r="B93" s="89">
        <v>4</v>
      </c>
      <c r="C93" s="265" t="s">
        <v>185</v>
      </c>
      <c r="D93" s="266" t="s">
        <v>89</v>
      </c>
      <c r="E93" s="226" t="s">
        <v>88</v>
      </c>
      <c r="F93" s="226" t="s">
        <v>151</v>
      </c>
      <c r="G93" s="226" t="s">
        <v>160</v>
      </c>
      <c r="H93" s="226" t="s">
        <v>126</v>
      </c>
      <c r="I93" s="267">
        <v>245</v>
      </c>
    </row>
    <row r="94" spans="1:9" ht="16.8" x14ac:dyDescent="0.3">
      <c r="A94" s="297" t="s">
        <v>275</v>
      </c>
      <c r="B94" s="89">
        <v>4</v>
      </c>
      <c r="C94" s="322" t="s">
        <v>154</v>
      </c>
      <c r="D94" s="2" t="s">
        <v>323</v>
      </c>
      <c r="E94" s="316" t="s">
        <v>318</v>
      </c>
      <c r="F94" s="3" t="s">
        <v>147</v>
      </c>
      <c r="G94" s="316" t="s">
        <v>299</v>
      </c>
      <c r="H94" s="3" t="s">
        <v>126</v>
      </c>
      <c r="I94" s="16">
        <v>247</v>
      </c>
    </row>
    <row r="95" spans="1:9" ht="16.8" x14ac:dyDescent="0.3">
      <c r="A95" s="297" t="s">
        <v>276</v>
      </c>
      <c r="B95" s="89">
        <v>4</v>
      </c>
      <c r="C95" s="12" t="s">
        <v>154</v>
      </c>
      <c r="D95" s="2" t="s">
        <v>89</v>
      </c>
      <c r="E95" s="3" t="s">
        <v>88</v>
      </c>
      <c r="F95" s="3" t="s">
        <v>147</v>
      </c>
      <c r="G95" s="3" t="s">
        <v>148</v>
      </c>
      <c r="H95" s="3" t="s">
        <v>303</v>
      </c>
      <c r="I95" s="16">
        <v>115</v>
      </c>
    </row>
    <row r="96" spans="1:9" ht="16.8" x14ac:dyDescent="0.3">
      <c r="A96" s="297" t="s">
        <v>277</v>
      </c>
      <c r="B96" s="89">
        <v>4</v>
      </c>
      <c r="C96" s="12" t="s">
        <v>154</v>
      </c>
      <c r="D96" s="2" t="s">
        <v>89</v>
      </c>
      <c r="E96" s="3" t="s">
        <v>88</v>
      </c>
      <c r="F96" s="3" t="s">
        <v>147</v>
      </c>
      <c r="G96" s="3" t="s">
        <v>148</v>
      </c>
      <c r="H96" s="3" t="s">
        <v>303</v>
      </c>
      <c r="I96" s="16">
        <v>115</v>
      </c>
    </row>
    <row r="97" spans="1:9" ht="16.8" x14ac:dyDescent="0.3">
      <c r="A97" s="297" t="s">
        <v>278</v>
      </c>
      <c r="B97" s="89">
        <v>4</v>
      </c>
      <c r="C97" s="12" t="s">
        <v>154</v>
      </c>
      <c r="D97" s="2" t="s">
        <v>89</v>
      </c>
      <c r="E97" s="3" t="s">
        <v>88</v>
      </c>
      <c r="F97" s="3" t="s">
        <v>147</v>
      </c>
      <c r="G97" s="3" t="s">
        <v>148</v>
      </c>
      <c r="H97" s="3" t="s">
        <v>303</v>
      </c>
      <c r="I97" s="16">
        <v>116</v>
      </c>
    </row>
    <row r="98" spans="1:9" ht="16.8" x14ac:dyDescent="0.3">
      <c r="A98" s="297" t="s">
        <v>279</v>
      </c>
      <c r="B98" s="89">
        <v>4</v>
      </c>
      <c r="C98" s="12" t="s">
        <v>154</v>
      </c>
      <c r="D98" s="2" t="s">
        <v>89</v>
      </c>
      <c r="E98" s="3" t="s">
        <v>88</v>
      </c>
      <c r="F98" s="3" t="s">
        <v>147</v>
      </c>
      <c r="G98" s="3" t="s">
        <v>148</v>
      </c>
      <c r="H98" s="3" t="s">
        <v>303</v>
      </c>
      <c r="I98" s="16">
        <v>116</v>
      </c>
    </row>
    <row r="99" spans="1:9" ht="16.8" x14ac:dyDescent="0.3">
      <c r="A99" s="297" t="s">
        <v>280</v>
      </c>
      <c r="B99" s="89">
        <v>4</v>
      </c>
      <c r="C99" s="12" t="s">
        <v>154</v>
      </c>
      <c r="D99" s="2" t="s">
        <v>89</v>
      </c>
      <c r="E99" s="3" t="s">
        <v>88</v>
      </c>
      <c r="F99" s="3" t="s">
        <v>161</v>
      </c>
      <c r="G99" s="3" t="s">
        <v>148</v>
      </c>
      <c r="H99" s="3" t="s">
        <v>303</v>
      </c>
      <c r="I99" s="16">
        <v>116</v>
      </c>
    </row>
    <row r="100" spans="1:9" ht="16.8" x14ac:dyDescent="0.3">
      <c r="A100" s="297" t="s">
        <v>281</v>
      </c>
      <c r="B100" s="89">
        <v>4</v>
      </c>
      <c r="C100" s="12" t="s">
        <v>154</v>
      </c>
      <c r="D100" s="2" t="s">
        <v>89</v>
      </c>
      <c r="E100" s="3" t="s">
        <v>88</v>
      </c>
      <c r="F100" s="3" t="s">
        <v>147</v>
      </c>
      <c r="G100" s="3" t="s">
        <v>148</v>
      </c>
      <c r="H100" s="3" t="s">
        <v>303</v>
      </c>
      <c r="I100" s="16">
        <v>116</v>
      </c>
    </row>
    <row r="101" spans="1:9" ht="16.8" x14ac:dyDescent="0.3">
      <c r="A101" s="297" t="s">
        <v>499</v>
      </c>
      <c r="B101" s="89">
        <v>4</v>
      </c>
      <c r="C101" s="12" t="s">
        <v>297</v>
      </c>
      <c r="D101" s="520" t="s">
        <v>155</v>
      </c>
      <c r="E101" s="13" t="s">
        <v>305</v>
      </c>
      <c r="F101" s="519" t="s">
        <v>151</v>
      </c>
      <c r="G101" s="3" t="s">
        <v>312</v>
      </c>
      <c r="H101" s="3" t="s">
        <v>303</v>
      </c>
      <c r="I101" s="91">
        <v>97</v>
      </c>
    </row>
    <row r="102" spans="1:9" ht="16.8" x14ac:dyDescent="0.3">
      <c r="A102" s="297" t="s">
        <v>491</v>
      </c>
      <c r="B102" s="89">
        <v>4</v>
      </c>
      <c r="C102" s="12" t="s">
        <v>146</v>
      </c>
      <c r="D102" s="2" t="s">
        <v>150</v>
      </c>
      <c r="E102" s="13" t="s">
        <v>88</v>
      </c>
      <c r="F102" s="519" t="s">
        <v>163</v>
      </c>
      <c r="G102" s="519" t="s">
        <v>120</v>
      </c>
      <c r="H102" s="3" t="s">
        <v>126</v>
      </c>
      <c r="I102" s="16">
        <v>274</v>
      </c>
    </row>
    <row r="103" spans="1:9" ht="16.8" x14ac:dyDescent="0.3">
      <c r="A103" s="297" t="s">
        <v>282</v>
      </c>
      <c r="B103" s="89">
        <v>4</v>
      </c>
      <c r="C103" s="265" t="s">
        <v>158</v>
      </c>
      <c r="D103" s="2" t="s">
        <v>150</v>
      </c>
      <c r="E103" s="13" t="s">
        <v>88</v>
      </c>
      <c r="F103" s="3" t="s">
        <v>147</v>
      </c>
      <c r="G103" s="3" t="s">
        <v>120</v>
      </c>
      <c r="H103" s="3" t="s">
        <v>126</v>
      </c>
      <c r="I103" s="267">
        <v>258</v>
      </c>
    </row>
    <row r="104" spans="1:9" ht="16.8" x14ac:dyDescent="0.3">
      <c r="A104" s="297" t="s">
        <v>283</v>
      </c>
      <c r="B104" s="89">
        <v>4</v>
      </c>
      <c r="C104" s="12" t="s">
        <v>297</v>
      </c>
      <c r="D104" s="2" t="s">
        <v>155</v>
      </c>
      <c r="E104" s="320" t="s">
        <v>88</v>
      </c>
      <c r="F104" s="316" t="s">
        <v>156</v>
      </c>
      <c r="G104" s="316" t="s">
        <v>120</v>
      </c>
      <c r="H104" s="3" t="s">
        <v>152</v>
      </c>
      <c r="I104" s="16">
        <v>166</v>
      </c>
    </row>
    <row r="105" spans="1:9" ht="16.8" x14ac:dyDescent="0.3">
      <c r="A105" s="297" t="s">
        <v>317</v>
      </c>
      <c r="B105" s="89">
        <v>4</v>
      </c>
      <c r="C105" s="12" t="s">
        <v>297</v>
      </c>
      <c r="D105" s="2" t="s">
        <v>301</v>
      </c>
      <c r="E105" s="13" t="s">
        <v>88</v>
      </c>
      <c r="F105" s="3" t="s">
        <v>147</v>
      </c>
      <c r="G105" s="3" t="s">
        <v>157</v>
      </c>
      <c r="H105" s="3" t="s">
        <v>303</v>
      </c>
      <c r="I105" s="91">
        <v>120</v>
      </c>
    </row>
    <row r="106" spans="1:9" ht="16.8" x14ac:dyDescent="0.3">
      <c r="A106" s="323" t="s">
        <v>284</v>
      </c>
      <c r="B106" s="95">
        <v>4</v>
      </c>
      <c r="C106" s="328" t="s">
        <v>154</v>
      </c>
      <c r="D106" s="329" t="s">
        <v>150</v>
      </c>
      <c r="E106" s="330" t="s">
        <v>88</v>
      </c>
      <c r="F106" s="331" t="s">
        <v>161</v>
      </c>
      <c r="G106" s="331" t="s">
        <v>120</v>
      </c>
      <c r="H106" s="331" t="s">
        <v>126</v>
      </c>
      <c r="I106" s="332">
        <v>281</v>
      </c>
    </row>
    <row r="107" spans="1:9" ht="16.8" x14ac:dyDescent="0.3">
      <c r="A107" s="297" t="s">
        <v>285</v>
      </c>
      <c r="B107" s="89">
        <v>5</v>
      </c>
      <c r="C107" s="12" t="s">
        <v>149</v>
      </c>
      <c r="D107" s="2" t="s">
        <v>89</v>
      </c>
      <c r="E107" s="3" t="s">
        <v>88</v>
      </c>
      <c r="F107" s="3" t="s">
        <v>147</v>
      </c>
      <c r="G107" s="3" t="s">
        <v>300</v>
      </c>
      <c r="H107" s="3" t="s">
        <v>126</v>
      </c>
      <c r="I107" s="16">
        <v>202</v>
      </c>
    </row>
    <row r="108" spans="1:9" ht="16.8" x14ac:dyDescent="0.3">
      <c r="A108" s="297" t="s">
        <v>311</v>
      </c>
      <c r="B108" s="89">
        <v>5</v>
      </c>
      <c r="C108" s="12" t="s">
        <v>149</v>
      </c>
      <c r="D108" s="315" t="s">
        <v>89</v>
      </c>
      <c r="E108" s="317" t="s">
        <v>88</v>
      </c>
      <c r="F108" s="316" t="s">
        <v>156</v>
      </c>
      <c r="G108" s="316" t="s">
        <v>160</v>
      </c>
      <c r="H108" s="3" t="s">
        <v>303</v>
      </c>
      <c r="I108" s="91">
        <v>99</v>
      </c>
    </row>
    <row r="109" spans="1:9" ht="16.8" x14ac:dyDescent="0.3">
      <c r="A109" s="297" t="s">
        <v>286</v>
      </c>
      <c r="B109" s="89">
        <v>5</v>
      </c>
      <c r="C109" s="12" t="s">
        <v>297</v>
      </c>
      <c r="D109" s="315" t="s">
        <v>150</v>
      </c>
      <c r="E109" s="13" t="s">
        <v>320</v>
      </c>
      <c r="F109" s="316" t="s">
        <v>156</v>
      </c>
      <c r="G109" s="316" t="s">
        <v>312</v>
      </c>
      <c r="H109" s="3" t="s">
        <v>321</v>
      </c>
      <c r="I109" s="16">
        <v>110</v>
      </c>
    </row>
    <row r="110" spans="1:9" ht="16.8" x14ac:dyDescent="0.3">
      <c r="A110" s="297" t="s">
        <v>287</v>
      </c>
      <c r="B110" s="89">
        <v>5</v>
      </c>
      <c r="C110" s="12" t="s">
        <v>297</v>
      </c>
      <c r="D110" s="2" t="s">
        <v>178</v>
      </c>
      <c r="E110" s="13" t="s">
        <v>88</v>
      </c>
      <c r="F110" s="3" t="s">
        <v>147</v>
      </c>
      <c r="G110" s="3" t="s">
        <v>148</v>
      </c>
      <c r="H110" s="3" t="s">
        <v>126</v>
      </c>
      <c r="I110" s="16">
        <v>222</v>
      </c>
    </row>
    <row r="111" spans="1:9" ht="16.8" x14ac:dyDescent="0.3">
      <c r="A111" s="297" t="s">
        <v>288</v>
      </c>
      <c r="B111" s="89">
        <v>5</v>
      </c>
      <c r="C111" s="12" t="s">
        <v>297</v>
      </c>
      <c r="D111" s="315" t="s">
        <v>150</v>
      </c>
      <c r="E111" s="316" t="s">
        <v>318</v>
      </c>
      <c r="F111" s="3" t="s">
        <v>147</v>
      </c>
      <c r="G111" s="316" t="s">
        <v>322</v>
      </c>
      <c r="H111" s="3" t="s">
        <v>126</v>
      </c>
      <c r="I111" s="16">
        <v>256</v>
      </c>
    </row>
    <row r="112" spans="1:9" ht="16.8" x14ac:dyDescent="0.3">
      <c r="A112" s="297" t="s">
        <v>289</v>
      </c>
      <c r="B112" s="89">
        <v>5</v>
      </c>
      <c r="C112" s="12" t="s">
        <v>130</v>
      </c>
      <c r="D112" s="2" t="s">
        <v>324</v>
      </c>
      <c r="E112" s="13" t="s">
        <v>325</v>
      </c>
      <c r="F112" s="316" t="s">
        <v>163</v>
      </c>
      <c r="G112" s="316" t="s">
        <v>300</v>
      </c>
      <c r="H112" s="3" t="s">
        <v>126</v>
      </c>
      <c r="I112" s="16">
        <v>259</v>
      </c>
    </row>
    <row r="113" spans="1:9" ht="16.8" x14ac:dyDescent="0.3">
      <c r="A113" s="297" t="s">
        <v>290</v>
      </c>
      <c r="B113" s="89">
        <v>5</v>
      </c>
      <c r="C113" s="12" t="s">
        <v>149</v>
      </c>
      <c r="D113" s="2" t="s">
        <v>89</v>
      </c>
      <c r="E113" s="320" t="s">
        <v>88</v>
      </c>
      <c r="F113" s="3" t="s">
        <v>304</v>
      </c>
      <c r="G113" s="3" t="s">
        <v>160</v>
      </c>
      <c r="H113" s="3" t="s">
        <v>126</v>
      </c>
      <c r="I113" s="16">
        <v>292</v>
      </c>
    </row>
    <row r="114" spans="1:9" ht="16.8" x14ac:dyDescent="0.3">
      <c r="A114" s="297" t="s">
        <v>500</v>
      </c>
      <c r="B114" s="89">
        <v>5</v>
      </c>
      <c r="C114" s="12" t="s">
        <v>149</v>
      </c>
      <c r="D114" s="520" t="s">
        <v>89</v>
      </c>
      <c r="E114" s="13" t="s">
        <v>88</v>
      </c>
      <c r="F114" s="3" t="s">
        <v>147</v>
      </c>
      <c r="G114" s="3" t="s">
        <v>120</v>
      </c>
      <c r="H114" s="3" t="s">
        <v>303</v>
      </c>
      <c r="I114" s="91">
        <v>108</v>
      </c>
    </row>
    <row r="115" spans="1:9" ht="16.8" x14ac:dyDescent="0.3">
      <c r="A115" s="297" t="s">
        <v>497</v>
      </c>
      <c r="B115" s="89">
        <v>5</v>
      </c>
      <c r="C115" s="12" t="s">
        <v>146</v>
      </c>
      <c r="D115" s="2" t="s">
        <v>150</v>
      </c>
      <c r="E115" s="13" t="s">
        <v>320</v>
      </c>
      <c r="F115" s="3" t="s">
        <v>502</v>
      </c>
      <c r="G115" s="3" t="s">
        <v>312</v>
      </c>
      <c r="H115" s="3" t="s">
        <v>126</v>
      </c>
      <c r="I115" s="16">
        <v>301</v>
      </c>
    </row>
    <row r="116" spans="1:9" ht="16.8" x14ac:dyDescent="0.3">
      <c r="A116" s="297" t="s">
        <v>187</v>
      </c>
      <c r="B116" s="89">
        <v>5</v>
      </c>
      <c r="C116" s="265" t="s">
        <v>154</v>
      </c>
      <c r="D116" s="266" t="s">
        <v>186</v>
      </c>
      <c r="E116" s="226" t="s">
        <v>88</v>
      </c>
      <c r="F116" s="226" t="s">
        <v>151</v>
      </c>
      <c r="G116" s="226" t="s">
        <v>148</v>
      </c>
      <c r="H116" s="226" t="s">
        <v>126</v>
      </c>
      <c r="I116" s="267">
        <v>292</v>
      </c>
    </row>
    <row r="117" spans="1:9" ht="16.8" x14ac:dyDescent="0.3">
      <c r="A117" s="323" t="s">
        <v>291</v>
      </c>
      <c r="B117" s="95">
        <v>5</v>
      </c>
      <c r="C117" s="324" t="s">
        <v>154</v>
      </c>
      <c r="D117" s="325" t="s">
        <v>298</v>
      </c>
      <c r="E117" s="326" t="s">
        <v>88</v>
      </c>
      <c r="F117" s="326" t="s">
        <v>161</v>
      </c>
      <c r="G117" s="326" t="s">
        <v>148</v>
      </c>
      <c r="H117" s="326" t="s">
        <v>126</v>
      </c>
      <c r="I117" s="327">
        <v>299</v>
      </c>
    </row>
    <row r="118" spans="1:9" ht="16.8" x14ac:dyDescent="0.3">
      <c r="A118" s="297" t="s">
        <v>485</v>
      </c>
      <c r="B118" s="89">
        <v>6</v>
      </c>
      <c r="C118" s="265" t="s">
        <v>297</v>
      </c>
      <c r="D118" s="266" t="s">
        <v>89</v>
      </c>
      <c r="E118" s="226" t="s">
        <v>88</v>
      </c>
      <c r="F118" s="226" t="s">
        <v>161</v>
      </c>
      <c r="G118" s="226" t="s">
        <v>148</v>
      </c>
      <c r="H118" s="226" t="s">
        <v>126</v>
      </c>
      <c r="I118" s="267">
        <v>221</v>
      </c>
    </row>
    <row r="119" spans="1:9" ht="16.8" x14ac:dyDescent="0.3">
      <c r="A119" s="297" t="s">
        <v>515</v>
      </c>
      <c r="B119" s="89">
        <v>6</v>
      </c>
      <c r="C119" s="12" t="s">
        <v>154</v>
      </c>
      <c r="D119" s="520" t="s">
        <v>89</v>
      </c>
      <c r="E119" s="13" t="s">
        <v>88</v>
      </c>
      <c r="F119" s="519" t="s">
        <v>161</v>
      </c>
      <c r="G119" s="3" t="s">
        <v>120</v>
      </c>
      <c r="H119" s="3" t="s">
        <v>303</v>
      </c>
      <c r="I119" s="91">
        <v>108</v>
      </c>
    </row>
    <row r="120" spans="1:9" ht="16.8" x14ac:dyDescent="0.3">
      <c r="A120" s="297" t="s">
        <v>498</v>
      </c>
      <c r="B120" s="89">
        <v>6</v>
      </c>
      <c r="C120" s="12" t="s">
        <v>146</v>
      </c>
      <c r="D120" s="2" t="s">
        <v>150</v>
      </c>
      <c r="E120" s="13" t="s">
        <v>88</v>
      </c>
      <c r="F120" s="519" t="s">
        <v>151</v>
      </c>
      <c r="G120" s="519" t="s">
        <v>120</v>
      </c>
      <c r="H120" s="3" t="s">
        <v>126</v>
      </c>
      <c r="I120" s="16">
        <v>296</v>
      </c>
    </row>
    <row r="121" spans="1:9" ht="17.399999999999999" thickBot="1" x14ac:dyDescent="0.35">
      <c r="A121" s="333" t="s">
        <v>486</v>
      </c>
      <c r="B121" s="334">
        <v>6</v>
      </c>
      <c r="C121" s="335" t="s">
        <v>149</v>
      </c>
      <c r="D121" s="336" t="s">
        <v>298</v>
      </c>
      <c r="E121" s="337" t="s">
        <v>88</v>
      </c>
      <c r="F121" s="337" t="s">
        <v>161</v>
      </c>
      <c r="G121" s="337" t="s">
        <v>148</v>
      </c>
      <c r="H121" s="337" t="s">
        <v>126</v>
      </c>
      <c r="I121" s="338">
        <v>222</v>
      </c>
    </row>
    <row r="122" spans="1:9" ht="16.2" thickTop="1" x14ac:dyDescent="0.3"/>
    <row r="123" spans="1:9" ht="16.2" thickBot="1" x14ac:dyDescent="0.35">
      <c r="A123" s="46"/>
      <c r="B123" s="171" t="s">
        <v>93</v>
      </c>
      <c r="C123" s="171" t="s">
        <v>516</v>
      </c>
      <c r="H123" s="274"/>
    </row>
    <row r="124" spans="1:9" ht="16.8" x14ac:dyDescent="0.3">
      <c r="B124" s="536">
        <v>0</v>
      </c>
      <c r="C124" s="536">
        <f t="shared" ref="C124:C130" si="0">COUNTIF($B$3:$B$121,B124)</f>
        <v>32</v>
      </c>
    </row>
    <row r="125" spans="1:9" ht="16.8" x14ac:dyDescent="0.3">
      <c r="B125" s="537">
        <v>1</v>
      </c>
      <c r="C125" s="537">
        <f t="shared" si="0"/>
        <v>14</v>
      </c>
    </row>
    <row r="126" spans="1:9" ht="16.8" x14ac:dyDescent="0.3">
      <c r="B126" s="537">
        <v>2</v>
      </c>
      <c r="C126" s="537">
        <f t="shared" si="0"/>
        <v>19</v>
      </c>
    </row>
    <row r="127" spans="1:9" ht="16.8" x14ac:dyDescent="0.3">
      <c r="B127" s="537">
        <v>3</v>
      </c>
      <c r="C127" s="537">
        <f t="shared" si="0"/>
        <v>18</v>
      </c>
    </row>
    <row r="128" spans="1:9" ht="16.8" x14ac:dyDescent="0.3">
      <c r="B128" s="537">
        <v>4</v>
      </c>
      <c r="C128" s="537">
        <f t="shared" si="0"/>
        <v>21</v>
      </c>
    </row>
    <row r="129" spans="2:3" ht="16.8" x14ac:dyDescent="0.3">
      <c r="B129" s="537">
        <v>5</v>
      </c>
      <c r="C129" s="537">
        <f t="shared" si="0"/>
        <v>11</v>
      </c>
    </row>
    <row r="130" spans="2:3" ht="17.399999999999999" thickBot="1" x14ac:dyDescent="0.35">
      <c r="B130" s="538">
        <v>6</v>
      </c>
      <c r="C130" s="538">
        <f t="shared" si="0"/>
        <v>4</v>
      </c>
    </row>
  </sheetData>
  <sortState xmlns:xlrd2="http://schemas.microsoft.com/office/spreadsheetml/2017/richdata2" ref="A3:I89">
    <sortCondition ref="B3:B89"/>
    <sortCondition ref="A3:A89"/>
  </sortState>
  <conditionalFormatting sqref="B3:B121">
    <cfRule type="containsBlanks" dxfId="65" priority="98">
      <formula>LEN(TRIM(B3))=0</formula>
    </cfRule>
    <cfRule type="cellIs" dxfId="64" priority="97" operator="equal">
      <formula>1</formula>
    </cfRule>
    <cfRule type="cellIs" dxfId="63" priority="96" operator="equal">
      <formula>2</formula>
    </cfRule>
    <cfRule type="cellIs" dxfId="62" priority="95" operator="equal">
      <formula>3</formula>
    </cfRule>
    <cfRule type="cellIs" dxfId="61" priority="89" operator="equal">
      <formula>9</formula>
    </cfRule>
    <cfRule type="cellIs" dxfId="60" priority="94" operator="equal">
      <formula>4</formula>
    </cfRule>
    <cfRule type="cellIs" dxfId="59" priority="104" operator="equal">
      <formula>5</formula>
    </cfRule>
    <cfRule type="cellIs" dxfId="58" priority="93" operator="equal">
      <formula>5</formula>
    </cfRule>
    <cfRule type="cellIs" dxfId="57" priority="92" operator="equal">
      <formula>6</formula>
    </cfRule>
    <cfRule type="cellIs" dxfId="56" priority="91" operator="equal">
      <formula>7</formula>
    </cfRule>
    <cfRule type="cellIs" dxfId="55" priority="90" operator="equal">
      <formula>8</formula>
    </cfRule>
    <cfRule type="cellIs" dxfId="54" priority="105" operator="equal">
      <formula>4</formula>
    </cfRule>
    <cfRule type="cellIs" dxfId="53" priority="103" operator="equal">
      <formula>6</formula>
    </cfRule>
    <cfRule type="cellIs" dxfId="52" priority="102" operator="equal">
      <formula>7</formula>
    </cfRule>
    <cfRule type="cellIs" dxfId="51" priority="101" operator="equal">
      <formula>8</formula>
    </cfRule>
    <cfRule type="cellIs" dxfId="50" priority="100" operator="equal">
      <formula>9</formula>
    </cfRule>
    <cfRule type="cellIs" dxfId="49" priority="99" operator="equal">
      <formula>0</formula>
    </cfRule>
    <cfRule type="cellIs" dxfId="48" priority="106" operator="equal">
      <formula>3</formula>
    </cfRule>
    <cfRule type="cellIs" dxfId="47" priority="107" operator="equal">
      <formula>2</formula>
    </cfRule>
    <cfRule type="cellIs" dxfId="46" priority="108" operator="equal">
      <formula>1</formula>
    </cfRule>
    <cfRule type="containsBlanks" dxfId="45" priority="109">
      <formula>LEN(TRIM(B3))=0</formula>
    </cfRule>
    <cfRule type="cellIs" dxfId="44" priority="110" operator="equal">
      <formula>0</formula>
    </cfRule>
  </conditionalFormatting>
  <conditionalFormatting sqref="B124">
    <cfRule type="cellIs" dxfId="43" priority="50" operator="equal">
      <formula>4</formula>
    </cfRule>
    <cfRule type="cellIs" dxfId="42" priority="52" operator="equal">
      <formula>2</formula>
    </cfRule>
    <cfRule type="cellIs" dxfId="41" priority="53" operator="equal">
      <formula>1</formula>
    </cfRule>
    <cfRule type="containsBlanks" dxfId="40" priority="54">
      <formula>LEN(TRIM(B124))=0</formula>
    </cfRule>
    <cfRule type="cellIs" dxfId="39" priority="55" operator="equal">
      <formula>0</formula>
    </cfRule>
    <cfRule type="cellIs" dxfId="38" priority="51" operator="equal">
      <formula>3</formula>
    </cfRule>
    <cfRule type="cellIs" dxfId="37" priority="45" operator="equal">
      <formula>9</formula>
    </cfRule>
    <cfRule type="cellIs" dxfId="36" priority="46" operator="equal">
      <formula>8</formula>
    </cfRule>
    <cfRule type="cellIs" dxfId="35" priority="47" operator="equal">
      <formula>7</formula>
    </cfRule>
    <cfRule type="cellIs" dxfId="34" priority="48" operator="equal">
      <formula>6</formula>
    </cfRule>
    <cfRule type="cellIs" dxfId="33" priority="49" operator="equal">
      <formula>5</formula>
    </cfRule>
  </conditionalFormatting>
  <conditionalFormatting sqref="B124:B130">
    <cfRule type="containsBlanks" dxfId="32" priority="65">
      <formula>LEN(TRIM(B124))=0</formula>
    </cfRule>
    <cfRule type="cellIs" dxfId="31" priority="64" operator="equal">
      <formula>1</formula>
    </cfRule>
    <cfRule type="cellIs" dxfId="30" priority="63" operator="equal">
      <formula>2</formula>
    </cfRule>
    <cfRule type="cellIs" dxfId="29" priority="62" operator="equal">
      <formula>3</formula>
    </cfRule>
    <cfRule type="cellIs" dxfId="28" priority="61" operator="equal">
      <formula>4</formula>
    </cfRule>
    <cfRule type="cellIs" dxfId="27" priority="60" operator="equal">
      <formula>5</formula>
    </cfRule>
    <cfRule type="cellIs" dxfId="26" priority="59" operator="equal">
      <formula>6</formula>
    </cfRule>
    <cfRule type="cellIs" dxfId="25" priority="58" operator="equal">
      <formula>7</formula>
    </cfRule>
    <cfRule type="cellIs" dxfId="24" priority="57" operator="equal">
      <formula>8</formula>
    </cfRule>
    <cfRule type="cellIs" dxfId="23" priority="66" operator="equal">
      <formula>0</formula>
    </cfRule>
    <cfRule type="cellIs" dxfId="22" priority="56" operator="equal">
      <formula>9</formula>
    </cfRule>
  </conditionalFormatting>
  <conditionalFormatting sqref="B125:B130">
    <cfRule type="cellIs" dxfId="21" priority="83" operator="equal">
      <formula>4</formula>
    </cfRule>
    <cfRule type="cellIs" dxfId="20" priority="82" operator="equal">
      <formula>5</formula>
    </cfRule>
    <cfRule type="cellIs" dxfId="19" priority="81" operator="equal">
      <formula>6</formula>
    </cfRule>
    <cfRule type="cellIs" dxfId="18" priority="80" operator="equal">
      <formula>7</formula>
    </cfRule>
    <cfRule type="cellIs" dxfId="17" priority="79" operator="equal">
      <formula>8</formula>
    </cfRule>
    <cfRule type="cellIs" dxfId="16" priority="78" operator="equal">
      <formula>9</formula>
    </cfRule>
    <cfRule type="cellIs" dxfId="15" priority="84" operator="equal">
      <formula>3</formula>
    </cfRule>
    <cfRule type="cellIs" dxfId="14" priority="85" operator="equal">
      <formula>2</formula>
    </cfRule>
    <cfRule type="cellIs" dxfId="13" priority="86" operator="equal">
      <formula>1</formula>
    </cfRule>
    <cfRule type="containsBlanks" dxfId="12" priority="87">
      <formula>LEN(TRIM(B125))=0</formula>
    </cfRule>
    <cfRule type="cellIs" dxfId="11" priority="88"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5"/>
  <sheetViews>
    <sheetView showGridLines="0" workbookViewId="0"/>
  </sheetViews>
  <sheetFormatPr defaultColWidth="13" defaultRowHeight="15.6" x14ac:dyDescent="0.3"/>
  <cols>
    <col min="1" max="1" width="16.3984375" style="46" bestFit="1" customWidth="1"/>
    <col min="2" max="2" width="3.8984375" style="46" bestFit="1" customWidth="1"/>
    <col min="3" max="3" width="4" style="46" customWidth="1"/>
    <col min="4" max="4" width="4.3984375" style="46" bestFit="1" customWidth="1"/>
    <col min="5" max="5" width="4.09765625" style="46" bestFit="1" customWidth="1"/>
    <col min="6" max="11" width="3.8984375" style="46" bestFit="1" customWidth="1"/>
    <col min="12" max="12" width="1.59765625" style="19" customWidth="1"/>
    <col min="13" max="13" width="22.796875" style="19" bestFit="1" customWidth="1"/>
    <col min="14" max="14" width="6.19921875" style="19" bestFit="1" customWidth="1"/>
    <col min="15" max="15" width="11.296875" style="19" bestFit="1" customWidth="1"/>
    <col min="16" max="16" width="8.8984375" style="19" bestFit="1" customWidth="1"/>
    <col min="17" max="17" width="4.09765625" style="19" bestFit="1" customWidth="1"/>
    <col min="18" max="18" width="6.296875" style="19" bestFit="1" customWidth="1"/>
    <col min="19" max="19" width="2" style="19" customWidth="1"/>
    <col min="20" max="20" width="22.796875" style="19" bestFit="1" customWidth="1"/>
    <col min="21" max="21" width="6.19921875" style="19" bestFit="1" customWidth="1"/>
    <col min="22" max="22" width="11.296875" style="19" bestFit="1" customWidth="1"/>
    <col min="23" max="23" width="8.8984375" style="19" bestFit="1" customWidth="1"/>
    <col min="24" max="24" width="4.09765625" style="19" bestFit="1" customWidth="1"/>
    <col min="25" max="25" width="6.296875" style="19" bestFit="1" customWidth="1"/>
    <col min="26" max="16384" width="13" style="19"/>
  </cols>
  <sheetData>
    <row r="1" spans="1:25" ht="22.2" thickTop="1" thickBot="1" x14ac:dyDescent="0.35">
      <c r="A1" s="48"/>
      <c r="B1" s="485" t="s">
        <v>109</v>
      </c>
      <c r="C1" s="350"/>
      <c r="D1" s="350"/>
      <c r="E1" s="350"/>
      <c r="F1" s="350"/>
      <c r="G1" s="350"/>
      <c r="H1" s="350"/>
      <c r="I1" s="350"/>
      <c r="J1" s="350"/>
      <c r="K1" s="351"/>
      <c r="M1" s="484" t="s">
        <v>357</v>
      </c>
      <c r="N1" s="352"/>
      <c r="O1" s="352"/>
      <c r="P1" s="352"/>
      <c r="Q1" s="352"/>
      <c r="R1" s="353"/>
      <c r="T1" s="484" t="s">
        <v>517</v>
      </c>
      <c r="U1" s="352"/>
      <c r="V1" s="352"/>
      <c r="W1" s="352"/>
      <c r="X1" s="352"/>
      <c r="Y1" s="353"/>
    </row>
    <row r="2" spans="1:25" s="48" customFormat="1" ht="18" thickTop="1" thickBot="1" x14ac:dyDescent="0.35">
      <c r="B2" s="354" t="s">
        <v>95</v>
      </c>
      <c r="C2" s="355" t="s">
        <v>96</v>
      </c>
      <c r="D2" s="355" t="s">
        <v>97</v>
      </c>
      <c r="E2" s="355" t="s">
        <v>98</v>
      </c>
      <c r="F2" s="356" t="s">
        <v>99</v>
      </c>
      <c r="G2" s="355" t="s">
        <v>100</v>
      </c>
      <c r="H2" s="355" t="s">
        <v>101</v>
      </c>
      <c r="I2" s="355" t="s">
        <v>102</v>
      </c>
      <c r="J2" s="356" t="s">
        <v>103</v>
      </c>
      <c r="K2" s="357" t="s">
        <v>104</v>
      </c>
      <c r="M2" s="358" t="s">
        <v>70</v>
      </c>
      <c r="N2" s="359" t="s">
        <v>93</v>
      </c>
      <c r="O2" s="360" t="s">
        <v>461</v>
      </c>
      <c r="P2" s="360" t="s">
        <v>512</v>
      </c>
      <c r="Q2" s="360" t="s">
        <v>356</v>
      </c>
      <c r="R2" s="361" t="s">
        <v>108</v>
      </c>
      <c r="T2" s="358" t="s">
        <v>70</v>
      </c>
      <c r="U2" s="359" t="s">
        <v>93</v>
      </c>
      <c r="V2" s="360" t="s">
        <v>461</v>
      </c>
      <c r="W2" s="360" t="s">
        <v>512</v>
      </c>
      <c r="X2" s="360" t="s">
        <v>356</v>
      </c>
      <c r="Y2" s="361" t="s">
        <v>108</v>
      </c>
    </row>
    <row r="3" spans="1:25" ht="17.399999999999999" thickTop="1" x14ac:dyDescent="0.3">
      <c r="A3" s="76" t="s">
        <v>106</v>
      </c>
      <c r="B3" s="362">
        <v>4</v>
      </c>
      <c r="C3" s="363">
        <v>4</v>
      </c>
      <c r="D3" s="363">
        <v>4</v>
      </c>
      <c r="E3" s="363">
        <v>4</v>
      </c>
      <c r="F3" s="363">
        <v>3</v>
      </c>
      <c r="G3" s="363">
        <v>2</v>
      </c>
      <c r="H3" s="363">
        <v>1</v>
      </c>
      <c r="I3" s="364">
        <v>0</v>
      </c>
      <c r="J3" s="364">
        <v>0</v>
      </c>
      <c r="K3" s="365">
        <v>0</v>
      </c>
      <c r="M3" s="297" t="s">
        <v>119</v>
      </c>
      <c r="N3" s="89">
        <v>0</v>
      </c>
      <c r="O3" s="89"/>
      <c r="P3" s="89">
        <v>0</v>
      </c>
      <c r="Q3" s="344">
        <f>10+N3+P3+'Personal File'!$C$14</f>
        <v>18</v>
      </c>
      <c r="R3" s="345" t="s">
        <v>505</v>
      </c>
      <c r="T3" s="297" t="s">
        <v>119</v>
      </c>
      <c r="U3" s="89">
        <v>0</v>
      </c>
      <c r="V3" s="89"/>
      <c r="W3" s="89">
        <v>0</v>
      </c>
      <c r="X3" s="344">
        <f>10+U3+W3+'Personal File'!$C$14</f>
        <v>18</v>
      </c>
      <c r="Y3" s="345" t="s">
        <v>508</v>
      </c>
    </row>
    <row r="4" spans="1:25" ht="16.8" x14ac:dyDescent="0.3">
      <c r="A4" s="313" t="s">
        <v>228</v>
      </c>
      <c r="B4" s="366">
        <v>0</v>
      </c>
      <c r="C4" s="228">
        <v>2</v>
      </c>
      <c r="D4" s="228">
        <v>2</v>
      </c>
      <c r="E4" s="228">
        <v>2</v>
      </c>
      <c r="F4" s="228">
        <v>2</v>
      </c>
      <c r="G4" s="228">
        <v>1</v>
      </c>
      <c r="H4" s="228">
        <v>1</v>
      </c>
      <c r="I4" s="367">
        <v>0</v>
      </c>
      <c r="J4" s="367">
        <v>0</v>
      </c>
      <c r="K4" s="368">
        <v>0</v>
      </c>
      <c r="M4" s="297" t="s">
        <v>335</v>
      </c>
      <c r="N4" s="89">
        <v>0</v>
      </c>
      <c r="O4" s="89"/>
      <c r="P4" s="89">
        <v>0</v>
      </c>
      <c r="Q4" s="344">
        <f>10+N4+P4+'Personal File'!$C$14</f>
        <v>18</v>
      </c>
      <c r="R4" s="345" t="s">
        <v>508</v>
      </c>
      <c r="T4" s="297" t="s">
        <v>335</v>
      </c>
      <c r="U4" s="89">
        <v>0</v>
      </c>
      <c r="V4" s="89"/>
      <c r="W4" s="89">
        <v>0</v>
      </c>
      <c r="X4" s="344">
        <f>10+U4+W4+'Personal File'!$C$14</f>
        <v>18</v>
      </c>
      <c r="Y4" s="345" t="s">
        <v>508</v>
      </c>
    </row>
    <row r="5" spans="1:25" ht="17.399999999999999" thickBot="1" x14ac:dyDescent="0.35">
      <c r="A5" s="554" t="s">
        <v>105</v>
      </c>
      <c r="B5" s="555">
        <f t="shared" ref="B5:K5" si="0">SUM(B3:B4)</f>
        <v>4</v>
      </c>
      <c r="C5" s="556">
        <f t="shared" si="0"/>
        <v>6</v>
      </c>
      <c r="D5" s="556">
        <f t="shared" si="0"/>
        <v>6</v>
      </c>
      <c r="E5" s="556">
        <f t="shared" ref="E5:F5" si="1">SUM(E3:E4)</f>
        <v>6</v>
      </c>
      <c r="F5" s="556">
        <f t="shared" si="1"/>
        <v>5</v>
      </c>
      <c r="G5" s="556">
        <f t="shared" ref="G5:H5" si="2">SUM(G3:G4)</f>
        <v>3</v>
      </c>
      <c r="H5" s="556">
        <f t="shared" si="2"/>
        <v>2</v>
      </c>
      <c r="I5" s="557">
        <f t="shared" si="0"/>
        <v>0</v>
      </c>
      <c r="J5" s="557">
        <f t="shared" si="0"/>
        <v>0</v>
      </c>
      <c r="K5" s="558">
        <f t="shared" si="0"/>
        <v>0</v>
      </c>
      <c r="M5" s="297" t="s">
        <v>141</v>
      </c>
      <c r="N5" s="89">
        <v>0</v>
      </c>
      <c r="O5" s="89"/>
      <c r="P5" s="89">
        <v>1</v>
      </c>
      <c r="Q5" s="344">
        <f>10+N5+P5+'Personal File'!$C$14</f>
        <v>19</v>
      </c>
      <c r="R5" s="345" t="s">
        <v>508</v>
      </c>
      <c r="T5" s="297" t="s">
        <v>141</v>
      </c>
      <c r="U5" s="89">
        <v>0</v>
      </c>
      <c r="V5" s="89"/>
      <c r="W5" s="89">
        <v>1</v>
      </c>
      <c r="X5" s="344">
        <f>10+U5+W5+'Personal File'!$C$14</f>
        <v>19</v>
      </c>
      <c r="Y5" s="345" t="s">
        <v>508</v>
      </c>
    </row>
    <row r="6" spans="1:25" ht="17.399999999999999" thickBot="1" x14ac:dyDescent="0.35">
      <c r="A6" s="549" t="s">
        <v>135</v>
      </c>
      <c r="B6" s="550">
        <f>10+LEFT(B2,1)+'Personal File'!$C$16</f>
        <v>10</v>
      </c>
      <c r="C6" s="551">
        <f>10+LEFT(C2,1)+'Personal File'!$C$16</f>
        <v>11</v>
      </c>
      <c r="D6" s="551">
        <f>10+LEFT(D2,1)+'Personal File'!$C$16</f>
        <v>12</v>
      </c>
      <c r="E6" s="551">
        <f>10+LEFT(E2,1)+'Personal File'!$C$16</f>
        <v>13</v>
      </c>
      <c r="F6" s="551">
        <f>10+LEFT(F2,1)+'Personal File'!$C$16</f>
        <v>14</v>
      </c>
      <c r="G6" s="551">
        <f>10+LEFT(G2,1)+'Personal File'!$C$16</f>
        <v>15</v>
      </c>
      <c r="H6" s="551">
        <f>10+LEFT(H2,1)+'Personal File'!$C$16</f>
        <v>16</v>
      </c>
      <c r="I6" s="552">
        <f>10+LEFT(I2,1)+'Personal File'!$C$16</f>
        <v>17</v>
      </c>
      <c r="J6" s="552">
        <f>10+LEFT(J2,1)+'Personal File'!$C$16</f>
        <v>18</v>
      </c>
      <c r="K6" s="553">
        <f>10+LEFT(K2,1)+'Personal File'!$C$16</f>
        <v>19</v>
      </c>
      <c r="M6" s="323" t="s">
        <v>341</v>
      </c>
      <c r="N6" s="95">
        <v>0</v>
      </c>
      <c r="O6" s="95"/>
      <c r="P6" s="95">
        <v>0</v>
      </c>
      <c r="Q6" s="346">
        <f>10+N6+P6+'Personal File'!$C$14</f>
        <v>18</v>
      </c>
      <c r="R6" s="347" t="s">
        <v>508</v>
      </c>
      <c r="T6" s="323" t="s">
        <v>341</v>
      </c>
      <c r="U6" s="95">
        <v>0</v>
      </c>
      <c r="V6" s="95"/>
      <c r="W6" s="95">
        <v>0</v>
      </c>
      <c r="X6" s="346">
        <f>10+U6+W6+'Personal File'!$C$14</f>
        <v>18</v>
      </c>
      <c r="Y6" s="347" t="s">
        <v>508</v>
      </c>
    </row>
    <row r="7" spans="1:25" ht="17.399999999999999" thickTop="1" x14ac:dyDescent="0.3">
      <c r="C7" s="46" t="s">
        <v>165</v>
      </c>
      <c r="D7" s="25">
        <f>'Personal File'!E3+'Personal File'!E4</f>
        <v>12</v>
      </c>
      <c r="M7" s="297" t="s">
        <v>231</v>
      </c>
      <c r="N7" s="89">
        <v>1</v>
      </c>
      <c r="O7" s="89"/>
      <c r="P7" s="89">
        <v>1</v>
      </c>
      <c r="Q7" s="344">
        <f>10+N7+P7+'Personal File'!$C$14</f>
        <v>20</v>
      </c>
      <c r="R7" s="345" t="s">
        <v>508</v>
      </c>
      <c r="T7" s="297" t="s">
        <v>231</v>
      </c>
      <c r="U7" s="89">
        <v>1</v>
      </c>
      <c r="V7" s="89"/>
      <c r="W7" s="89">
        <v>1</v>
      </c>
      <c r="X7" s="344">
        <f>10+U7+W7+'Personal File'!$C$14</f>
        <v>20</v>
      </c>
      <c r="Y7" s="345" t="s">
        <v>508</v>
      </c>
    </row>
    <row r="8" spans="1:25" ht="16.8" x14ac:dyDescent="0.3">
      <c r="A8" s="9"/>
      <c r="E8" s="19"/>
      <c r="F8" s="19"/>
      <c r="G8" s="19"/>
      <c r="H8" s="19"/>
      <c r="I8" s="19"/>
      <c r="J8" s="19"/>
      <c r="K8" s="19"/>
      <c r="M8" s="297" t="s">
        <v>233</v>
      </c>
      <c r="N8" s="89">
        <v>1</v>
      </c>
      <c r="O8" s="89"/>
      <c r="P8" s="89">
        <v>0</v>
      </c>
      <c r="Q8" s="344">
        <f>10+N8+P8+'Personal File'!$C$14</f>
        <v>19</v>
      </c>
      <c r="R8" s="345" t="s">
        <v>505</v>
      </c>
      <c r="T8" s="297" t="s">
        <v>232</v>
      </c>
      <c r="U8" s="89">
        <v>1</v>
      </c>
      <c r="V8" s="89"/>
      <c r="W8" s="89">
        <v>0</v>
      </c>
      <c r="X8" s="344">
        <f>10+U8+W8+'Personal File'!$C$14</f>
        <v>19</v>
      </c>
      <c r="Y8" s="345" t="s">
        <v>508</v>
      </c>
    </row>
    <row r="9" spans="1:25" ht="16.8" x14ac:dyDescent="0.3">
      <c r="F9" s="19"/>
      <c r="G9" s="19"/>
      <c r="H9" s="19"/>
      <c r="I9" s="19"/>
      <c r="J9" s="19"/>
      <c r="K9" s="19"/>
      <c r="M9" s="297" t="s">
        <v>233</v>
      </c>
      <c r="N9" s="89">
        <v>1</v>
      </c>
      <c r="O9" s="89"/>
      <c r="P9" s="89">
        <v>0</v>
      </c>
      <c r="Q9" s="344">
        <f>10+N9+P9+'Personal File'!$C$14</f>
        <v>19</v>
      </c>
      <c r="R9" s="345" t="s">
        <v>508</v>
      </c>
      <c r="T9" s="297" t="s">
        <v>233</v>
      </c>
      <c r="U9" s="89">
        <v>1</v>
      </c>
      <c r="V9" s="89"/>
      <c r="W9" s="89">
        <v>0</v>
      </c>
      <c r="X9" s="344">
        <f>10+U9+W9+'Personal File'!$C$14</f>
        <v>19</v>
      </c>
      <c r="Y9" s="345" t="s">
        <v>508</v>
      </c>
    </row>
    <row r="10" spans="1:25" ht="16.8" x14ac:dyDescent="0.3">
      <c r="I10" s="19"/>
      <c r="J10" s="19"/>
      <c r="K10" s="19"/>
      <c r="M10" s="297" t="s">
        <v>233</v>
      </c>
      <c r="N10" s="89">
        <v>1</v>
      </c>
      <c r="O10" s="89"/>
      <c r="P10" s="89">
        <v>0</v>
      </c>
      <c r="Q10" s="344">
        <f>10+N10+P10+'Personal File'!$C$14</f>
        <v>19</v>
      </c>
      <c r="R10" s="345" t="s">
        <v>508</v>
      </c>
      <c r="T10" s="297" t="s">
        <v>233</v>
      </c>
      <c r="U10" s="89">
        <v>1</v>
      </c>
      <c r="V10" s="89"/>
      <c r="W10" s="89">
        <v>0</v>
      </c>
      <c r="X10" s="344">
        <f>10+U10+W10+'Personal File'!$C$14</f>
        <v>19</v>
      </c>
      <c r="Y10" s="345" t="s">
        <v>508</v>
      </c>
    </row>
    <row r="11" spans="1:25" ht="16.8" x14ac:dyDescent="0.3">
      <c r="M11" s="297" t="s">
        <v>235</v>
      </c>
      <c r="N11" s="89">
        <v>1</v>
      </c>
      <c r="O11" s="89"/>
      <c r="P11" s="89">
        <v>0</v>
      </c>
      <c r="Q11" s="344">
        <f>10+N11+P11+'Personal File'!$C$14</f>
        <v>19</v>
      </c>
      <c r="R11" s="345" t="s">
        <v>508</v>
      </c>
      <c r="T11" s="297" t="s">
        <v>235</v>
      </c>
      <c r="U11" s="89">
        <v>1</v>
      </c>
      <c r="V11" s="89"/>
      <c r="W11" s="89">
        <v>0</v>
      </c>
      <c r="X11" s="344">
        <f>10+U11+W11+'Personal File'!$C$14</f>
        <v>19</v>
      </c>
      <c r="Y11" s="345" t="s">
        <v>508</v>
      </c>
    </row>
    <row r="12" spans="1:25" ht="16.8" x14ac:dyDescent="0.3">
      <c r="M12" s="323" t="s">
        <v>238</v>
      </c>
      <c r="N12" s="95">
        <v>1</v>
      </c>
      <c r="O12" s="95" t="s">
        <v>462</v>
      </c>
      <c r="P12" s="95">
        <v>0</v>
      </c>
      <c r="Q12" s="346">
        <f>10+N12+P12+'Personal File'!$C$14</f>
        <v>19</v>
      </c>
      <c r="R12" s="347" t="s">
        <v>505</v>
      </c>
      <c r="T12" s="323" t="s">
        <v>238</v>
      </c>
      <c r="U12" s="95">
        <v>1</v>
      </c>
      <c r="V12" s="95" t="s">
        <v>462</v>
      </c>
      <c r="W12" s="95">
        <v>0</v>
      </c>
      <c r="X12" s="346">
        <f>10+U12+W12+'Personal File'!$C$14</f>
        <v>19</v>
      </c>
      <c r="Y12" s="347" t="s">
        <v>508</v>
      </c>
    </row>
    <row r="13" spans="1:25" ht="16.8" x14ac:dyDescent="0.3">
      <c r="K13" s="295"/>
      <c r="M13" s="297" t="s">
        <v>246</v>
      </c>
      <c r="N13" s="89">
        <v>2</v>
      </c>
      <c r="O13" s="89"/>
      <c r="P13" s="89">
        <v>0</v>
      </c>
      <c r="Q13" s="344">
        <f>10+N13+P13+'Personal File'!$C$14</f>
        <v>20</v>
      </c>
      <c r="R13" s="345" t="s">
        <v>508</v>
      </c>
      <c r="T13" s="297" t="s">
        <v>246</v>
      </c>
      <c r="U13" s="89">
        <v>2</v>
      </c>
      <c r="V13" s="89"/>
      <c r="W13" s="89">
        <v>0</v>
      </c>
      <c r="X13" s="344">
        <f>10+U13+W13+'Personal File'!$C$14</f>
        <v>20</v>
      </c>
      <c r="Y13" s="345" t="s">
        <v>508</v>
      </c>
    </row>
    <row r="14" spans="1:25" ht="16.8" x14ac:dyDescent="0.3">
      <c r="M14" s="297" t="s">
        <v>247</v>
      </c>
      <c r="N14" s="89">
        <v>2</v>
      </c>
      <c r="O14" s="89"/>
      <c r="P14" s="89">
        <v>0</v>
      </c>
      <c r="Q14" s="344">
        <f>10+N14+P14+'Personal File'!$C$14</f>
        <v>20</v>
      </c>
      <c r="R14" s="345" t="s">
        <v>505</v>
      </c>
      <c r="T14" s="297" t="s">
        <v>247</v>
      </c>
      <c r="U14" s="89">
        <v>2</v>
      </c>
      <c r="V14" s="89"/>
      <c r="W14" s="89">
        <v>0</v>
      </c>
      <c r="X14" s="344">
        <f>10+U14+W14+'Personal File'!$C$14</f>
        <v>20</v>
      </c>
      <c r="Y14" s="345" t="s">
        <v>508</v>
      </c>
    </row>
    <row r="15" spans="1:25" ht="16.8" x14ac:dyDescent="0.3">
      <c r="M15" s="297" t="s">
        <v>249</v>
      </c>
      <c r="N15" s="89">
        <v>2</v>
      </c>
      <c r="O15" s="89"/>
      <c r="P15" s="89">
        <v>0</v>
      </c>
      <c r="Q15" s="344">
        <f>10+N15+P15+'Personal File'!$C$14</f>
        <v>20</v>
      </c>
      <c r="R15" s="345" t="s">
        <v>508</v>
      </c>
      <c r="T15" s="297" t="s">
        <v>249</v>
      </c>
      <c r="U15" s="89">
        <v>2</v>
      </c>
      <c r="V15" s="89"/>
      <c r="W15" s="89">
        <v>0</v>
      </c>
      <c r="X15" s="344">
        <f>10+U15+W15+'Personal File'!$C$14</f>
        <v>20</v>
      </c>
      <c r="Y15" s="345" t="s">
        <v>508</v>
      </c>
    </row>
    <row r="16" spans="1:25" ht="16.8" x14ac:dyDescent="0.3">
      <c r="M16" s="297" t="s">
        <v>188</v>
      </c>
      <c r="N16" s="89">
        <v>2</v>
      </c>
      <c r="O16" s="89" t="s">
        <v>462</v>
      </c>
      <c r="P16" s="89">
        <v>0</v>
      </c>
      <c r="Q16" s="344">
        <f>10+N16+P16+'Personal File'!$C$14</f>
        <v>20</v>
      </c>
      <c r="R16" s="345" t="s">
        <v>505</v>
      </c>
      <c r="T16" s="297" t="s">
        <v>188</v>
      </c>
      <c r="U16" s="89">
        <v>2</v>
      </c>
      <c r="V16" s="89" t="s">
        <v>462</v>
      </c>
      <c r="W16" s="89">
        <v>0</v>
      </c>
      <c r="X16" s="344">
        <f>10+U16+W16+'Personal File'!$C$14</f>
        <v>20</v>
      </c>
      <c r="Y16" s="345" t="s">
        <v>508</v>
      </c>
    </row>
    <row r="17" spans="13:25" ht="16.8" x14ac:dyDescent="0.3">
      <c r="M17" s="297" t="s">
        <v>458</v>
      </c>
      <c r="N17" s="89">
        <v>2</v>
      </c>
      <c r="O17" s="89" t="s">
        <v>462</v>
      </c>
      <c r="P17" s="89">
        <v>1</v>
      </c>
      <c r="Q17" s="344">
        <f>10+N17+P17+'Personal File'!$C$14</f>
        <v>21</v>
      </c>
      <c r="R17" s="345" t="s">
        <v>508</v>
      </c>
      <c r="T17" s="297" t="s">
        <v>458</v>
      </c>
      <c r="U17" s="89">
        <v>2</v>
      </c>
      <c r="V17" s="89" t="s">
        <v>462</v>
      </c>
      <c r="W17" s="89">
        <v>1</v>
      </c>
      <c r="X17" s="344">
        <f>10+U17+W17+'Personal File'!$C$14</f>
        <v>21</v>
      </c>
      <c r="Y17" s="345" t="s">
        <v>508</v>
      </c>
    </row>
    <row r="18" spans="13:25" ht="16.8" x14ac:dyDescent="0.3">
      <c r="M18" s="323" t="s">
        <v>254</v>
      </c>
      <c r="N18" s="95">
        <v>2</v>
      </c>
      <c r="O18" s="95"/>
      <c r="P18" s="95">
        <v>0</v>
      </c>
      <c r="Q18" s="346">
        <f>10+N18+P18+'Personal File'!$C$14</f>
        <v>20</v>
      </c>
      <c r="R18" s="347" t="s">
        <v>508</v>
      </c>
      <c r="T18" s="323" t="s">
        <v>254</v>
      </c>
      <c r="U18" s="95">
        <v>2</v>
      </c>
      <c r="V18" s="95"/>
      <c r="W18" s="95">
        <v>0</v>
      </c>
      <c r="X18" s="346">
        <f>10+U18+W18+'Personal File'!$C$14</f>
        <v>20</v>
      </c>
      <c r="Y18" s="347" t="s">
        <v>508</v>
      </c>
    </row>
    <row r="19" spans="13:25" ht="16.8" x14ac:dyDescent="0.3">
      <c r="M19" s="297" t="s">
        <v>191</v>
      </c>
      <c r="N19" s="89">
        <v>3</v>
      </c>
      <c r="O19" s="89" t="s">
        <v>462</v>
      </c>
      <c r="P19" s="89">
        <v>0</v>
      </c>
      <c r="Q19" s="344">
        <f>10+N19+P19+'Personal File'!$C$14</f>
        <v>21</v>
      </c>
      <c r="R19" s="345" t="s">
        <v>505</v>
      </c>
      <c r="T19" s="297" t="s">
        <v>191</v>
      </c>
      <c r="U19" s="89">
        <v>3</v>
      </c>
      <c r="V19" s="89" t="s">
        <v>462</v>
      </c>
      <c r="W19" s="89">
        <v>0</v>
      </c>
      <c r="X19" s="344">
        <f>10+U19+W19+'Personal File'!$C$14</f>
        <v>21</v>
      </c>
      <c r="Y19" s="345" t="s">
        <v>508</v>
      </c>
    </row>
    <row r="20" spans="13:25" ht="16.8" x14ac:dyDescent="0.3">
      <c r="M20" s="297" t="s">
        <v>255</v>
      </c>
      <c r="N20" s="89">
        <v>3</v>
      </c>
      <c r="O20" s="89"/>
      <c r="P20" s="89">
        <v>0</v>
      </c>
      <c r="Q20" s="344">
        <f>10+N20+P20+'Personal File'!$C$14</f>
        <v>21</v>
      </c>
      <c r="R20" s="345" t="s">
        <v>508</v>
      </c>
      <c r="T20" s="297" t="s">
        <v>255</v>
      </c>
      <c r="U20" s="89">
        <v>3</v>
      </c>
      <c r="V20" s="89"/>
      <c r="W20" s="89">
        <v>0</v>
      </c>
      <c r="X20" s="344">
        <f>10+U20+W20+'Personal File'!$C$14</f>
        <v>21</v>
      </c>
      <c r="Y20" s="345" t="s">
        <v>508</v>
      </c>
    </row>
    <row r="21" spans="13:25" ht="16.8" x14ac:dyDescent="0.3">
      <c r="M21" s="297" t="s">
        <v>255</v>
      </c>
      <c r="N21" s="89">
        <v>3</v>
      </c>
      <c r="O21" s="89"/>
      <c r="P21" s="89">
        <v>0</v>
      </c>
      <c r="Q21" s="344">
        <f>10+N21+P21+'Personal File'!$C$14</f>
        <v>21</v>
      </c>
      <c r="R21" s="345" t="s">
        <v>508</v>
      </c>
      <c r="T21" s="297" t="s">
        <v>255</v>
      </c>
      <c r="U21" s="89">
        <v>3</v>
      </c>
      <c r="V21" s="89"/>
      <c r="W21" s="89">
        <v>0</v>
      </c>
      <c r="X21" s="344">
        <f>10+U21+W21+'Personal File'!$C$14</f>
        <v>21</v>
      </c>
      <c r="Y21" s="345" t="s">
        <v>508</v>
      </c>
    </row>
    <row r="22" spans="13:25" ht="16.8" x14ac:dyDescent="0.3">
      <c r="M22" s="297" t="s">
        <v>193</v>
      </c>
      <c r="N22" s="89">
        <v>3</v>
      </c>
      <c r="O22" s="89" t="s">
        <v>462</v>
      </c>
      <c r="P22" s="89">
        <v>0</v>
      </c>
      <c r="Q22" s="344">
        <f>10+N22+P22+'Personal File'!$C$14</f>
        <v>21</v>
      </c>
      <c r="R22" s="345" t="s">
        <v>505</v>
      </c>
      <c r="T22" s="297" t="s">
        <v>193</v>
      </c>
      <c r="U22" s="89">
        <v>3</v>
      </c>
      <c r="V22" s="89" t="s">
        <v>462</v>
      </c>
      <c r="W22" s="89">
        <v>0</v>
      </c>
      <c r="X22" s="344">
        <f>10+U22+W22+'Personal File'!$C$14</f>
        <v>21</v>
      </c>
      <c r="Y22" s="345" t="s">
        <v>508</v>
      </c>
    </row>
    <row r="23" spans="13:25" ht="16.8" x14ac:dyDescent="0.3">
      <c r="M23" s="297" t="s">
        <v>180</v>
      </c>
      <c r="N23" s="89">
        <v>3</v>
      </c>
      <c r="O23" s="89"/>
      <c r="P23" s="89">
        <v>1</v>
      </c>
      <c r="Q23" s="344">
        <f>10+N23+P23+'Personal File'!$C$14</f>
        <v>22</v>
      </c>
      <c r="R23" s="345" t="s">
        <v>508</v>
      </c>
      <c r="T23" s="297" t="s">
        <v>180</v>
      </c>
      <c r="U23" s="89">
        <v>3</v>
      </c>
      <c r="V23" s="89"/>
      <c r="W23" s="89">
        <v>1</v>
      </c>
      <c r="X23" s="344">
        <f>10+U23+W23+'Personal File'!$C$14</f>
        <v>22</v>
      </c>
      <c r="Y23" s="345" t="s">
        <v>508</v>
      </c>
    </row>
    <row r="24" spans="13:25" ht="16.8" x14ac:dyDescent="0.3">
      <c r="M24" s="323" t="s">
        <v>261</v>
      </c>
      <c r="N24" s="95">
        <v>3</v>
      </c>
      <c r="O24" s="95"/>
      <c r="P24" s="95">
        <v>0</v>
      </c>
      <c r="Q24" s="346">
        <f>10+N24+P24+'Personal File'!$C$14</f>
        <v>21</v>
      </c>
      <c r="R24" s="347" t="s">
        <v>508</v>
      </c>
      <c r="T24" s="323" t="s">
        <v>261</v>
      </c>
      <c r="U24" s="95">
        <v>3</v>
      </c>
      <c r="V24" s="95"/>
      <c r="W24" s="95">
        <v>0</v>
      </c>
      <c r="X24" s="346">
        <f>10+U24+W24+'Personal File'!$C$14</f>
        <v>21</v>
      </c>
      <c r="Y24" s="347" t="s">
        <v>508</v>
      </c>
    </row>
    <row r="25" spans="13:25" ht="16.8" x14ac:dyDescent="0.3">
      <c r="M25" s="297" t="s">
        <v>270</v>
      </c>
      <c r="N25" s="89">
        <v>4</v>
      </c>
      <c r="O25" s="89"/>
      <c r="P25" s="89">
        <v>0</v>
      </c>
      <c r="Q25" s="344">
        <f>10+N25+P25+'Personal File'!$C$14</f>
        <v>22</v>
      </c>
      <c r="R25" s="345" t="s">
        <v>508</v>
      </c>
      <c r="T25" s="297" t="s">
        <v>270</v>
      </c>
      <c r="U25" s="89">
        <v>4</v>
      </c>
      <c r="V25" s="89"/>
      <c r="W25" s="89">
        <v>0</v>
      </c>
      <c r="X25" s="344">
        <f>10+U25+W25+'Personal File'!$C$14</f>
        <v>22</v>
      </c>
      <c r="Y25" s="345" t="s">
        <v>508</v>
      </c>
    </row>
    <row r="26" spans="13:25" ht="16.8" x14ac:dyDescent="0.3">
      <c r="M26" s="297" t="s">
        <v>271</v>
      </c>
      <c r="N26" s="89">
        <v>4</v>
      </c>
      <c r="O26" s="89"/>
      <c r="P26" s="89">
        <v>0</v>
      </c>
      <c r="Q26" s="344">
        <f>10+N26+P26+'Personal File'!$C$14</f>
        <v>22</v>
      </c>
      <c r="R26" s="345" t="s">
        <v>508</v>
      </c>
      <c r="T26" s="297" t="s">
        <v>271</v>
      </c>
      <c r="U26" s="89">
        <v>4</v>
      </c>
      <c r="V26" s="89"/>
      <c r="W26" s="89">
        <v>0</v>
      </c>
      <c r="X26" s="344">
        <f>10+U26+W26+'Personal File'!$C$14</f>
        <v>22</v>
      </c>
      <c r="Y26" s="345" t="s">
        <v>508</v>
      </c>
    </row>
    <row r="27" spans="13:25" ht="16.8" x14ac:dyDescent="0.3">
      <c r="M27" s="297" t="s">
        <v>272</v>
      </c>
      <c r="N27" s="89">
        <v>4</v>
      </c>
      <c r="O27" s="89"/>
      <c r="P27" s="89">
        <v>0</v>
      </c>
      <c r="Q27" s="344">
        <f>10+N27+P27+'Personal File'!$C$14</f>
        <v>22</v>
      </c>
      <c r="R27" s="345" t="s">
        <v>508</v>
      </c>
      <c r="T27" s="297" t="s">
        <v>272</v>
      </c>
      <c r="U27" s="89">
        <v>4</v>
      </c>
      <c r="V27" s="89"/>
      <c r="W27" s="89">
        <v>0</v>
      </c>
      <c r="X27" s="344">
        <f>10+U27+W27+'Personal File'!$C$14</f>
        <v>22</v>
      </c>
      <c r="Y27" s="345" t="s">
        <v>508</v>
      </c>
    </row>
    <row r="28" spans="13:25" ht="16.8" x14ac:dyDescent="0.3">
      <c r="M28" s="297" t="s">
        <v>459</v>
      </c>
      <c r="N28" s="89">
        <v>4</v>
      </c>
      <c r="O28" s="89"/>
      <c r="P28" s="89">
        <v>0</v>
      </c>
      <c r="Q28" s="344">
        <f>10+N28+P28+'Personal File'!$C$14</f>
        <v>22</v>
      </c>
      <c r="R28" s="345" t="s">
        <v>508</v>
      </c>
      <c r="T28" s="297" t="s">
        <v>459</v>
      </c>
      <c r="U28" s="89">
        <v>4</v>
      </c>
      <c r="V28" s="89"/>
      <c r="W28" s="89">
        <v>0</v>
      </c>
      <c r="X28" s="344">
        <f>10+U28+W28+'Personal File'!$C$14</f>
        <v>22</v>
      </c>
      <c r="Y28" s="345" t="s">
        <v>508</v>
      </c>
    </row>
    <row r="29" spans="13:25" ht="16.8" x14ac:dyDescent="0.3">
      <c r="M29" s="323" t="s">
        <v>317</v>
      </c>
      <c r="N29" s="95">
        <v>4</v>
      </c>
      <c r="O29" s="95"/>
      <c r="P29" s="95">
        <v>0</v>
      </c>
      <c r="Q29" s="346">
        <f>10+N29+P29+'Personal File'!$C$14</f>
        <v>22</v>
      </c>
      <c r="R29" s="347" t="s">
        <v>505</v>
      </c>
      <c r="T29" s="323" t="s">
        <v>317</v>
      </c>
      <c r="U29" s="95">
        <v>4</v>
      </c>
      <c r="V29" s="95"/>
      <c r="W29" s="95">
        <v>0</v>
      </c>
      <c r="X29" s="346">
        <f>10+U29+W29+'Personal File'!$C$14</f>
        <v>22</v>
      </c>
      <c r="Y29" s="347" t="s">
        <v>508</v>
      </c>
    </row>
    <row r="30" spans="13:25" ht="16.8" x14ac:dyDescent="0.3">
      <c r="M30" s="297" t="s">
        <v>285</v>
      </c>
      <c r="N30" s="89">
        <v>5</v>
      </c>
      <c r="O30" s="89"/>
      <c r="P30" s="89">
        <v>1</v>
      </c>
      <c r="Q30" s="344">
        <f>10+N30+P30+'Personal File'!$C$14</f>
        <v>24</v>
      </c>
      <c r="R30" s="345" t="s">
        <v>508</v>
      </c>
      <c r="T30" s="297" t="s">
        <v>285</v>
      </c>
      <c r="U30" s="89">
        <v>5</v>
      </c>
      <c r="V30" s="89"/>
      <c r="W30" s="89">
        <v>1</v>
      </c>
      <c r="X30" s="344">
        <f>10+U30+W30+'Personal File'!$C$14</f>
        <v>24</v>
      </c>
      <c r="Y30" s="345" t="s">
        <v>508</v>
      </c>
    </row>
    <row r="31" spans="13:25" ht="16.8" x14ac:dyDescent="0.3">
      <c r="M31" s="297" t="s">
        <v>287</v>
      </c>
      <c r="N31" s="89">
        <v>5</v>
      </c>
      <c r="O31" s="89"/>
      <c r="P31" s="89">
        <v>0</v>
      </c>
      <c r="Q31" s="344">
        <f>10+N31+P31+'Personal File'!$C$14</f>
        <v>23</v>
      </c>
      <c r="R31" s="345" t="s">
        <v>508</v>
      </c>
      <c r="T31" s="297" t="s">
        <v>287</v>
      </c>
      <c r="U31" s="89">
        <v>5</v>
      </c>
      <c r="V31" s="89"/>
      <c r="W31" s="89">
        <v>0</v>
      </c>
      <c r="X31" s="344">
        <f>10+U31+W31+'Personal File'!$C$14</f>
        <v>23</v>
      </c>
      <c r="Y31" s="345" t="s">
        <v>508</v>
      </c>
    </row>
    <row r="32" spans="13:25" ht="16.8" x14ac:dyDescent="0.3">
      <c r="M32" s="323" t="s">
        <v>460</v>
      </c>
      <c r="N32" s="95">
        <v>5</v>
      </c>
      <c r="O32" s="95"/>
      <c r="P32" s="95">
        <v>1</v>
      </c>
      <c r="Q32" s="346">
        <f>10+N32+P32+'Personal File'!$C$14</f>
        <v>24</v>
      </c>
      <c r="R32" s="347" t="s">
        <v>508</v>
      </c>
      <c r="T32" s="323" t="s">
        <v>460</v>
      </c>
      <c r="U32" s="95">
        <v>5</v>
      </c>
      <c r="V32" s="95"/>
      <c r="W32" s="95">
        <v>1</v>
      </c>
      <c r="X32" s="346">
        <f>10+U32+W32+'Personal File'!$C$14</f>
        <v>24</v>
      </c>
      <c r="Y32" s="347" t="s">
        <v>508</v>
      </c>
    </row>
    <row r="33" spans="13:25" ht="16.8" x14ac:dyDescent="0.3">
      <c r="M33" s="297" t="s">
        <v>486</v>
      </c>
      <c r="N33" s="89">
        <v>6</v>
      </c>
      <c r="O33" s="89"/>
      <c r="P33" s="89">
        <v>1</v>
      </c>
      <c r="Q33" s="344">
        <f>10+N33+P33+'Personal File'!$C$14</f>
        <v>25</v>
      </c>
      <c r="R33" s="345" t="s">
        <v>505</v>
      </c>
      <c r="T33" s="297" t="s">
        <v>486</v>
      </c>
      <c r="U33" s="89">
        <v>6</v>
      </c>
      <c r="V33" s="89"/>
      <c r="W33" s="89">
        <v>1</v>
      </c>
      <c r="X33" s="344">
        <f>10+U33+W33+'Personal File'!$C$14</f>
        <v>25</v>
      </c>
      <c r="Y33" s="345" t="s">
        <v>508</v>
      </c>
    </row>
    <row r="34" spans="13:25" ht="17.399999999999999" thickBot="1" x14ac:dyDescent="0.35">
      <c r="M34" s="333" t="s">
        <v>486</v>
      </c>
      <c r="N34" s="334">
        <v>6</v>
      </c>
      <c r="O34" s="334"/>
      <c r="P34" s="334">
        <v>1</v>
      </c>
      <c r="Q34" s="486">
        <f>10+N34+P34+'Personal File'!$C$14</f>
        <v>25</v>
      </c>
      <c r="R34" s="348" t="s">
        <v>508</v>
      </c>
      <c r="T34" s="333" t="s">
        <v>485</v>
      </c>
      <c r="U34" s="334">
        <v>6</v>
      </c>
      <c r="V34" s="334"/>
      <c r="W34" s="334">
        <v>0</v>
      </c>
      <c r="X34" s="486">
        <f>10+U34+W34+'Personal File'!$C$14</f>
        <v>24</v>
      </c>
      <c r="Y34" s="348" t="s">
        <v>508</v>
      </c>
    </row>
    <row r="35" spans="13:25" ht="16.2" thickTop="1" x14ac:dyDescent="0.3"/>
  </sheetData>
  <sortState xmlns:xlrd2="http://schemas.microsoft.com/office/spreadsheetml/2017/richdata2" ref="M3:Q34">
    <sortCondition ref="N3:N34"/>
    <sortCondition ref="M3:M34"/>
  </sortState>
  <phoneticPr fontId="0" type="noConversion"/>
  <conditionalFormatting sqref="R3:R34">
    <cfRule type="cellIs" dxfId="10" priority="124" operator="equal">
      <formula>"þ"</formula>
    </cfRule>
  </conditionalFormatting>
  <conditionalFormatting sqref="Y3:Y34">
    <cfRule type="cellIs" dxfId="9" priority="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
  <sheetViews>
    <sheetView showGridLines="0" workbookViewId="0"/>
  </sheetViews>
  <sheetFormatPr defaultColWidth="13" defaultRowHeight="15.6" x14ac:dyDescent="0.3"/>
  <cols>
    <col min="1" max="1" width="32" style="19" bestFit="1" customWidth="1"/>
    <col min="2" max="2" width="1.59765625" style="19" customWidth="1"/>
    <col min="3" max="3" width="37.796875" style="19" bestFit="1" customWidth="1"/>
    <col min="4" max="16384" width="13" style="19"/>
  </cols>
  <sheetData>
    <row r="1" spans="1:3" ht="22.2" thickTop="1" thickBot="1" x14ac:dyDescent="0.35">
      <c r="A1" s="349" t="s">
        <v>87</v>
      </c>
      <c r="C1" s="349" t="s">
        <v>121</v>
      </c>
    </row>
    <row r="2" spans="1:3" s="48" customFormat="1" ht="16.8" x14ac:dyDescent="0.3">
      <c r="A2" s="478" t="s">
        <v>371</v>
      </c>
      <c r="C2" s="479" t="s">
        <v>107</v>
      </c>
    </row>
    <row r="3" spans="1:3" ht="16.8" x14ac:dyDescent="0.3">
      <c r="A3" s="479" t="s">
        <v>452</v>
      </c>
      <c r="C3" s="479" t="s">
        <v>367</v>
      </c>
    </row>
    <row r="4" spans="1:3" ht="16.8" x14ac:dyDescent="0.3">
      <c r="A4" s="478" t="s">
        <v>451</v>
      </c>
      <c r="C4" s="479" t="s">
        <v>181</v>
      </c>
    </row>
    <row r="5" spans="1:3" ht="16.8" x14ac:dyDescent="0.3">
      <c r="A5" s="479" t="s">
        <v>453</v>
      </c>
      <c r="C5" s="479" t="s">
        <v>448</v>
      </c>
    </row>
    <row r="6" spans="1:3" ht="16.8" x14ac:dyDescent="0.3">
      <c r="A6" s="479" t="s">
        <v>511</v>
      </c>
      <c r="C6" s="479" t="s">
        <v>449</v>
      </c>
    </row>
    <row r="7" spans="1:3" ht="16.8" x14ac:dyDescent="0.3">
      <c r="A7" s="478" t="s">
        <v>372</v>
      </c>
      <c r="C7" s="479" t="s">
        <v>510</v>
      </c>
    </row>
    <row r="8" spans="1:3" ht="16.8" x14ac:dyDescent="0.3">
      <c r="A8" s="478" t="s">
        <v>456</v>
      </c>
      <c r="C8" s="479" t="s">
        <v>183</v>
      </c>
    </row>
    <row r="9" spans="1:3" ht="16.8" x14ac:dyDescent="0.3">
      <c r="A9" s="478" t="s">
        <v>373</v>
      </c>
      <c r="C9" s="479" t="s">
        <v>182</v>
      </c>
    </row>
    <row r="10" spans="1:3" ht="17.399999999999999" thickBot="1" x14ac:dyDescent="0.35">
      <c r="A10" s="479" t="s">
        <v>374</v>
      </c>
      <c r="C10" s="481" t="s">
        <v>166</v>
      </c>
    </row>
    <row r="11" spans="1:3" ht="18" thickTop="1" thickBot="1" x14ac:dyDescent="0.35">
      <c r="A11" s="480" t="s">
        <v>506</v>
      </c>
    </row>
    <row r="12" spans="1:3" ht="22.2" thickTop="1" thickBot="1" x14ac:dyDescent="0.35">
      <c r="C12" s="370" t="s">
        <v>164</v>
      </c>
    </row>
    <row r="13" spans="1:3" ht="22.2" thickTop="1" thickBot="1" x14ac:dyDescent="0.35">
      <c r="A13" s="477" t="s">
        <v>359</v>
      </c>
      <c r="C13" s="312" t="s">
        <v>227</v>
      </c>
    </row>
    <row r="14" spans="1:3" ht="16.8" x14ac:dyDescent="0.3">
      <c r="A14" s="311" t="s">
        <v>444</v>
      </c>
      <c r="C14" s="311" t="s">
        <v>226</v>
      </c>
    </row>
    <row r="15" spans="1:3" ht="17.399999999999999" thickBot="1" x14ac:dyDescent="0.35">
      <c r="A15" s="311" t="s">
        <v>445</v>
      </c>
      <c r="C15" s="310" t="s">
        <v>225</v>
      </c>
    </row>
    <row r="16" spans="1:3" ht="18" thickTop="1" thickBot="1" x14ac:dyDescent="0.35">
      <c r="A16" s="311" t="s">
        <v>446</v>
      </c>
    </row>
    <row r="17" spans="1:3" ht="22.2" thickTop="1" thickBot="1" x14ac:dyDescent="0.35">
      <c r="A17" s="77" t="s">
        <v>360</v>
      </c>
      <c r="C17" s="371" t="s">
        <v>358</v>
      </c>
    </row>
    <row r="18" spans="1:3" ht="18" thickTop="1" thickBot="1" x14ac:dyDescent="0.35">
      <c r="C18" s="77" t="s">
        <v>127</v>
      </c>
    </row>
    <row r="19" spans="1:3" ht="22.2" thickTop="1" thickBot="1" x14ac:dyDescent="0.35">
      <c r="A19" s="369" t="s">
        <v>71</v>
      </c>
    </row>
    <row r="20" spans="1:3" ht="22.2" thickTop="1" thickBot="1" x14ac:dyDescent="0.35">
      <c r="A20" s="268" t="s">
        <v>215</v>
      </c>
      <c r="C20" s="476" t="s">
        <v>368</v>
      </c>
    </row>
    <row r="21" spans="1:3" ht="16.8" x14ac:dyDescent="0.3">
      <c r="A21" s="268" t="s">
        <v>216</v>
      </c>
      <c r="C21" s="312" t="s">
        <v>369</v>
      </c>
    </row>
    <row r="22" spans="1:3" ht="17.399999999999999" thickBot="1" x14ac:dyDescent="0.35">
      <c r="A22" s="268" t="s">
        <v>218</v>
      </c>
      <c r="C22" s="310" t="s">
        <v>370</v>
      </c>
    </row>
    <row r="23" spans="1:3" ht="18" thickTop="1" thickBot="1" x14ac:dyDescent="0.35">
      <c r="A23" s="77" t="s">
        <v>217</v>
      </c>
    </row>
    <row r="24" spans="1:3" ht="16.2" thickTop="1" x14ac:dyDescent="0.3"/>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2"/>
  <sheetViews>
    <sheetView showGridLines="0" workbookViewId="0"/>
  </sheetViews>
  <sheetFormatPr defaultColWidth="13" defaultRowHeight="15.6" x14ac:dyDescent="0.3"/>
  <cols>
    <col min="1" max="1" width="26.8984375" style="25" bestFit="1" customWidth="1"/>
    <col min="2" max="2" width="7.5" style="25" bestFit="1" customWidth="1"/>
    <col min="3" max="4" width="6.296875" style="25" bestFit="1" customWidth="1"/>
    <col min="5" max="6" width="8.5" style="25" bestFit="1" customWidth="1"/>
    <col min="7" max="7" width="4" style="25" bestFit="1" customWidth="1"/>
    <col min="8" max="8" width="4.69921875" style="25" bestFit="1" customWidth="1"/>
    <col min="9" max="9" width="5.69921875" style="25" bestFit="1" customWidth="1"/>
    <col min="10" max="10" width="6.296875" style="25" bestFit="1" customWidth="1"/>
    <col min="11" max="11" width="25.59765625" style="25" bestFit="1" customWidth="1"/>
    <col min="12" max="12" width="2.8984375" style="19" customWidth="1"/>
    <col min="13" max="13" width="5.8984375" style="19" bestFit="1" customWidth="1"/>
    <col min="14" max="16384" width="13" style="19"/>
  </cols>
  <sheetData>
    <row r="1" spans="1:13" ht="23.4" thickBot="1" x14ac:dyDescent="0.35">
      <c r="A1" s="17" t="s">
        <v>21</v>
      </c>
      <c r="B1" s="17"/>
      <c r="C1" s="17"/>
      <c r="D1" s="17"/>
      <c r="E1" s="17"/>
      <c r="F1" s="17"/>
      <c r="G1" s="17"/>
      <c r="H1" s="17"/>
      <c r="I1" s="17"/>
      <c r="J1" s="17"/>
      <c r="K1" s="17"/>
    </row>
    <row r="2" spans="1:13" ht="16.8" thickTop="1" thickBot="1" x14ac:dyDescent="0.35">
      <c r="A2" s="49" t="s">
        <v>5</v>
      </c>
      <c r="B2" s="50" t="s">
        <v>6</v>
      </c>
      <c r="C2" s="51" t="s">
        <v>122</v>
      </c>
      <c r="D2" s="52" t="s">
        <v>24</v>
      </c>
      <c r="E2" s="53" t="s">
        <v>63</v>
      </c>
      <c r="F2" s="52" t="s">
        <v>22</v>
      </c>
      <c r="G2" s="52" t="s">
        <v>25</v>
      </c>
      <c r="H2" s="54" t="s">
        <v>86</v>
      </c>
      <c r="I2" s="55" t="s">
        <v>113</v>
      </c>
      <c r="J2" s="54" t="s">
        <v>78</v>
      </c>
      <c r="K2" s="56" t="s">
        <v>4</v>
      </c>
      <c r="M2" s="239" t="s">
        <v>137</v>
      </c>
    </row>
    <row r="3" spans="1:13" x14ac:dyDescent="0.3">
      <c r="A3" s="247" t="s">
        <v>386</v>
      </c>
      <c r="B3" s="231" t="s">
        <v>389</v>
      </c>
      <c r="C3" s="424" t="s">
        <v>60</v>
      </c>
      <c r="D3" s="426">
        <v>1</v>
      </c>
      <c r="E3" s="428" t="s">
        <v>390</v>
      </c>
      <c r="F3" s="428" t="s">
        <v>388</v>
      </c>
      <c r="G3" s="430">
        <v>4</v>
      </c>
      <c r="H3" s="432" t="str">
        <f>CONCATENATE("+",RIGHT('Personal File'!$B$8)+('Personal File'!$C$11)+D3)</f>
        <v>+3</v>
      </c>
      <c r="I3" s="10">
        <f ca="1">RANDBETWEEN(1,20)</f>
        <v>8</v>
      </c>
      <c r="J3" s="433">
        <f ca="1">I3+H3</f>
        <v>11</v>
      </c>
      <c r="K3" s="11" t="s">
        <v>391</v>
      </c>
      <c r="M3" s="241">
        <v>300</v>
      </c>
    </row>
    <row r="4" spans="1:13" ht="16.2" thickBot="1" x14ac:dyDescent="0.35">
      <c r="A4" s="57" t="s">
        <v>385</v>
      </c>
      <c r="B4" s="232" t="s">
        <v>387</v>
      </c>
      <c r="C4" s="425">
        <v>0</v>
      </c>
      <c r="D4" s="427" t="s">
        <v>60</v>
      </c>
      <c r="E4" s="427" t="s">
        <v>173</v>
      </c>
      <c r="F4" s="429" t="s">
        <v>174</v>
      </c>
      <c r="G4" s="431">
        <v>2</v>
      </c>
      <c r="H4" s="61" t="str">
        <f>CONCATENATE("+",RIGHT('Personal File'!$B$8)+('Personal File'!$C$11)+D4)</f>
        <v>+2</v>
      </c>
      <c r="I4" s="62">
        <f ca="1">RANDBETWEEN(1,20)</f>
        <v>2</v>
      </c>
      <c r="J4" s="63">
        <f ca="1">I4+H4</f>
        <v>4</v>
      </c>
      <c r="K4" s="64" t="s">
        <v>391</v>
      </c>
      <c r="M4" s="242">
        <v>0</v>
      </c>
    </row>
    <row r="5" spans="1:13" ht="6" customHeight="1" thickTop="1" thickBot="1" x14ac:dyDescent="0.35">
      <c r="M5" s="243"/>
    </row>
    <row r="6" spans="1:13" ht="16.8" thickTop="1" thickBot="1" x14ac:dyDescent="0.35">
      <c r="A6" s="49" t="s">
        <v>8</v>
      </c>
      <c r="B6" s="50" t="s">
        <v>6</v>
      </c>
      <c r="C6" s="65" t="s">
        <v>122</v>
      </c>
      <c r="D6" s="52" t="s">
        <v>24</v>
      </c>
      <c r="E6" s="53" t="s">
        <v>63</v>
      </c>
      <c r="F6" s="52" t="s">
        <v>9</v>
      </c>
      <c r="G6" s="52" t="s">
        <v>25</v>
      </c>
      <c r="H6" s="54" t="s">
        <v>86</v>
      </c>
      <c r="I6" s="55" t="s">
        <v>113</v>
      </c>
      <c r="J6" s="54" t="s">
        <v>78</v>
      </c>
      <c r="K6" s="56" t="s">
        <v>4</v>
      </c>
      <c r="M6" s="244" t="s">
        <v>137</v>
      </c>
    </row>
    <row r="7" spans="1:13" x14ac:dyDescent="0.3">
      <c r="A7" s="248" t="s">
        <v>111</v>
      </c>
      <c r="B7" s="249" t="s">
        <v>112</v>
      </c>
      <c r="C7" s="250"/>
      <c r="D7" s="251" t="s">
        <v>85</v>
      </c>
      <c r="E7" s="252" t="s">
        <v>116</v>
      </c>
      <c r="F7" s="251" t="s">
        <v>112</v>
      </c>
      <c r="G7" s="253">
        <v>0</v>
      </c>
      <c r="H7" s="254" t="str">
        <f>CONCATENATE("+",RIGHT('Personal File'!$B$8)+('Personal File'!$C$12)+D7)</f>
        <v>+7</v>
      </c>
      <c r="I7" s="10">
        <f t="shared" ref="I7:I8" ca="1" si="0">RANDBETWEEN(1,20)</f>
        <v>1</v>
      </c>
      <c r="J7" s="255">
        <f ca="1">I7+H7</f>
        <v>8</v>
      </c>
      <c r="K7" s="534"/>
      <c r="M7" s="245"/>
    </row>
    <row r="8" spans="1:13" x14ac:dyDescent="0.3">
      <c r="A8" s="562" t="s">
        <v>532</v>
      </c>
      <c r="B8" s="563" t="s">
        <v>172</v>
      </c>
      <c r="C8" s="564"/>
      <c r="D8" s="565" t="s">
        <v>172</v>
      </c>
      <c r="E8" s="566" t="s">
        <v>172</v>
      </c>
      <c r="F8" s="565" t="s">
        <v>172</v>
      </c>
      <c r="G8" s="567" t="s">
        <v>172</v>
      </c>
      <c r="H8" s="568" t="str">
        <f>CONCATENATE("+",Spells!D7)</f>
        <v>+12</v>
      </c>
      <c r="I8" s="569">
        <f t="shared" ca="1" si="0"/>
        <v>3</v>
      </c>
      <c r="J8" s="570">
        <f ca="1">I8+H8</f>
        <v>15</v>
      </c>
      <c r="K8" s="571"/>
      <c r="M8" s="572"/>
    </row>
    <row r="9" spans="1:13" ht="16.2" thickBot="1" x14ac:dyDescent="0.35">
      <c r="A9" s="57"/>
      <c r="B9" s="58"/>
      <c r="C9" s="240"/>
      <c r="D9" s="66"/>
      <c r="E9" s="59"/>
      <c r="F9" s="66"/>
      <c r="G9" s="60"/>
      <c r="H9" s="61" t="str">
        <f>CONCATENATE("+",RIGHT('Personal File'!$B$8)+('Personal File'!$C$12)+D9)</f>
        <v>+5</v>
      </c>
      <c r="I9" s="62">
        <f ca="1">RANDBETWEEN(1,20)</f>
        <v>9</v>
      </c>
      <c r="J9" s="63">
        <f ca="1">I9+H9</f>
        <v>14</v>
      </c>
      <c r="K9" s="535"/>
      <c r="M9" s="242"/>
    </row>
    <row r="10" spans="1:13" ht="6" customHeight="1" thickTop="1" thickBot="1" x14ac:dyDescent="0.35">
      <c r="D10" s="67"/>
      <c r="E10" s="67"/>
      <c r="G10" s="47"/>
      <c r="H10" s="47"/>
      <c r="I10" s="47"/>
      <c r="J10" s="47"/>
      <c r="M10" s="243"/>
    </row>
    <row r="11" spans="1:13" ht="16.8" thickTop="1" thickBot="1" x14ac:dyDescent="0.35">
      <c r="A11" s="49" t="s">
        <v>68</v>
      </c>
      <c r="B11" s="52" t="s">
        <v>123</v>
      </c>
      <c r="C11" s="52" t="s">
        <v>32</v>
      </c>
      <c r="D11" s="52" t="s">
        <v>78</v>
      </c>
      <c r="E11" s="52" t="s">
        <v>79</v>
      </c>
      <c r="F11" s="52" t="s">
        <v>80</v>
      </c>
      <c r="G11" s="52" t="s">
        <v>25</v>
      </c>
      <c r="H11" s="68" t="s">
        <v>4</v>
      </c>
      <c r="I11" s="69"/>
      <c r="J11" s="69"/>
      <c r="K11" s="70"/>
      <c r="M11" s="244" t="s">
        <v>137</v>
      </c>
    </row>
    <row r="12" spans="1:13" x14ac:dyDescent="0.3">
      <c r="A12" s="234" t="s">
        <v>171</v>
      </c>
      <c r="B12" s="235">
        <v>2</v>
      </c>
      <c r="C12" s="228" t="s">
        <v>172</v>
      </c>
      <c r="D12" s="228" t="s">
        <v>172</v>
      </c>
      <c r="E12" s="229" t="s">
        <v>172</v>
      </c>
      <c r="F12" s="228" t="s">
        <v>172</v>
      </c>
      <c r="G12" s="230" t="s">
        <v>172</v>
      </c>
      <c r="H12" s="236"/>
      <c r="I12" s="237"/>
      <c r="J12" s="237"/>
      <c r="K12" s="238"/>
      <c r="M12" s="246">
        <v>4000</v>
      </c>
    </row>
    <row r="13" spans="1:13" x14ac:dyDescent="0.3">
      <c r="A13" s="525" t="s">
        <v>504</v>
      </c>
      <c r="B13" s="526">
        <v>4</v>
      </c>
      <c r="C13" s="526" t="s">
        <v>172</v>
      </c>
      <c r="D13" s="526" t="s">
        <v>172</v>
      </c>
      <c r="E13" s="527" t="s">
        <v>172</v>
      </c>
      <c r="F13" s="526" t="s">
        <v>172</v>
      </c>
      <c r="G13" s="528" t="s">
        <v>172</v>
      </c>
      <c r="H13" s="529"/>
      <c r="I13" s="530"/>
      <c r="J13" s="530"/>
      <c r="K13" s="531"/>
      <c r="L13" s="532"/>
      <c r="M13" s="533" t="s">
        <v>172</v>
      </c>
    </row>
    <row r="14" spans="1:13" ht="16.2" thickBot="1" x14ac:dyDescent="0.35">
      <c r="A14" s="299" t="s">
        <v>487</v>
      </c>
      <c r="B14" s="300">
        <v>6</v>
      </c>
      <c r="C14" s="300" t="s">
        <v>172</v>
      </c>
      <c r="D14" s="300" t="s">
        <v>172</v>
      </c>
      <c r="E14" s="300" t="s">
        <v>172</v>
      </c>
      <c r="F14" s="300" t="s">
        <v>172</v>
      </c>
      <c r="G14" s="301" t="s">
        <v>172</v>
      </c>
      <c r="H14" s="302"/>
      <c r="I14" s="303"/>
      <c r="J14" s="303"/>
      <c r="K14" s="304"/>
      <c r="M14" s="305" t="s">
        <v>172</v>
      </c>
    </row>
    <row r="15" spans="1:13" ht="6.75" customHeight="1" thickTop="1" thickBot="1" x14ac:dyDescent="0.35">
      <c r="M15" s="243"/>
    </row>
    <row r="16" spans="1:13" ht="16.8" thickTop="1" thickBot="1" x14ac:dyDescent="0.35">
      <c r="A16" s="71"/>
      <c r="B16" s="47"/>
      <c r="D16" s="72" t="s">
        <v>69</v>
      </c>
      <c r="E16" s="73"/>
      <c r="F16" s="68" t="s">
        <v>7</v>
      </c>
      <c r="G16" s="52" t="s">
        <v>25</v>
      </c>
      <c r="H16" s="74" t="s">
        <v>86</v>
      </c>
      <c r="I16" s="69" t="s">
        <v>4</v>
      </c>
      <c r="J16" s="69"/>
      <c r="K16" s="70"/>
      <c r="M16" s="244" t="s">
        <v>137</v>
      </c>
    </row>
    <row r="17" spans="1:13" x14ac:dyDescent="0.3">
      <c r="A17" s="71"/>
      <c r="B17" s="47"/>
      <c r="D17" s="540"/>
      <c r="E17" s="541"/>
      <c r="F17" s="507"/>
      <c r="G17" s="227"/>
      <c r="H17" s="508"/>
      <c r="I17" s="544"/>
      <c r="J17" s="545"/>
      <c r="K17" s="280"/>
      <c r="M17" s="241"/>
    </row>
    <row r="18" spans="1:13" ht="16.2" thickBot="1" x14ac:dyDescent="0.35">
      <c r="A18" s="19"/>
      <c r="B18" s="47"/>
      <c r="D18" s="542"/>
      <c r="E18" s="543"/>
      <c r="F18" s="509"/>
      <c r="G18" s="510"/>
      <c r="H18" s="291"/>
      <c r="I18" s="546"/>
      <c r="J18" s="547"/>
      <c r="K18" s="548"/>
      <c r="M18" s="242"/>
    </row>
    <row r="19" spans="1:13" ht="16.8" thickTop="1" thickBot="1" x14ac:dyDescent="0.35">
      <c r="A19" s="19"/>
      <c r="B19" s="19"/>
      <c r="C19" s="19"/>
      <c r="D19" s="19"/>
      <c r="E19" s="19"/>
      <c r="F19" s="19"/>
      <c r="G19" s="19"/>
      <c r="H19" s="19"/>
      <c r="I19" s="19"/>
      <c r="J19" s="19"/>
      <c r="K19" s="19"/>
    </row>
    <row r="20" spans="1:13" ht="16.8" thickTop="1" thickBot="1" x14ac:dyDescent="0.35">
      <c r="D20" s="72" t="s">
        <v>167</v>
      </c>
      <c r="E20" s="69"/>
      <c r="F20" s="69"/>
      <c r="G20" s="69"/>
      <c r="H20" s="275" t="s">
        <v>7</v>
      </c>
      <c r="I20" s="275" t="s">
        <v>93</v>
      </c>
      <c r="J20" s="275" t="s">
        <v>168</v>
      </c>
      <c r="K20" s="70" t="s">
        <v>76</v>
      </c>
      <c r="L20" s="48"/>
      <c r="M20" s="244" t="s">
        <v>137</v>
      </c>
    </row>
    <row r="21" spans="1:13" x14ac:dyDescent="0.3">
      <c r="D21" s="276" t="s">
        <v>521</v>
      </c>
      <c r="E21" s="277"/>
      <c r="F21" s="277"/>
      <c r="G21" s="278"/>
      <c r="H21" s="279">
        <v>1</v>
      </c>
      <c r="I21" s="227">
        <v>1</v>
      </c>
      <c r="J21" s="227">
        <v>1</v>
      </c>
      <c r="K21" s="280" t="s">
        <v>533</v>
      </c>
      <c r="L21" s="48"/>
      <c r="M21" s="286">
        <f t="shared" ref="M21:M22" si="1">750*I21*J21*LEFT(K21,2)/50</f>
        <v>525</v>
      </c>
    </row>
    <row r="22" spans="1:13" x14ac:dyDescent="0.3">
      <c r="D22" s="439" t="s">
        <v>522</v>
      </c>
      <c r="E22" s="440"/>
      <c r="F22" s="440"/>
      <c r="G22" s="441"/>
      <c r="H22" s="442">
        <v>1</v>
      </c>
      <c r="I22" s="443">
        <v>1</v>
      </c>
      <c r="J22" s="443">
        <v>10</v>
      </c>
      <c r="K22" s="444" t="s">
        <v>519</v>
      </c>
      <c r="L22" s="48"/>
      <c r="M22" s="286">
        <f t="shared" si="1"/>
        <v>7350</v>
      </c>
    </row>
    <row r="23" spans="1:13" x14ac:dyDescent="0.3">
      <c r="D23" s="439" t="s">
        <v>523</v>
      </c>
      <c r="E23" s="440"/>
      <c r="F23" s="440"/>
      <c r="G23" s="441"/>
      <c r="H23" s="442">
        <v>1</v>
      </c>
      <c r="I23" s="443">
        <v>1</v>
      </c>
      <c r="J23" s="443">
        <v>10</v>
      </c>
      <c r="K23" s="444" t="s">
        <v>518</v>
      </c>
      <c r="L23" s="48"/>
      <c r="M23" s="286">
        <f>750*I23*J23*LEFT(K23,2)/50</f>
        <v>5700</v>
      </c>
    </row>
    <row r="24" spans="1:13" x14ac:dyDescent="0.3">
      <c r="D24" s="281" t="s">
        <v>524</v>
      </c>
      <c r="E24" s="282"/>
      <c r="F24" s="282"/>
      <c r="G24" s="283"/>
      <c r="H24" s="284">
        <v>1</v>
      </c>
      <c r="I24" s="228">
        <v>3</v>
      </c>
      <c r="J24" s="228">
        <v>5</v>
      </c>
      <c r="K24" s="285"/>
      <c r="L24" s="48"/>
      <c r="M24" s="286">
        <f t="shared" ref="M24:M31" si="2">25*H24*I24*J24</f>
        <v>375</v>
      </c>
    </row>
    <row r="25" spans="1:13" x14ac:dyDescent="0.3">
      <c r="D25" s="434" t="s">
        <v>525</v>
      </c>
      <c r="E25" s="435"/>
      <c r="F25" s="435"/>
      <c r="G25" s="436"/>
      <c r="H25" s="437">
        <v>1</v>
      </c>
      <c r="I25" s="228">
        <v>3</v>
      </c>
      <c r="J25" s="228">
        <v>5</v>
      </c>
      <c r="K25" s="438"/>
      <c r="L25" s="48"/>
      <c r="M25" s="286">
        <f t="shared" si="2"/>
        <v>375</v>
      </c>
    </row>
    <row r="26" spans="1:13" x14ac:dyDescent="0.3">
      <c r="D26" s="434" t="s">
        <v>526</v>
      </c>
      <c r="E26" s="435"/>
      <c r="F26" s="435"/>
      <c r="G26" s="436"/>
      <c r="H26" s="437">
        <v>1</v>
      </c>
      <c r="I26" s="235">
        <v>3</v>
      </c>
      <c r="J26" s="235">
        <v>5</v>
      </c>
      <c r="K26" s="438"/>
      <c r="L26" s="48"/>
      <c r="M26" s="286">
        <f t="shared" si="2"/>
        <v>375</v>
      </c>
    </row>
    <row r="27" spans="1:13" x14ac:dyDescent="0.3">
      <c r="D27" s="434" t="s">
        <v>527</v>
      </c>
      <c r="E27" s="435"/>
      <c r="F27" s="435"/>
      <c r="G27" s="436"/>
      <c r="H27" s="437">
        <v>1</v>
      </c>
      <c r="I27" s="235">
        <v>3</v>
      </c>
      <c r="J27" s="235">
        <v>5</v>
      </c>
      <c r="K27" s="438"/>
      <c r="L27" s="48"/>
      <c r="M27" s="286">
        <f t="shared" si="2"/>
        <v>375</v>
      </c>
    </row>
    <row r="28" spans="1:13" x14ac:dyDescent="0.3">
      <c r="D28" s="434" t="s">
        <v>528</v>
      </c>
      <c r="E28" s="435"/>
      <c r="F28" s="435"/>
      <c r="G28" s="436"/>
      <c r="H28" s="437">
        <v>1</v>
      </c>
      <c r="I28" s="235">
        <v>3</v>
      </c>
      <c r="J28" s="235">
        <v>5</v>
      </c>
      <c r="K28" s="438"/>
      <c r="L28" s="48"/>
      <c r="M28" s="286">
        <f t="shared" si="2"/>
        <v>375</v>
      </c>
    </row>
    <row r="29" spans="1:13" x14ac:dyDescent="0.3">
      <c r="D29" s="434" t="s">
        <v>529</v>
      </c>
      <c r="E29" s="435"/>
      <c r="F29" s="435"/>
      <c r="G29" s="436"/>
      <c r="H29" s="437">
        <v>1</v>
      </c>
      <c r="I29" s="235">
        <v>1</v>
      </c>
      <c r="J29" s="235">
        <v>1</v>
      </c>
      <c r="K29" s="438"/>
      <c r="L29" s="48"/>
      <c r="M29" s="286">
        <f t="shared" si="2"/>
        <v>25</v>
      </c>
    </row>
    <row r="30" spans="1:13" x14ac:dyDescent="0.3">
      <c r="D30" s="434" t="s">
        <v>530</v>
      </c>
      <c r="E30" s="435"/>
      <c r="F30" s="435"/>
      <c r="G30" s="436"/>
      <c r="H30" s="437">
        <v>0</v>
      </c>
      <c r="I30" s="235">
        <v>4</v>
      </c>
      <c r="J30" s="235">
        <v>7</v>
      </c>
      <c r="K30" s="438"/>
      <c r="L30" s="48"/>
      <c r="M30" s="286">
        <f t="shared" si="2"/>
        <v>0</v>
      </c>
    </row>
    <row r="31" spans="1:13" ht="16.2" thickBot="1" x14ac:dyDescent="0.35">
      <c r="D31" s="287" t="s">
        <v>531</v>
      </c>
      <c r="E31" s="288"/>
      <c r="F31" s="288"/>
      <c r="G31" s="289"/>
      <c r="H31" s="290">
        <v>1</v>
      </c>
      <c r="I31" s="291" t="s">
        <v>394</v>
      </c>
      <c r="J31" s="291" t="s">
        <v>395</v>
      </c>
      <c r="K31" s="292"/>
      <c r="L31" s="48"/>
      <c r="M31" s="293">
        <f t="shared" si="2"/>
        <v>700</v>
      </c>
    </row>
    <row r="32" spans="1:13" ht="16.2" thickTop="1" x14ac:dyDescent="0.3"/>
  </sheetData>
  <sortState xmlns:xlrd2="http://schemas.microsoft.com/office/spreadsheetml/2017/richdata2" ref="A3:K4">
    <sortCondition ref="A3:A4"/>
  </sortState>
  <phoneticPr fontId="0" type="noConversion"/>
  <conditionalFormatting sqref="H21:H31">
    <cfRule type="cellIs" dxfId="8" priority="1" operator="equal">
      <formula>0</formula>
    </cfRule>
  </conditionalFormatting>
  <conditionalFormatting sqref="I3:I4">
    <cfRule type="cellIs" dxfId="7" priority="14" operator="equal">
      <formula>20</formula>
    </cfRule>
    <cfRule type="cellIs" dxfId="6" priority="15" operator="equal">
      <formula>1</formula>
    </cfRule>
  </conditionalFormatting>
  <conditionalFormatting sqref="I7:I9">
    <cfRule type="cellIs" dxfId="5" priority="10" operator="equal">
      <formula>20</formula>
    </cfRule>
    <cfRule type="cellIs" dxfId="4" priority="11"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4"/>
  <sheetViews>
    <sheetView showGridLines="0" workbookViewId="0"/>
  </sheetViews>
  <sheetFormatPr defaultColWidth="13" defaultRowHeight="15.6" x14ac:dyDescent="0.3"/>
  <cols>
    <col min="1" max="1" width="25.09765625" style="25" bestFit="1" customWidth="1"/>
    <col min="2" max="2" width="4.8984375" style="25" bestFit="1" customWidth="1"/>
    <col min="3" max="3" width="5.59765625" style="47" bestFit="1" customWidth="1"/>
    <col min="4" max="5" width="28.5" style="19" customWidth="1"/>
    <col min="6" max="6" width="3.19921875" style="19" customWidth="1"/>
    <col min="7" max="7" width="8.296875" style="19" bestFit="1" customWidth="1"/>
    <col min="8" max="16384" width="13" style="19"/>
  </cols>
  <sheetData>
    <row r="1" spans="1:7" ht="23.4" thickBot="1" x14ac:dyDescent="0.35">
      <c r="A1" s="17" t="s">
        <v>72</v>
      </c>
      <c r="B1" s="17"/>
      <c r="C1" s="18"/>
      <c r="D1" s="17"/>
      <c r="E1" s="17"/>
    </row>
    <row r="2" spans="1:7" s="25" customFormat="1" ht="16.8" thickTop="1" thickBot="1" x14ac:dyDescent="0.35">
      <c r="A2" s="20" t="s">
        <v>73</v>
      </c>
      <c r="B2" s="21" t="s">
        <v>7</v>
      </c>
      <c r="C2" s="22" t="s">
        <v>74</v>
      </c>
      <c r="D2" s="23" t="s">
        <v>75</v>
      </c>
      <c r="E2" s="24" t="s">
        <v>76</v>
      </c>
      <c r="F2" s="295"/>
      <c r="G2" s="233" t="s">
        <v>137</v>
      </c>
    </row>
    <row r="3" spans="1:7" x14ac:dyDescent="0.3">
      <c r="A3" s="26" t="s">
        <v>94</v>
      </c>
      <c r="B3" s="39">
        <v>1</v>
      </c>
      <c r="C3" s="28">
        <v>2</v>
      </c>
      <c r="D3" s="29"/>
      <c r="E3" s="30"/>
      <c r="G3" s="241">
        <v>0</v>
      </c>
    </row>
    <row r="4" spans="1:7" x14ac:dyDescent="0.3">
      <c r="A4" s="26" t="s">
        <v>520</v>
      </c>
      <c r="B4" s="39">
        <v>1</v>
      </c>
      <c r="C4" s="225">
        <v>1</v>
      </c>
      <c r="D4" s="261" t="s">
        <v>396</v>
      </c>
      <c r="E4" s="482"/>
      <c r="G4" s="294">
        <f>11000+16000</f>
        <v>27000</v>
      </c>
    </row>
    <row r="5" spans="1:7" x14ac:dyDescent="0.3">
      <c r="A5" s="26" t="s">
        <v>441</v>
      </c>
      <c r="B5" s="39">
        <v>2</v>
      </c>
      <c r="C5" s="28">
        <v>0</v>
      </c>
      <c r="D5" s="261"/>
      <c r="E5" s="30"/>
      <c r="G5" s="294">
        <v>0</v>
      </c>
    </row>
    <row r="6" spans="1:7" x14ac:dyDescent="0.3">
      <c r="A6" s="38" t="s">
        <v>402</v>
      </c>
      <c r="B6" s="39">
        <v>1</v>
      </c>
      <c r="C6" s="225" t="s">
        <v>440</v>
      </c>
      <c r="D6" s="261"/>
      <c r="E6" s="30"/>
      <c r="G6" s="294" t="s">
        <v>439</v>
      </c>
    </row>
    <row r="7" spans="1:7" x14ac:dyDescent="0.3">
      <c r="A7" s="26" t="s">
        <v>392</v>
      </c>
      <c r="B7" s="27">
        <v>1</v>
      </c>
      <c r="C7" s="28">
        <v>0</v>
      </c>
      <c r="D7" s="261" t="s">
        <v>393</v>
      </c>
      <c r="E7" s="30"/>
      <c r="G7" s="294">
        <v>4000</v>
      </c>
    </row>
    <row r="8" spans="1:7" x14ac:dyDescent="0.3">
      <c r="A8" s="26" t="s">
        <v>408</v>
      </c>
      <c r="B8" s="27">
        <v>1</v>
      </c>
      <c r="C8" s="28">
        <v>0</v>
      </c>
      <c r="D8" s="29"/>
      <c r="E8" s="30"/>
      <c r="G8" s="294">
        <v>5</v>
      </c>
    </row>
    <row r="9" spans="1:7" x14ac:dyDescent="0.3">
      <c r="A9" s="26" t="s">
        <v>407</v>
      </c>
      <c r="B9" s="27">
        <v>1</v>
      </c>
      <c r="C9" s="28">
        <v>0</v>
      </c>
      <c r="D9" s="29"/>
      <c r="E9" s="30"/>
      <c r="G9" s="294">
        <v>25</v>
      </c>
    </row>
    <row r="10" spans="1:7" x14ac:dyDescent="0.3">
      <c r="A10" s="26" t="s">
        <v>397</v>
      </c>
      <c r="B10" s="27">
        <v>1</v>
      </c>
      <c r="C10" s="225">
        <v>0</v>
      </c>
      <c r="D10" s="261" t="s">
        <v>398</v>
      </c>
      <c r="E10" s="30"/>
      <c r="G10" s="294">
        <f>10000+16000</f>
        <v>26000</v>
      </c>
    </row>
    <row r="11" spans="1:7" x14ac:dyDescent="0.3">
      <c r="A11" s="26" t="s">
        <v>414</v>
      </c>
      <c r="B11" s="27">
        <v>1</v>
      </c>
      <c r="C11" s="225">
        <v>0</v>
      </c>
      <c r="D11" s="261"/>
      <c r="E11" s="30"/>
      <c r="G11" s="294">
        <v>5</v>
      </c>
    </row>
    <row r="12" spans="1:7" ht="16.2" thickBot="1" x14ac:dyDescent="0.35">
      <c r="A12" s="31" t="s">
        <v>409</v>
      </c>
      <c r="B12" s="32">
        <v>1</v>
      </c>
      <c r="C12" s="298">
        <v>2</v>
      </c>
      <c r="D12" s="33" t="s">
        <v>410</v>
      </c>
      <c r="E12" s="34"/>
      <c r="G12" s="242">
        <v>2500</v>
      </c>
    </row>
    <row r="13" spans="1:7" ht="24" thickTop="1" thickBot="1" x14ac:dyDescent="0.35">
      <c r="A13" s="17" t="s">
        <v>77</v>
      </c>
      <c r="B13" s="17"/>
      <c r="C13" s="35"/>
      <c r="D13" s="17"/>
      <c r="E13" s="36"/>
    </row>
    <row r="14" spans="1:7" ht="16.8" thickTop="1" thickBot="1" x14ac:dyDescent="0.35">
      <c r="A14" s="20" t="s">
        <v>73</v>
      </c>
      <c r="B14" s="20" t="s">
        <v>7</v>
      </c>
      <c r="C14" s="37" t="s">
        <v>74</v>
      </c>
      <c r="D14" s="23" t="s">
        <v>75</v>
      </c>
      <c r="E14" s="24" t="s">
        <v>76</v>
      </c>
      <c r="F14" s="48"/>
      <c r="G14" s="233" t="s">
        <v>137</v>
      </c>
    </row>
    <row r="15" spans="1:7" x14ac:dyDescent="0.3">
      <c r="A15" s="38" t="s">
        <v>430</v>
      </c>
      <c r="B15" s="39">
        <v>4</v>
      </c>
      <c r="C15" s="43">
        <v>0</v>
      </c>
      <c r="D15" s="41"/>
      <c r="E15" s="42"/>
      <c r="G15" s="241">
        <f>50*B15</f>
        <v>200</v>
      </c>
    </row>
    <row r="16" spans="1:7" x14ac:dyDescent="0.3">
      <c r="A16" s="38" t="s">
        <v>132</v>
      </c>
      <c r="B16" s="39">
        <v>1</v>
      </c>
      <c r="C16" s="40">
        <v>2</v>
      </c>
      <c r="D16" s="41"/>
      <c r="E16" s="42"/>
      <c r="G16" s="246">
        <v>0</v>
      </c>
    </row>
    <row r="17" spans="1:7" x14ac:dyDescent="0.3">
      <c r="A17" s="38" t="s">
        <v>133</v>
      </c>
      <c r="B17" s="39">
        <v>2</v>
      </c>
      <c r="C17" s="43">
        <v>0</v>
      </c>
      <c r="D17" s="41"/>
      <c r="E17" s="42"/>
      <c r="G17" s="246">
        <v>0</v>
      </c>
    </row>
    <row r="18" spans="1:7" x14ac:dyDescent="0.3">
      <c r="A18" s="38" t="s">
        <v>400</v>
      </c>
      <c r="B18" s="39">
        <v>1</v>
      </c>
      <c r="C18" s="43">
        <v>0</v>
      </c>
      <c r="D18" s="41"/>
      <c r="E18" s="42"/>
      <c r="G18" s="246">
        <v>0</v>
      </c>
    </row>
    <row r="19" spans="1:7" x14ac:dyDescent="0.3">
      <c r="A19" s="38" t="s">
        <v>401</v>
      </c>
      <c r="B19" s="39">
        <v>1</v>
      </c>
      <c r="C19" s="43">
        <v>1</v>
      </c>
      <c r="D19" s="41"/>
      <c r="E19" s="42"/>
      <c r="G19" s="294">
        <v>0</v>
      </c>
    </row>
    <row r="20" spans="1:7" x14ac:dyDescent="0.3">
      <c r="A20" s="38" t="s">
        <v>431</v>
      </c>
      <c r="B20" s="39">
        <v>12</v>
      </c>
      <c r="C20" s="43">
        <v>0</v>
      </c>
      <c r="D20" s="41"/>
      <c r="E20" s="42"/>
      <c r="G20" s="294">
        <v>10</v>
      </c>
    </row>
    <row r="21" spans="1:7" x14ac:dyDescent="0.3">
      <c r="A21" s="38" t="s">
        <v>428</v>
      </c>
      <c r="B21" s="39">
        <v>2</v>
      </c>
      <c r="C21" s="43">
        <v>0</v>
      </c>
      <c r="D21" s="41"/>
      <c r="E21" s="42"/>
      <c r="G21" s="294">
        <f>75*B21</f>
        <v>150</v>
      </c>
    </row>
    <row r="22" spans="1:7" x14ac:dyDescent="0.3">
      <c r="A22" s="38" t="s">
        <v>134</v>
      </c>
      <c r="B22" s="39">
        <v>1</v>
      </c>
      <c r="C22" s="43">
        <v>1</v>
      </c>
      <c r="D22" s="41"/>
      <c r="E22" s="42"/>
      <c r="G22" s="294">
        <v>0</v>
      </c>
    </row>
    <row r="23" spans="1:7" x14ac:dyDescent="0.3">
      <c r="A23" s="234" t="s">
        <v>503</v>
      </c>
      <c r="B23" s="523">
        <v>1</v>
      </c>
      <c r="C23" s="225">
        <v>0</v>
      </c>
      <c r="D23" s="524"/>
      <c r="E23" s="482"/>
      <c r="F23" s="295"/>
      <c r="G23" s="246" t="s">
        <v>172</v>
      </c>
    </row>
    <row r="24" spans="1:7" x14ac:dyDescent="0.3">
      <c r="A24" s="38" t="s">
        <v>403</v>
      </c>
      <c r="B24" s="39">
        <v>1</v>
      </c>
      <c r="C24" s="43">
        <v>0</v>
      </c>
      <c r="D24" s="41"/>
      <c r="E24" s="42"/>
      <c r="G24" s="294">
        <v>0</v>
      </c>
    </row>
    <row r="25" spans="1:7" x14ac:dyDescent="0.3">
      <c r="A25" s="38" t="s">
        <v>422</v>
      </c>
      <c r="B25" s="39">
        <v>1</v>
      </c>
      <c r="C25" s="43">
        <v>0</v>
      </c>
      <c r="D25" s="41"/>
      <c r="E25" s="42"/>
      <c r="G25" s="294">
        <v>0</v>
      </c>
    </row>
    <row r="26" spans="1:7" x14ac:dyDescent="0.3">
      <c r="A26" s="38" t="s">
        <v>417</v>
      </c>
      <c r="B26" s="39">
        <v>1</v>
      </c>
      <c r="C26" s="43">
        <v>0</v>
      </c>
      <c r="D26" s="41"/>
      <c r="E26" s="42"/>
      <c r="G26" s="294">
        <v>0</v>
      </c>
    </row>
    <row r="27" spans="1:7" x14ac:dyDescent="0.3">
      <c r="A27" s="38" t="s">
        <v>433</v>
      </c>
      <c r="B27" s="39">
        <v>1</v>
      </c>
      <c r="C27" s="43">
        <v>2</v>
      </c>
      <c r="D27" s="41"/>
      <c r="E27" s="42"/>
      <c r="G27" s="294">
        <v>7</v>
      </c>
    </row>
    <row r="28" spans="1:7" x14ac:dyDescent="0.3">
      <c r="A28" s="38" t="s">
        <v>434</v>
      </c>
      <c r="B28" s="39">
        <v>1</v>
      </c>
      <c r="C28" s="43">
        <v>1</v>
      </c>
      <c r="D28" s="41"/>
      <c r="E28" s="42"/>
      <c r="G28" s="294">
        <v>80</v>
      </c>
    </row>
    <row r="29" spans="1:7" x14ac:dyDescent="0.3">
      <c r="A29" s="38" t="s">
        <v>425</v>
      </c>
      <c r="B29" s="39">
        <v>2</v>
      </c>
      <c r="C29" s="43">
        <f>B29/2</f>
        <v>1</v>
      </c>
      <c r="D29" s="41"/>
      <c r="E29" s="42"/>
      <c r="G29" s="294">
        <f>B29</f>
        <v>2</v>
      </c>
    </row>
    <row r="30" spans="1:7" x14ac:dyDescent="0.3">
      <c r="A30" s="38" t="s">
        <v>418</v>
      </c>
      <c r="B30" s="39">
        <v>1</v>
      </c>
      <c r="C30" s="43">
        <v>1</v>
      </c>
      <c r="D30" s="41"/>
      <c r="E30" s="42"/>
      <c r="G30" s="294">
        <v>2</v>
      </c>
    </row>
    <row r="31" spans="1:7" x14ac:dyDescent="0.3">
      <c r="A31" s="38" t="s">
        <v>413</v>
      </c>
      <c r="B31" s="39">
        <v>1</v>
      </c>
      <c r="C31" s="43">
        <v>1</v>
      </c>
      <c r="D31" s="41" t="s">
        <v>412</v>
      </c>
      <c r="E31" s="445" t="s">
        <v>411</v>
      </c>
      <c r="G31" s="294">
        <v>12500</v>
      </c>
    </row>
    <row r="32" spans="1:7" x14ac:dyDescent="0.3">
      <c r="A32" s="38" t="s">
        <v>423</v>
      </c>
      <c r="B32" s="39">
        <v>20</v>
      </c>
      <c r="C32" s="43">
        <v>0</v>
      </c>
      <c r="D32" s="41"/>
      <c r="E32" s="42"/>
      <c r="G32" s="294">
        <v>0</v>
      </c>
    </row>
    <row r="33" spans="1:7" x14ac:dyDescent="0.3">
      <c r="A33" s="38" t="s">
        <v>169</v>
      </c>
      <c r="B33" s="39">
        <v>1</v>
      </c>
      <c r="C33" s="43">
        <f>B33</f>
        <v>1</v>
      </c>
      <c r="D33" s="41"/>
      <c r="E33" s="42"/>
      <c r="G33" s="452">
        <f>B33*0.05</f>
        <v>0.05</v>
      </c>
    </row>
    <row r="34" spans="1:7" x14ac:dyDescent="0.3">
      <c r="A34" s="38" t="s">
        <v>424</v>
      </c>
      <c r="B34" s="39">
        <v>4</v>
      </c>
      <c r="C34" s="43">
        <f>B34/2</f>
        <v>2</v>
      </c>
      <c r="D34" s="41"/>
      <c r="E34" s="42"/>
      <c r="G34" s="294">
        <f>B34</f>
        <v>4</v>
      </c>
    </row>
    <row r="35" spans="1:7" x14ac:dyDescent="0.3">
      <c r="A35" s="38" t="s">
        <v>419</v>
      </c>
      <c r="B35" s="39">
        <v>1</v>
      </c>
      <c r="C35" s="43">
        <v>0</v>
      </c>
      <c r="D35" s="41"/>
      <c r="E35" s="42"/>
      <c r="G35" s="294">
        <v>0</v>
      </c>
    </row>
    <row r="36" spans="1:7" x14ac:dyDescent="0.3">
      <c r="A36" s="38" t="s">
        <v>432</v>
      </c>
      <c r="B36" s="39">
        <v>1</v>
      </c>
      <c r="C36" s="43">
        <v>5</v>
      </c>
      <c r="D36" s="41"/>
      <c r="E36" s="42"/>
      <c r="G36" s="294">
        <v>10</v>
      </c>
    </row>
    <row r="37" spans="1:7" x14ac:dyDescent="0.3">
      <c r="A37" s="38" t="s">
        <v>406</v>
      </c>
      <c r="B37" s="39">
        <v>1</v>
      </c>
      <c r="C37" s="43">
        <v>0.5</v>
      </c>
      <c r="D37" s="41"/>
      <c r="E37" s="42"/>
      <c r="G37" s="294">
        <v>10</v>
      </c>
    </row>
    <row r="38" spans="1:7" x14ac:dyDescent="0.3">
      <c r="A38" s="38" t="s">
        <v>435</v>
      </c>
      <c r="B38" s="39">
        <v>1</v>
      </c>
      <c r="C38" s="43">
        <v>1</v>
      </c>
      <c r="D38" s="41"/>
      <c r="E38" s="42"/>
      <c r="G38" s="294">
        <v>1000</v>
      </c>
    </row>
    <row r="39" spans="1:7" x14ac:dyDescent="0.3">
      <c r="A39" s="38" t="s">
        <v>421</v>
      </c>
      <c r="B39" s="39">
        <v>3</v>
      </c>
      <c r="C39" s="43">
        <f>B39</f>
        <v>3</v>
      </c>
      <c r="D39" s="41"/>
      <c r="E39" s="42"/>
      <c r="G39" s="294">
        <f>2*B39</f>
        <v>6</v>
      </c>
    </row>
    <row r="40" spans="1:7" x14ac:dyDescent="0.3">
      <c r="A40" s="38" t="s">
        <v>429</v>
      </c>
      <c r="B40" s="39">
        <v>20</v>
      </c>
      <c r="C40" s="43">
        <v>0</v>
      </c>
      <c r="D40" s="41"/>
      <c r="E40" s="42"/>
      <c r="G40" s="294">
        <v>20</v>
      </c>
    </row>
    <row r="41" spans="1:7" ht="16.2" thickBot="1" x14ac:dyDescent="0.35">
      <c r="A41" s="456" t="s">
        <v>82</v>
      </c>
      <c r="B41" s="44">
        <v>1</v>
      </c>
      <c r="C41" s="45">
        <v>1</v>
      </c>
      <c r="D41" s="457"/>
      <c r="E41" s="34"/>
      <c r="G41" s="242">
        <f>4*B41</f>
        <v>4</v>
      </c>
    </row>
    <row r="42" spans="1:7" ht="24" thickTop="1" thickBot="1" x14ac:dyDescent="0.35">
      <c r="A42" s="46"/>
      <c r="B42" s="46"/>
      <c r="C42" s="448"/>
      <c r="D42" s="449" t="s">
        <v>490</v>
      </c>
      <c r="E42" s="36"/>
      <c r="F42" s="295"/>
      <c r="G42" s="258"/>
    </row>
    <row r="43" spans="1:7" ht="16.8" thickTop="1" thickBot="1" x14ac:dyDescent="0.35">
      <c r="A43" s="20" t="s">
        <v>73</v>
      </c>
      <c r="B43" s="20" t="s">
        <v>7</v>
      </c>
      <c r="C43" s="37" t="s">
        <v>25</v>
      </c>
      <c r="D43" s="23" t="s">
        <v>75</v>
      </c>
      <c r="E43" s="24" t="s">
        <v>76</v>
      </c>
      <c r="F43" s="295"/>
      <c r="G43" s="450" t="s">
        <v>137</v>
      </c>
    </row>
    <row r="44" spans="1:7" x14ac:dyDescent="0.3">
      <c r="A44" s="38" t="s">
        <v>416</v>
      </c>
      <c r="B44" s="39">
        <v>1</v>
      </c>
      <c r="C44" s="43">
        <v>8</v>
      </c>
      <c r="D44" s="41"/>
      <c r="E44" s="42"/>
      <c r="G44" s="294">
        <v>0</v>
      </c>
    </row>
    <row r="45" spans="1:7" x14ac:dyDescent="0.3">
      <c r="A45" s="38" t="s">
        <v>399</v>
      </c>
      <c r="B45" s="39">
        <v>1</v>
      </c>
      <c r="C45" s="43">
        <v>5</v>
      </c>
      <c r="D45" s="41"/>
      <c r="E45" s="42"/>
      <c r="G45" s="246">
        <v>0</v>
      </c>
    </row>
    <row r="46" spans="1:7" x14ac:dyDescent="0.3">
      <c r="A46" s="38" t="s">
        <v>415</v>
      </c>
      <c r="B46" s="454">
        <v>1</v>
      </c>
      <c r="C46" s="40">
        <v>6</v>
      </c>
      <c r="D46" s="41"/>
      <c r="E46" s="451"/>
      <c r="F46" s="295"/>
      <c r="G46" s="294">
        <v>30</v>
      </c>
    </row>
    <row r="47" spans="1:7" x14ac:dyDescent="0.3">
      <c r="A47" s="38" t="s">
        <v>404</v>
      </c>
      <c r="B47" s="39">
        <v>1</v>
      </c>
      <c r="C47" s="43">
        <v>4</v>
      </c>
      <c r="D47" s="41"/>
      <c r="E47" s="42"/>
      <c r="G47" s="294">
        <v>1</v>
      </c>
    </row>
    <row r="48" spans="1:7" x14ac:dyDescent="0.3">
      <c r="A48" s="38" t="s">
        <v>405</v>
      </c>
      <c r="B48" s="39">
        <v>1</v>
      </c>
      <c r="C48" s="43">
        <v>10</v>
      </c>
      <c r="D48" s="41"/>
      <c r="E48" s="42"/>
      <c r="G48" s="294">
        <v>3</v>
      </c>
    </row>
    <row r="49" spans="1:7" x14ac:dyDescent="0.3">
      <c r="A49" s="38" t="s">
        <v>426</v>
      </c>
      <c r="B49" s="39">
        <v>1</v>
      </c>
      <c r="C49" s="43">
        <v>10</v>
      </c>
      <c r="D49" s="41"/>
      <c r="E49" s="42"/>
      <c r="G49" s="294">
        <v>75</v>
      </c>
    </row>
    <row r="50" spans="1:7" x14ac:dyDescent="0.3">
      <c r="A50" s="38" t="s">
        <v>420</v>
      </c>
      <c r="B50" s="39">
        <v>7</v>
      </c>
      <c r="C50" s="43">
        <f>B50</f>
        <v>7</v>
      </c>
      <c r="D50" s="41"/>
      <c r="E50" s="42"/>
      <c r="G50" s="294">
        <v>0</v>
      </c>
    </row>
    <row r="51" spans="1:7" x14ac:dyDescent="0.3">
      <c r="A51" s="38" t="s">
        <v>169</v>
      </c>
      <c r="B51" s="39">
        <v>3</v>
      </c>
      <c r="C51" s="43">
        <f>B51</f>
        <v>3</v>
      </c>
      <c r="D51" s="41"/>
      <c r="E51" s="42"/>
      <c r="G51" s="452">
        <f>B51*0.05</f>
        <v>0.15000000000000002</v>
      </c>
    </row>
    <row r="52" spans="1:7" ht="16.2" thickBot="1" x14ac:dyDescent="0.35">
      <c r="A52" s="453" t="s">
        <v>427</v>
      </c>
      <c r="B52" s="44">
        <v>1</v>
      </c>
      <c r="C52" s="45">
        <v>6</v>
      </c>
      <c r="D52" s="455"/>
      <c r="E52" s="34"/>
      <c r="G52" s="242">
        <v>5</v>
      </c>
    </row>
    <row r="53" spans="1:7" ht="16.2" thickTop="1" x14ac:dyDescent="0.3"/>
    <row r="54" spans="1:7" x14ac:dyDescent="0.3">
      <c r="E54" s="46" t="s">
        <v>138</v>
      </c>
      <c r="G54" s="505">
        <f>SUM(G3:G52,Martial!M3:M31)</f>
        <v>94129.2</v>
      </c>
    </row>
  </sheetData>
  <sortState xmlns:xlrd2="http://schemas.microsoft.com/office/spreadsheetml/2017/richdata2" ref="A3:G12">
    <sortCondition ref="A3:A12"/>
  </sortState>
  <phoneticPr fontId="0" type="noConversion"/>
  <conditionalFormatting sqref="G54">
    <cfRule type="cellIs" dxfId="3"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
  <sheetViews>
    <sheetView showGridLines="0" workbookViewId="0"/>
  </sheetViews>
  <sheetFormatPr defaultColWidth="13" defaultRowHeight="15.6" x14ac:dyDescent="0.3"/>
  <cols>
    <col min="1" max="1" width="13.296875" style="422" bestFit="1" customWidth="1"/>
    <col min="2" max="2" width="10" style="423" customWidth="1"/>
    <col min="3" max="3" width="4.59765625" style="423" customWidth="1"/>
    <col min="4" max="4" width="13.69921875" style="422" bestFit="1" customWidth="1"/>
    <col min="5" max="5" width="9.59765625" style="423" bestFit="1" customWidth="1"/>
    <col min="6" max="6" width="14.8984375" style="422" customWidth="1"/>
    <col min="7" max="7" width="17.8984375" style="423" customWidth="1"/>
    <col min="8" max="16384" width="13" style="378"/>
  </cols>
  <sheetData>
    <row r="1" spans="1:7" ht="29.4" thickTop="1" thickBot="1" x14ac:dyDescent="0.35">
      <c r="A1" s="372" t="s">
        <v>454</v>
      </c>
      <c r="B1" s="373"/>
      <c r="C1" s="373"/>
      <c r="D1" s="374"/>
      <c r="E1" s="375"/>
      <c r="F1" s="376"/>
      <c r="G1" s="377" t="s">
        <v>382</v>
      </c>
    </row>
    <row r="2" spans="1:7" ht="17.399999999999999" thickTop="1" x14ac:dyDescent="0.3">
      <c r="A2" s="379" t="s">
        <v>0</v>
      </c>
      <c r="B2" s="380" t="s">
        <v>383</v>
      </c>
      <c r="C2" s="380"/>
      <c r="D2" s="381" t="s">
        <v>1</v>
      </c>
      <c r="E2" s="382" t="s">
        <v>170</v>
      </c>
      <c r="F2" s="381" t="s">
        <v>110</v>
      </c>
      <c r="G2" s="383" t="s">
        <v>436</v>
      </c>
    </row>
    <row r="3" spans="1:7" ht="17.399999999999999" thickBot="1" x14ac:dyDescent="0.35">
      <c r="A3" s="384" t="s">
        <v>61</v>
      </c>
      <c r="B3" s="385" t="s">
        <v>501</v>
      </c>
      <c r="C3" s="385"/>
      <c r="D3" s="386" t="s">
        <v>375</v>
      </c>
      <c r="E3" s="387" t="s">
        <v>384</v>
      </c>
      <c r="F3" s="386" t="s">
        <v>376</v>
      </c>
      <c r="G3" s="388" t="s">
        <v>437</v>
      </c>
    </row>
    <row r="4" spans="1:7" ht="18" thickTop="1" thickBot="1" x14ac:dyDescent="0.35">
      <c r="A4" s="389" t="s">
        <v>2</v>
      </c>
      <c r="B4" s="390">
        <v>2</v>
      </c>
      <c r="C4" s="391">
        <f t="shared" ref="C4:C9" si="0">IF(B4&gt;9.9,CONCATENATE("+",ROUNDDOWN((B4-10)/2,0)),ROUNDUP((B4-10)/2,0))</f>
        <v>-4</v>
      </c>
      <c r="D4" s="392" t="s">
        <v>13</v>
      </c>
      <c r="E4" s="393">
        <v>1</v>
      </c>
      <c r="F4" s="447">
        <v>1</v>
      </c>
      <c r="G4" s="394"/>
    </row>
    <row r="5" spans="1:7" ht="17.399999999999999" thickTop="1" x14ac:dyDescent="0.3">
      <c r="A5" s="395" t="s">
        <v>3</v>
      </c>
      <c r="B5" s="396">
        <v>15</v>
      </c>
      <c r="C5" s="397" t="str">
        <f t="shared" si="0"/>
        <v>+2</v>
      </c>
      <c r="D5" s="398" t="s">
        <v>377</v>
      </c>
      <c r="E5" s="446" t="s">
        <v>438</v>
      </c>
      <c r="F5" s="403"/>
      <c r="G5" s="399"/>
    </row>
    <row r="6" spans="1:7" ht="16.8" x14ac:dyDescent="0.3">
      <c r="A6" s="400" t="s">
        <v>11</v>
      </c>
      <c r="B6" s="396">
        <v>10</v>
      </c>
      <c r="C6" s="397" t="str">
        <f t="shared" si="0"/>
        <v>+0</v>
      </c>
      <c r="D6" s="401" t="s">
        <v>378</v>
      </c>
      <c r="E6" s="402">
        <v>0</v>
      </c>
      <c r="F6" s="406"/>
      <c r="G6" s="399"/>
    </row>
    <row r="7" spans="1:7" ht="16.8" x14ac:dyDescent="0.3">
      <c r="A7" s="404" t="s">
        <v>12</v>
      </c>
      <c r="B7" s="396">
        <v>2</v>
      </c>
      <c r="C7" s="397">
        <f t="shared" si="0"/>
        <v>-4</v>
      </c>
      <c r="D7" s="401" t="s">
        <v>379</v>
      </c>
      <c r="E7" s="405">
        <v>2</v>
      </c>
      <c r="F7" s="406"/>
      <c r="G7" s="399"/>
    </row>
    <row r="8" spans="1:7" ht="16.8" x14ac:dyDescent="0.3">
      <c r="A8" s="407" t="s">
        <v>14</v>
      </c>
      <c r="B8" s="396">
        <v>12</v>
      </c>
      <c r="C8" s="408" t="str">
        <f t="shared" si="0"/>
        <v>+1</v>
      </c>
      <c r="D8" s="409" t="s">
        <v>380</v>
      </c>
      <c r="E8" s="405">
        <v>4</v>
      </c>
      <c r="F8" s="406"/>
      <c r="G8" s="399"/>
    </row>
    <row r="9" spans="1:7" ht="17.399999999999999" thickBot="1" x14ac:dyDescent="0.35">
      <c r="A9" s="410" t="s">
        <v>10</v>
      </c>
      <c r="B9" s="411">
        <v>2</v>
      </c>
      <c r="C9" s="412">
        <f t="shared" si="0"/>
        <v>-4</v>
      </c>
      <c r="D9" s="413" t="s">
        <v>381</v>
      </c>
      <c r="E9" s="414">
        <v>1</v>
      </c>
      <c r="F9" s="406"/>
      <c r="G9" s="399"/>
    </row>
    <row r="10" spans="1:7" ht="17.399999999999999" thickTop="1" x14ac:dyDescent="0.3">
      <c r="A10" s="379"/>
      <c r="B10" s="415"/>
      <c r="C10" s="415"/>
      <c r="D10" s="415"/>
      <c r="E10" s="416"/>
      <c r="F10" s="417"/>
      <c r="G10" s="399"/>
    </row>
    <row r="11" spans="1:7" ht="16.8" x14ac:dyDescent="0.3">
      <c r="A11" s="418"/>
      <c r="B11" s="415"/>
      <c r="C11" s="415"/>
      <c r="D11" s="415"/>
      <c r="E11" s="416"/>
      <c r="F11" s="415"/>
      <c r="G11" s="416"/>
    </row>
    <row r="12" spans="1:7" ht="17.399999999999999" thickBot="1" x14ac:dyDescent="0.35">
      <c r="A12" s="419"/>
      <c r="B12" s="420"/>
      <c r="C12" s="420"/>
      <c r="D12" s="420"/>
      <c r="E12" s="421"/>
      <c r="F12" s="420"/>
      <c r="G12" s="421"/>
    </row>
    <row r="13" spans="1:7" ht="16.2" thickTop="1" x14ac:dyDescent="0.3"/>
  </sheetData>
  <conditionalFormatting sqref="F4">
    <cfRule type="cellIs" dxfId="2" priority="1" stopIfTrue="1" operator="greaterThan">
      <formula>$E$4/2</formula>
    </cfRule>
    <cfRule type="cellIs" dxfId="1"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
  <sheetViews>
    <sheetView showGridLines="0" workbookViewId="0">
      <pane ySplit="3" topLeftCell="A4" activePane="bottomLeft" state="frozen"/>
      <selection pane="bottomLeft" activeCell="A4" sqref="A4"/>
    </sheetView>
  </sheetViews>
  <sheetFormatPr defaultColWidth="9" defaultRowHeight="15.6" x14ac:dyDescent="0.3"/>
  <cols>
    <col min="1" max="1" width="8.69921875" style="511" bestFit="1" customWidth="1"/>
    <col min="2" max="2" width="20.5" style="511" bestFit="1" customWidth="1"/>
    <col min="3" max="3" width="10.296875" style="511" bestFit="1" customWidth="1"/>
    <col min="4" max="4" width="6.19921875" style="511" bestFit="1" customWidth="1"/>
    <col min="5" max="5" width="4.296875" style="511" bestFit="1" customWidth="1"/>
    <col min="6" max="6" width="6.296875" style="511" bestFit="1" customWidth="1"/>
    <col min="7" max="15" width="4" style="511" bestFit="1" customWidth="1"/>
    <col min="16" max="16384" width="9" style="511"/>
  </cols>
  <sheetData>
    <row r="1" spans="1:15" x14ac:dyDescent="0.3">
      <c r="G1" s="513" t="s">
        <v>496</v>
      </c>
      <c r="H1" s="513"/>
      <c r="I1" s="513"/>
      <c r="J1" s="513"/>
      <c r="K1" s="513"/>
      <c r="L1" s="513"/>
      <c r="M1" s="513"/>
      <c r="N1" s="513"/>
    </row>
    <row r="2" spans="1:15" ht="16.2" thickBot="1" x14ac:dyDescent="0.35">
      <c r="G2" s="512">
        <v>1</v>
      </c>
      <c r="H2" s="512">
        <v>2</v>
      </c>
      <c r="I2" s="512">
        <v>3</v>
      </c>
      <c r="J2" s="512">
        <v>4</v>
      </c>
      <c r="K2" s="512">
        <v>5</v>
      </c>
      <c r="L2" s="512">
        <v>6</v>
      </c>
      <c r="M2" s="512">
        <v>7</v>
      </c>
      <c r="N2" s="512">
        <v>8</v>
      </c>
      <c r="O2" s="512">
        <v>9</v>
      </c>
    </row>
    <row r="3" spans="1:15" s="512" customFormat="1" ht="16.2" thickBot="1" x14ac:dyDescent="0.35">
      <c r="A3" s="512" t="s">
        <v>495</v>
      </c>
      <c r="B3" s="512" t="s">
        <v>494</v>
      </c>
      <c r="C3" s="512" t="s">
        <v>493</v>
      </c>
      <c r="D3" s="512" t="s">
        <v>492</v>
      </c>
      <c r="E3" s="514" t="s">
        <v>113</v>
      </c>
      <c r="F3" s="512" t="s">
        <v>78</v>
      </c>
      <c r="G3" s="512">
        <f t="shared" ref="G3:O3" si="0">15+G2</f>
        <v>16</v>
      </c>
      <c r="H3" s="512">
        <f t="shared" si="0"/>
        <v>17</v>
      </c>
      <c r="I3" s="512">
        <f t="shared" ref="I3:J3" si="1">15+I2</f>
        <v>18</v>
      </c>
      <c r="J3" s="512">
        <f t="shared" si="1"/>
        <v>19</v>
      </c>
      <c r="K3" s="512">
        <f t="shared" si="0"/>
        <v>20</v>
      </c>
      <c r="L3" s="512">
        <f t="shared" si="0"/>
        <v>21</v>
      </c>
      <c r="M3" s="512">
        <f t="shared" si="0"/>
        <v>22</v>
      </c>
      <c r="N3" s="512">
        <f t="shared" si="0"/>
        <v>23</v>
      </c>
      <c r="O3" s="512">
        <f t="shared" si="0"/>
        <v>24</v>
      </c>
    </row>
    <row r="4" spans="1:15" x14ac:dyDescent="0.3">
      <c r="A4" s="511" t="s">
        <v>54</v>
      </c>
      <c r="B4" s="511" t="s">
        <v>513</v>
      </c>
      <c r="C4" s="511">
        <v>4</v>
      </c>
      <c r="D4" s="517">
        <f>Skills!$G$49</f>
        <v>39</v>
      </c>
      <c r="E4" s="515">
        <f ca="1">RANDBETWEEN(1,20)</f>
        <v>18</v>
      </c>
      <c r="F4" s="511">
        <f ca="1">E4+D4</f>
        <v>57</v>
      </c>
      <c r="G4" s="518" t="str">
        <f ca="1">IF($F4&gt;G$3-1,"Yes","No")</f>
        <v>Yes</v>
      </c>
      <c r="H4" s="518" t="str">
        <f t="shared" ref="H4:O8" ca="1" si="2">IF($F4&gt;H$3-1,"Yes","No")</f>
        <v>Yes</v>
      </c>
      <c r="I4" s="539" t="str">
        <f t="shared" ca="1" si="2"/>
        <v>Yes</v>
      </c>
      <c r="J4" s="518" t="str">
        <f t="shared" ca="1" si="2"/>
        <v>Yes</v>
      </c>
      <c r="K4" s="518" t="str">
        <f t="shared" ca="1" si="2"/>
        <v>Yes</v>
      </c>
      <c r="L4" s="518" t="str">
        <f t="shared" ca="1" si="2"/>
        <v>Yes</v>
      </c>
      <c r="M4" s="518" t="str">
        <f t="shared" ca="1" si="2"/>
        <v>Yes</v>
      </c>
      <c r="N4" s="518" t="str">
        <f t="shared" ca="1" si="2"/>
        <v>Yes</v>
      </c>
      <c r="O4" s="518" t="str">
        <f t="shared" ca="1" si="2"/>
        <v>Yes</v>
      </c>
    </row>
    <row r="5" spans="1:15" x14ac:dyDescent="0.3">
      <c r="A5" s="511" t="s">
        <v>54</v>
      </c>
      <c r="B5" s="511" t="s">
        <v>515</v>
      </c>
      <c r="C5" s="511">
        <v>4</v>
      </c>
      <c r="D5" s="517">
        <f>Skills!$G$49</f>
        <v>39</v>
      </c>
      <c r="E5" s="516">
        <f ca="1">RANDBETWEEN(1,20)</f>
        <v>10</v>
      </c>
      <c r="F5" s="511">
        <f ca="1">E5+D5</f>
        <v>49</v>
      </c>
      <c r="G5" s="518" t="str">
        <f t="shared" ref="G5:G8" ca="1" si="3">IF($F5&gt;G$3-1,"Yes","No")</f>
        <v>Yes</v>
      </c>
      <c r="H5" s="518" t="str">
        <f t="shared" ca="1" si="2"/>
        <v>Yes</v>
      </c>
      <c r="I5" s="518" t="str">
        <f t="shared" ca="1" si="2"/>
        <v>Yes</v>
      </c>
      <c r="J5" s="518" t="str">
        <f t="shared" ca="1" si="2"/>
        <v>Yes</v>
      </c>
      <c r="K5" s="518" t="str">
        <f t="shared" ca="1" si="2"/>
        <v>Yes</v>
      </c>
      <c r="L5" s="539" t="str">
        <f t="shared" ca="1" si="2"/>
        <v>Yes</v>
      </c>
      <c r="M5" s="518" t="str">
        <f t="shared" ca="1" si="2"/>
        <v>Yes</v>
      </c>
      <c r="N5" s="518" t="str">
        <f t="shared" ca="1" si="2"/>
        <v>Yes</v>
      </c>
      <c r="O5" s="518" t="str">
        <f t="shared" ca="1" si="2"/>
        <v>Yes</v>
      </c>
    </row>
    <row r="6" spans="1:15" x14ac:dyDescent="0.3">
      <c r="A6" s="511" t="s">
        <v>54</v>
      </c>
      <c r="C6" s="511">
        <v>5</v>
      </c>
      <c r="D6" s="517">
        <f>Skills!$G$49</f>
        <v>39</v>
      </c>
      <c r="E6" s="516">
        <f t="shared" ref="E6:E8" ca="1" si="4">RANDBETWEEN(1,20)</f>
        <v>2</v>
      </c>
      <c r="F6" s="511">
        <f ca="1">E6+D6</f>
        <v>41</v>
      </c>
      <c r="G6" s="518" t="str">
        <f t="shared" ca="1" si="3"/>
        <v>Yes</v>
      </c>
      <c r="H6" s="518" t="str">
        <f t="shared" ca="1" si="2"/>
        <v>Yes</v>
      </c>
      <c r="I6" s="518" t="str">
        <f t="shared" ca="1" si="2"/>
        <v>Yes</v>
      </c>
      <c r="J6" s="518" t="str">
        <f t="shared" ca="1" si="2"/>
        <v>Yes</v>
      </c>
      <c r="K6" s="518" t="str">
        <f t="shared" ca="1" si="2"/>
        <v>Yes</v>
      </c>
      <c r="L6" s="518" t="str">
        <f t="shared" ca="1" si="2"/>
        <v>Yes</v>
      </c>
      <c r="M6" s="518" t="str">
        <f t="shared" ca="1" si="2"/>
        <v>Yes</v>
      </c>
      <c r="N6" s="518" t="str">
        <f t="shared" ca="1" si="2"/>
        <v>Yes</v>
      </c>
      <c r="O6" s="518" t="str">
        <f t="shared" ca="1" si="2"/>
        <v>Yes</v>
      </c>
    </row>
    <row r="7" spans="1:15" x14ac:dyDescent="0.3">
      <c r="A7" s="511" t="s">
        <v>54</v>
      </c>
      <c r="C7" s="511">
        <v>5</v>
      </c>
      <c r="D7" s="517">
        <f>Skills!$G$49</f>
        <v>39</v>
      </c>
      <c r="E7" s="516">
        <f t="shared" ca="1" si="4"/>
        <v>18</v>
      </c>
      <c r="F7" s="511">
        <f ca="1">E7+D7</f>
        <v>57</v>
      </c>
      <c r="G7" s="518" t="str">
        <f t="shared" ca="1" si="3"/>
        <v>Yes</v>
      </c>
      <c r="H7" s="518" t="str">
        <f t="shared" ca="1" si="2"/>
        <v>Yes</v>
      </c>
      <c r="I7" s="518" t="str">
        <f t="shared" ca="1" si="2"/>
        <v>Yes</v>
      </c>
      <c r="J7" s="518" t="str">
        <f t="shared" ca="1" si="2"/>
        <v>Yes</v>
      </c>
      <c r="K7" s="518" t="str">
        <f t="shared" ca="1" si="2"/>
        <v>Yes</v>
      </c>
      <c r="L7" s="518" t="str">
        <f t="shared" ca="1" si="2"/>
        <v>Yes</v>
      </c>
      <c r="M7" s="518" t="str">
        <f t="shared" ca="1" si="2"/>
        <v>Yes</v>
      </c>
      <c r="N7" s="518" t="str">
        <f t="shared" ca="1" si="2"/>
        <v>Yes</v>
      </c>
      <c r="O7" s="518" t="str">
        <f t="shared" ca="1" si="2"/>
        <v>Yes</v>
      </c>
    </row>
    <row r="8" spans="1:15" x14ac:dyDescent="0.3">
      <c r="A8" s="511" t="s">
        <v>54</v>
      </c>
      <c r="C8" s="511">
        <v>6</v>
      </c>
      <c r="D8" s="517">
        <f>Skills!$G$49</f>
        <v>39</v>
      </c>
      <c r="E8" s="516">
        <f t="shared" ca="1" si="4"/>
        <v>16</v>
      </c>
      <c r="F8" s="511">
        <f ca="1">E8+D8</f>
        <v>55</v>
      </c>
      <c r="G8" s="518" t="str">
        <f t="shared" ca="1" si="3"/>
        <v>Yes</v>
      </c>
      <c r="H8" s="518" t="str">
        <f t="shared" ca="1" si="2"/>
        <v>Yes</v>
      </c>
      <c r="I8" s="518" t="str">
        <f t="shared" ca="1" si="2"/>
        <v>Yes</v>
      </c>
      <c r="J8" s="518" t="str">
        <f t="shared" ca="1" si="2"/>
        <v>Yes</v>
      </c>
      <c r="K8" s="518" t="str">
        <f t="shared" ca="1" si="2"/>
        <v>Yes</v>
      </c>
      <c r="L8" s="518" t="str">
        <f t="shared" ca="1" si="2"/>
        <v>Yes</v>
      </c>
      <c r="M8" s="518" t="str">
        <f t="shared" ca="1" si="2"/>
        <v>Yes</v>
      </c>
      <c r="N8" s="518" t="str">
        <f t="shared" ca="1" si="2"/>
        <v>Yes</v>
      </c>
      <c r="O8" s="518" t="str">
        <f t="shared" ca="1" si="2"/>
        <v>Yes</v>
      </c>
    </row>
  </sheetData>
  <conditionalFormatting sqref="G4:O8">
    <cfRule type="cellIs" dxfId="0" priority="1" operator="equal">
      <formula>"Yes"</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Personal File</vt:lpstr>
      <vt:lpstr>Skills</vt:lpstr>
      <vt:lpstr>Spellbook</vt:lpstr>
      <vt:lpstr>Spells</vt:lpstr>
      <vt:lpstr>Feats</vt:lpstr>
      <vt:lpstr>Martial</vt:lpstr>
      <vt:lpstr>Equipment</vt:lpstr>
      <vt:lpstr>Familiar</vt:lpstr>
      <vt:lpstr>Studies</vt:lpstr>
      <vt:lpstr>XP Awards</vt:lpstr>
      <vt:lpstr>Familiar!Print_Area</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2017-10-26T22:20:18Z</cp:lastPrinted>
  <dcterms:created xsi:type="dcterms:W3CDTF">2000-10-24T15:39:59Z</dcterms:created>
  <dcterms:modified xsi:type="dcterms:W3CDTF">2023-11-04T14:06:07Z</dcterms:modified>
</cp:coreProperties>
</file>