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DDBCBAF8-B408-4990-B7A0-1540091ABB83}" xr6:coauthVersionLast="47" xr6:coauthVersionMax="47" xr10:uidLastSave="{00000000-0000-0000-0000-000000000000}"/>
  <bookViews>
    <workbookView xWindow="-108" yWindow="-108" windowWidth="23256" windowHeight="13176" tabRatio="471" xr2:uid="{00000000-000D-0000-FFFF-FFFF00000000}"/>
  </bookViews>
  <sheets>
    <sheet name="Personal File" sheetId="4" r:id="rId1"/>
    <sheet name="Skills" sheetId="15" r:id="rId2"/>
    <sheet name="Spellbook" sheetId="21" r:id="rId3"/>
    <sheet name="Spells" sheetId="17" r:id="rId4"/>
    <sheet name="Feats" sheetId="25" r:id="rId5"/>
    <sheet name="Martial" sheetId="6" r:id="rId6"/>
    <sheet name="Equipment" sheetId="19" r:id="rId7"/>
    <sheet name="Familiar" sheetId="22" r:id="rId8"/>
    <sheet name="Studies" sheetId="24" r:id="rId9"/>
    <sheet name="XP Awards" sheetId="23" r:id="rId10"/>
  </sheets>
  <externalReferences>
    <externalReference r:id="rId11"/>
  </externalReferences>
  <definedNames>
    <definedName name="NoShade">'[1]Spell Sheet'!$FH$1</definedName>
    <definedName name="_xlnm.Print_Area" localSheetId="6">Equipment!#REF!</definedName>
    <definedName name="_xlnm.Print_Area" localSheetId="7">Familiar!$A$1:$H$12</definedName>
    <definedName name="_xlnm.Print_Area" localSheetId="4">Feats!#REF!</definedName>
    <definedName name="_xlnm.Print_Area" localSheetId="5">Martial!#REF!</definedName>
    <definedName name="_xlnm.Print_Area" localSheetId="0">'Personal File'!$A$1:$H$16</definedName>
    <definedName name="_xlnm.Print_Area" localSheetId="1">Skills!$A$1:$K$36</definedName>
    <definedName name="_xlnm.Print_Area" localSheetId="2">Spellbook!$A$1:$I$42</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4" l="1"/>
  <c r="B11" i="4"/>
  <c r="B8" i="4" l="1"/>
  <c r="I8" i="6" l="1"/>
  <c r="I3" i="24" l="1"/>
  <c r="J3" i="24"/>
  <c r="C124" i="21"/>
  <c r="C125" i="21"/>
  <c r="C126" i="21"/>
  <c r="C127" i="21"/>
  <c r="C128" i="21"/>
  <c r="C129" i="21"/>
  <c r="C130" i="21"/>
  <c r="E8" i="24" l="1"/>
  <c r="E7" i="24"/>
  <c r="E6" i="24"/>
  <c r="E4" i="24"/>
  <c r="E5" i="24"/>
  <c r="G3" i="24"/>
  <c r="H3" i="24"/>
  <c r="K3" i="24"/>
  <c r="L3" i="24"/>
  <c r="M3" i="24"/>
  <c r="N3" i="24"/>
  <c r="O3" i="24"/>
  <c r="H5" i="17" l="1"/>
  <c r="C12" i="23" l="1"/>
  <c r="B16" i="23" s="1"/>
  <c r="B18" i="23" s="1"/>
  <c r="B20" i="23" s="1"/>
  <c r="F49" i="15" l="1"/>
  <c r="G10" i="19" l="1"/>
  <c r="G4" i="19"/>
  <c r="M22" i="6"/>
  <c r="M21" i="6"/>
  <c r="M23" i="6"/>
  <c r="H6" i="15" l="1"/>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B56" i="15"/>
  <c r="G51" i="19" l="1"/>
  <c r="C51" i="19"/>
  <c r="C39" i="19"/>
  <c r="C50" i="19"/>
  <c r="G33" i="19" l="1"/>
  <c r="G41" i="19"/>
  <c r="C29" i="19"/>
  <c r="G29" i="19"/>
  <c r="G21" i="19"/>
  <c r="G15" i="19"/>
  <c r="C34" i="19"/>
  <c r="G34" i="19"/>
  <c r="G39" i="19"/>
  <c r="M24" i="6" l="1"/>
  <c r="M25" i="6"/>
  <c r="M26" i="6"/>
  <c r="M27" i="6"/>
  <c r="M28" i="6"/>
  <c r="M29" i="6"/>
  <c r="M30" i="6"/>
  <c r="M31" i="6"/>
  <c r="C9" i="22"/>
  <c r="C8" i="22"/>
  <c r="C7" i="22"/>
  <c r="C6" i="22"/>
  <c r="C5" i="22"/>
  <c r="C4" i="22"/>
  <c r="G54" i="19" l="1"/>
  <c r="B14" i="4"/>
  <c r="B5" i="15" l="1"/>
  <c r="B4" i="15"/>
  <c r="B3" i="15"/>
  <c r="B5" i="17"/>
  <c r="C5" i="17"/>
  <c r="D5" i="17"/>
  <c r="E5" i="17"/>
  <c r="D7" i="17"/>
  <c r="H8" i="6" s="1"/>
  <c r="J8" i="6" s="1"/>
  <c r="C14" i="4" l="1"/>
  <c r="H7" i="15"/>
  <c r="F34" i="15"/>
  <c r="F50" i="15"/>
  <c r="X27" i="17" l="1"/>
  <c r="X19" i="17"/>
  <c r="X11" i="17"/>
  <c r="X3" i="17"/>
  <c r="X7" i="17"/>
  <c r="X30" i="17"/>
  <c r="X6" i="17"/>
  <c r="X34" i="17"/>
  <c r="X26" i="17"/>
  <c r="X18" i="17"/>
  <c r="X10" i="17"/>
  <c r="X15" i="17"/>
  <c r="X14" i="17"/>
  <c r="X4" i="17"/>
  <c r="X33" i="17"/>
  <c r="X25" i="17"/>
  <c r="X17" i="17"/>
  <c r="X9" i="17"/>
  <c r="X31" i="17"/>
  <c r="X22" i="17"/>
  <c r="X12" i="17"/>
  <c r="X32" i="17"/>
  <c r="X24" i="17"/>
  <c r="X16" i="17"/>
  <c r="X8" i="17"/>
  <c r="X23" i="17"/>
  <c r="X20" i="17"/>
  <c r="X29" i="17"/>
  <c r="X21" i="17"/>
  <c r="X13" i="17"/>
  <c r="X5" i="17"/>
  <c r="X28" i="17"/>
  <c r="Q3" i="17"/>
  <c r="Q11" i="17"/>
  <c r="Q19" i="17"/>
  <c r="Q27" i="17"/>
  <c r="Q4" i="17"/>
  <c r="Q12" i="17"/>
  <c r="Q20" i="17"/>
  <c r="Q28" i="17"/>
  <c r="Q29" i="17"/>
  <c r="Q15" i="17"/>
  <c r="Q31" i="17"/>
  <c r="Q24" i="17"/>
  <c r="Q25" i="17"/>
  <c r="Q10" i="17"/>
  <c r="Q5" i="17"/>
  <c r="Q13" i="17"/>
  <c r="Q21" i="17"/>
  <c r="Q23" i="17"/>
  <c r="Q16" i="17"/>
  <c r="Q32" i="17"/>
  <c r="Q33" i="17"/>
  <c r="Q26" i="17"/>
  <c r="Q6" i="17"/>
  <c r="Q14" i="17"/>
  <c r="Q22" i="17"/>
  <c r="Q30" i="17"/>
  <c r="Q8" i="17"/>
  <c r="Q17" i="17"/>
  <c r="Q18" i="17"/>
  <c r="Q7" i="17"/>
  <c r="Q9" i="17"/>
  <c r="Q34" i="17"/>
  <c r="E67" i="15"/>
  <c r="D32" i="15"/>
  <c r="D27" i="15"/>
  <c r="G27" i="15" s="1"/>
  <c r="I27" i="15" s="1"/>
  <c r="D29" i="15"/>
  <c r="G29" i="15" s="1"/>
  <c r="I29" i="15" s="1"/>
  <c r="D26" i="15"/>
  <c r="G26" i="15" s="1"/>
  <c r="I26" i="15" s="1"/>
  <c r="D28" i="15"/>
  <c r="D31" i="15"/>
  <c r="E31" i="15" s="1"/>
  <c r="D30" i="15"/>
  <c r="G30" i="15" s="1"/>
  <c r="I30" i="15" s="1"/>
  <c r="D25" i="15"/>
  <c r="G25" i="15" s="1"/>
  <c r="I25" i="15" s="1"/>
  <c r="G32" i="15" l="1"/>
  <c r="I32" i="15" s="1"/>
  <c r="E32" i="15"/>
  <c r="G31" i="15"/>
  <c r="I31" i="15" s="1"/>
  <c r="E27" i="15"/>
  <c r="E26" i="15"/>
  <c r="E30" i="15"/>
  <c r="E29" i="15"/>
  <c r="E25" i="15"/>
  <c r="E28" i="15"/>
  <c r="G28" i="15"/>
  <c r="I28" i="15" s="1"/>
  <c r="H54" i="15"/>
  <c r="H53" i="15"/>
  <c r="H52" i="15"/>
  <c r="H51" i="15"/>
  <c r="G5" i="17" l="1"/>
  <c r="C33" i="19" l="1"/>
  <c r="F5" i="17" l="1"/>
  <c r="I7" i="6" l="1"/>
  <c r="H3" i="15" l="1"/>
  <c r="H5" i="15"/>
  <c r="H4" i="15"/>
  <c r="I9" i="6" l="1"/>
  <c r="I3" i="6"/>
  <c r="I4" i="6"/>
  <c r="C16" i="4" l="1"/>
  <c r="E10" i="4" s="1"/>
  <c r="C15" i="4"/>
  <c r="D5" i="15" s="1"/>
  <c r="C13" i="4"/>
  <c r="E13" i="4" s="1"/>
  <c r="C12" i="4"/>
  <c r="C11" i="4"/>
  <c r="E14" i="4" l="1"/>
  <c r="H7" i="6"/>
  <c r="J7" i="6" s="1"/>
  <c r="H6" i="17"/>
  <c r="D6" i="17"/>
  <c r="E6" i="17"/>
  <c r="C6" i="17"/>
  <c r="B6" i="17"/>
  <c r="B9" i="4"/>
  <c r="D48" i="15"/>
  <c r="D44" i="15"/>
  <c r="D45" i="15"/>
  <c r="D47" i="15"/>
  <c r="D43" i="15"/>
  <c r="D46" i="15"/>
  <c r="F6" i="17"/>
  <c r="G6" i="17"/>
  <c r="E16" i="4"/>
  <c r="E15" i="4" s="1"/>
  <c r="E65" i="15"/>
  <c r="E66" i="15"/>
  <c r="K6" i="17"/>
  <c r="I6" i="17"/>
  <c r="J6" i="17"/>
  <c r="E64" i="15"/>
  <c r="E61" i="15"/>
  <c r="E57" i="15"/>
  <c r="E60" i="15"/>
  <c r="E63" i="15"/>
  <c r="E59" i="15"/>
  <c r="E62" i="15"/>
  <c r="E58" i="15"/>
  <c r="D3" i="15"/>
  <c r="E3" i="15" s="1"/>
  <c r="H9" i="6"/>
  <c r="J9" i="6" s="1"/>
  <c r="E5" i="15"/>
  <c r="G5" i="15"/>
  <c r="I5" i="15" s="1"/>
  <c r="D4" i="15"/>
  <c r="E56" i="15" l="1"/>
  <c r="G47" i="15"/>
  <c r="I47" i="15" s="1"/>
  <c r="E47" i="15"/>
  <c r="G45" i="15"/>
  <c r="I45" i="15" s="1"/>
  <c r="E45" i="15"/>
  <c r="E46" i="15"/>
  <c r="G46" i="15"/>
  <c r="I46" i="15" s="1"/>
  <c r="G43" i="15"/>
  <c r="I43" i="15" s="1"/>
  <c r="E43" i="15"/>
  <c r="G44" i="15"/>
  <c r="I44" i="15" s="1"/>
  <c r="E44" i="15"/>
  <c r="G48" i="15"/>
  <c r="I48" i="15" s="1"/>
  <c r="E48" i="15"/>
  <c r="G3" i="15"/>
  <c r="I3" i="15" s="1"/>
  <c r="E4" i="15"/>
  <c r="G4" i="15"/>
  <c r="I4" i="15" s="1"/>
  <c r="H55" i="15" l="1"/>
  <c r="K5" i="17" l="1"/>
  <c r="J5" i="17"/>
  <c r="I5" i="17"/>
  <c r="E12" i="4" l="1"/>
  <c r="D33" i="15" l="1"/>
  <c r="E33" i="15" l="1"/>
  <c r="G33" i="15"/>
  <c r="I33" i="15" s="1"/>
  <c r="H4" i="6" l="1"/>
  <c r="J4" i="6" s="1"/>
  <c r="H3" i="6"/>
  <c r="J3" i="6" s="1"/>
  <c r="D49" i="15" l="1"/>
  <c r="D54" i="15"/>
  <c r="D38" i="15"/>
  <c r="G38" i="15" s="1"/>
  <c r="I38" i="15" s="1"/>
  <c r="D53" i="15"/>
  <c r="D51" i="15"/>
  <c r="D50" i="15"/>
  <c r="D52" i="15"/>
  <c r="D40" i="15"/>
  <c r="D19" i="15"/>
  <c r="D36" i="15"/>
  <c r="D42" i="15"/>
  <c r="D24" i="15"/>
  <c r="D14" i="15"/>
  <c r="D12" i="15"/>
  <c r="D55" i="15"/>
  <c r="D41" i="15"/>
  <c r="D39" i="15"/>
  <c r="D37" i="15"/>
  <c r="D35" i="15"/>
  <c r="D34"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34" i="15"/>
  <c r="G34" i="15"/>
  <c r="I34" i="15" s="1"/>
  <c r="E37" i="15"/>
  <c r="G37" i="15"/>
  <c r="I37" i="15" s="1"/>
  <c r="E41" i="15"/>
  <c r="G41" i="15"/>
  <c r="I41" i="15" s="1"/>
  <c r="E12" i="15"/>
  <c r="G12" i="15"/>
  <c r="I12" i="15" s="1"/>
  <c r="E24" i="15"/>
  <c r="G24" i="15"/>
  <c r="I24" i="15" s="1"/>
  <c r="E36" i="15"/>
  <c r="G36" i="15"/>
  <c r="I36" i="15" s="1"/>
  <c r="E40" i="15"/>
  <c r="G40" i="15"/>
  <c r="I40" i="15" s="1"/>
  <c r="E50" i="15"/>
  <c r="G50" i="15"/>
  <c r="I50" i="15" s="1"/>
  <c r="E53" i="15"/>
  <c r="G53" i="15"/>
  <c r="I53" i="15" s="1"/>
  <c r="E49" i="15"/>
  <c r="G49" i="15"/>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35" i="15"/>
  <c r="G35" i="15"/>
  <c r="I35" i="15" s="1"/>
  <c r="E39" i="15"/>
  <c r="G39" i="15"/>
  <c r="I39" i="15" s="1"/>
  <c r="E55" i="15"/>
  <c r="G55" i="15"/>
  <c r="I55" i="15" s="1"/>
  <c r="E14" i="15"/>
  <c r="G14" i="15"/>
  <c r="I14" i="15" s="1"/>
  <c r="E42" i="15"/>
  <c r="G42" i="15"/>
  <c r="I42" i="15" s="1"/>
  <c r="E19" i="15"/>
  <c r="G19" i="15"/>
  <c r="I19" i="15" s="1"/>
  <c r="E52" i="15"/>
  <c r="G52" i="15"/>
  <c r="I52" i="15" s="1"/>
  <c r="E51" i="15"/>
  <c r="G51" i="15"/>
  <c r="I51" i="15" s="1"/>
  <c r="E38" i="15"/>
  <c r="E54" i="15"/>
  <c r="G54" i="15"/>
  <c r="I54" i="15" s="1"/>
  <c r="I49" i="15" l="1"/>
  <c r="D8" i="24"/>
  <c r="F8" i="24" s="1"/>
  <c r="D4" i="24"/>
  <c r="F4" i="24" s="1"/>
  <c r="D7" i="24"/>
  <c r="F7" i="24" s="1"/>
  <c r="D5" i="24"/>
  <c r="F5" i="24" s="1"/>
  <c r="L5" i="24" s="1"/>
  <c r="D6" i="24"/>
  <c r="F6" i="24" s="1"/>
  <c r="J4" i="24" l="1"/>
  <c r="I4" i="24"/>
  <c r="J5" i="24"/>
  <c r="K7" i="24"/>
  <c r="J7" i="24"/>
  <c r="L7" i="24"/>
  <c r="J6" i="24"/>
  <c r="L6" i="24"/>
  <c r="K6" i="24"/>
  <c r="L8" i="24"/>
  <c r="K8" i="24"/>
  <c r="J8" i="24"/>
  <c r="H7" i="24"/>
  <c r="I7" i="24"/>
  <c r="G7" i="24"/>
  <c r="M7" i="24"/>
  <c r="O7" i="24"/>
  <c r="N7" i="24"/>
  <c r="N4" i="24"/>
  <c r="L4" i="24"/>
  <c r="O4" i="24"/>
  <c r="G4" i="24"/>
  <c r="M4" i="24"/>
  <c r="K4" i="24"/>
  <c r="H4" i="24"/>
  <c r="M6" i="24"/>
  <c r="O6" i="24"/>
  <c r="I6" i="24"/>
  <c r="G6" i="24"/>
  <c r="N6" i="24"/>
  <c r="H6" i="24"/>
  <c r="O8" i="24"/>
  <c r="M8" i="24"/>
  <c r="G8" i="24"/>
  <c r="I8" i="24"/>
  <c r="N8" i="24"/>
  <c r="H8" i="24"/>
  <c r="M5" i="24"/>
  <c r="N5" i="24"/>
  <c r="I5" i="24"/>
  <c r="H5" i="24"/>
  <c r="O5" i="24"/>
  <c r="G5" i="24"/>
  <c r="K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haste +1
Inspire Courage +2</t>
        </r>
      </text>
    </comment>
    <comment ref="C10" authorId="0" shapeId="0" xr:uid="{00000000-0006-0000-0000-000002000000}">
      <text>
        <r>
          <rPr>
            <sz val="12"/>
            <color indexed="81"/>
            <rFont val="Times New Roman"/>
            <family val="1"/>
          </rPr>
          <t>Next level at 78,000 XPs</t>
        </r>
      </text>
    </comment>
    <comment ref="E10" authorId="0" shapeId="0" xr:uid="{00000000-0006-0000-0000-000003000000}">
      <text>
        <r>
          <rPr>
            <sz val="12"/>
            <color indexed="81"/>
            <rFont val="Times New Roman"/>
            <family val="1"/>
          </rPr>
          <t>ECL + 0 (Cha) + 2 (Great Renown)
+1 (Fairness &amp; Generosity)</t>
        </r>
      </text>
    </comment>
    <comment ref="B11" authorId="0" shapeId="0" xr:uid="{00000000-0006-0000-0000-000004000000}">
      <text>
        <r>
          <rPr>
            <i/>
            <sz val="12"/>
            <color indexed="81"/>
            <rFont val="Times New Roman"/>
            <family val="1"/>
          </rPr>
          <t>Sinsabur’s baleful bolt -5</t>
        </r>
      </text>
    </comment>
    <comment ref="E11" authorId="0" shapeId="0" xr:uid="{00000000-0006-0000-0000-000005000000}">
      <text>
        <r>
          <rPr>
            <sz val="12"/>
            <color indexed="81"/>
            <rFont val="Times New Roman"/>
            <family val="1"/>
          </rPr>
          <t>See PHB 162</t>
        </r>
      </text>
    </comment>
    <comment ref="B13" authorId="0" shapeId="0" xr:uid="{00000000-0006-0000-0000-000006000000}">
      <text>
        <r>
          <rPr>
            <sz val="12"/>
            <color indexed="81"/>
            <rFont val="Times New Roman"/>
            <family val="1"/>
          </rPr>
          <t xml:space="preserve">Belt of Many Pouches +4
</t>
        </r>
        <r>
          <rPr>
            <i/>
            <sz val="12"/>
            <color indexed="81"/>
            <rFont val="Times New Roman"/>
            <family val="1"/>
          </rPr>
          <t>baleful bolt -4</t>
        </r>
      </text>
    </comment>
    <comment ref="E13" authorId="0" shapeId="0" xr:uid="{00000000-0006-0000-0000-000007000000}">
      <text>
        <r>
          <rPr>
            <sz val="12"/>
            <color indexed="81"/>
            <rFont val="Times New Roman"/>
            <family val="1"/>
          </rPr>
          <t>[(5 * 4 Wizard) * 75%]
+ [(6 * 4 Incantator) * 75%]
+ (11 * 2 Con)</t>
        </r>
      </text>
    </comment>
    <comment ref="B14" authorId="0" shapeId="0" xr:uid="{00000000-0006-0000-0000-000008000000}">
      <text>
        <r>
          <rPr>
            <sz val="12"/>
            <color indexed="81"/>
            <rFont val="Times New Roman"/>
            <family val="1"/>
          </rPr>
          <t>Spectacles +4</t>
        </r>
      </text>
    </comment>
    <comment ref="E14" authorId="0" shapeId="0" xr:uid="{00000000-0006-0000-0000-000009000000}">
      <text>
        <r>
          <rPr>
            <i/>
            <sz val="12"/>
            <color indexed="81"/>
            <rFont val="Times New Roman"/>
            <family val="1"/>
          </rPr>
          <t>aid +1        bless +1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i/>
            <sz val="12"/>
            <color indexed="81"/>
            <rFont val="Times New Roman"/>
            <family val="1"/>
          </rPr>
          <t>mass conviction +3</t>
        </r>
      </text>
    </comment>
    <comment ref="F4" authorId="0" shapeId="0" xr:uid="{00000000-0006-0000-0100-000002000000}">
      <text>
        <r>
          <rPr>
            <i/>
            <sz val="12"/>
            <color indexed="81"/>
            <rFont val="Times New Roman"/>
            <family val="1"/>
          </rPr>
          <t>mass conviction +3</t>
        </r>
      </text>
    </comment>
    <comment ref="F5" authorId="0" shapeId="0" xr:uid="{00000000-0006-0000-0100-000003000000}">
      <text>
        <r>
          <rPr>
            <sz val="12"/>
            <color indexed="81"/>
            <rFont val="Times New Roman"/>
            <family val="1"/>
          </rPr>
          <t xml:space="preserve">Iron Will +2
</t>
        </r>
        <r>
          <rPr>
            <i/>
            <sz val="12"/>
            <color indexed="81"/>
            <rFont val="Times New Roman"/>
            <family val="1"/>
          </rPr>
          <t>mass conviction +3</t>
        </r>
      </text>
    </comment>
    <comment ref="F10" authorId="0" shapeId="0" xr:uid="{00000000-0006-0000-0100-000004000000}">
      <text>
        <r>
          <rPr>
            <sz val="12"/>
            <color indexed="81"/>
            <rFont val="Times New Roman"/>
            <family val="1"/>
          </rPr>
          <t>Tunic +5</t>
        </r>
      </text>
    </comment>
    <comment ref="F24" authorId="0" shapeId="0" xr:uid="{00000000-0006-0000-0100-000005000000}">
      <text>
        <r>
          <rPr>
            <sz val="12"/>
            <color indexed="81"/>
            <rFont val="Times New Roman"/>
            <family val="1"/>
          </rPr>
          <t>Spellwise +2</t>
        </r>
      </text>
    </comment>
    <comment ref="F34" authorId="0" shapeId="0" xr:uid="{00000000-0006-0000-0100-000006000000}">
      <text>
        <r>
          <rPr>
            <sz val="12"/>
            <color indexed="81"/>
            <rFont val="Times New Roman"/>
            <family val="1"/>
          </rPr>
          <t>Elf +2
Natural Elf +2
Alertness +2
(when familiar is near)</t>
        </r>
      </text>
    </comment>
    <comment ref="F49" authorId="0" shapeId="0" xr:uid="{00000000-0006-0000-0100-000007000000}">
      <text>
        <r>
          <rPr>
            <sz val="12"/>
            <color indexed="81"/>
            <rFont val="Times New Roman"/>
            <family val="1"/>
          </rPr>
          <t>Spectacles +10
K: Arcana Synergy +2
Skill Focus +3
Spellwise +2</t>
        </r>
      </text>
    </comment>
    <comment ref="F50" authorId="0" shapeId="0" xr:uid="{00000000-0006-0000-0100-000008000000}">
      <text>
        <r>
          <rPr>
            <sz val="12"/>
            <color indexed="81"/>
            <rFont val="Times New Roman"/>
            <family val="1"/>
          </rPr>
          <t>Elf +2
Natural Elf +2
Alertness +2
(when familiar is near)</t>
        </r>
      </text>
    </comment>
    <comment ref="B56" authorId="0" shapeId="0" xr:uid="{00000000-0006-0000-0100-000009000000}">
      <text>
        <r>
          <rPr>
            <b/>
            <sz val="12"/>
            <color indexed="81"/>
            <rFont val="Times New Roman"/>
            <family val="1"/>
          </rPr>
          <t>Skill Tricks (2 points each)</t>
        </r>
        <r>
          <rPr>
            <sz val="12"/>
            <color indexed="81"/>
            <rFont val="Times New Roman"/>
            <family val="1"/>
          </rPr>
          <t xml:space="preserve">
Collector of Stories
Magical Appraisal
Healing Hands
Swift Concentration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8" authorId="0" shapeId="0" xr:uid="{00000000-0006-0000-0200-000001000000}">
      <text>
        <r>
          <rPr>
            <sz val="12"/>
            <color indexed="81"/>
            <rFont val="Times New Roman"/>
            <family val="1"/>
          </rPr>
          <t>Wool or fur</t>
        </r>
      </text>
    </comment>
    <comment ref="D14" authorId="0" shapeId="0" xr:uid="{00000000-0006-0000-0200-000002000000}">
      <text>
        <r>
          <rPr>
            <sz val="12"/>
            <color indexed="81"/>
            <rFont val="Times New Roman"/>
            <family val="1"/>
          </rPr>
          <t>Wool or wax</t>
        </r>
      </text>
    </comment>
    <comment ref="D15" authorId="0" shapeId="0" xr:uid="{00000000-0006-0000-0200-000003000000}">
      <text>
        <r>
          <rPr>
            <sz val="12"/>
            <color indexed="81"/>
            <rFont val="Times New Roman"/>
            <family val="1"/>
          </rPr>
          <t>Crossbow Bolt Imbued</t>
        </r>
      </text>
    </comment>
    <comment ref="D17" authorId="0" shapeId="0" xr:uid="{00000000-0006-0000-0200-000004000000}">
      <text>
        <r>
          <rPr>
            <sz val="12"/>
            <color indexed="81"/>
            <rFont val="Times New Roman"/>
            <family val="1"/>
          </rPr>
          <t>Phosphorescent moss</t>
        </r>
      </text>
    </comment>
    <comment ref="D20" authorId="0" shapeId="0" xr:uid="{00000000-0006-0000-0200-000005000000}">
      <text>
        <r>
          <rPr>
            <sz val="12"/>
            <color indexed="81"/>
            <rFont val="Times New Roman"/>
            <family val="1"/>
          </rPr>
          <t>Copper wire</t>
        </r>
      </text>
    </comment>
    <comment ref="D22" authorId="0" shapeId="0" xr:uid="{00000000-0006-0000-0200-000006000000}">
      <text>
        <r>
          <rPr>
            <sz val="12"/>
            <color indexed="81"/>
            <rFont val="Times New Roman"/>
            <family val="1"/>
          </rPr>
          <t>Brass key</t>
        </r>
      </text>
    </comment>
    <comment ref="D26" authorId="0" shapeId="0" xr:uid="{00000000-0006-0000-0200-000007000000}">
      <text>
        <r>
          <rPr>
            <sz val="12"/>
            <color indexed="81"/>
            <rFont val="Times New Roman"/>
            <family val="1"/>
          </rPr>
          <t>Prism, lens, or monocle</t>
        </r>
      </text>
    </comment>
    <comment ref="A27" authorId="0" shapeId="0" xr:uid="{00000000-0006-0000-0200-000008000000}">
      <text>
        <r>
          <rPr>
            <sz val="12"/>
            <color indexed="81"/>
            <rFont val="Times New Roman"/>
            <family val="1"/>
          </rPr>
          <t>also in Complete Arcane</t>
        </r>
      </text>
    </comment>
    <comment ref="D28" authorId="0" shapeId="0" xr:uid="{00000000-0006-0000-0200-000009000000}">
      <text>
        <r>
          <rPr>
            <sz val="12"/>
            <color indexed="81"/>
            <rFont val="Times New Roman"/>
            <family val="1"/>
          </rPr>
          <t>Miniature cloak</t>
        </r>
      </text>
    </comment>
    <comment ref="D32" authorId="0" shapeId="0" xr:uid="{00000000-0006-0000-0200-00000A000000}">
      <text>
        <r>
          <rPr>
            <sz val="12"/>
            <color indexed="81"/>
            <rFont val="Times New Roman"/>
            <family val="1"/>
          </rPr>
          <t>Dried glue</t>
        </r>
      </text>
    </comment>
    <comment ref="D33" authorId="0" shapeId="0" xr:uid="{00000000-0006-0000-0200-00000B000000}">
      <text>
        <r>
          <rPr>
            <sz val="12"/>
            <color indexed="81"/>
            <rFont val="Times New Roman"/>
            <family val="1"/>
          </rPr>
          <t>Drop of sweat</t>
        </r>
      </text>
    </comment>
    <comment ref="A35" authorId="0" shapeId="0" xr:uid="{00000000-0006-0000-0200-00000C000000}">
      <text>
        <r>
          <rPr>
            <b/>
            <sz val="12"/>
            <color indexed="81"/>
            <rFont val="Times New Roman"/>
            <family val="1"/>
          </rPr>
          <t>Untangle</t>
        </r>
        <r>
          <rPr>
            <sz val="12"/>
            <color indexed="81"/>
            <rFont val="Times New Roman"/>
            <family val="1"/>
          </rPr>
          <t xml:space="preserve"> (Alteration)
</t>
        </r>
        <r>
          <rPr>
            <b/>
            <sz val="12"/>
            <color indexed="81"/>
            <rFont val="Times New Roman"/>
            <family val="1"/>
          </rPr>
          <t xml:space="preserve">Level:  </t>
        </r>
        <r>
          <rPr>
            <sz val="12"/>
            <color indexed="81"/>
            <rFont val="Times New Roman"/>
            <family val="1"/>
          </rPr>
          <t xml:space="preserve">Sor/Wiz 0
</t>
        </r>
        <r>
          <rPr>
            <b/>
            <sz val="12"/>
            <color indexed="81"/>
            <rFont val="Times New Roman"/>
            <family val="1"/>
          </rPr>
          <t xml:space="preserve">Components:  </t>
        </r>
        <r>
          <rPr>
            <sz val="12"/>
            <color indexed="81"/>
            <rFont val="Times New Roman"/>
            <family val="1"/>
          </rPr>
          <t xml:space="preserve">S
</t>
        </r>
        <r>
          <rPr>
            <b/>
            <sz val="12"/>
            <color indexed="81"/>
            <rFont val="Times New Roman"/>
            <family val="1"/>
          </rPr>
          <t xml:space="preserve">Casting Time:  </t>
        </r>
        <r>
          <rPr>
            <sz val="12"/>
            <color indexed="81"/>
            <rFont val="Times New Roman"/>
            <family val="1"/>
          </rPr>
          <t xml:space="preserve">1
</t>
        </r>
        <r>
          <rPr>
            <b/>
            <sz val="12"/>
            <color indexed="81"/>
            <rFont val="Times New Roman"/>
            <family val="1"/>
          </rPr>
          <t xml:space="preserve">Range:  </t>
        </r>
        <r>
          <rPr>
            <sz val="12"/>
            <color indexed="81"/>
            <rFont val="Times New Roman"/>
            <family val="1"/>
          </rPr>
          <t xml:space="preserve">Touch
</t>
        </r>
        <r>
          <rPr>
            <b/>
            <sz val="12"/>
            <color indexed="81"/>
            <rFont val="Times New Roman"/>
            <family val="1"/>
          </rPr>
          <t xml:space="preserve">Target:  </t>
        </r>
        <r>
          <rPr>
            <sz val="12"/>
            <color indexed="81"/>
            <rFont val="Times New Roman"/>
            <family val="1"/>
          </rPr>
          <t xml:space="preserve">One Creature
</t>
        </r>
        <r>
          <rPr>
            <b/>
            <sz val="12"/>
            <color indexed="81"/>
            <rFont val="Times New Roman"/>
            <family val="1"/>
          </rPr>
          <t xml:space="preserve">Duration:  </t>
        </r>
        <r>
          <rPr>
            <sz val="12"/>
            <color indexed="81"/>
            <rFont val="Times New Roman"/>
            <family val="1"/>
          </rPr>
          <t xml:space="preserve">1 hour/level
</t>
        </r>
        <r>
          <rPr>
            <b/>
            <sz val="12"/>
            <color indexed="81"/>
            <rFont val="Times New Roman"/>
            <family val="1"/>
          </rPr>
          <t xml:space="preserve">Saving Throw:  </t>
        </r>
        <r>
          <rPr>
            <sz val="12"/>
            <color indexed="81"/>
            <rFont val="Times New Roman"/>
            <family val="1"/>
          </rPr>
          <t xml:space="preserve">N/A
</t>
        </r>
        <r>
          <rPr>
            <b/>
            <sz val="12"/>
            <color indexed="81"/>
            <rFont val="Times New Roman"/>
            <family val="1"/>
          </rPr>
          <t xml:space="preserve">Spell Resistance:  </t>
        </r>
        <r>
          <rPr>
            <sz val="12"/>
            <color indexed="81"/>
            <rFont val="Times New Roman"/>
            <family val="1"/>
          </rPr>
          <t>Yes
With this cantrip the wizard can instantly comb out hair, fur, or other thread like substance growing on a creature up to a length of 3 feet per caster level.  Once the hair is combed and tangle free it remains so for 1 hour per caster level before natural effects start tangling the hair once more.
SOURCE?</t>
        </r>
      </text>
    </comment>
    <comment ref="D36" authorId="0" shapeId="0" xr:uid="{00000000-0006-0000-0200-00000D000000}">
      <text>
        <r>
          <rPr>
            <sz val="12"/>
            <color indexed="81"/>
            <rFont val="Times New Roman"/>
            <family val="1"/>
          </rPr>
          <t>Soot &amp; Salt</t>
        </r>
      </text>
    </comment>
    <comment ref="D37" authorId="0" shapeId="0" xr:uid="{00000000-0006-0000-0200-00000E000000}">
      <text>
        <r>
          <rPr>
            <sz val="12"/>
            <color indexed="81"/>
            <rFont val="Times New Roman"/>
            <family val="1"/>
          </rPr>
          <t>Pinch of powdered iron</t>
        </r>
      </text>
    </comment>
    <comment ref="D39" authorId="0" shapeId="0" xr:uid="{00000000-0006-0000-0200-00000F000000}">
      <text>
        <r>
          <rPr>
            <sz val="12"/>
            <color indexed="81"/>
            <rFont val="Times New Roman"/>
            <family val="1"/>
          </rPr>
          <t>Pork rind or butter</t>
        </r>
      </text>
    </comment>
    <comment ref="D41" authorId="0" shapeId="0" xr:uid="{00000000-0006-0000-0200-000010000000}">
      <text>
        <r>
          <rPr>
            <sz val="12"/>
            <color indexed="81"/>
            <rFont val="Times New Roman"/>
            <family val="1"/>
          </rPr>
          <t>Cured leather</t>
        </r>
      </text>
    </comment>
    <comment ref="D43" authorId="0" shapeId="0" xr:uid="{00000000-0006-0000-0200-000011000000}">
      <text>
        <r>
          <rPr>
            <sz val="12"/>
            <color indexed="81"/>
            <rFont val="Times New Roman"/>
            <family val="1"/>
          </rPr>
          <t>horse hair</t>
        </r>
      </text>
    </comment>
    <comment ref="D44" authorId="0" shapeId="0" xr:uid="{00000000-0006-0000-0200-000012000000}">
      <text>
        <r>
          <rPr>
            <sz val="12"/>
            <color indexed="81"/>
            <rFont val="Times New Roman"/>
            <family val="1"/>
          </rPr>
          <t>Powdered silver</t>
        </r>
      </text>
    </comment>
    <comment ref="D49" authorId="0" shapeId="0" xr:uid="{00000000-0006-0000-0200-000013000000}">
      <text>
        <r>
          <rPr>
            <sz val="12"/>
            <color indexed="81"/>
            <rFont val="Times New Roman"/>
            <family val="1"/>
          </rPr>
          <t>25 gp of gold dust</t>
        </r>
      </text>
    </comment>
    <comment ref="D51" authorId="0" shapeId="0" xr:uid="{00000000-0006-0000-0200-000014000000}">
      <text>
        <r>
          <rPr>
            <sz val="12"/>
            <color indexed="81"/>
            <rFont val="Times New Roman"/>
            <family val="1"/>
          </rPr>
          <t>Bull-shit or bull-hair</t>
        </r>
      </text>
    </comment>
    <comment ref="D52" authorId="0" shapeId="0" xr:uid="{00000000-0006-0000-0200-000015000000}">
      <text>
        <r>
          <rPr>
            <sz val="12"/>
            <color indexed="81"/>
            <rFont val="Times New Roman"/>
            <family val="1"/>
          </rPr>
          <t>Pinch of cat fur</t>
        </r>
      </text>
    </comment>
    <comment ref="D53" authorId="0" shapeId="0" xr:uid="{00000000-0006-0000-0200-000016000000}">
      <text>
        <r>
          <rPr>
            <sz val="12"/>
            <color indexed="81"/>
            <rFont val="Times New Roman"/>
            <family val="1"/>
          </rPr>
          <t>knife or dagger</t>
        </r>
      </text>
    </comment>
    <comment ref="D54" authorId="0" shapeId="0" xr:uid="{00000000-0006-0000-0200-000017000000}">
      <text>
        <r>
          <rPr>
            <sz val="12"/>
            <color indexed="81"/>
            <rFont val="Times New Roman"/>
            <family val="1"/>
          </rPr>
          <t>Phosphorous, sulfur, or other combustible powder</t>
        </r>
      </text>
    </comment>
    <comment ref="D55" authorId="0" shapeId="0" xr:uid="{00000000-0006-0000-0200-000018000000}">
      <text>
        <r>
          <rPr>
            <sz val="12"/>
            <color indexed="81"/>
            <rFont val="Times New Roman"/>
            <family val="1"/>
          </rPr>
          <t>Copper piece</t>
        </r>
      </text>
    </comment>
    <comment ref="D57" authorId="0" shapeId="0" xr:uid="{00000000-0006-0000-0200-000019000000}">
      <text>
        <r>
          <rPr>
            <sz val="12"/>
            <color indexed="81"/>
            <rFont val="Times New Roman"/>
            <family val="1"/>
          </rPr>
          <t>Pendulum</t>
        </r>
      </text>
    </comment>
    <comment ref="D58" authorId="0" shapeId="0" xr:uid="{00000000-0006-0000-0200-00001A000000}">
      <text>
        <r>
          <rPr>
            <sz val="12"/>
            <color indexed="81"/>
            <rFont val="Times New Roman"/>
            <family val="1"/>
          </rPr>
          <t>Salt</t>
        </r>
      </text>
    </comment>
    <comment ref="D59" authorId="0" shapeId="0" xr:uid="{00000000-0006-0000-0200-00001B000000}">
      <text>
        <r>
          <rPr>
            <sz val="12"/>
            <color indexed="81"/>
            <rFont val="Times New Roman"/>
            <family val="1"/>
          </rPr>
          <t>Pendulum</t>
        </r>
      </text>
    </comment>
    <comment ref="D62" authorId="0" shapeId="0" xr:uid="{00000000-0006-0000-0200-00001C000000}">
      <text>
        <r>
          <rPr>
            <sz val="12"/>
            <color indexed="81"/>
            <rFont val="Times New Roman"/>
            <family val="1"/>
          </rPr>
          <t>Feathers or pinch of owl droppings</t>
        </r>
      </text>
    </comment>
    <comment ref="D64" authorId="0" shapeId="0" xr:uid="{00000000-0006-0000-0200-00001D000000}">
      <text>
        <r>
          <rPr>
            <sz val="12"/>
            <color indexed="81"/>
            <rFont val="Times New Roman"/>
            <family val="1"/>
          </rPr>
          <t>Powdered corn extract and a twisted loop of parchment</t>
        </r>
      </text>
    </comment>
    <comment ref="D65" authorId="0" shapeId="0" xr:uid="{00000000-0006-0000-0200-00001E000000}">
      <text>
        <r>
          <rPr>
            <sz val="12"/>
            <color indexed="81"/>
            <rFont val="Times New Roman"/>
            <family val="1"/>
          </rPr>
          <t>Prism, lens, or monocle</t>
        </r>
      </text>
    </comment>
    <comment ref="D66" authorId="0" shapeId="0" xr:uid="{00000000-0006-0000-0200-00001F000000}">
      <text/>
    </comment>
    <comment ref="D67" authorId="0" shapeId="0" xr:uid="{00000000-0006-0000-0200-000020000000}">
      <text>
        <r>
          <rPr>
            <sz val="12"/>
            <color indexed="81"/>
            <rFont val="Times New Roman"/>
            <family val="1"/>
          </rPr>
          <t>spider web</t>
        </r>
      </text>
    </comment>
    <comment ref="D70" authorId="0" shapeId="0" xr:uid="{00000000-0006-0000-0200-000021000000}">
      <text>
        <r>
          <rPr>
            <sz val="12"/>
            <color indexed="81"/>
            <rFont val="Times New Roman"/>
            <family val="1"/>
          </rPr>
          <t>Bird's wing feather</t>
        </r>
      </text>
    </comment>
    <comment ref="D71" authorId="0" shapeId="0" xr:uid="{00000000-0006-0000-0200-000022000000}">
      <text>
        <r>
          <rPr>
            <sz val="12"/>
            <color indexed="81"/>
            <rFont val="Times New Roman"/>
            <family val="1"/>
          </rPr>
          <t>tiny platinum shield worth 25 gps</t>
        </r>
      </text>
    </comment>
    <comment ref="D72" authorId="0" shapeId="0" xr:uid="{00000000-0006-0000-0200-000023000000}">
      <text>
        <r>
          <rPr>
            <sz val="12"/>
            <color indexed="81"/>
            <rFont val="Times New Roman"/>
            <family val="1"/>
          </rPr>
          <t>Item distasteful to target</t>
        </r>
      </text>
    </comment>
    <comment ref="D73" authorId="0" shapeId="0" xr:uid="{00000000-0006-0000-0200-000024000000}">
      <text>
        <r>
          <rPr>
            <sz val="12"/>
            <color indexed="81"/>
            <rFont val="Times New Roman"/>
            <family val="1"/>
          </rPr>
          <t>Roots</t>
        </r>
      </text>
    </comment>
    <comment ref="D74" authorId="0" shapeId="0" xr:uid="{00000000-0006-0000-0200-000025000000}">
      <text>
        <r>
          <rPr>
            <sz val="12"/>
            <color indexed="81"/>
            <rFont val="Times New Roman"/>
            <family val="1"/>
          </rPr>
          <t>small crystal bead</t>
        </r>
      </text>
    </comment>
    <comment ref="D75" authorId="0" shapeId="0" xr:uid="{00000000-0006-0000-0200-000026000000}">
      <text>
        <r>
          <rPr>
            <sz val="12"/>
            <color indexed="81"/>
            <rFont val="Times New Roman"/>
            <family val="1"/>
          </rPr>
          <t>Metal object with which to outline circle</t>
        </r>
      </text>
    </comment>
    <comment ref="D78" authorId="0" shapeId="0" xr:uid="{00000000-0006-0000-0200-000027000000}">
      <text>
        <r>
          <rPr>
            <sz val="12"/>
            <color indexed="81"/>
            <rFont val="Times New Roman"/>
            <family val="1"/>
          </rPr>
          <t>Drop of sweat</t>
        </r>
      </text>
    </comment>
    <comment ref="D79" authorId="0" shapeId="0" xr:uid="{00000000-0006-0000-0200-000028000000}">
      <text>
        <r>
          <rPr>
            <sz val="12"/>
            <color indexed="81"/>
            <rFont val="Times New Roman"/>
            <family val="1"/>
          </rPr>
          <t>powdered herring &amp; will-o'the-wisp essence</t>
        </r>
      </text>
    </comment>
    <comment ref="D81" authorId="0" shapeId="0" xr:uid="{00000000-0006-0000-0200-000029000000}">
      <text>
        <r>
          <rPr>
            <sz val="12"/>
            <color indexed="81"/>
            <rFont val="Times New Roman"/>
            <family val="1"/>
          </rPr>
          <t>Molasses</t>
        </r>
      </text>
    </comment>
    <comment ref="D82" authorId="0" shapeId="0" xr:uid="{00000000-0006-0000-0200-00002A000000}">
      <text>
        <r>
          <rPr>
            <sz val="12"/>
            <rFont val="Times New Roman"/>
            <family val="1"/>
          </rPr>
          <t>Spider leg</t>
        </r>
      </text>
    </comment>
    <comment ref="D83" authorId="0" shapeId="0" xr:uid="{00000000-0006-0000-0200-00002B000000}">
      <text>
        <r>
          <rPr>
            <sz val="12"/>
            <color indexed="81"/>
            <rFont val="Times New Roman"/>
            <family val="1"/>
          </rPr>
          <t>rotten egg or skunk cabbage leaves</t>
        </r>
      </text>
    </comment>
    <comment ref="D84" authorId="0" shapeId="0" xr:uid="{00000000-0006-0000-0200-00002C000000}">
      <text>
        <r>
          <rPr>
            <sz val="12"/>
            <color indexed="81"/>
            <rFont val="Times New Roman"/>
            <family val="1"/>
          </rPr>
          <t>piece of a broken mirror</t>
        </r>
      </text>
    </comment>
    <comment ref="D92" authorId="0" shapeId="0" xr:uid="{00000000-0006-0000-0200-00002D000000}">
      <text>
        <r>
          <rPr>
            <sz val="12"/>
            <rFont val="Times New Roman"/>
            <family val="1"/>
          </rPr>
          <t>Bag and candle</t>
        </r>
      </text>
    </comment>
    <comment ref="D94" authorId="0" shapeId="0" xr:uid="{00000000-0006-0000-0200-00002E000000}">
      <text>
        <r>
          <rPr>
            <sz val="12"/>
            <color indexed="81"/>
            <rFont val="Times New Roman"/>
            <family val="1"/>
          </rPr>
          <t>A square chip of stone, crushed lime, a few grains of sand, a sprinkling of water, and several splinters of wood.  These must be augmented by the components of the unseen servant spell (string and a bit of wood) if this benefit is to be included.</t>
        </r>
      </text>
    </comment>
    <comment ref="D102" authorId="0" shapeId="0" xr:uid="{00000000-0006-0000-0200-00002F000000}">
      <text>
        <r>
          <rPr>
            <b/>
            <sz val="12"/>
            <color indexed="81"/>
            <rFont val="Times New Roman"/>
            <family val="1"/>
          </rPr>
          <t xml:space="preserve">Arcane Material Component: </t>
        </r>
        <r>
          <rPr>
            <sz val="12"/>
            <rFont val="Times New Roman"/>
            <family val="1"/>
          </rPr>
          <t xml:space="preserve">The eye of a hawk, an eagle, or a roc, plus nitric acid, copper, and zinc.
</t>
        </r>
        <r>
          <rPr>
            <b/>
            <sz val="12"/>
            <color indexed="81"/>
            <rFont val="Times New Roman"/>
            <family val="1"/>
          </rPr>
          <t xml:space="preserve">Wizard, Sorcerer, or Bard Focus:  </t>
        </r>
        <r>
          <rPr>
            <sz val="12"/>
            <rFont val="Times New Roman"/>
            <family val="1"/>
          </rPr>
          <t>A mirror of finely wrought and highly polished silver costing not less than 1,000 gp.</t>
        </r>
      </text>
    </comment>
    <comment ref="D103" authorId="0" shapeId="0" xr:uid="{00000000-0006-0000-0200-000030000000}">
      <text>
        <r>
          <rPr>
            <sz val="12"/>
            <color indexed="81"/>
            <rFont val="Times New Roman"/>
            <family val="1"/>
          </rPr>
          <t>powdered herring &amp; will-o'the-wisp essence</t>
        </r>
      </text>
    </comment>
    <comment ref="D106" authorId="0" shapeId="0" xr:uid="{00000000-0006-0000-0200-000031000000}">
      <text>
        <r>
          <rPr>
            <sz val="12"/>
            <color indexed="81"/>
            <rFont val="Times New Roman"/>
            <family val="1"/>
          </rPr>
          <t>dried, powdered peased and powdered animal hoof</t>
        </r>
      </text>
    </comment>
    <comment ref="A108" authorId="0" shapeId="0" xr:uid="{00000000-0006-0000-0200-000032000000}">
      <text>
        <r>
          <rPr>
            <sz val="12"/>
            <color indexed="81"/>
            <rFont val="Times New Roman"/>
            <family val="1"/>
          </rPr>
          <t xml:space="preserve">same as </t>
        </r>
        <r>
          <rPr>
            <i/>
            <sz val="12"/>
            <color indexed="81"/>
            <rFont val="Times New Roman"/>
            <family val="1"/>
          </rPr>
          <t xml:space="preserve">improved blink </t>
        </r>
        <r>
          <rPr>
            <sz val="12"/>
            <color indexed="81"/>
            <rFont val="Times New Roman"/>
            <family val="1"/>
          </rPr>
          <t>from Unapproachable East 50</t>
        </r>
      </text>
    </comment>
    <comment ref="D109" authorId="0" shapeId="0" xr:uid="{00000000-0006-0000-0200-000033000000}">
      <text>
        <r>
          <rPr>
            <sz val="12"/>
            <color indexed="81"/>
            <rFont val="Times New Roman"/>
            <family val="1"/>
          </rPr>
          <t>A pearl worth at least 100 gp.</t>
        </r>
      </text>
    </comment>
    <comment ref="D110" authorId="0" shapeId="0" xr:uid="{00000000-0006-0000-0200-000034000000}">
      <text>
        <r>
          <rPr>
            <sz val="12"/>
            <color indexed="81"/>
            <rFont val="Times New Roman"/>
            <family val="1"/>
          </rPr>
          <t>Item distasteful to target</t>
        </r>
      </text>
    </comment>
    <comment ref="D111" authorId="0" shapeId="0" xr:uid="{00000000-0006-0000-0200-000035000000}">
      <text>
        <r>
          <rPr>
            <sz val="12"/>
            <color indexed="81"/>
            <rFont val="Times New Roman"/>
            <family val="1"/>
          </rPr>
          <t>A thin sheet of lead, a piece of opaque glass, a wad of cotton or cloth, and powdered chrysolite.</t>
        </r>
      </text>
    </comment>
    <comment ref="D115" authorId="0" shapeId="0" xr:uid="{00000000-0006-0000-0200-000036000000}">
      <text>
        <r>
          <rPr>
            <sz val="12"/>
            <rFont val="Times New Roman"/>
            <family val="1"/>
          </rPr>
          <t>Fistful of marbles</t>
        </r>
      </text>
    </comment>
    <comment ref="D117" authorId="0" shapeId="0" xr:uid="{00000000-0006-0000-0200-000037000000}">
      <text>
        <r>
          <rPr>
            <sz val="12"/>
            <color indexed="81"/>
            <rFont val="Times New Roman"/>
            <family val="1"/>
          </rPr>
          <t>Small block of granite</t>
        </r>
      </text>
    </comment>
    <comment ref="D120" authorId="0" shapeId="0" xr:uid="{00000000-0006-0000-0200-000038000000}">
      <text>
        <r>
          <rPr>
            <sz val="12"/>
            <rFont val="Times New Roman"/>
            <family val="1"/>
          </rPr>
          <t>An ointment for the eyes that costs 250 gp and is made from mushroom powder, saffron, and fat.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C2" authorId="0" shapeId="0" xr:uid="{00000000-0006-0000-0400-000002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3" authorId="0" shapeId="0" xr:uid="{00000000-0006-0000-0400-000003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4" authorId="0" shapeId="0" xr:uid="{00000000-0006-0000-0400-000004000000}">
      <text>
        <r>
          <rPr>
            <sz val="12"/>
            <color indexed="81"/>
            <rFont val="Times New Roman"/>
            <family val="1"/>
          </rPr>
          <t xml:space="preserve">At 3rd level, an incantatrix can attempt to apply a metamagic feat she possesses to a persistent spell effect that is already in place.  For example, she could use Extend Spell to extend the duration of a </t>
        </r>
        <r>
          <rPr>
            <i/>
            <sz val="12"/>
            <color indexed="81"/>
            <rFont val="Times New Roman"/>
            <family val="1"/>
          </rPr>
          <t xml:space="preserve">wall of force </t>
        </r>
        <r>
          <rPr>
            <sz val="12"/>
            <color indexed="81"/>
            <rFont val="Times New Roman"/>
            <family val="1"/>
          </rPr>
          <t xml:space="preserve">or Maximize Spell to maximize the damage dealt by a </t>
        </r>
        <r>
          <rPr>
            <i/>
            <sz val="12"/>
            <color indexed="81"/>
            <rFont val="Times New Roman"/>
            <family val="1"/>
          </rPr>
          <t>cloudkill</t>
        </r>
        <r>
          <rPr>
            <sz val="12"/>
            <color indexed="81"/>
            <rFont val="Times New Roman"/>
            <family val="1"/>
          </rPr>
          <t xml:space="preserve">.  To use this ability, the incantatrix must be adjacent to or within the spell effect and make a successful Spellcraft check (DC 18 + [3 × modified spell level].
“Modified spell level” is the level of the spell slot that the spell would occupy if it were prepared with the metamagic feat applied.  Spell slot increases for metamagic feats that were applied to affect the spell’s casting (such as Still Spell, Silent Spell, or Quicken Spell) do not count toward the modified spell level, but adjustments for metamagic that change the spell’s effect (such as Empower Spell, Enlarge Spell, or Widen Spell) do count.
For example, applying the Extend Spell feat to a </t>
        </r>
        <r>
          <rPr>
            <i/>
            <sz val="12"/>
            <color indexed="81"/>
            <rFont val="Times New Roman"/>
            <family val="1"/>
          </rPr>
          <t xml:space="preserve">wall of fire </t>
        </r>
        <r>
          <rPr>
            <sz val="12"/>
            <color indexed="81"/>
            <rFont val="Times New Roman"/>
            <family val="1"/>
          </rPr>
          <t xml:space="preserve">gives it a modified spell level of 5th (4th for the spell +1 for the Extend Spell feat), so the DC would be 18 + (3 × 5) = 33.  If the wall of fire had been cast with the Silent Spell feat applied, the DC is still 33, since that feat applies to the spell’s casting, not its effect.
On the other hand, extending an empowered </t>
        </r>
        <r>
          <rPr>
            <i/>
            <sz val="12"/>
            <color indexed="81"/>
            <rFont val="Times New Roman"/>
            <family val="1"/>
          </rPr>
          <t xml:space="preserve">wall of fire </t>
        </r>
        <r>
          <rPr>
            <sz val="12"/>
            <color indexed="81"/>
            <rFont val="Times New Roman"/>
            <family val="1"/>
          </rPr>
          <t>would give it a modified spell level of 7th and a Spellcraft DC of 39.
An incantatrix can use this ability a number of times per day equal to 3 + her Int modifier. Using this ability is a full-round action that provokes attacks of opportunity.
Player’s Guide to Faerûn 62</t>
        </r>
      </text>
    </comment>
    <comment ref="A5" authorId="0" shapeId="0" xr:uid="{00000000-0006-0000-0400-000005000000}">
      <text>
        <r>
          <rPr>
            <sz val="12"/>
            <rFont val="Times New Roman"/>
            <family val="1"/>
          </rPr>
          <t xml:space="preserve">You can make a spell last all day.
</t>
        </r>
        <r>
          <rPr>
            <b/>
            <sz val="12"/>
            <color indexed="81"/>
            <rFont val="Times New Roman"/>
            <family val="1"/>
          </rPr>
          <t xml:space="preserve">Prerequisite:  </t>
        </r>
        <r>
          <rPr>
            <sz val="12"/>
            <rFont val="Times New Roman"/>
            <family val="1"/>
          </rPr>
          <t xml:space="preserve">Extend Spell.
</t>
        </r>
        <r>
          <rPr>
            <b/>
            <sz val="12"/>
            <color indexed="81"/>
            <rFont val="Times New Roman"/>
            <family val="1"/>
          </rPr>
          <t xml:space="preserve">Benefit:  </t>
        </r>
        <r>
          <rPr>
            <sz val="12"/>
            <rFont val="Times New Roman"/>
            <family val="1"/>
          </rPr>
          <t xml:space="preserve">A persistent spell has a duration of 24 hours.  The persistent spell must have a personal range or fixed range (for example, </t>
        </r>
        <r>
          <rPr>
            <i/>
            <sz val="12"/>
            <color indexed="81"/>
            <rFont val="Times New Roman"/>
            <family val="1"/>
          </rPr>
          <t xml:space="preserve">comprehend languages </t>
        </r>
        <r>
          <rPr>
            <sz val="12"/>
            <rFont val="Times New Roman"/>
            <family val="1"/>
          </rPr>
          <t xml:space="preserve">or </t>
        </r>
        <r>
          <rPr>
            <i/>
            <sz val="12"/>
            <color indexed="81"/>
            <rFont val="Times New Roman"/>
            <family val="1"/>
          </rPr>
          <t>detect magic</t>
        </r>
        <r>
          <rPr>
            <sz val="12"/>
            <rFont val="Times New Roman"/>
            <family val="1"/>
          </rPr>
          <t xml:space="preserve">).  Spells of instantaneous duration cannot be affected by this feat, nor can spells whose effects are discharged.  You need not concentrate on spells such as </t>
        </r>
        <r>
          <rPr>
            <i/>
            <sz val="12"/>
            <color indexed="81"/>
            <rFont val="Times New Roman"/>
            <family val="1"/>
          </rPr>
          <t xml:space="preserve">detect magic </t>
        </r>
        <r>
          <rPr>
            <sz val="12"/>
            <rFont val="Times New Roman"/>
            <family val="1"/>
          </rPr>
          <t xml:space="preserve">or </t>
        </r>
        <r>
          <rPr>
            <i/>
            <sz val="12"/>
            <color indexed="81"/>
            <rFont val="Times New Roman"/>
            <family val="1"/>
          </rPr>
          <t xml:space="preserve">detect thoughts </t>
        </r>
        <r>
          <rPr>
            <sz val="12"/>
            <rFont val="Times New Roman"/>
            <family val="1"/>
          </rPr>
          <t>to be aware of the mere presence or absence of the thing detected, but you must still concentrate to gain additional information as normal.  Concentration on such a spell is a standard action that does not provoke an attack of opportunity.  A persistent spell uses up a spell slot six levels higher than the spell’s actual level.
Player’s Guide to Faerûn 42</t>
        </r>
      </text>
    </comment>
    <comment ref="C5" authorId="0" shapeId="0" xr:uid="{00000000-0006-0000-0400-000006000000}">
      <text>
        <r>
          <rPr>
            <sz val="12"/>
            <color indexed="81"/>
            <rFont val="Times New Roman"/>
            <family val="1"/>
          </rPr>
          <t xml:space="preserve">You can cast spells that arc to other targets in addition to the primary target.
</t>
        </r>
        <r>
          <rPr>
            <b/>
            <sz val="12"/>
            <color indexed="81"/>
            <rFont val="Times New Roman"/>
            <family val="1"/>
          </rPr>
          <t xml:space="preserve">Prerequisite:  </t>
        </r>
        <r>
          <rPr>
            <sz val="12"/>
            <color indexed="81"/>
            <rFont val="Times New Roman"/>
            <family val="1"/>
          </rPr>
          <t xml:space="preserve">Any metamagic feat.
</t>
        </r>
        <r>
          <rPr>
            <b/>
            <sz val="12"/>
            <color indexed="81"/>
            <rFont val="Times New Roman"/>
            <family val="1"/>
          </rPr>
          <t xml:space="preserve">Benefit:  </t>
        </r>
        <r>
          <rPr>
            <sz val="12"/>
            <color indexed="81"/>
            <rFont val="Times New Roman"/>
            <family val="1"/>
          </rPr>
          <t>Any spell that specifies a single target and has a range greater than touch can be chained so as to affect that primary target normally, then arc to a number of secondary targets equal to your caster level (maximum 20).  Each arc affects one secondary target chosen by you, all of which must be within 30 feet of the primary target, and none of which can be affected more than once.  You can choose to affect fewer secondary targets than the maximum.
If the chained spell deals damage, the secondary targets each take half as much damage as the primary target (rounded down) and can attempt Refl ex saving throws for half damage (whether the spell allows the original target a save or not).  For spells that don’t deal damage, the save DCs against arcing effects are reduced by 4.  For example, if a 10th-level wizard normally casts cause fear at DC 14, a chained cause fear could target a goblin chieftain at DC 14 and up to ten of his nearby guards at DC 10.
A chained spell uses up a spell slot three levels higher than the spell’s actual level.
Complete Arcane 76</t>
        </r>
      </text>
    </comment>
    <comment ref="A8" authorId="0" shapeId="0" xr:uid="{00000000-0006-0000-0400-000007000000}">
      <text>
        <r>
          <rPr>
            <sz val="12"/>
            <color indexed="81"/>
            <rFont val="Times New Roman"/>
            <family val="1"/>
          </rPr>
          <t xml:space="preserve">You were raised in a land where mighty wizards are common.  Everyone in your homeland knows something about magic, and you have learned that things are sometimes not as they appear.
</t>
        </r>
        <r>
          <rPr>
            <b/>
            <sz val="12"/>
            <color indexed="81"/>
            <rFont val="Times New Roman"/>
            <family val="1"/>
          </rPr>
          <t xml:space="preserve">Prerequisite:  </t>
        </r>
        <r>
          <rPr>
            <sz val="12"/>
            <rFont val="Times New Roman"/>
            <family val="1"/>
          </rPr>
          <t xml:space="preserve">Elf (Evermeet) or human (Calimshan, Halruaa, Nimbral, Samarach, Shadovar, or the Wizards’ Reach).
</t>
        </r>
        <r>
          <rPr>
            <b/>
            <sz val="12"/>
            <color indexed="81"/>
            <rFont val="Times New Roman"/>
            <family val="1"/>
          </rPr>
          <t xml:space="preserve">Benefit:  </t>
        </r>
        <r>
          <rPr>
            <sz val="12"/>
            <rFont val="Times New Roman"/>
            <family val="1"/>
          </rPr>
          <t xml:space="preserve">You receive a +2 bonus on all Knowledge (arcana) and Spellcraft checks. You also get a +2 bonus on saving throws against illusion spells or effects.
</t>
        </r>
        <r>
          <rPr>
            <b/>
            <sz val="12"/>
            <color indexed="81"/>
            <rFont val="Times New Roman"/>
            <family val="1"/>
          </rPr>
          <t xml:space="preserve">Special:  </t>
        </r>
        <r>
          <rPr>
            <sz val="12"/>
            <rFont val="Times New Roman"/>
            <family val="1"/>
          </rPr>
          <t>You may select this feat only as a 1st-level character.  You may have only one regional feat.
Player’s Guide to Faerûn 44</t>
        </r>
      </text>
    </comment>
    <comment ref="C8" authorId="0" shapeId="0" xr:uid="{00000000-0006-0000-0400-000008000000}">
      <text>
        <r>
          <rPr>
            <sz val="12"/>
            <color indexed="81"/>
            <rFont val="Times New Roman"/>
            <family val="1"/>
          </rPr>
          <t>At 5th level, an incantatrix gains the ability to apply a metamagic feat she possesses to the effect of a spell trigger item (generally a wand).  To use this ability, she must have the appropriate item creation feat to make the spell trigger item she is using.  Using metamagic spell trigger expends a number of additional charges from the item equal to the number of effective spell levels the metamagic feat would add to a spell.  For example, an incantatrix can use Quicken Spell to modify a spell cast from a wand by spending 5 charges (1 + 4 additional charges for the spell slot increase).  Alternatively, she can apply Empower Spell to the effect by spending 3 charges, or trigger it silently by spending 2 charges.  The Still Spell feat confers no benefit when applied to a spell trigger item.
An incantatrix cannot use this ability when using a spell trigger item that does not have charges, such as a strand of prayer beads.
Player’s Guide to Faerûn 63</t>
        </r>
      </text>
    </comment>
    <comment ref="A9" authorId="0" shapeId="0" xr:uid="{00000000-0006-0000-0400-00000900000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9" authorId="0" shapeId="0" xr:uid="{00000000-0006-0000-0400-00000A00000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A10" authorId="0" shapeId="0" xr:uid="{00000000-0006-0000-0400-00000B00000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C10" authorId="0" shapeId="0" xr:uid="{00000000-0006-0000-0400-00000C00000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modified spell level.  For example, if an incantatrix applies the Maximize Spell feat to an ally’s chain lightning spell, the modified spell level is 9th (6th for the spell, +1 for the Maximize Spell feat), and the DC is 18 + (3 × 9) = 45.  If she applies the same feat to an ally’s silent chain lightning spell, the modified spell level i s 10th and the Spellcraft DC is 48.  An incantatrix can use this ability a number of times per day equal to 3 + her Int modifier.
Player’s Guide to Faerûn 62</t>
        </r>
      </text>
    </comment>
    <comment ref="A11" authorId="0" shapeId="0" xr:uid="{00000000-0006-0000-0400-00000D000000}">
      <text>
        <r>
          <rPr>
            <sz val="12"/>
            <color indexed="81"/>
            <rFont val="Times New Roman"/>
            <family val="1"/>
          </rPr>
          <t>As Leadership (DMG 106), but no followers.</t>
        </r>
      </text>
    </comment>
    <comment ref="A14" authorId="0" shapeId="0" xr:uid="{00000000-0006-0000-0400-00000E000000}">
      <text>
        <r>
          <rPr>
            <sz val="12"/>
            <color indexed="81"/>
            <rFont val="Times New Roman"/>
            <family val="1"/>
          </rPr>
          <t xml:space="preserve">You can judge the usefulness of magic items.
</t>
        </r>
        <r>
          <rPr>
            <b/>
            <sz val="12"/>
            <color indexed="81"/>
            <rFont val="Times New Roman"/>
            <family val="1"/>
          </rPr>
          <t xml:space="preserve">Prerequisite:  </t>
        </r>
        <r>
          <rPr>
            <sz val="12"/>
            <color indexed="81"/>
            <rFont val="Times New Roman"/>
            <family val="1"/>
          </rPr>
          <t xml:space="preserve">Appraise 5 ranks, Knowledge (arcana) 5 ranks, Spellcraft 12 ranks.
</t>
        </r>
        <r>
          <rPr>
            <b/>
            <sz val="12"/>
            <color indexed="81"/>
            <rFont val="Times New Roman"/>
            <family val="1"/>
          </rPr>
          <t xml:space="preserve">Benefit:  </t>
        </r>
        <r>
          <rPr>
            <sz val="12"/>
            <color indexed="81"/>
            <rFont val="Times New Roman"/>
            <family val="1"/>
          </rPr>
          <t>When you succeed by 5 or more on a Spellcraft check to determine the school of magic of the aura surrounding a magic item (by casting detect magic), you can then spend 1 minute concentrating to also learn the properties of the item, as if you had cast identify.
You can use this skill trick once per day.
Complete Scoundrel 87</t>
        </r>
      </text>
    </comment>
    <comment ref="A15" authorId="0" shapeId="0" xr:uid="{00000000-0006-0000-0400-00000F000000}">
      <text>
        <r>
          <rPr>
            <sz val="12"/>
            <color indexed="81"/>
            <rFont val="Times New Roman"/>
            <family val="1"/>
          </rPr>
          <t xml:space="preserve">You can bring someone back from the brink of death.
</t>
        </r>
        <r>
          <rPr>
            <b/>
            <sz val="12"/>
            <color indexed="81"/>
            <rFont val="Times New Roman"/>
            <family val="1"/>
          </rPr>
          <t xml:space="preserve">Prerequisite:  </t>
        </r>
        <r>
          <rPr>
            <sz val="12"/>
            <color indexed="81"/>
            <rFont val="Times New Roman"/>
            <family val="1"/>
          </rPr>
          <t xml:space="preserve">Heal 5 ranks.
</t>
        </r>
        <r>
          <rPr>
            <b/>
            <sz val="12"/>
            <color indexed="81"/>
            <rFont val="Times New Roman"/>
            <family val="1"/>
          </rPr>
          <t xml:space="preserve">Benefit:  </t>
        </r>
        <r>
          <rPr>
            <sz val="12"/>
            <color indexed="81"/>
            <rFont val="Times New Roman"/>
            <family val="1"/>
          </rPr>
          <t>If you succeed on a Heal check made to stabilize a dying character, that character also heals 1d6 points of damage.
Complete Scoundrel 87</t>
        </r>
      </text>
    </comment>
    <comment ref="A16" authorId="0" shapeId="0" xr:uid="{00000000-0006-0000-0400-000010000000}">
      <text>
        <r>
          <rPr>
            <sz val="12"/>
            <color indexed="81"/>
            <rFont val="Times New Roman"/>
            <family val="1"/>
          </rPr>
          <t xml:space="preserve">You can maintain your mental focus while attending to another task.
</t>
        </r>
        <r>
          <rPr>
            <b/>
            <sz val="12"/>
            <color indexed="81"/>
            <rFont val="Times New Roman"/>
            <family val="1"/>
          </rPr>
          <t xml:space="preserve">Prerequisite:  </t>
        </r>
        <r>
          <rPr>
            <sz val="12"/>
            <color indexed="81"/>
            <rFont val="Times New Roman"/>
            <family val="1"/>
          </rPr>
          <t xml:space="preserve">Concentration 12 ranks.
</t>
        </r>
        <r>
          <rPr>
            <b/>
            <sz val="12"/>
            <color indexed="81"/>
            <rFont val="Times New Roman"/>
            <family val="1"/>
          </rPr>
          <t xml:space="preserve">Benefit:  </t>
        </r>
        <r>
          <rPr>
            <sz val="12"/>
            <color indexed="81"/>
            <rFont val="Times New Roman"/>
            <family val="1"/>
          </rPr>
          <t>You can maintain concentration on a spell or similar effect as a swift action.
Complete Scoundrel 90</t>
        </r>
      </text>
    </comment>
    <comment ref="A17" authorId="0" shapeId="0" xr:uid="{00000000-0006-0000-0400-000011000000}">
      <text>
        <r>
          <rPr>
            <sz val="12"/>
            <color indexed="81"/>
            <rFont val="Times New Roman"/>
            <family val="1"/>
          </rPr>
          <t xml:space="preserve">You’ve heard so many tales of legendary monsters that you remember all sorts of gory details.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When you attempt a trained Knowledge check to identify a creature or to learn its special powers or vulnerabilities, you gain a +5 competence bonus on the check.
Complete Scoundrel 85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5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600-000001000000}">
      <text>
        <r>
          <rPr>
            <sz val="12"/>
            <color indexed="81"/>
            <rFont val="Times New Roman"/>
            <family val="1"/>
          </rPr>
          <t>This broad belt seems to be nothing more than a well-made article of clothing, but closer examination reveals eight small pouches along its inner front.  In fact, a total of sixty-four extradimensional pouches exist in the belt, with seven more “behind’’ each of the eight readily apparent ones.  Each pouch is similar to a miniature bag of holding, able to contain up to 1 cubic foot of material weighing as much as 10 pounds.  In addition, if the wearer has a familiar, any pouch can hold it no matter what its size or weight.  The familiar has no need for food, water, or air while inside the pouch, but any other living creature of suitable size placed within a pocket has enough air for only 1 minute, after which it suffocates.  Anything stored in the belt’s pockets is effectively weightless and doesn’t affect the wearer’s carrying capacity so long as the belt is worn around the waist.  If removed, the belt weighs one-tenth of the total weight of all the items stored within it.
While worn around the waist, the belt responds to its wearer’s desire to extract something (by opening the correct pouch) or store something (by opening an empty pouch).
Retrieving a specific item from the pouch is a move action, but doesn’t provoke the attacks of opportunity that retrieving a stored item usually does. 
Complete Arcane 147</t>
        </r>
      </text>
    </comment>
    <comment ref="A7" authorId="0" shapeId="0" xr:uid="{00000000-0006-0000-0600-000002000000}">
      <text>
        <r>
          <rPr>
            <sz val="12"/>
            <color indexed="81"/>
            <rFont val="Times New Roman"/>
            <family val="1"/>
          </rPr>
          <t>This ring might seem to be a ring of spell storing upon first examination.  However, while it allows a single spell of 1st through 6th level to be cast into it, that spell cannot be cast out of the ring again. Instead, should that spell ever be cast upon the wearer, the spell is immediately countered, as a counterspell action, requiring no action (or even knowledge) on the wearer’s part.  Once so used, the spell cast within the ring is gone.  A new spell (or the same one as before) may be placed in it again.
DMG 230</t>
        </r>
      </text>
    </comment>
    <comment ref="A12" authorId="0" shapeId="0" xr:uid="{00000000-0006-0000-0600-000003000000}">
      <text>
        <r>
          <rPr>
            <sz val="12"/>
            <color indexed="81"/>
            <rFont val="Times New Roman"/>
            <family val="1"/>
          </rPr>
          <t>You gain a +5 competence bonus on Concentration checks.  Despite the name, the tunic’s bonus applies on all Concentration checks, not just those made to cast spells.
MIC 144</t>
        </r>
      </text>
    </comment>
    <comment ref="A23" authorId="0" shapeId="0" xr:uid="{00000000-0006-0000-0600-000004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List>
</comments>
</file>

<file path=xl/sharedStrings.xml><?xml version="1.0" encoding="utf-8"?>
<sst xmlns="http://schemas.openxmlformats.org/spreadsheetml/2006/main" count="1550" uniqueCount="562">
  <si>
    <t>Race:</t>
  </si>
  <si>
    <t>Sex:</t>
  </si>
  <si>
    <t>Strength:</t>
  </si>
  <si>
    <t>Dexterity:</t>
  </si>
  <si>
    <t>Properties</t>
  </si>
  <si>
    <t>Melee Weapon</t>
  </si>
  <si>
    <t>Dmg</t>
  </si>
  <si>
    <t>Qty.</t>
  </si>
  <si>
    <t>Ranged Weapon</t>
  </si>
  <si>
    <t>Rng.</t>
  </si>
  <si>
    <t>Charisma:</t>
  </si>
  <si>
    <t>Constitution:</t>
  </si>
  <si>
    <t>Intelligence:</t>
  </si>
  <si>
    <t>Hit Points:</t>
  </si>
  <si>
    <t>Wisdom:</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</si>
  <si>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</si>
  <si>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</si>
  <si>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</si>
  <si>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</si>
  <si>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</si>
  <si>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</si>
  <si>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</si>
  <si>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</si>
  <si>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</si>
  <si>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</si>
  <si>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</si>
  <si>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</si>
  <si>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</si>
  <si>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</si>
  <si>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</si>
  <si>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</si>
  <si>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</si>
  <si>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</si>
  <si>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</si>
  <si>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</si>
  <si>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</si>
  <si>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</si>
  <si>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</si>
  <si>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</si>
  <si>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</si>
  <si>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</si>
  <si>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</si>
  <si>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</si>
  <si>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</si>
  <si>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</si>
  <si>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</si>
  <si>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</si>
  <si>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</si>
  <si>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</si>
  <si>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</si>
  <si>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</si>
  <si>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</si>
  <si>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</si>
  <si>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</si>
  <si>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</si>
  <si>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</si>
  <si>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</si>
  <si>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</si>
  <si>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</si>
  <si>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</si>
  <si>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</si>
  <si>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Alignment:</t>
  </si>
  <si>
    <t>Total</t>
  </si>
  <si>
    <t>Critical</t>
  </si>
  <si>
    <t>Range</t>
  </si>
  <si>
    <t>Fortitude</t>
  </si>
  <si>
    <t>Reflex</t>
  </si>
  <si>
    <t>Will</t>
  </si>
  <si>
    <t>Armor &amp; Shield</t>
  </si>
  <si>
    <t>Missiles</t>
  </si>
  <si>
    <t>Spell</t>
  </si>
  <si>
    <t>Languages</t>
  </si>
  <si>
    <t>Equipment Worn</t>
  </si>
  <si>
    <t>Item</t>
  </si>
  <si>
    <t>Mass</t>
  </si>
  <si>
    <t>Effects/</t>
  </si>
  <si>
    <t>Notes</t>
  </si>
  <si>
    <t>Equipment Carried</t>
  </si>
  <si>
    <t>Check</t>
  </si>
  <si>
    <t>Arcane</t>
  </si>
  <si>
    <t>Speed</t>
  </si>
  <si>
    <t>Knowledge:  Arcana</t>
  </si>
  <si>
    <t>Waterskin</t>
  </si>
  <si>
    <t>Sleight of Hand</t>
  </si>
  <si>
    <t>Survival</t>
  </si>
  <si>
    <t>2</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</si>
  <si>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</si>
  <si>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</si>
  <si>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</si>
  <si>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</si>
  <si>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</si>
  <si>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</si>
  <si>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</si>
  <si>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</si>
  <si>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</si>
  <si>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</si>
  <si>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</si>
  <si>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</si>
  <si>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</si>
  <si>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</si>
  <si>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</si>
  <si>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</si>
  <si>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</si>
  <si>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</si>
  <si>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</si>
  <si>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</si>
  <si>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Base Spells</t>
  </si>
  <si>
    <t>Summon Familiar</t>
  </si>
  <si>
    <t>Cast?</t>
  </si>
  <si>
    <t>Spells per Day by Level</t>
  </si>
  <si>
    <t>Initiative:</t>
  </si>
  <si>
    <t>Ranged Touch Attack</t>
  </si>
  <si>
    <t>varies</t>
  </si>
  <si>
    <t>Roll</t>
  </si>
  <si>
    <t>Skill/Save</t>
  </si>
  <si>
    <t>Skills &amp; Saves</t>
  </si>
  <si>
    <t>n.a.</t>
  </si>
  <si>
    <t>30’</t>
  </si>
  <si>
    <t>Results</t>
  </si>
  <si>
    <t>Detect Magic</t>
  </si>
  <si>
    <t>1 min/lvl</t>
  </si>
  <si>
    <t>Class Features</t>
  </si>
  <si>
    <t>+ Mod</t>
  </si>
  <si>
    <t>AC +</t>
  </si>
  <si>
    <t>Reference</t>
  </si>
  <si>
    <t>Page</t>
  </si>
  <si>
    <t>PHB</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</si>
  <si>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</si>
  <si>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</si>
  <si>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Perform:  [type]</t>
  </si>
  <si>
    <t>Universal</t>
  </si>
  <si>
    <t>60’</t>
  </si>
  <si>
    <t>Caltrops</t>
  </si>
  <si>
    <t>Candle</t>
  </si>
  <si>
    <t>Flask</t>
  </si>
  <si>
    <t>Spell DC</t>
  </si>
  <si>
    <t>Detect Poison</t>
  </si>
  <si>
    <t>Value</t>
  </si>
  <si>
    <t>Total Equity:</t>
  </si>
  <si>
    <t>Launch Bolt</t>
  </si>
  <si>
    <t>Launch Item</t>
  </si>
  <si>
    <t>Mage Hand</t>
  </si>
  <si>
    <t>Ray of Frost</t>
  </si>
  <si>
    <t>Read Magic</t>
  </si>
  <si>
    <t>Sonic Snap</t>
  </si>
  <si>
    <t>True Strike</t>
  </si>
  <si>
    <t>Divination</t>
  </si>
  <si>
    <t>25’ + 2½’/lvl</t>
  </si>
  <si>
    <t>Instant</t>
  </si>
  <si>
    <t>Transmutation</t>
  </si>
  <si>
    <t>V S M</t>
  </si>
  <si>
    <t>Touch</t>
  </si>
  <si>
    <t>Spell Compendium</t>
  </si>
  <si>
    <t>S</t>
  </si>
  <si>
    <t>Conjuration</t>
  </si>
  <si>
    <t>V S F</t>
  </si>
  <si>
    <t>Personal</t>
  </si>
  <si>
    <t>10 min/lvl</t>
  </si>
  <si>
    <t>Evocation</t>
  </si>
  <si>
    <t>Necromancy</t>
  </si>
  <si>
    <t>1 rnd/lvl</t>
  </si>
  <si>
    <t>100’ + 10’/lvl</t>
  </si>
  <si>
    <t>V F</t>
  </si>
  <si>
    <t>special</t>
  </si>
  <si>
    <t>Racial Abilities</t>
  </si>
  <si>
    <t>Effective Caster Level:</t>
  </si>
  <si>
    <t>Cooperative Metamagic</t>
  </si>
  <si>
    <t>Scrolls and Potions</t>
  </si>
  <si>
    <t>CLev</t>
  </si>
  <si>
    <t>Rations</t>
  </si>
  <si>
    <t>Male</t>
  </si>
  <si>
    <t>Ring of Protection +2</t>
  </si>
  <si>
    <t>-</t>
  </si>
  <si>
    <t>19-20, x2</t>
  </si>
  <si>
    <t>Prcg/Slsh</t>
  </si>
  <si>
    <t>Incantator</t>
  </si>
  <si>
    <t>Touch of Fatigue</t>
  </si>
  <si>
    <t>Fly</t>
  </si>
  <si>
    <t>V S F/DF</t>
  </si>
  <si>
    <t>Grease</t>
  </si>
  <si>
    <t>Haste</t>
  </si>
  <si>
    <t>Metamagic Effect</t>
  </si>
  <si>
    <t>Focused Study</t>
  </si>
  <si>
    <t>Metamagic Spell Trigger</t>
  </si>
  <si>
    <t>Invisibility, Greater</t>
  </si>
  <si>
    <t>Illusion</t>
  </si>
  <si>
    <t>V</t>
  </si>
  <si>
    <t>Teleport</t>
  </si>
  <si>
    <t>See Invisibility</t>
  </si>
  <si>
    <t>Detect Thoughts</t>
  </si>
  <si>
    <t>Identify</t>
  </si>
  <si>
    <t>Arcane Sight</t>
  </si>
  <si>
    <t>?</t>
  </si>
  <si>
    <t>Greater Mage Armor</t>
  </si>
  <si>
    <t>Starborn</t>
  </si>
  <si>
    <t>Mellion</t>
  </si>
  <si>
    <t>Neutral Good</t>
  </si>
  <si>
    <t>Wizard</t>
  </si>
  <si>
    <t>Craft:  [type]</t>
  </si>
  <si>
    <t>Profession:  [type]</t>
  </si>
  <si>
    <t>5</t>
  </si>
  <si>
    <t>CROSS-CLASS</t>
  </si>
  <si>
    <t>Knowledge:  The Planes</t>
  </si>
  <si>
    <t>Knowledge:  Nobility</t>
  </si>
  <si>
    <t>Wizard 1</t>
  </si>
  <si>
    <t>Wizard 2</t>
  </si>
  <si>
    <t>Wizard 3</t>
  </si>
  <si>
    <t>Wizard 4</t>
  </si>
  <si>
    <t>Wizard 5</t>
  </si>
  <si>
    <t>Speak Language:  Infernal</t>
  </si>
  <si>
    <t>Speak Language:  Sylvan</t>
  </si>
  <si>
    <t>Speak Language:  Undercommon</t>
  </si>
  <si>
    <t>Speak Language:  Chondathan</t>
  </si>
  <si>
    <t>Speak Language:  Illuskan</t>
  </si>
  <si>
    <t>Speak Language:  Netherese</t>
  </si>
  <si>
    <t>Common, Abyssal, Celestial,</t>
  </si>
  <si>
    <t>Draconic, Elven, Giant, Gnome,</t>
  </si>
  <si>
    <t>Chondathan, Illuskan, Netherese</t>
  </si>
  <si>
    <t>Infernal, Sylvan, Undercommon,</t>
  </si>
  <si>
    <t>Knowledge:  Architecture &amp; Engineering</t>
  </si>
  <si>
    <t>Knowledge:  Dungeoneering</t>
  </si>
  <si>
    <t>Knowledge:  Geography</t>
  </si>
  <si>
    <t>Knowledge:  History</t>
  </si>
  <si>
    <t>Knowledge:  Local</t>
  </si>
  <si>
    <t>Knowledge:  Nature</t>
  </si>
  <si>
    <t>Low-light Vision</t>
  </si>
  <si>
    <t>Immunity to Sleep</t>
  </si>
  <si>
    <t>+2 versus Enchantments</t>
  </si>
  <si>
    <t>Intelligence Bonus</t>
  </si>
  <si>
    <t>Comprehend Languages</t>
  </si>
  <si>
    <t>Enlarge Person</t>
  </si>
  <si>
    <t>Feather Fall</t>
  </si>
  <si>
    <t>Mage Armor</t>
  </si>
  <si>
    <t>Magic Missile</t>
  </si>
  <si>
    <t>Mount</t>
  </si>
  <si>
    <t>Protection from Evil</t>
  </si>
  <si>
    <t>Ray of Clumsiness</t>
  </si>
  <si>
    <t>Ray of Enfeeblement</t>
  </si>
  <si>
    <t>Shield</t>
  </si>
  <si>
    <t>Arcane Lock</t>
  </si>
  <si>
    <t>Bear’s Endurance</t>
  </si>
  <si>
    <t>Bull’s Strength</t>
  </si>
  <si>
    <t>Cat’s Grace</t>
  </si>
  <si>
    <t>Cloud of Knives</t>
  </si>
  <si>
    <t>Continual Flame</t>
  </si>
  <si>
    <t>Fox’s Cunning</t>
  </si>
  <si>
    <t>Glitterdust</t>
  </si>
  <si>
    <t>Invisibility</t>
  </si>
  <si>
    <t>Knock</t>
  </si>
  <si>
    <t>Mirror Image</t>
  </si>
  <si>
    <t>Owl’s Wisdom</t>
  </si>
  <si>
    <t>Resist Energy</t>
  </si>
  <si>
    <t>Rope Trick</t>
  </si>
  <si>
    <t>Shatter</t>
  </si>
  <si>
    <t>Web</t>
  </si>
  <si>
    <t>Dispel Magic</t>
  </si>
  <si>
    <t>Greater Magic Weapon</t>
  </si>
  <si>
    <t>Leomund’s Tiny Hut</t>
  </si>
  <si>
    <t>Magic Circle against Evil</t>
  </si>
  <si>
    <t>Phantom Steed</t>
  </si>
  <si>
    <t>Protection from Energy</t>
  </si>
  <si>
    <t>Ray of Exhaustion</t>
  </si>
  <si>
    <t>Secret Page</t>
  </si>
  <si>
    <t>Slow</t>
  </si>
  <si>
    <t>Spiderskin</t>
  </si>
  <si>
    <t>Stinking Cloud</t>
  </si>
  <si>
    <t>Unluck</t>
  </si>
  <si>
    <t>Vampiric Touch</t>
  </si>
  <si>
    <t>Defenestrating Sphere</t>
  </si>
  <si>
    <t>Dimension Door</t>
  </si>
  <si>
    <t>Dimensional Anchor</t>
  </si>
  <si>
    <t>Enervation</t>
  </si>
  <si>
    <t>Evard’s Black Tentacles</t>
  </si>
  <si>
    <t>Greater Mirror Image</t>
  </si>
  <si>
    <t>Greater Resistance</t>
  </si>
  <si>
    <t>Leomund’s Secure Shelter</t>
  </si>
  <si>
    <t>Orb of Acid</t>
  </si>
  <si>
    <t>Orb of Cold</t>
  </si>
  <si>
    <t>Orb of Electricity</t>
  </si>
  <si>
    <t>Orb of Fire</t>
  </si>
  <si>
    <t>Orb of Force</t>
  </si>
  <si>
    <t>Orb of Sound</t>
  </si>
  <si>
    <t>Otiluke’s Resilient Sphere</t>
  </si>
  <si>
    <t>Ray Deflection</t>
  </si>
  <si>
    <t>Solid Fog</t>
  </si>
  <si>
    <t>Baleful Polymorph</t>
  </si>
  <si>
    <t>Contingent Energy Resistance</t>
  </si>
  <si>
    <t>Dismissal</t>
  </si>
  <si>
    <t>Mordenkainen’s Private Sanctum</t>
  </si>
  <si>
    <t>Permanency</t>
  </si>
  <si>
    <t>Telekinesis</t>
  </si>
  <si>
    <t xml:space="preserve">Wall of Stone  </t>
  </si>
  <si>
    <t>Incantator 1</t>
  </si>
  <si>
    <t>Incantator 2</t>
  </si>
  <si>
    <t>Incantator 3</t>
  </si>
  <si>
    <t>Incantator 4</t>
  </si>
  <si>
    <t>Incantator 5</t>
  </si>
  <si>
    <t>Abjuration</t>
  </si>
  <si>
    <t>V S M/DF</t>
  </si>
  <si>
    <t>2 hrs/lvl</t>
  </si>
  <si>
    <t>Permanent</t>
  </si>
  <si>
    <t>V S DF</t>
  </si>
  <si>
    <t>PHB II</t>
  </si>
  <si>
    <t>Complete Arcane</t>
  </si>
  <si>
    <t>400’ + 40’/lvl</t>
  </si>
  <si>
    <t>1 FR</t>
  </si>
  <si>
    <t>Free</t>
  </si>
  <si>
    <t>Fly, Swift</t>
  </si>
  <si>
    <t>Swift</t>
  </si>
  <si>
    <t>1 round</t>
  </si>
  <si>
    <t>Complete Adventurer</t>
  </si>
  <si>
    <t>Blink, Greater</t>
  </si>
  <si>
    <t>1 hr/lvl</t>
  </si>
  <si>
    <t>1 IA</t>
  </si>
  <si>
    <t>20’</t>
  </si>
  <si>
    <t>M</t>
  </si>
  <si>
    <t>10’ radius</t>
  </si>
  <si>
    <t>Resist Energy, Mass</t>
  </si>
  <si>
    <t>10 minutes</t>
  </si>
  <si>
    <t>0’</t>
  </si>
  <si>
    <t>1 minute</t>
  </si>
  <si>
    <t>Draconomicon</t>
  </si>
  <si>
    <t>24 hours</t>
  </si>
  <si>
    <t>V S M F</t>
  </si>
  <si>
    <t>V S XP</t>
  </si>
  <si>
    <t>2 rounds</t>
  </si>
  <si>
    <t>Acid Splash</t>
  </si>
  <si>
    <t>Amanuensis</t>
  </si>
  <si>
    <t>Arcane Mark</t>
  </si>
  <si>
    <t>Dancing Lights</t>
  </si>
  <si>
    <t>Daze</t>
  </si>
  <si>
    <t>Disrupt Undead</t>
  </si>
  <si>
    <t>Electric Jolt</t>
  </si>
  <si>
    <t>Flare</t>
  </si>
  <si>
    <t>Ghost Sound</t>
  </si>
  <si>
    <t>Light</t>
  </si>
  <si>
    <t>Mending</t>
  </si>
  <si>
    <t>Message</t>
  </si>
  <si>
    <t>No Light</t>
  </si>
  <si>
    <t>Open/Close</t>
  </si>
  <si>
    <t>Preserve Organ</t>
  </si>
  <si>
    <t>Prestidigitation</t>
  </si>
  <si>
    <t>Repair Minor Damage</t>
  </si>
  <si>
    <t>Resistance</t>
  </si>
  <si>
    <t>Silent Portal</t>
  </si>
  <si>
    <t>Slash Tongue</t>
  </si>
  <si>
    <t>Stick</t>
  </si>
  <si>
    <t>Unnerving Gaze</t>
  </si>
  <si>
    <t>Untangle</t>
  </si>
  <si>
    <t>1 rune</t>
  </si>
  <si>
    <t>Enchantment</t>
  </si>
  <si>
    <t>V M/DF</t>
  </si>
  <si>
    <t>10’</t>
  </si>
  <si>
    <t>Book of Vile Darkness</t>
  </si>
  <si>
    <t>1 hour</t>
  </si>
  <si>
    <t>Tome &amp; Blood</t>
  </si>
  <si>
    <t>DC</t>
  </si>
  <si>
    <t>Memorized Spells</t>
  </si>
  <si>
    <t>Weapon Proficiencies</t>
  </si>
  <si>
    <t>Skill Tricks</t>
  </si>
  <si>
    <t>Collector of Stories</t>
  </si>
  <si>
    <t>Collector of Stories +5 to ID outsiders</t>
  </si>
  <si>
    <t>Collector of Stories +5 to ID constructs &amp; gargoyles</t>
  </si>
  <si>
    <t>Collector of Stories +5 to ID humanoids &amp; monst. hum.</t>
  </si>
  <si>
    <t>Collector of Stories +5 to ID aberrations &amp; undead</t>
  </si>
  <si>
    <t>Collector of Stories +5 to ID plants, animals &amp; fey</t>
  </si>
  <si>
    <t>Collector of Stories +5 to ID magical beasts &amp; dragons</t>
  </si>
  <si>
    <t>Scribe Scroll</t>
  </si>
  <si>
    <t>Flaws</t>
  </si>
  <si>
    <t>Noncombatant</t>
  </si>
  <si>
    <t>Vulnerable</t>
  </si>
  <si>
    <t>1st:  Iron Will</t>
  </si>
  <si>
    <t>Flaw 1:  Skill Focus (Spellcraft)</t>
  </si>
  <si>
    <t>Flaw 2:  Extend Spell</t>
  </si>
  <si>
    <t>Wiz 5:  Empower Spell</t>
  </si>
  <si>
    <t>Size:</t>
  </si>
  <si>
    <t>Speed:</t>
  </si>
  <si>
    <t>TAC/AC:</t>
  </si>
  <si>
    <t>BAB:</t>
  </si>
  <si>
    <t>Fort:</t>
  </si>
  <si>
    <t>Ref:</t>
  </si>
  <si>
    <t>Will:</t>
  </si>
  <si>
    <t>Familiar</t>
  </si>
  <si>
    <t>Rat (albino)</t>
  </si>
  <si>
    <t>Dimin.</t>
  </si>
  <si>
    <t>Dagger</t>
  </si>
  <si>
    <t>MW Quarterstaff</t>
  </si>
  <si>
    <t>1d4</t>
  </si>
  <si>
    <t>Bludgeon</t>
  </si>
  <si>
    <t>1d6/1d6</t>
  </si>
  <si>
    <t>x2</t>
  </si>
  <si>
    <t>Extended Nystul’s Magic Aura</t>
  </si>
  <si>
    <t>Ring of Counterspells</t>
  </si>
  <si>
    <r>
      <t xml:space="preserve">Loaded with </t>
    </r>
    <r>
      <rPr>
        <i/>
        <sz val="12"/>
        <rFont val="Times New Roman"/>
        <family val="1"/>
      </rPr>
      <t>dispel magic</t>
    </r>
  </si>
  <si>
    <t>4</t>
  </si>
  <si>
    <t>7</t>
  </si>
  <si>
    <t>+4 to Con</t>
  </si>
  <si>
    <t>Spectacles of Spellcrafting</t>
  </si>
  <si>
    <t>+10 Spellcraft and +4 Intelligence</t>
  </si>
  <si>
    <t>Bedroll</t>
  </si>
  <si>
    <t>Chalk</t>
  </si>
  <si>
    <t>Crowbar</t>
  </si>
  <si>
    <t>Explorer’s Outfit</t>
  </si>
  <si>
    <t>Flint and Steel</t>
  </si>
  <si>
    <t>Grappling Hook</t>
  </si>
  <si>
    <t>Miner’s Pick</t>
  </si>
  <si>
    <t>Small Steel Mirror</t>
  </si>
  <si>
    <t>Silver Holy Symbol of Mystra</t>
  </si>
  <si>
    <t>Signet Ring</t>
  </si>
  <si>
    <t>Tunic of Steady Spellcasting</t>
  </si>
  <si>
    <t>+3 Resistance</t>
  </si>
  <si>
    <t>258 pgs used</t>
  </si>
  <si>
    <t>1000 pages, copy spells for free</t>
  </si>
  <si>
    <t>Mystra’s Blessed Book</t>
  </si>
  <si>
    <t>Spell Component Pouch</t>
  </si>
  <si>
    <t>Courtier’s Outfit</t>
  </si>
  <si>
    <t>10’ Pole</t>
  </si>
  <si>
    <t>Inkpen</t>
  </si>
  <si>
    <t>Merchant’s Scales</t>
  </si>
  <si>
    <t>Sealing Wax</t>
  </si>
  <si>
    <t>Oil, Pint</t>
  </si>
  <si>
    <t>Sunrods</t>
  </si>
  <si>
    <t>Ink (1 oz.)</t>
  </si>
  <si>
    <t>Paper</t>
  </si>
  <si>
    <t>Scroll Cases</t>
  </si>
  <si>
    <t>Map Cases</t>
  </si>
  <si>
    <t>Noble’s Outfit</t>
  </si>
  <si>
    <t>Scholar’s Outfit</t>
  </si>
  <si>
    <t>Doses of Spiderlily Essence</t>
  </si>
  <si>
    <t>Tindertwigs</t>
  </si>
  <si>
    <t>Antitoxins</t>
  </si>
  <si>
    <t>Cubes of Hearthfire</t>
  </si>
  <si>
    <t>Silk Rope, 50’</t>
  </si>
  <si>
    <t>Lamp, Hooded</t>
  </si>
  <si>
    <t>Lock, Good</t>
  </si>
  <si>
    <t>Spyglass</t>
  </si>
  <si>
    <t>+2</t>
  </si>
  <si>
    <t>15’ (Climb, Swim)</t>
  </si>
  <si>
    <t>12/14/14</t>
  </si>
  <si>
    <t>ten</t>
  </si>
  <si>
    <t>eight</t>
  </si>
  <si>
    <t>Belt Pouches</t>
  </si>
  <si>
    <t>Knowledge:  Religion</t>
  </si>
  <si>
    <t>Collector of Stories +5 to ID deities &amp; avatars</t>
  </si>
  <si>
    <t>Magical Appraisal</t>
  </si>
  <si>
    <t>Healing Hands</t>
  </si>
  <si>
    <t>Swift Concentration</t>
  </si>
  <si>
    <t>Healing Hands +1d6 hps healed upon successful check</t>
  </si>
  <si>
    <t>Bonus Metamagic Feat 1:  Chain Spell</t>
  </si>
  <si>
    <t>Bonus Metamagic Feat 2:  Quicken Spell</t>
  </si>
  <si>
    <t>5’ 9”</t>
  </si>
  <si>
    <t>6th:  Craft Wondrous Item</t>
  </si>
  <si>
    <t>3rd:  Craft Wand</t>
  </si>
  <si>
    <t>9th:  Persistent Spell</t>
  </si>
  <si>
    <t>Tikus</t>
  </si>
  <si>
    <t>Evermeet</t>
  </si>
  <si>
    <t>Regional:  Spellwise</t>
  </si>
  <si>
    <t>+2 vs. Illusions</t>
  </si>
  <si>
    <t>Swift Fly</t>
  </si>
  <si>
    <t>Greater Invisibility</t>
  </si>
  <si>
    <t>Wall of Stone</t>
  </si>
  <si>
    <t>Metamagic</t>
  </si>
  <si>
    <t>Persistent</t>
  </si>
  <si>
    <t>145 lbs.</t>
  </si>
  <si>
    <t>Character:</t>
  </si>
  <si>
    <t>%</t>
  </si>
  <si>
    <t>Punctuality of IC posts (Friday 17:00 PST/GMT-8)</t>
  </si>
  <si>
    <t>Excellent</t>
  </si>
  <si>
    <t>Specificity</t>
  </si>
  <si>
    <t>Length of IC posts (ideal is ½ a page)</t>
  </si>
  <si>
    <t>Consistent use of past tense, third person</t>
  </si>
  <si>
    <t>Attention to spelling, punctuation &amp; grammar</t>
  </si>
  <si>
    <t>Overall organization and clarity</t>
  </si>
  <si>
    <t>Proper* representation of die rolls and PC limitations</t>
  </si>
  <si>
    <t>Creative use of skills, feats, and other abilities</t>
  </si>
  <si>
    <t>Convincing role-playing and creative storytelling</t>
  </si>
  <si>
    <t>Consistency with other characters’ actions or setting description</t>
  </si>
  <si>
    <t>Missed Posts</t>
  </si>
  <si>
    <t>Maximum award for this segment</t>
  </si>
  <si>
    <t xml:space="preserve"> Character award for this segment</t>
  </si>
  <si>
    <t>Extra XPs</t>
  </si>
  <si>
    <t>Previous XP Balance</t>
  </si>
  <si>
    <t>Current XP Balance</t>
  </si>
  <si>
    <t>* Proper refers to staying within the parameters of the rules, stats and setting.</t>
  </si>
  <si>
    <t>Incantator 6</t>
  </si>
  <si>
    <t>Dispel Magic, Greater</t>
  </si>
  <si>
    <t>Disintegrate</t>
  </si>
  <si>
    <r>
      <t xml:space="preserve">Persistent </t>
    </r>
    <r>
      <rPr>
        <i/>
        <sz val="12"/>
        <color theme="0"/>
        <rFont val="Times New Roman"/>
        <family val="1"/>
      </rPr>
      <t>Greater Mage Armor</t>
    </r>
  </si>
  <si>
    <t>Sun Elf</t>
  </si>
  <si>
    <t>Good</t>
  </si>
  <si>
    <t>Stash:  Residence</t>
  </si>
  <si>
    <t>Scrying</t>
  </si>
  <si>
    <t>Ranks</t>
  </si>
  <si>
    <t>Spell Level</t>
  </si>
  <si>
    <t>Spell Studied</t>
  </si>
  <si>
    <t>Skill</t>
  </si>
  <si>
    <t>Spell Level &amp; DC</t>
  </si>
  <si>
    <t>Prying Eyes</t>
  </si>
  <si>
    <t>True Seeing</t>
  </si>
  <si>
    <t>Anticipate Teleportation</t>
  </si>
  <si>
    <t>Fly, Mass</t>
  </si>
  <si>
    <t>Neutral</t>
  </si>
  <si>
    <t>1 mile</t>
  </si>
  <si>
    <t>Gray Hand Token</t>
  </si>
  <si>
    <r>
      <t xml:space="preserve">Persistent </t>
    </r>
    <r>
      <rPr>
        <i/>
        <sz val="12"/>
        <color theme="0"/>
        <rFont val="Times New Roman"/>
        <family val="1"/>
      </rPr>
      <t>Shield</t>
    </r>
  </si>
  <si>
    <t>þ</t>
  </si>
  <si>
    <t>Campaign:  Cohort</t>
  </si>
  <si>
    <t>Spellbook</t>
  </si>
  <si>
    <t>q</t>
  </si>
  <si>
    <t>66,300</t>
  </si>
  <si>
    <t>Bonus Metamagic Feat 3:  Smiting Spell</t>
  </si>
  <si>
    <t>12th:  Spell Focus (Transmutation)</t>
  </si>
  <si>
    <t>Transm.</t>
  </si>
  <si>
    <t>Shivering Touch</t>
  </si>
  <si>
    <t>Frostburn</t>
  </si>
  <si>
    <t>Freezing Fog</t>
  </si>
  <si>
    <t>Spells Known</t>
  </si>
  <si>
    <t>Tomorrow’s Spells</t>
  </si>
  <si>
    <t>38 charges</t>
  </si>
  <si>
    <t>49 charges</t>
  </si>
  <si>
    <t>Belt of Many Pockets</t>
  </si>
  <si>
    <r>
      <t xml:space="preserve">Wand of </t>
    </r>
    <r>
      <rPr>
        <i/>
        <sz val="12"/>
        <rFont val="Times New Roman"/>
        <family val="1"/>
      </rPr>
      <t>True Strike</t>
    </r>
  </si>
  <si>
    <r>
      <t xml:space="preserve">Wand of </t>
    </r>
    <r>
      <rPr>
        <i/>
        <sz val="12"/>
        <rFont val="Times New Roman"/>
        <family val="1"/>
      </rPr>
      <t>Ray of Clumsiness</t>
    </r>
  </si>
  <si>
    <r>
      <t xml:space="preserve">Wand of </t>
    </r>
    <r>
      <rPr>
        <i/>
        <sz val="12"/>
        <rFont val="Times New Roman"/>
        <family val="1"/>
      </rPr>
      <t>Ray of Enfeeblement</t>
    </r>
  </si>
  <si>
    <r>
      <t xml:space="preserve">Scroll of </t>
    </r>
    <r>
      <rPr>
        <i/>
        <sz val="12"/>
        <rFont val="Times New Roman"/>
        <family val="1"/>
      </rPr>
      <t>Greater Mage Armor</t>
    </r>
  </si>
  <si>
    <r>
      <t xml:space="preserve">Scroll of </t>
    </r>
    <r>
      <rPr>
        <i/>
        <sz val="12"/>
        <rFont val="Times New Roman"/>
        <family val="1"/>
      </rPr>
      <t>Magic Circle vs Evil</t>
    </r>
  </si>
  <si>
    <r>
      <t xml:space="preserve">Scroll of </t>
    </r>
    <r>
      <rPr>
        <i/>
        <sz val="12"/>
        <rFont val="Times New Roman"/>
        <family val="1"/>
      </rPr>
      <t>See Invisibility</t>
    </r>
  </si>
  <si>
    <r>
      <t xml:space="preserve">Scroll of </t>
    </r>
    <r>
      <rPr>
        <i/>
        <sz val="12"/>
        <rFont val="Times New Roman"/>
        <family val="1"/>
      </rPr>
      <t>Arcane Lock</t>
    </r>
  </si>
  <si>
    <r>
      <t xml:space="preserve">Scroll of </t>
    </r>
    <r>
      <rPr>
        <i/>
        <sz val="12"/>
        <rFont val="Times New Roman"/>
        <family val="1"/>
      </rPr>
      <t>Invisibility</t>
    </r>
  </si>
  <si>
    <r>
      <t xml:space="preserve">Scroll of </t>
    </r>
    <r>
      <rPr>
        <i/>
        <sz val="12"/>
        <rFont val="Times New Roman"/>
        <family val="1"/>
      </rPr>
      <t>Comprehend Languages</t>
    </r>
  </si>
  <si>
    <r>
      <t xml:space="preserve">Scroll of </t>
    </r>
    <r>
      <rPr>
        <i/>
        <sz val="12"/>
        <rFont val="Times New Roman"/>
        <family val="1"/>
      </rPr>
      <t>Ray Deflection</t>
    </r>
  </si>
  <si>
    <r>
      <t xml:space="preserve">Scroll of </t>
    </r>
    <r>
      <rPr>
        <i/>
        <sz val="12"/>
        <rFont val="Times New Roman"/>
        <family val="1"/>
      </rPr>
      <t>Mass Resist Energy</t>
    </r>
  </si>
  <si>
    <t>Bypass Spell Resistance</t>
  </si>
  <si>
    <t>35 charges</t>
  </si>
  <si>
    <r>
      <t xml:space="preserve">+2 vs. Illusions, +1 </t>
    </r>
    <r>
      <rPr>
        <i/>
        <sz val="13"/>
        <rFont val="Times New Roman"/>
        <family val="1"/>
      </rPr>
      <t>haste</t>
    </r>
  </si>
  <si>
    <t>NPC</t>
  </si>
  <si>
    <t>Race</t>
  </si>
  <si>
    <t>Sex</t>
  </si>
  <si>
    <t>Class</t>
  </si>
  <si>
    <t>Region</t>
  </si>
  <si>
    <t>Age</t>
  </si>
  <si>
    <t>Height</t>
  </si>
  <si>
    <t>Alignment</t>
  </si>
  <si>
    <t>Weight</t>
  </si>
  <si>
    <t>Attack Bonus</t>
  </si>
  <si>
    <t>Base Speed</t>
  </si>
  <si>
    <t>Initiative</t>
  </si>
  <si>
    <t>Actual Speed</t>
  </si>
  <si>
    <t>XP</t>
  </si>
  <si>
    <t>Leadership</t>
  </si>
  <si>
    <t>Strength</t>
  </si>
  <si>
    <t>Lb. Capacity</t>
  </si>
  <si>
    <t>Dexterity</t>
  </si>
  <si>
    <t>Lb. Carried</t>
  </si>
  <si>
    <t>Constitution</t>
  </si>
  <si>
    <t>Hit Points</t>
  </si>
  <si>
    <t>Intelligence</t>
  </si>
  <si>
    <t>Touch AC</t>
  </si>
  <si>
    <t>Wisdom</t>
  </si>
  <si>
    <t>FF AC</t>
  </si>
  <si>
    <t>Charisma</t>
  </si>
  <si>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</sst>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80" x14ac:knownFonts="1">
    <font>
      <sz val="12"/>
      <name val="Times New Roman"/>
    </font>
    <font>
      <sz val="12"/>
      <color theme="1"/>
      <name val="Times New Roman"/>
      <family val="2"/>
    </font>
    <font>
      <sz val="12"/>
      <color theme="1"/>
      <name val="Times New Roman"/>
      <family val="2"/>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sz val="12"/>
      <color theme="0"/>
      <name val="Times New Roman"/>
      <family val="1"/>
    </font>
    <font>
      <b/>
      <sz val="12"/>
      <color rgb="FF9966FF"/>
      <name val="Times New Roman"/>
      <family val="1"/>
    </font>
    <font>
      <i/>
      <sz val="12"/>
      <color indexed="81"/>
      <name val="Times New Roman"/>
      <family val="1"/>
    </font>
    <font>
      <b/>
      <sz val="13"/>
      <color theme="0"/>
      <name val="Times New Roman"/>
      <family val="1"/>
    </font>
    <font>
      <sz val="13"/>
      <name val="Wingdings"/>
      <charset val="2"/>
    </font>
    <font>
      <i/>
      <sz val="16"/>
      <color indexed="17"/>
      <name val="Times New Roman"/>
      <family val="1"/>
    </font>
    <font>
      <i/>
      <sz val="16"/>
      <color indexed="10"/>
      <name val="Times New Roman"/>
      <family val="1"/>
    </font>
    <font>
      <i/>
      <sz val="16"/>
      <color indexed="57"/>
      <name val="Times New Roman"/>
      <family val="1"/>
    </font>
    <font>
      <i/>
      <sz val="16"/>
      <color indexed="53"/>
      <name val="Times New Roman"/>
      <family val="1"/>
    </font>
    <font>
      <i/>
      <sz val="13"/>
      <name val="Times New Roman"/>
      <family val="1"/>
    </font>
    <font>
      <i/>
      <sz val="12"/>
      <name val="Times New Roman"/>
      <family val="1"/>
    </font>
    <font>
      <i/>
      <sz val="20"/>
      <color rgb="FFFFC000"/>
      <name val="Times New Roman"/>
      <family val="1"/>
    </font>
    <font>
      <b/>
      <sz val="12"/>
      <color indexed="48"/>
      <name val="Times New Roman"/>
      <family val="1"/>
    </font>
    <font>
      <i/>
      <sz val="12"/>
      <color indexed="9"/>
      <name val="Times New Roman"/>
      <family val="1"/>
    </font>
    <font>
      <b/>
      <sz val="13"/>
      <color indexed="20"/>
      <name val="Times New Roman"/>
      <family val="1"/>
    </font>
    <font>
      <i/>
      <sz val="16"/>
      <color theme="9" tint="-0.249977111117893"/>
      <name val="Times New Roman"/>
      <family val="1"/>
    </font>
    <font>
      <i/>
      <sz val="16"/>
      <color rgb="FF0000FF"/>
      <name val="Times New Roman"/>
      <family val="1"/>
    </font>
    <font>
      <i/>
      <sz val="16"/>
      <color rgb="FF7030A0"/>
      <name val="Times New Roman"/>
      <family val="1"/>
    </font>
    <font>
      <i/>
      <sz val="12"/>
      <color theme="0"/>
      <name val="Times New Roman"/>
      <family val="1"/>
    </font>
    <font>
      <sz val="12"/>
      <name val="Times New Roman"/>
      <family val="1"/>
    </font>
    <font>
      <sz val="12"/>
      <color theme="1"/>
      <name val="Times New Roman"/>
      <family val="1"/>
    </font>
    <font>
      <b/>
      <sz val="12"/>
      <color theme="1"/>
      <name val="Times New Roman"/>
      <family val="1"/>
    </font>
    <font>
      <b/>
      <sz val="13"/>
      <color rgb="FF9966FF"/>
      <name val="Times New Roman"/>
      <family val="1"/>
    </font>
    <font>
      <sz val="12"/>
      <color rgb="FFFF0000"/>
      <name val="Times New Roman"/>
      <family val="1"/>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
      <patternFill patternType="solid">
        <fgColor indexed="10"/>
        <bgColor indexed="64"/>
      </patternFill>
    </fill>
    <fill>
      <patternFill patternType="lightUp">
        <fgColor rgb="FF9966FF"/>
        <bgColor rgb="FFCCFFCC"/>
      </patternFill>
    </fill>
  </fills>
  <borders count="15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diagonal/>
    </border>
    <border>
      <left style="double">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thin">
        <color indexed="64"/>
      </left>
      <right style="double">
        <color indexed="64"/>
      </right>
      <top style="double">
        <color indexed="64"/>
      </top>
      <bottom style="double">
        <color indexed="64"/>
      </bottom>
      <diagonal/>
    </border>
    <border>
      <left/>
      <right/>
      <top/>
      <bottom style="thin">
        <color indexed="64"/>
      </bottom>
      <diagonal/>
    </border>
    <border>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s>
  <cellStyleXfs count="15">
    <xf numFmtId="0" fontId="0" fillId="0" borderId="0"/>
    <xf numFmtId="0" fontId="34" fillId="0" borderId="0" applyNumberFormat="0" applyFill="0" applyBorder="0" applyAlignment="0" applyProtection="0">
      <alignment vertical="top"/>
      <protection locked="0"/>
    </xf>
    <xf numFmtId="9" fontId="4" fillId="0" borderId="0" applyFont="0" applyFill="0" applyBorder="0" applyAlignment="0" applyProtection="0"/>
    <xf numFmtId="9" fontId="40" fillId="0" borderId="0" applyFont="0" applyFill="0" applyBorder="0" applyAlignment="0" applyProtection="0"/>
    <xf numFmtId="0" fontId="4" fillId="0" borderId="0"/>
    <xf numFmtId="0" fontId="46" fillId="0" borderId="0"/>
    <xf numFmtId="0" fontId="4" fillId="0" borderId="0"/>
    <xf numFmtId="0" fontId="4" fillId="0" borderId="0"/>
    <xf numFmtId="0" fontId="4" fillId="0" borderId="0"/>
    <xf numFmtId="0" fontId="3" fillId="0" borderId="0"/>
    <xf numFmtId="9" fontId="4" fillId="0" borderId="0" applyFont="0" applyFill="0" applyBorder="0" applyAlignment="0" applyProtection="0"/>
    <xf numFmtId="43" fontId="75"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575">
    <xf numFmtId="0" fontId="0" fillId="0" borderId="0" xfId="0"/>
    <xf numFmtId="0" fontId="9" fillId="0" borderId="24" xfId="0" applyFont="1" applyBorder="1" applyAlignment="1">
      <alignment horizontal="center" vertical="center" shrinkToFit="1"/>
    </xf>
    <xf numFmtId="9" fontId="9" fillId="0" borderId="25" xfId="2" applyFont="1" applyFill="1" applyBorder="1" applyAlignment="1">
      <alignment horizontal="center" vertical="center" shrinkToFit="1"/>
    </xf>
    <xf numFmtId="0" fontId="9" fillId="0" borderId="25" xfId="2" applyNumberFormat="1" applyFont="1" applyFill="1" applyBorder="1" applyAlignment="1">
      <alignment horizontal="center" vertical="center" shrinkToFit="1"/>
    </xf>
    <xf numFmtId="0" fontId="13" fillId="4" borderId="81" xfId="0" applyFont="1" applyFill="1" applyBorder="1" applyAlignment="1">
      <alignment horizontal="centerContinuous" vertical="center"/>
    </xf>
    <xf numFmtId="0" fontId="13" fillId="4" borderId="36" xfId="0" applyFont="1" applyFill="1" applyBorder="1" applyAlignment="1">
      <alignment horizontal="center" vertical="center"/>
    </xf>
    <xf numFmtId="0" fontId="13" fillId="4" borderId="36" xfId="0" applyFont="1" applyFill="1" applyBorder="1" applyAlignment="1">
      <alignment horizontal="center" vertical="center" wrapText="1"/>
    </xf>
    <xf numFmtId="0" fontId="50" fillId="12" borderId="35" xfId="0" applyFont="1" applyFill="1" applyBorder="1" applyAlignment="1">
      <alignment horizontal="center" vertical="center" wrapText="1"/>
    </xf>
    <xf numFmtId="0" fontId="13" fillId="4" borderId="82" xfId="0" applyFont="1" applyFill="1" applyBorder="1" applyAlignment="1">
      <alignment horizontal="center" vertical="center"/>
    </xf>
    <xf numFmtId="0" fontId="6" fillId="0" borderId="0" xfId="0" applyFont="1" applyAlignment="1">
      <alignment vertical="center"/>
    </xf>
    <xf numFmtId="1" fontId="52" fillId="12" borderId="83" xfId="0" applyNumberFormat="1" applyFont="1" applyFill="1" applyBorder="1" applyAlignment="1">
      <alignment horizontal="center" vertical="center"/>
    </xf>
    <xf numFmtId="0" fontId="4" fillId="0" borderId="86" xfId="0" quotePrefix="1" applyFont="1" applyBorder="1" applyAlignment="1">
      <alignment horizontal="center" vertical="center"/>
    </xf>
    <xf numFmtId="9" fontId="9" fillId="0" borderId="24" xfId="2" applyFont="1" applyFill="1" applyBorder="1" applyAlignment="1">
      <alignment horizontal="center" vertical="center" shrinkToFit="1"/>
    </xf>
    <xf numFmtId="0" fontId="9" fillId="0" borderId="25" xfId="0" applyFont="1" applyBorder="1" applyAlignment="1">
      <alignment horizontal="center" vertical="center" shrinkToFit="1"/>
    </xf>
    <xf numFmtId="0" fontId="13" fillId="9" borderId="95" xfId="0" applyFont="1" applyFill="1" applyBorder="1" applyAlignment="1">
      <alignment horizontal="center" vertical="center" wrapText="1"/>
    </xf>
    <xf numFmtId="0" fontId="13" fillId="9" borderId="96" xfId="0" applyFont="1" applyFill="1" applyBorder="1" applyAlignment="1">
      <alignment horizontal="centerContinuous" vertical="center" wrapText="1"/>
    </xf>
    <xf numFmtId="0" fontId="9" fillId="0" borderId="26" xfId="0" applyFont="1" applyBorder="1" applyAlignment="1">
      <alignment horizontal="center" vertical="center" wrapText="1"/>
    </xf>
    <xf numFmtId="0" fontId="5" fillId="0" borderId="0" xfId="0" applyFont="1" applyAlignment="1">
      <alignment horizontal="centerContinuous" vertical="center"/>
    </xf>
    <xf numFmtId="164" fontId="5" fillId="0" borderId="0" xfId="0" applyNumberFormat="1" applyFont="1" applyAlignment="1">
      <alignment horizontal="centerContinuous" vertical="center"/>
    </xf>
    <xf numFmtId="0" fontId="7" fillId="0" borderId="0" xfId="0" applyFont="1" applyAlignment="1">
      <alignment vertical="center"/>
    </xf>
    <xf numFmtId="0" fontId="22" fillId="4" borderId="35" xfId="0" applyFont="1" applyFill="1" applyBorder="1" applyAlignment="1">
      <alignment horizontal="center" vertical="center"/>
    </xf>
    <xf numFmtId="0" fontId="22" fillId="4" borderId="36" xfId="0" applyFont="1" applyFill="1" applyBorder="1" applyAlignment="1">
      <alignment horizontal="center" vertical="center"/>
    </xf>
    <xf numFmtId="164" fontId="22" fillId="4" borderId="59" xfId="0" applyNumberFormat="1" applyFont="1" applyFill="1" applyBorder="1" applyAlignment="1">
      <alignment horizontal="center" vertical="center"/>
    </xf>
    <xf numFmtId="0" fontId="22" fillId="4" borderId="35" xfId="0" applyFont="1" applyFill="1" applyBorder="1" applyAlignment="1">
      <alignment horizontal="right" vertical="center"/>
    </xf>
    <xf numFmtId="0" fontId="22" fillId="4" borderId="37" xfId="0" applyFont="1" applyFill="1" applyBorder="1" applyAlignment="1">
      <alignment vertical="center"/>
    </xf>
    <xf numFmtId="0" fontId="7" fillId="0" borderId="0" xfId="0" applyFont="1" applyAlignment="1">
      <alignment horizontal="center" vertical="center"/>
    </xf>
    <xf numFmtId="0" fontId="4" fillId="0" borderId="42" xfId="0" applyFont="1" applyBorder="1" applyAlignment="1">
      <alignment horizontal="center" vertical="center" shrinkToFit="1"/>
    </xf>
    <xf numFmtId="0" fontId="7" fillId="0" borderId="44" xfId="0" applyFont="1" applyBorder="1" applyAlignment="1">
      <alignment horizontal="center" vertical="center" shrinkToFit="1"/>
    </xf>
    <xf numFmtId="164" fontId="7" fillId="0" borderId="43" xfId="0" applyNumberFormat="1" applyFont="1" applyBorder="1" applyAlignment="1">
      <alignment horizontal="center" vertical="center" shrinkToFit="1"/>
    </xf>
    <xf numFmtId="0" fontId="4" fillId="0" borderId="44" xfId="0" applyFont="1" applyBorder="1" applyAlignment="1">
      <alignment horizontal="left" vertical="center"/>
    </xf>
    <xf numFmtId="0" fontId="7" fillId="0" borderId="45" xfId="0" applyFont="1" applyBorder="1" applyAlignment="1">
      <alignment horizontal="left" vertical="center" shrinkToFit="1"/>
    </xf>
    <xf numFmtId="0" fontId="4" fillId="0" borderId="46" xfId="0" applyFont="1" applyBorder="1" applyAlignment="1">
      <alignment horizontal="center" vertical="center" shrinkToFit="1"/>
    </xf>
    <xf numFmtId="0" fontId="7" fillId="0" borderId="48" xfId="0" applyFont="1" applyBorder="1" applyAlignment="1">
      <alignment horizontal="center" vertical="center" shrinkToFit="1"/>
    </xf>
    <xf numFmtId="0" fontId="4" fillId="0" borderId="48" xfId="0" quotePrefix="1" applyFont="1" applyBorder="1" applyAlignment="1">
      <alignment horizontal="left" vertical="center"/>
    </xf>
    <xf numFmtId="0" fontId="7" fillId="0" borderId="49" xfId="0" applyFont="1" applyBorder="1" applyAlignment="1">
      <alignment horizontal="left" vertical="center" shrinkToFit="1"/>
    </xf>
    <xf numFmtId="164" fontId="5" fillId="0" borderId="0" xfId="0" applyNumberFormat="1" applyFont="1" applyAlignment="1">
      <alignment horizontal="centerContinuous" vertical="center" shrinkToFit="1"/>
    </xf>
    <xf numFmtId="0" fontId="5" fillId="0" borderId="0" xfId="0" applyFont="1" applyAlignment="1">
      <alignment horizontal="centerContinuous" vertical="center" shrinkToFit="1"/>
    </xf>
    <xf numFmtId="164" fontId="22" fillId="4" borderId="36" xfId="0" applyNumberFormat="1" applyFont="1" applyFill="1" applyBorder="1" applyAlignment="1">
      <alignment horizontal="center" vertical="center"/>
    </xf>
    <xf numFmtId="0" fontId="4" fillId="0" borderId="38" xfId="0" applyFont="1" applyBorder="1" applyAlignment="1">
      <alignment horizontal="center" vertical="center" shrinkToFit="1"/>
    </xf>
    <xf numFmtId="0" fontId="7" fillId="0" borderId="52" xfId="0" applyFont="1" applyBorder="1" applyAlignment="1">
      <alignment horizontal="center" vertical="center" shrinkToFit="1"/>
    </xf>
    <xf numFmtId="164" fontId="4" fillId="0" borderId="52" xfId="0" applyNumberFormat="1" applyFont="1" applyBorder="1" applyAlignment="1">
      <alignment horizontal="center" vertical="center" shrinkToFit="1"/>
    </xf>
    <xf numFmtId="0" fontId="4" fillId="0" borderId="40" xfId="0" applyFont="1" applyBorder="1" applyAlignment="1">
      <alignment horizontal="left" vertical="center"/>
    </xf>
    <xf numFmtId="0" fontId="7" fillId="0" borderId="41" xfId="0" applyFont="1" applyBorder="1" applyAlignment="1">
      <alignment horizontal="left" vertical="center" shrinkToFit="1"/>
    </xf>
    <xf numFmtId="164" fontId="7" fillId="0" borderId="52" xfId="0" applyNumberFormat="1" applyFont="1" applyBorder="1" applyAlignment="1">
      <alignment horizontal="center" vertical="center" shrinkToFit="1"/>
    </xf>
    <xf numFmtId="0" fontId="7" fillId="0" borderId="47" xfId="0" applyFont="1" applyBorder="1" applyAlignment="1">
      <alignment horizontal="center" vertical="center" shrinkToFit="1"/>
    </xf>
    <xf numFmtId="164" fontId="7" fillId="0" borderId="47" xfId="0" applyNumberFormat="1" applyFont="1" applyBorder="1" applyAlignment="1">
      <alignment horizontal="center" vertical="center" shrinkToFit="1"/>
    </xf>
    <xf numFmtId="0" fontId="6" fillId="0" borderId="0" xfId="0" applyFont="1" applyAlignment="1">
      <alignment horizontal="right" vertical="center"/>
    </xf>
    <xf numFmtId="164" fontId="7" fillId="0" borderId="0" xfId="0" applyNumberFormat="1" applyFont="1" applyAlignment="1">
      <alignment horizontal="center" vertical="center"/>
    </xf>
    <xf numFmtId="0" fontId="4" fillId="0" borderId="0" xfId="0" applyFont="1" applyAlignment="1">
      <alignment vertical="center"/>
    </xf>
    <xf numFmtId="0" fontId="22" fillId="13" borderId="15" xfId="0" applyFont="1" applyFill="1" applyBorder="1" applyAlignment="1">
      <alignment horizontal="center" vertical="center"/>
    </xf>
    <xf numFmtId="0" fontId="22" fillId="13" borderId="20" xfId="0" applyFont="1" applyFill="1" applyBorder="1" applyAlignment="1">
      <alignment horizontal="right" vertical="center"/>
    </xf>
    <xf numFmtId="0" fontId="22" fillId="13" borderId="19" xfId="0" quotePrefix="1" applyFont="1" applyFill="1" applyBorder="1" applyAlignment="1">
      <alignment vertical="center"/>
    </xf>
    <xf numFmtId="0" fontId="22" fillId="13" borderId="16" xfId="0" applyFont="1" applyFill="1" applyBorder="1" applyAlignment="1">
      <alignment horizontal="center" vertical="center"/>
    </xf>
    <xf numFmtId="49" fontId="22" fillId="13" borderId="16" xfId="0" applyNumberFormat="1" applyFont="1" applyFill="1" applyBorder="1" applyAlignment="1">
      <alignment horizontal="center" vertical="center"/>
    </xf>
    <xf numFmtId="0" fontId="22" fillId="13" borderId="20" xfId="0" applyFont="1" applyFill="1" applyBorder="1" applyAlignment="1">
      <alignment horizontal="center" vertical="center"/>
    </xf>
    <xf numFmtId="0" fontId="44" fillId="12" borderId="20" xfId="0" applyFont="1" applyFill="1" applyBorder="1" applyAlignment="1">
      <alignment horizontal="center" vertical="center"/>
    </xf>
    <xf numFmtId="0" fontId="22" fillId="13" borderId="17" xfId="0" applyFont="1" applyFill="1" applyBorder="1" applyAlignment="1">
      <alignment horizontal="center" vertical="center"/>
    </xf>
    <xf numFmtId="0" fontId="4" fillId="0" borderId="87" xfId="0" applyFont="1" applyBorder="1" applyAlignment="1">
      <alignment horizontal="center" vertical="center"/>
    </xf>
    <xf numFmtId="0" fontId="4" fillId="0" borderId="84" xfId="0" applyFont="1" applyBorder="1" applyAlignment="1">
      <alignment horizontal="right" vertical="center"/>
    </xf>
    <xf numFmtId="0" fontId="7" fillId="0" borderId="88" xfId="0" applyFont="1" applyBorder="1" applyAlignment="1">
      <alignment horizontal="center" vertical="center"/>
    </xf>
    <xf numFmtId="164" fontId="7" fillId="0" borderId="88" xfId="0" applyNumberFormat="1" applyFont="1" applyBorder="1" applyAlignment="1">
      <alignment horizontal="center" vertical="center"/>
    </xf>
    <xf numFmtId="164" fontId="7" fillId="0" borderId="84" xfId="0" applyNumberFormat="1" applyFont="1" applyBorder="1" applyAlignment="1">
      <alignment horizontal="center" vertical="center"/>
    </xf>
    <xf numFmtId="1" fontId="52" fillId="12" borderId="84" xfId="0" applyNumberFormat="1" applyFont="1" applyFill="1" applyBorder="1" applyAlignment="1">
      <alignment horizontal="center" vertical="center"/>
    </xf>
    <xf numFmtId="1" fontId="4" fillId="0" borderId="84" xfId="0" applyNumberFormat="1" applyFont="1" applyBorder="1" applyAlignment="1">
      <alignment horizontal="center" vertical="center"/>
    </xf>
    <xf numFmtId="0" fontId="4" fillId="0" borderId="89" xfId="0" quotePrefix="1" applyFont="1" applyBorder="1" applyAlignment="1">
      <alignment horizontal="center" vertical="center"/>
    </xf>
    <xf numFmtId="0" fontId="22" fillId="13" borderId="19" xfId="0" quotePrefix="1" applyFont="1" applyFill="1" applyBorder="1" applyAlignment="1">
      <alignment horizontal="left" vertical="center"/>
    </xf>
    <xf numFmtId="49" fontId="4" fillId="0" borderId="88" xfId="0" applyNumberFormat="1" applyFont="1" applyBorder="1" applyAlignment="1">
      <alignment horizontal="center" vertical="center"/>
    </xf>
    <xf numFmtId="0" fontId="7" fillId="0" borderId="0" xfId="0" applyFont="1" applyAlignment="1">
      <alignment horizontal="centerContinuous" vertical="center"/>
    </xf>
    <xf numFmtId="0" fontId="22" fillId="13" borderId="20" xfId="0" applyFont="1" applyFill="1" applyBorder="1" applyAlignment="1">
      <alignment horizontal="centerContinuous" vertical="center"/>
    </xf>
    <xf numFmtId="0" fontId="22" fillId="13" borderId="63" xfId="0" applyFont="1" applyFill="1" applyBorder="1" applyAlignment="1">
      <alignment horizontal="centerContinuous" vertical="center"/>
    </xf>
    <xf numFmtId="0" fontId="22" fillId="13" borderId="64" xfId="0" applyFont="1" applyFill="1" applyBorder="1" applyAlignment="1">
      <alignment horizontal="centerContinuous" vertical="center"/>
    </xf>
    <xf numFmtId="0" fontId="19" fillId="0" borderId="0" xfId="0" applyFont="1" applyAlignment="1">
      <alignment horizontal="right" vertical="center"/>
    </xf>
    <xf numFmtId="0" fontId="22" fillId="13" borderId="18" xfId="0" applyFont="1" applyFill="1" applyBorder="1" applyAlignment="1">
      <alignment horizontal="centerContinuous" vertical="center"/>
    </xf>
    <xf numFmtId="0" fontId="22" fillId="13" borderId="19" xfId="0" applyFont="1" applyFill="1" applyBorder="1" applyAlignment="1">
      <alignment horizontal="centerContinuous" vertical="center"/>
    </xf>
    <xf numFmtId="0" fontId="22" fillId="13" borderId="80" xfId="0" applyFont="1" applyFill="1" applyBorder="1" applyAlignment="1">
      <alignment horizontal="center" vertical="center"/>
    </xf>
    <xf numFmtId="0" fontId="4" fillId="0" borderId="0" xfId="0" applyFont="1" applyAlignment="1">
      <alignment vertical="center" wrapText="1"/>
    </xf>
    <xf numFmtId="0" fontId="6" fillId="0" borderId="91" xfId="0" applyFont="1" applyBorder="1" applyAlignment="1">
      <alignment horizontal="right" vertical="center"/>
    </xf>
    <xf numFmtId="0" fontId="9" fillId="0" borderId="58" xfId="0" applyFont="1" applyBorder="1" applyAlignment="1">
      <alignment horizontal="centerContinuous" vertical="center"/>
    </xf>
    <xf numFmtId="0" fontId="6" fillId="0" borderId="0" xfId="0" applyFont="1" applyAlignment="1">
      <alignment horizontal="right" vertical="center" wrapText="1"/>
    </xf>
    <xf numFmtId="0" fontId="36" fillId="0" borderId="21" xfId="0" applyFont="1" applyBorder="1" applyAlignment="1">
      <alignment horizontal="centerContinuous" vertical="center" wrapText="1"/>
    </xf>
    <xf numFmtId="0" fontId="16" fillId="0" borderId="0" xfId="0" applyFont="1" applyAlignment="1">
      <alignment horizontal="centerContinuous" vertical="center" wrapText="1"/>
    </xf>
    <xf numFmtId="0" fontId="13" fillId="9" borderId="81" xfId="0" applyFont="1" applyFill="1" applyBorder="1" applyAlignment="1">
      <alignment horizontal="centerContinuous" vertical="center" wrapText="1"/>
    </xf>
    <xf numFmtId="0" fontId="13" fillId="9" borderId="36" xfId="0" applyFont="1" applyFill="1" applyBorder="1" applyAlignment="1">
      <alignment horizontal="center" vertical="center" wrapText="1"/>
    </xf>
    <xf numFmtId="0" fontId="22" fillId="9" borderId="36" xfId="0" applyFont="1" applyFill="1" applyBorder="1" applyAlignment="1">
      <alignment horizontal="center" vertical="center" wrapText="1"/>
    </xf>
    <xf numFmtId="0" fontId="6" fillId="0" borderId="0" xfId="0" applyFont="1" applyAlignment="1">
      <alignment vertical="center" wrapText="1"/>
    </xf>
    <xf numFmtId="0" fontId="4" fillId="0" borderId="0" xfId="0" applyFont="1" applyAlignment="1">
      <alignment horizontal="left" vertical="center" wrapText="1"/>
    </xf>
    <xf numFmtId="0" fontId="26" fillId="0" borderId="21" xfId="0" applyFont="1" applyBorder="1" applyAlignment="1">
      <alignment horizontal="centerContinuous" vertical="center"/>
    </xf>
    <xf numFmtId="0" fontId="16" fillId="0" borderId="0" xfId="0" applyFont="1" applyAlignment="1">
      <alignment horizontal="centerContinuous" vertical="center"/>
    </xf>
    <xf numFmtId="0" fontId="53" fillId="0" borderId="1" xfId="0" applyFont="1" applyBorder="1" applyAlignment="1">
      <alignment vertical="center"/>
    </xf>
    <xf numFmtId="0" fontId="9" fillId="0" borderId="24" xfId="0" applyFont="1" applyBorder="1" applyAlignment="1">
      <alignment horizontal="center" vertical="center"/>
    </xf>
    <xf numFmtId="0" fontId="54" fillId="0" borderId="24" xfId="0" applyFont="1" applyBorder="1" applyAlignment="1">
      <alignment horizontal="center" vertical="center" wrapText="1"/>
    </xf>
    <xf numFmtId="0" fontId="9" fillId="0" borderId="26" xfId="0" applyFont="1" applyBorder="1" applyAlignment="1">
      <alignment horizontal="center" vertical="center"/>
    </xf>
    <xf numFmtId="0" fontId="55" fillId="0" borderId="1" xfId="0" applyFont="1" applyBorder="1" applyAlignment="1">
      <alignment vertical="center"/>
    </xf>
    <xf numFmtId="0" fontId="14" fillId="0" borderId="25" xfId="0" applyFont="1" applyBorder="1" applyAlignment="1">
      <alignment horizontal="center" vertical="center"/>
    </xf>
    <xf numFmtId="0" fontId="54" fillId="0" borderId="66" xfId="0" applyFont="1" applyBorder="1" applyAlignment="1">
      <alignment vertical="center"/>
    </xf>
    <xf numFmtId="0" fontId="9" fillId="0" borderId="65" xfId="0" applyFont="1" applyBorder="1" applyAlignment="1">
      <alignment horizontal="center" vertical="center"/>
    </xf>
    <xf numFmtId="0" fontId="50" fillId="0" borderId="65" xfId="0" applyFont="1" applyBorder="1" applyAlignment="1">
      <alignment horizontal="center" vertical="center" wrapText="1"/>
    </xf>
    <xf numFmtId="0" fontId="51" fillId="12" borderId="65" xfId="0" applyFont="1" applyFill="1" applyBorder="1" applyAlignment="1">
      <alignment horizontal="center" vertical="center"/>
    </xf>
    <xf numFmtId="49"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9" fillId="0" borderId="25" xfId="0" applyFont="1" applyBorder="1" applyAlignment="1">
      <alignment horizontal="center" vertical="center"/>
    </xf>
    <xf numFmtId="49" fontId="9" fillId="0" borderId="25" xfId="0" applyNumberFormat="1" applyFont="1" applyBorder="1" applyAlignment="1">
      <alignment horizontal="center" vertical="center"/>
    </xf>
    <xf numFmtId="0" fontId="20" fillId="0" borderId="0" xfId="0" applyFont="1" applyAlignment="1">
      <alignment vertical="center"/>
    </xf>
    <xf numFmtId="0" fontId="14" fillId="0" borderId="1" xfId="0" applyFont="1" applyBorder="1" applyAlignment="1">
      <alignment vertical="center"/>
    </xf>
    <xf numFmtId="49" fontId="25" fillId="0" borderId="24" xfId="0" applyNumberFormat="1" applyFont="1" applyBorder="1" applyAlignment="1">
      <alignment horizontal="center" vertical="center"/>
    </xf>
    <xf numFmtId="0" fontId="25" fillId="0" borderId="25" xfId="0" applyFont="1" applyBorder="1" applyAlignment="1">
      <alignment horizontal="center" vertical="center"/>
    </xf>
    <xf numFmtId="0" fontId="33" fillId="0" borderId="0" xfId="0" applyFont="1" applyAlignment="1">
      <alignment vertical="center"/>
    </xf>
    <xf numFmtId="49" fontId="9" fillId="10" borderId="25" xfId="0" applyNumberFormat="1" applyFont="1" applyFill="1" applyBorder="1" applyAlignment="1">
      <alignment horizontal="center" vertical="center"/>
    </xf>
    <xf numFmtId="0" fontId="31" fillId="0" borderId="0" xfId="0" applyFont="1" applyAlignment="1">
      <alignment vertical="center"/>
    </xf>
    <xf numFmtId="0" fontId="10" fillId="0" borderId="1" xfId="0" applyFont="1" applyBorder="1" applyAlignment="1">
      <alignment vertical="center"/>
    </xf>
    <xf numFmtId="49" fontId="18" fillId="0" borderId="24" xfId="0" applyNumberFormat="1" applyFont="1" applyBorder="1" applyAlignment="1">
      <alignment horizontal="center" vertical="center"/>
    </xf>
    <xf numFmtId="0" fontId="18" fillId="0" borderId="25" xfId="0" applyFont="1" applyBorder="1" applyAlignment="1">
      <alignment horizontal="center" vertical="center"/>
    </xf>
    <xf numFmtId="0" fontId="30" fillId="0" borderId="0" xfId="0" applyFont="1" applyAlignment="1">
      <alignment vertical="center"/>
    </xf>
    <xf numFmtId="0" fontId="11" fillId="7" borderId="1" xfId="0" applyFont="1" applyFill="1" applyBorder="1" applyAlignment="1">
      <alignment vertical="center"/>
    </xf>
    <xf numFmtId="0" fontId="9" fillId="7" borderId="24" xfId="0" applyFont="1" applyFill="1" applyBorder="1" applyAlignment="1">
      <alignment horizontal="center" vertical="center"/>
    </xf>
    <xf numFmtId="49" fontId="28" fillId="7" borderId="24" xfId="0" applyNumberFormat="1" applyFont="1" applyFill="1" applyBorder="1" applyAlignment="1">
      <alignment horizontal="center" vertical="center"/>
    </xf>
    <xf numFmtId="0" fontId="28" fillId="7" borderId="25" xfId="0" applyFont="1" applyFill="1" applyBorder="1" applyAlignment="1">
      <alignment horizontal="center" vertical="center"/>
    </xf>
    <xf numFmtId="49" fontId="9" fillId="7" borderId="25" xfId="0" applyNumberFormat="1" applyFont="1" applyFill="1" applyBorder="1" applyAlignment="1">
      <alignment horizontal="center" vertical="center"/>
    </xf>
    <xf numFmtId="0" fontId="9" fillId="7" borderId="26" xfId="0" applyFont="1" applyFill="1" applyBorder="1" applyAlignment="1">
      <alignment horizontal="center" vertical="center"/>
    </xf>
    <xf numFmtId="0" fontId="12" fillId="5" borderId="1" xfId="0" applyFont="1" applyFill="1" applyBorder="1" applyAlignment="1">
      <alignment vertical="center"/>
    </xf>
    <xf numFmtId="0" fontId="9" fillId="5" borderId="24" xfId="0" applyFont="1" applyFill="1" applyBorder="1" applyAlignment="1">
      <alignment horizontal="center" vertical="center"/>
    </xf>
    <xf numFmtId="49" fontId="17" fillId="5" borderId="24" xfId="0" applyNumberFormat="1" applyFont="1" applyFill="1" applyBorder="1" applyAlignment="1">
      <alignment horizontal="center" vertical="center"/>
    </xf>
    <xf numFmtId="0" fontId="17" fillId="5" borderId="25" xfId="0" applyFont="1" applyFill="1" applyBorder="1" applyAlignment="1">
      <alignment horizontal="center" vertical="center"/>
    </xf>
    <xf numFmtId="49" fontId="9" fillId="5" borderId="25" xfId="0" applyNumberFormat="1" applyFont="1" applyFill="1" applyBorder="1" applyAlignment="1">
      <alignment horizontal="center" vertical="center"/>
    </xf>
    <xf numFmtId="0" fontId="9" fillId="5" borderId="26" xfId="0" applyFont="1" applyFill="1" applyBorder="1" applyAlignment="1">
      <alignment horizontal="center" vertical="center"/>
    </xf>
    <xf numFmtId="0" fontId="32" fillId="0" borderId="0" xfId="0" applyFont="1" applyAlignment="1">
      <alignment vertical="center"/>
    </xf>
    <xf numFmtId="0" fontId="15" fillId="0" borderId="1" xfId="0" applyFont="1" applyBorder="1" applyAlignment="1">
      <alignment vertical="center"/>
    </xf>
    <xf numFmtId="49" fontId="24" fillId="0" borderId="24" xfId="0" applyNumberFormat="1" applyFont="1" applyBorder="1" applyAlignment="1">
      <alignment horizontal="center" vertical="center"/>
    </xf>
    <xf numFmtId="0" fontId="24" fillId="0" borderId="25" xfId="0" applyFont="1" applyBorder="1" applyAlignment="1">
      <alignment horizontal="center" vertical="center"/>
    </xf>
    <xf numFmtId="0" fontId="15" fillId="0" borderId="25" xfId="0" applyFont="1" applyBorder="1" applyAlignment="1">
      <alignment horizontal="center" vertical="center"/>
    </xf>
    <xf numFmtId="0" fontId="9" fillId="0" borderId="26" xfId="0" quotePrefix="1" applyFont="1" applyBorder="1" applyAlignment="1">
      <alignment horizontal="center" vertical="center"/>
    </xf>
    <xf numFmtId="0" fontId="12" fillId="6" borderId="1" xfId="0" applyFont="1" applyFill="1" applyBorder="1" applyAlignment="1">
      <alignment vertical="center"/>
    </xf>
    <xf numFmtId="0" fontId="9" fillId="6" borderId="24" xfId="0" applyFont="1" applyFill="1" applyBorder="1" applyAlignment="1">
      <alignment horizontal="center" vertical="center"/>
    </xf>
    <xf numFmtId="49" fontId="17" fillId="6" borderId="24" xfId="0" applyNumberFormat="1" applyFont="1" applyFill="1" applyBorder="1" applyAlignment="1">
      <alignment horizontal="center" vertical="center"/>
    </xf>
    <xf numFmtId="0" fontId="17" fillId="6" borderId="25" xfId="0" applyFont="1" applyFill="1" applyBorder="1" applyAlignment="1">
      <alignment horizontal="center" vertical="center"/>
    </xf>
    <xf numFmtId="49" fontId="9" fillId="6" borderId="25" xfId="0" applyNumberFormat="1" applyFont="1" applyFill="1" applyBorder="1" applyAlignment="1">
      <alignment horizontal="center" vertical="center"/>
    </xf>
    <xf numFmtId="0" fontId="9" fillId="6" borderId="26" xfId="0" applyFont="1" applyFill="1" applyBorder="1" applyAlignment="1">
      <alignment horizontal="center" vertical="center"/>
    </xf>
    <xf numFmtId="0" fontId="15"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Font="1" applyFill="1" applyBorder="1" applyAlignment="1">
      <alignment horizontal="center" vertical="center"/>
    </xf>
    <xf numFmtId="0" fontId="23" fillId="0" borderId="1" xfId="0" applyFont="1" applyBorder="1" applyAlignment="1">
      <alignment vertical="center"/>
    </xf>
    <xf numFmtId="49" fontId="29" fillId="0" borderId="24" xfId="0" applyNumberFormat="1" applyFont="1" applyBorder="1" applyAlignment="1">
      <alignment horizontal="center" vertical="center"/>
    </xf>
    <xf numFmtId="0" fontId="29" fillId="0" borderId="25" xfId="0" applyFont="1" applyBorder="1" applyAlignment="1">
      <alignment horizontal="center" vertical="center"/>
    </xf>
    <xf numFmtId="0" fontId="12" fillId="7" borderId="1" xfId="0" applyFont="1" applyFill="1" applyBorder="1" applyAlignment="1">
      <alignment vertical="center"/>
    </xf>
    <xf numFmtId="49" fontId="17" fillId="7" borderId="24" xfId="0" applyNumberFormat="1" applyFont="1" applyFill="1" applyBorder="1" applyAlignment="1">
      <alignment horizontal="center" vertical="center"/>
    </xf>
    <xf numFmtId="0" fontId="17" fillId="7" borderId="25" xfId="0" applyFont="1" applyFill="1" applyBorder="1" applyAlignment="1">
      <alignment horizontal="center" vertical="center"/>
    </xf>
    <xf numFmtId="0" fontId="14" fillId="5" borderId="1" xfId="0" applyFont="1" applyFill="1" applyBorder="1" applyAlignment="1">
      <alignment vertical="center"/>
    </xf>
    <xf numFmtId="49" fontId="25" fillId="5" borderId="24" xfId="0" applyNumberFormat="1" applyFont="1" applyFill="1" applyBorder="1" applyAlignment="1">
      <alignment horizontal="center" vertical="center"/>
    </xf>
    <xf numFmtId="0" fontId="25" fillId="5" borderId="25" xfId="0" applyFont="1" applyFill="1" applyBorder="1" applyAlignment="1">
      <alignment horizontal="center" vertical="center"/>
    </xf>
    <xf numFmtId="0" fontId="12" fillId="0" borderId="1" xfId="0" applyFont="1" applyBorder="1" applyAlignment="1">
      <alignment vertical="center"/>
    </xf>
    <xf numFmtId="0" fontId="9" fillId="7" borderId="26" xfId="0" quotePrefix="1" applyFont="1" applyFill="1" applyBorder="1" applyAlignment="1">
      <alignment horizontal="center" vertical="center"/>
    </xf>
    <xf numFmtId="0" fontId="23" fillId="6" borderId="1" xfId="0" applyFont="1" applyFill="1" applyBorder="1" applyAlignment="1">
      <alignment vertical="center"/>
    </xf>
    <xf numFmtId="49" fontId="29" fillId="6" borderId="24" xfId="0" applyNumberFormat="1" applyFont="1" applyFill="1" applyBorder="1" applyAlignment="1">
      <alignment horizontal="center" vertical="center"/>
    </xf>
    <xf numFmtId="0" fontId="29" fillId="6" borderId="25" xfId="0" applyFont="1" applyFill="1" applyBorder="1" applyAlignment="1">
      <alignment horizontal="center" vertical="center"/>
    </xf>
    <xf numFmtId="0" fontId="14" fillId="2" borderId="1" xfId="0" applyFont="1" applyFill="1" applyBorder="1" applyAlignment="1">
      <alignment vertical="center"/>
    </xf>
    <xf numFmtId="0" fontId="9" fillId="2" borderId="24" xfId="0" applyFont="1" applyFill="1" applyBorder="1" applyAlignment="1">
      <alignment horizontal="center" vertical="center"/>
    </xf>
    <xf numFmtId="49" fontId="25" fillId="2" borderId="24" xfId="0" applyNumberFormat="1" applyFont="1" applyFill="1" applyBorder="1" applyAlignment="1">
      <alignment horizontal="center" vertical="center"/>
    </xf>
    <xf numFmtId="0" fontId="25"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15" fillId="11" borderId="1" xfId="0" applyFont="1" applyFill="1" applyBorder="1" applyAlignment="1">
      <alignment vertical="center"/>
    </xf>
    <xf numFmtId="0" fontId="9" fillId="11" borderId="24" xfId="0" applyFont="1" applyFill="1" applyBorder="1" applyAlignment="1">
      <alignment horizontal="center" vertical="center"/>
    </xf>
    <xf numFmtId="49" fontId="24" fillId="11" borderId="24" xfId="0" applyNumberFormat="1" applyFont="1" applyFill="1" applyBorder="1" applyAlignment="1">
      <alignment horizontal="center" vertical="center"/>
    </xf>
    <xf numFmtId="0" fontId="24" fillId="11" borderId="25" xfId="0" applyFont="1" applyFill="1" applyBorder="1" applyAlignment="1">
      <alignment horizontal="center" vertical="center"/>
    </xf>
    <xf numFmtId="49" fontId="9" fillId="11" borderId="25" xfId="0" applyNumberFormat="1" applyFont="1" applyFill="1" applyBorder="1" applyAlignment="1">
      <alignment horizontal="center" vertical="center"/>
    </xf>
    <xf numFmtId="0" fontId="9" fillId="2" borderId="26" xfId="0" quotePrefix="1" applyFont="1" applyFill="1" applyBorder="1" applyAlignment="1">
      <alignment horizontal="center" vertical="center"/>
    </xf>
    <xf numFmtId="0" fontId="14" fillId="6" borderId="6" xfId="0" applyFont="1" applyFill="1" applyBorder="1" applyAlignment="1">
      <alignment vertical="center"/>
    </xf>
    <xf numFmtId="0" fontId="9" fillId="6" borderId="27" xfId="0" applyFont="1" applyFill="1" applyBorder="1" applyAlignment="1">
      <alignment horizontal="center" vertical="center"/>
    </xf>
    <xf numFmtId="49" fontId="25" fillId="6" borderId="27" xfId="0" applyNumberFormat="1" applyFont="1" applyFill="1" applyBorder="1" applyAlignment="1">
      <alignment horizontal="center" vertical="center"/>
    </xf>
    <xf numFmtId="0" fontId="25" fillId="6" borderId="28" xfId="0" applyFont="1" applyFill="1" applyBorder="1" applyAlignment="1">
      <alignment horizontal="center" vertical="center"/>
    </xf>
    <xf numFmtId="49" fontId="9" fillId="6" borderId="28" xfId="0" applyNumberFormat="1" applyFont="1" applyFill="1" applyBorder="1" applyAlignment="1">
      <alignment horizontal="center" vertical="center"/>
    </xf>
    <xf numFmtId="0" fontId="9" fillId="6" borderId="29"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38" fillId="3" borderId="60" xfId="0" applyFont="1" applyFill="1" applyBorder="1" applyAlignment="1">
      <alignment horizontal="right" vertical="center"/>
    </xf>
    <xf numFmtId="0" fontId="38" fillId="3" borderId="61" xfId="0" applyFont="1" applyFill="1" applyBorder="1" applyAlignment="1">
      <alignment horizontal="left" vertical="center"/>
    </xf>
    <xf numFmtId="0" fontId="21" fillId="3" borderId="61" xfId="0" applyFont="1" applyFill="1" applyBorder="1" applyAlignment="1">
      <alignment horizontal="left" vertical="center"/>
    </xf>
    <xf numFmtId="0" fontId="6" fillId="3" borderId="61" xfId="0" applyFont="1" applyFill="1" applyBorder="1" applyAlignment="1">
      <alignment horizontal="centerContinuous" vertical="center"/>
    </xf>
    <xf numFmtId="0" fontId="7" fillId="3" borderId="61" xfId="0" applyFont="1" applyFill="1" applyBorder="1" applyAlignment="1">
      <alignment horizontal="centerContinuous" vertical="center"/>
    </xf>
    <xf numFmtId="0" fontId="37" fillId="3" borderId="62" xfId="1" applyFont="1" applyFill="1" applyBorder="1" applyAlignment="1" applyProtection="1">
      <alignment horizontal="right" vertical="center"/>
    </xf>
    <xf numFmtId="0" fontId="8" fillId="0" borderId="1" xfId="0" applyFont="1" applyBorder="1" applyAlignment="1">
      <alignment horizontal="right" vertical="center"/>
    </xf>
    <xf numFmtId="0" fontId="9" fillId="0" borderId="0" xfId="0" applyFont="1" applyAlignment="1">
      <alignment horizontal="centerContinuous" vertical="center"/>
    </xf>
    <xf numFmtId="0" fontId="8" fillId="0" borderId="0" xfId="0" applyFont="1" applyAlignment="1">
      <alignment horizontal="right" vertical="center"/>
    </xf>
    <xf numFmtId="0" fontId="9" fillId="0" borderId="0" xfId="0" applyFont="1" applyAlignment="1">
      <alignment horizontal="center" vertical="center"/>
    </xf>
    <xf numFmtId="0" fontId="9" fillId="0" borderId="2" xfId="0" applyFont="1" applyBorder="1" applyAlignment="1">
      <alignment horizontal="left" vertical="center"/>
    </xf>
    <xf numFmtId="0" fontId="8" fillId="2" borderId="90" xfId="0" applyFont="1" applyFill="1" applyBorder="1" applyAlignment="1">
      <alignment horizontal="right" vertical="center"/>
    </xf>
    <xf numFmtId="0" fontId="9" fillId="0" borderId="0" xfId="0" applyFont="1" applyAlignment="1">
      <alignment horizontal="left" vertical="center"/>
    </xf>
    <xf numFmtId="0" fontId="10" fillId="3" borderId="12" xfId="0" applyFont="1" applyFill="1" applyBorder="1" applyAlignment="1">
      <alignment horizontal="right" vertical="center"/>
    </xf>
    <xf numFmtId="0" fontId="27" fillId="0" borderId="13" xfId="0" applyFont="1" applyBorder="1" applyAlignment="1">
      <alignment horizontal="center" vertical="center"/>
    </xf>
    <xf numFmtId="0" fontId="10" fillId="2" borderId="11" xfId="0" applyFont="1" applyFill="1" applyBorder="1" applyAlignment="1">
      <alignment horizontal="right" vertical="center"/>
    </xf>
    <xf numFmtId="0" fontId="14" fillId="3" borderId="5" xfId="0" applyFont="1" applyFill="1" applyBorder="1" applyAlignment="1">
      <alignment horizontal="right" vertical="center"/>
    </xf>
    <xf numFmtId="49" fontId="27" fillId="0" borderId="13" xfId="0" applyNumberFormat="1" applyFont="1" applyBorder="1" applyAlignment="1">
      <alignment horizontal="center" vertical="center"/>
    </xf>
    <xf numFmtId="0" fontId="10" fillId="2" borderId="4" xfId="0" applyFont="1" applyFill="1" applyBorder="1" applyAlignment="1">
      <alignment horizontal="right" vertical="center"/>
    </xf>
    <xf numFmtId="164" fontId="8" fillId="8" borderId="31" xfId="0" applyNumberFormat="1" applyFont="1" applyFill="1" applyBorder="1" applyAlignment="1">
      <alignment horizontal="center" vertical="center"/>
    </xf>
    <xf numFmtId="0" fontId="11" fillId="3" borderId="5" xfId="0" applyFont="1" applyFill="1" applyBorder="1" applyAlignment="1">
      <alignment horizontal="right" vertical="center"/>
    </xf>
    <xf numFmtId="49" fontId="27" fillId="0" borderId="3" xfId="0" applyNumberFormat="1" applyFont="1" applyBorder="1" applyAlignment="1">
      <alignment horizontal="center" vertical="center"/>
    </xf>
    <xf numFmtId="0" fontId="49" fillId="3" borderId="5" xfId="0" applyFont="1" applyFill="1" applyBorder="1" applyAlignment="1">
      <alignment horizontal="right" vertical="center"/>
    </xf>
    <xf numFmtId="0" fontId="12" fillId="2" borderId="4" xfId="0" applyFont="1" applyFill="1" applyBorder="1" applyAlignment="1">
      <alignment horizontal="right" vertical="center"/>
    </xf>
    <xf numFmtId="0" fontId="23" fillId="3" borderId="5" xfId="0" applyFont="1" applyFill="1" applyBorder="1" applyAlignment="1">
      <alignment horizontal="right" vertical="center"/>
    </xf>
    <xf numFmtId="0" fontId="9" fillId="0" borderId="3" xfId="0" quotePrefix="1" applyFont="1" applyBorder="1" applyAlignment="1">
      <alignment horizontal="center" vertical="center"/>
    </xf>
    <xf numFmtId="0" fontId="15" fillId="3" borderId="14" xfId="0" applyFont="1" applyFill="1" applyBorder="1" applyAlignment="1">
      <alignment horizontal="right" vertical="center"/>
    </xf>
    <xf numFmtId="49" fontId="27" fillId="0" borderId="22" xfId="0" applyNumberFormat="1" applyFont="1" applyBorder="1" applyAlignment="1">
      <alignment horizontal="center" vertical="center"/>
    </xf>
    <xf numFmtId="0" fontId="12" fillId="2" borderId="23" xfId="0" applyFont="1" applyFill="1" applyBorder="1" applyAlignment="1">
      <alignment horizontal="right" vertical="center"/>
    </xf>
    <xf numFmtId="0" fontId="8" fillId="2" borderId="9" xfId="0" applyFont="1" applyFill="1" applyBorder="1" applyAlignment="1">
      <alignment horizontal="right" vertical="center"/>
    </xf>
    <xf numFmtId="0" fontId="8" fillId="2" borderId="98" xfId="0" applyFont="1" applyFill="1" applyBorder="1" applyAlignment="1">
      <alignment horizontal="right" vertical="center"/>
    </xf>
    <xf numFmtId="1" fontId="9" fillId="0" borderId="30" xfId="0" applyNumberFormat="1" applyFont="1" applyBorder="1" applyAlignment="1">
      <alignment horizontal="center" vertical="center"/>
    </xf>
    <xf numFmtId="0" fontId="12" fillId="11" borderId="1" xfId="0" applyFont="1" applyFill="1" applyBorder="1" applyAlignment="1">
      <alignment vertical="center"/>
    </xf>
    <xf numFmtId="49" fontId="17" fillId="11" borderId="24" xfId="0" applyNumberFormat="1" applyFont="1" applyFill="1" applyBorder="1" applyAlignment="1">
      <alignment horizontal="center" vertical="center"/>
    </xf>
    <xf numFmtId="0" fontId="17" fillId="11" borderId="25" xfId="0" applyFont="1" applyFill="1" applyBorder="1" applyAlignment="1">
      <alignment horizontal="center" vertical="center"/>
    </xf>
    <xf numFmtId="0" fontId="9" fillId="11" borderId="26" xfId="0" applyFont="1" applyFill="1" applyBorder="1" applyAlignment="1">
      <alignment horizontal="center" vertical="center"/>
    </xf>
    <xf numFmtId="49" fontId="17" fillId="0" borderId="55" xfId="0" applyNumberFormat="1" applyFont="1" applyBorder="1" applyAlignment="1">
      <alignment horizontal="center" shrinkToFit="1"/>
    </xf>
    <xf numFmtId="1" fontId="9" fillId="0" borderId="25" xfId="0" applyNumberFormat="1" applyFont="1" applyBorder="1" applyAlignment="1">
      <alignment horizontal="center" vertical="center" wrapText="1"/>
    </xf>
    <xf numFmtId="1" fontId="9" fillId="0" borderId="13" xfId="0" applyNumberFormat="1" applyFont="1" applyBorder="1" applyAlignment="1">
      <alignment horizontal="center" vertical="center" wrapText="1"/>
    </xf>
    <xf numFmtId="1" fontId="9" fillId="0" borderId="99" xfId="0" applyNumberFormat="1" applyFont="1" applyBorder="1" applyAlignment="1">
      <alignment horizontal="center" vertical="center" wrapText="1"/>
    </xf>
    <xf numFmtId="1" fontId="9" fillId="0" borderId="100" xfId="0" applyNumberFormat="1" applyFont="1" applyBorder="1" applyAlignment="1">
      <alignment horizontal="center" vertical="center" wrapText="1"/>
    </xf>
    <xf numFmtId="49" fontId="9" fillId="0" borderId="0" xfId="0" applyNumberFormat="1" applyFont="1" applyAlignment="1">
      <alignment horizontal="center" vertical="center"/>
    </xf>
    <xf numFmtId="49" fontId="9" fillId="10" borderId="0" xfId="0" applyNumberFormat="1" applyFont="1" applyFill="1" applyAlignment="1">
      <alignment horizontal="center" vertical="center"/>
    </xf>
    <xf numFmtId="49" fontId="9" fillId="7" borderId="0" xfId="0" applyNumberFormat="1" applyFont="1" applyFill="1" applyAlignment="1">
      <alignment horizontal="center" vertical="center"/>
    </xf>
    <xf numFmtId="49" fontId="9" fillId="6" borderId="0" xfId="0" applyNumberFormat="1" applyFont="1" applyFill="1" applyAlignment="1">
      <alignment horizontal="center" vertical="center"/>
    </xf>
    <xf numFmtId="49" fontId="9" fillId="11" borderId="0" xfId="0" applyNumberFormat="1" applyFont="1" applyFill="1" applyAlignment="1">
      <alignment horizontal="center" vertical="center"/>
    </xf>
    <xf numFmtId="49" fontId="9" fillId="6" borderId="7" xfId="0" applyNumberFormat="1" applyFont="1" applyFill="1" applyBorder="1" applyAlignment="1">
      <alignment horizontal="center" vertical="center"/>
    </xf>
    <xf numFmtId="0" fontId="51" fillId="12" borderId="101" xfId="0" applyFont="1" applyFill="1" applyBorder="1" applyAlignment="1">
      <alignment horizontal="center" vertical="center"/>
    </xf>
    <xf numFmtId="0" fontId="51" fillId="12" borderId="24" xfId="0" applyFont="1" applyFill="1" applyBorder="1" applyAlignment="1">
      <alignment horizontal="center" vertical="center"/>
    </xf>
    <xf numFmtId="49" fontId="51" fillId="12" borderId="24" xfId="0" applyNumberFormat="1" applyFont="1" applyFill="1" applyBorder="1" applyAlignment="1">
      <alignment horizontal="center" vertical="center"/>
    </xf>
    <xf numFmtId="49" fontId="51" fillId="12" borderId="27" xfId="0" applyNumberFormat="1" applyFont="1" applyFill="1" applyBorder="1" applyAlignment="1">
      <alignment horizontal="center" vertical="center"/>
    </xf>
    <xf numFmtId="164" fontId="4" fillId="0" borderId="43" xfId="0" applyNumberFormat="1" applyFont="1" applyBorder="1" applyAlignment="1">
      <alignment horizontal="center" vertical="center" shrinkToFit="1"/>
    </xf>
    <xf numFmtId="0" fontId="9" fillId="0" borderId="25" xfId="2" applyNumberFormat="1" applyFont="1" applyBorder="1" applyAlignment="1">
      <alignment horizontal="center" vertical="center" shrinkToFit="1"/>
    </xf>
    <xf numFmtId="0" fontId="4" fillId="0" borderId="50" xfId="0" applyFont="1" applyBorder="1" applyAlignment="1">
      <alignment horizontal="center" vertical="center"/>
    </xf>
    <xf numFmtId="0" fontId="4" fillId="0" borderId="39" xfId="0" applyFont="1" applyBorder="1" applyAlignment="1">
      <alignment horizontal="center" vertical="center"/>
    </xf>
    <xf numFmtId="9" fontId="4" fillId="0" borderId="39" xfId="0" applyNumberFormat="1" applyFont="1" applyBorder="1" applyAlignment="1">
      <alignment horizontal="center" vertical="center"/>
    </xf>
    <xf numFmtId="164" fontId="4" fillId="0" borderId="39" xfId="0" applyNumberFormat="1" applyFont="1" applyBorder="1" applyAlignment="1">
      <alignment horizontal="center" vertical="center"/>
    </xf>
    <xf numFmtId="0" fontId="4" fillId="0" borderId="83" xfId="0" applyFont="1" applyBorder="1" applyAlignment="1">
      <alignment horizontal="centerContinuous" vertical="center"/>
    </xf>
    <xf numFmtId="0" fontId="4" fillId="0" borderId="84" xfId="0" applyFont="1" applyBorder="1" applyAlignment="1">
      <alignment horizontal="centerContinuous" vertical="center"/>
    </xf>
    <xf numFmtId="164" fontId="22" fillId="4" borderId="32" xfId="0" applyNumberFormat="1" applyFont="1" applyFill="1" applyBorder="1" applyAlignment="1">
      <alignment horizontal="center" vertical="center"/>
    </xf>
    <xf numFmtId="0" fontId="4" fillId="0" borderId="111" xfId="0" applyFont="1" applyBorder="1" applyAlignment="1">
      <alignment horizontal="center" vertical="center" shrinkToFit="1"/>
    </xf>
    <xf numFmtId="0" fontId="4" fillId="0" borderId="43" xfId="0" applyFont="1" applyBorder="1" applyAlignment="1">
      <alignment horizontal="center" vertical="center"/>
    </xf>
    <xf numFmtId="164" fontId="4" fillId="0" borderId="44" xfId="0" applyNumberFormat="1" applyFont="1" applyBorder="1" applyAlignment="1">
      <alignment horizontal="centerContinuous" vertical="center"/>
    </xf>
    <xf numFmtId="164" fontId="4" fillId="0" borderId="112" xfId="0" applyNumberFormat="1" applyFont="1" applyBorder="1" applyAlignment="1">
      <alignment horizontal="centerContinuous" vertical="center"/>
    </xf>
    <xf numFmtId="0" fontId="4" fillId="0" borderId="113" xfId="0" quotePrefix="1" applyFont="1" applyBorder="1" applyAlignment="1">
      <alignment horizontal="centerContinuous" vertical="center"/>
    </xf>
    <xf numFmtId="164" fontId="22" fillId="13" borderId="32" xfId="0" applyNumberFormat="1" applyFont="1" applyFill="1" applyBorder="1" applyAlignment="1">
      <alignment horizontal="center" vertical="center"/>
    </xf>
    <xf numFmtId="49" fontId="4" fillId="0" borderId="94" xfId="0" applyNumberFormat="1" applyFont="1" applyBorder="1" applyAlignment="1">
      <alignment horizontal="left" vertical="center"/>
    </xf>
    <xf numFmtId="1" fontId="4" fillId="0" borderId="109" xfId="0" applyNumberFormat="1" applyFont="1" applyBorder="1" applyAlignment="1">
      <alignment horizontal="center" vertical="center" shrinkToFit="1"/>
    </xf>
    <xf numFmtId="1" fontId="4" fillId="0" borderId="58" xfId="0" applyNumberFormat="1" applyFont="1" applyBorder="1" applyAlignment="1">
      <alignment horizontal="center" vertical="center" shrinkToFit="1"/>
    </xf>
    <xf numFmtId="1" fontId="7" fillId="0" borderId="0" xfId="0" applyNumberFormat="1" applyFont="1" applyAlignment="1">
      <alignment vertical="center"/>
    </xf>
    <xf numFmtId="1" fontId="22" fillId="13" borderId="32" xfId="0" applyNumberFormat="1" applyFont="1" applyFill="1" applyBorder="1" applyAlignment="1">
      <alignment horizontal="center" vertical="center"/>
    </xf>
    <xf numFmtId="1" fontId="4" fillId="11" borderId="109" xfId="0" applyNumberFormat="1" applyFont="1" applyFill="1" applyBorder="1" applyAlignment="1">
      <alignment horizontal="center" vertical="center" shrinkToFit="1"/>
    </xf>
    <xf numFmtId="1" fontId="4" fillId="0" borderId="110" xfId="0" applyNumberFormat="1" applyFont="1" applyBorder="1" applyAlignment="1">
      <alignment horizontal="center" vertical="center" shrinkToFit="1"/>
    </xf>
    <xf numFmtId="0" fontId="4" fillId="0" borderId="85" xfId="0" applyFont="1" applyBorder="1" applyAlignment="1">
      <alignment horizontal="center" vertical="center"/>
    </xf>
    <xf numFmtId="0" fontId="56" fillId="14" borderId="85" xfId="0" applyFont="1" applyFill="1" applyBorder="1" applyAlignment="1">
      <alignment horizontal="center" vertical="center"/>
    </xf>
    <xf numFmtId="0" fontId="56" fillId="14" borderId="83" xfId="0" applyFont="1" applyFill="1" applyBorder="1" applyAlignment="1">
      <alignment horizontal="right" vertical="center"/>
    </xf>
    <xf numFmtId="49" fontId="56" fillId="14" borderId="93" xfId="0" applyNumberFormat="1" applyFont="1" applyFill="1" applyBorder="1" applyAlignment="1">
      <alignment horizontal="left" vertical="center"/>
    </xf>
    <xf numFmtId="49" fontId="56" fillId="14" borderId="79" xfId="0" applyNumberFormat="1" applyFont="1" applyFill="1" applyBorder="1" applyAlignment="1">
      <alignment horizontal="center" vertical="center"/>
    </xf>
    <xf numFmtId="0" fontId="56" fillId="14" borderId="79" xfId="0" applyFont="1" applyFill="1" applyBorder="1" applyAlignment="1">
      <alignment horizontal="center" vertical="center"/>
    </xf>
    <xf numFmtId="164" fontId="56" fillId="14" borderId="79" xfId="0" applyNumberFormat="1" applyFont="1" applyFill="1" applyBorder="1" applyAlignment="1">
      <alignment horizontal="center" vertical="center"/>
    </xf>
    <xf numFmtId="164" fontId="56" fillId="14" borderId="83" xfId="0" applyNumberFormat="1" applyFont="1" applyFill="1" applyBorder="1" applyAlignment="1">
      <alignment horizontal="center" vertical="center"/>
    </xf>
    <xf numFmtId="1" fontId="56" fillId="14" borderId="83" xfId="0" applyNumberFormat="1" applyFont="1" applyFill="1" applyBorder="1" applyAlignment="1">
      <alignment horizontal="center" vertical="center"/>
    </xf>
    <xf numFmtId="1" fontId="8" fillId="0" borderId="30" xfId="0" applyNumberFormat="1" applyFont="1" applyBorder="1" applyAlignment="1">
      <alignment horizontal="center" vertical="center"/>
    </xf>
    <xf numFmtId="49" fontId="7" fillId="0" borderId="0" xfId="0" applyNumberFormat="1" applyFont="1" applyAlignment="1">
      <alignment horizontal="center" vertical="center"/>
    </xf>
    <xf numFmtId="1" fontId="4" fillId="0" borderId="0" xfId="0" applyNumberFormat="1" applyFont="1" applyAlignment="1">
      <alignment horizontal="center" vertical="center"/>
    </xf>
    <xf numFmtId="49" fontId="9" fillId="15" borderId="25" xfId="0" applyNumberFormat="1" applyFont="1" applyFill="1" applyBorder="1" applyAlignment="1">
      <alignment horizontal="center" vertical="center"/>
    </xf>
    <xf numFmtId="0" fontId="23" fillId="0" borderId="25" xfId="0" applyFont="1" applyBorder="1" applyAlignment="1">
      <alignment horizontal="center" vertical="center"/>
    </xf>
    <xf numFmtId="0" fontId="4" fillId="0" borderId="44" xfId="0" quotePrefix="1" applyFont="1" applyBorder="1" applyAlignment="1">
      <alignment horizontal="left" vertical="center"/>
    </xf>
    <xf numFmtId="0" fontId="9" fillId="14" borderId="3" xfId="0" quotePrefix="1" applyFont="1" applyFill="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24" xfId="6" applyFont="1" applyBorder="1" applyAlignment="1">
      <alignment horizontal="center" vertical="center" shrinkToFit="1"/>
    </xf>
    <xf numFmtId="9" fontId="9" fillId="0" borderId="25" xfId="2" applyFont="1" applyBorder="1" applyAlignment="1">
      <alignment horizontal="center" vertical="center" shrinkToFit="1"/>
    </xf>
    <xf numFmtId="0" fontId="9" fillId="0" borderId="26" xfId="6" applyFont="1" applyBorder="1" applyAlignment="1">
      <alignment horizontal="center" vertical="center" wrapText="1"/>
    </xf>
    <xf numFmtId="0" fontId="9" fillId="0" borderId="110" xfId="0" applyFont="1" applyBorder="1" applyAlignment="1">
      <alignment horizontal="centerContinuous" vertical="center"/>
    </xf>
    <xf numFmtId="0" fontId="12" fillId="10" borderId="1" xfId="0" applyFont="1" applyFill="1" applyBorder="1" applyAlignment="1">
      <alignment vertical="center"/>
    </xf>
    <xf numFmtId="0" fontId="9" fillId="10" borderId="24" xfId="0" applyFont="1" applyFill="1" applyBorder="1" applyAlignment="1">
      <alignment horizontal="center" vertical="center"/>
    </xf>
    <xf numFmtId="49" fontId="17" fillId="10" borderId="24" xfId="0" applyNumberFormat="1" applyFont="1" applyFill="1" applyBorder="1" applyAlignment="1">
      <alignment horizontal="center" vertical="center"/>
    </xf>
    <xf numFmtId="0" fontId="17" fillId="10" borderId="25" xfId="0" applyFont="1" applyFill="1" applyBorder="1" applyAlignment="1">
      <alignment horizontal="center" vertical="center"/>
    </xf>
    <xf numFmtId="0" fontId="9" fillId="10" borderId="26" xfId="0" applyFont="1" applyFill="1" applyBorder="1" applyAlignment="1">
      <alignment horizontal="center" vertical="center"/>
    </xf>
    <xf numFmtId="0" fontId="4" fillId="0" borderId="0" xfId="0" applyFont="1" applyAlignment="1">
      <alignment horizontal="center" vertical="center" wrapText="1"/>
    </xf>
    <xf numFmtId="0" fontId="22" fillId="13" borderId="115" xfId="0" applyFont="1" applyFill="1" applyBorder="1" applyAlignment="1">
      <alignment horizontal="center" vertical="center"/>
    </xf>
    <xf numFmtId="0" fontId="4" fillId="0" borderId="116" xfId="0" applyFont="1" applyBorder="1" applyAlignment="1">
      <alignment horizontal="centerContinuous" vertical="center" shrinkToFit="1"/>
    </xf>
    <xf numFmtId="0" fontId="22" fillId="0" borderId="102" xfId="0" applyFont="1" applyBorder="1" applyAlignment="1">
      <alignment horizontal="centerContinuous" vertical="center"/>
    </xf>
    <xf numFmtId="0" fontId="22" fillId="0" borderId="117" xfId="0" applyFont="1" applyBorder="1" applyAlignment="1">
      <alignment horizontal="centerContinuous" vertical="center"/>
    </xf>
    <xf numFmtId="0" fontId="4" fillId="0" borderId="51" xfId="0" applyFont="1" applyBorder="1" applyAlignment="1">
      <alignment horizontal="center" vertical="center"/>
    </xf>
    <xf numFmtId="0" fontId="4" fillId="0" borderId="103" xfId="0" applyFont="1" applyBorder="1" applyAlignment="1">
      <alignment horizontal="centerContinuous" vertical="center"/>
    </xf>
    <xf numFmtId="0" fontId="4" fillId="0" borderId="38" xfId="0" applyFont="1" applyBorder="1" applyAlignment="1">
      <alignment horizontal="centerContinuous" vertical="center" shrinkToFit="1"/>
    </xf>
    <xf numFmtId="0" fontId="22" fillId="0" borderId="104" xfId="0" applyFont="1" applyBorder="1" applyAlignment="1">
      <alignment horizontal="centerContinuous" vertical="center"/>
    </xf>
    <xf numFmtId="0" fontId="22" fillId="0" borderId="70" xfId="0" applyFont="1" applyBorder="1" applyAlignment="1">
      <alignment horizontal="centerContinuous" vertical="center"/>
    </xf>
    <xf numFmtId="0" fontId="4" fillId="0" borderId="40" xfId="0" applyFont="1" applyBorder="1" applyAlignment="1">
      <alignment horizontal="center" vertical="center"/>
    </xf>
    <xf numFmtId="0" fontId="4" fillId="0" borderId="105" xfId="0" applyFont="1" applyBorder="1" applyAlignment="1">
      <alignment horizontal="centerContinuous" vertical="center"/>
    </xf>
    <xf numFmtId="1" fontId="4" fillId="0" borderId="114" xfId="0" applyNumberFormat="1" applyFont="1" applyBorder="1" applyAlignment="1">
      <alignment horizontal="center" vertical="center"/>
    </xf>
    <xf numFmtId="0" fontId="4" fillId="0" borderId="46" xfId="0" applyFont="1" applyBorder="1" applyAlignment="1">
      <alignment horizontal="centerContinuous" vertical="center" shrinkToFit="1"/>
    </xf>
    <xf numFmtId="0" fontId="4" fillId="0" borderId="106" xfId="0" applyFont="1" applyBorder="1" applyAlignment="1">
      <alignment horizontal="centerContinuous" vertical="center"/>
    </xf>
    <xf numFmtId="0" fontId="4" fillId="0" borderId="71" xfId="0" applyFont="1" applyBorder="1" applyAlignment="1">
      <alignment horizontal="centerContinuous" vertical="center"/>
    </xf>
    <xf numFmtId="49" fontId="4" fillId="0" borderId="48" xfId="0" applyNumberFormat="1" applyFont="1" applyBorder="1" applyAlignment="1">
      <alignment horizontal="center" vertical="center"/>
    </xf>
    <xf numFmtId="49" fontId="4" fillId="0" borderId="47" xfId="0" applyNumberFormat="1" applyFont="1" applyBorder="1" applyAlignment="1">
      <alignment horizontal="center" vertical="center"/>
    </xf>
    <xf numFmtId="0" fontId="4" fillId="0" borderId="107" xfId="0" applyFont="1" applyBorder="1" applyAlignment="1">
      <alignment horizontal="centerContinuous" vertical="center"/>
    </xf>
    <xf numFmtId="1" fontId="4" fillId="0" borderId="58" xfId="0" applyNumberFormat="1" applyFont="1" applyBorder="1" applyAlignment="1">
      <alignment horizontal="center" vertical="center"/>
    </xf>
    <xf numFmtId="1" fontId="4" fillId="0" borderId="33" xfId="0" applyNumberFormat="1" applyFont="1" applyBorder="1" applyAlignment="1">
      <alignment horizontal="center" vertical="center" shrinkToFit="1"/>
    </xf>
    <xf numFmtId="0" fontId="4" fillId="0" borderId="0" xfId="0" applyFont="1" applyAlignment="1">
      <alignment horizontal="center" vertical="center"/>
    </xf>
    <xf numFmtId="1" fontId="9" fillId="0" borderId="10" xfId="0" applyNumberFormat="1" applyFont="1" applyBorder="1" applyAlignment="1">
      <alignment horizontal="center" vertical="center"/>
    </xf>
    <xf numFmtId="0" fontId="9" fillId="0" borderId="1" xfId="0" applyFont="1" applyBorder="1" applyAlignment="1">
      <alignment horizontal="center" vertical="center" shrinkToFit="1"/>
    </xf>
    <xf numFmtId="164" fontId="4" fillId="0" borderId="47" xfId="0" applyNumberFormat="1" applyFont="1" applyBorder="1" applyAlignment="1">
      <alignment horizontal="center" vertical="center" shrinkToFit="1"/>
    </xf>
    <xf numFmtId="0" fontId="56" fillId="14" borderId="72" xfId="0" applyFont="1" applyFill="1" applyBorder="1" applyAlignment="1">
      <alignment horizontal="center" vertical="center"/>
    </xf>
    <xf numFmtId="0" fontId="56" fillId="14" borderId="47" xfId="0" applyFont="1" applyFill="1" applyBorder="1" applyAlignment="1">
      <alignment horizontal="center" vertical="center"/>
    </xf>
    <xf numFmtId="164" fontId="56" fillId="14" borderId="47" xfId="0" applyNumberFormat="1" applyFont="1" applyFill="1" applyBorder="1" applyAlignment="1">
      <alignment horizontal="center" vertical="center"/>
    </xf>
    <xf numFmtId="164" fontId="56" fillId="14" borderId="48" xfId="0" applyNumberFormat="1" applyFont="1" applyFill="1" applyBorder="1" applyAlignment="1">
      <alignment horizontal="centerContinuous" vertical="center"/>
    </xf>
    <xf numFmtId="164" fontId="56" fillId="14" borderId="106" xfId="0" applyNumberFormat="1" applyFont="1" applyFill="1" applyBorder="1" applyAlignment="1">
      <alignment horizontal="centerContinuous" vertical="center"/>
    </xf>
    <xf numFmtId="0" fontId="56" fillId="14" borderId="107" xfId="0" applyFont="1" applyFill="1" applyBorder="1" applyAlignment="1">
      <alignment horizontal="centerContinuous" vertical="center"/>
    </xf>
    <xf numFmtId="1" fontId="56" fillId="14" borderId="58" xfId="0" applyNumberFormat="1" applyFont="1" applyFill="1" applyBorder="1" applyAlignment="1">
      <alignment horizontal="center" vertical="center" shrinkToFit="1"/>
    </xf>
    <xf numFmtId="0" fontId="9" fillId="0" borderId="22" xfId="0" quotePrefix="1" applyFont="1" applyBorder="1" applyAlignment="1">
      <alignment horizontal="center" vertical="center"/>
    </xf>
    <xf numFmtId="0" fontId="9" fillId="5" borderId="25" xfId="0" applyFont="1" applyFill="1" applyBorder="1" applyAlignment="1">
      <alignment horizontal="center" vertical="center"/>
    </xf>
    <xf numFmtId="0" fontId="9" fillId="5" borderId="0" xfId="0" applyFont="1" applyFill="1" applyAlignment="1">
      <alignment horizontal="center" vertical="center"/>
    </xf>
    <xf numFmtId="0" fontId="9" fillId="10" borderId="25" xfId="0" applyFont="1" applyFill="1" applyBorder="1" applyAlignment="1">
      <alignment horizontal="center" vertical="center"/>
    </xf>
    <xf numFmtId="0" fontId="9" fillId="0" borderId="58" xfId="0" quotePrefix="1" applyFont="1" applyBorder="1" applyAlignment="1">
      <alignment horizontal="centerContinuous"/>
    </xf>
    <xf numFmtId="0" fontId="9" fillId="0" borderId="110" xfId="0" applyFont="1" applyBorder="1" applyAlignment="1">
      <alignment horizontal="centerContinuous"/>
    </xf>
    <xf numFmtId="0" fontId="9" fillId="0" borderId="110" xfId="0" quotePrefix="1" applyFont="1" applyBorder="1" applyAlignment="1">
      <alignment horizontal="centerContinuous"/>
    </xf>
    <xf numFmtId="0" fontId="57" fillId="0" borderId="92" xfId="0" applyFont="1" applyBorder="1" applyAlignment="1">
      <alignment horizontal="right" vertical="center"/>
    </xf>
    <xf numFmtId="0" fontId="9" fillId="0" borderId="26" xfId="0" quotePrefix="1" applyFont="1" applyBorder="1" applyAlignment="1">
      <alignment horizontal="center" vertical="center" wrapText="1"/>
    </xf>
    <xf numFmtId="9" fontId="9" fillId="0" borderId="25" xfId="3" applyFont="1" applyFill="1" applyBorder="1" applyAlignment="1">
      <alignment horizontal="center" vertical="center" shrinkToFit="1"/>
    </xf>
    <xf numFmtId="0" fontId="9" fillId="0" borderId="25" xfId="3" applyNumberFormat="1" applyFont="1" applyFill="1" applyBorder="1" applyAlignment="1">
      <alignment horizontal="center" vertical="center" shrinkToFit="1"/>
    </xf>
    <xf numFmtId="0" fontId="9" fillId="0" borderId="25" xfId="4" applyFont="1" applyBorder="1" applyAlignment="1">
      <alignment horizontal="center" vertical="center"/>
    </xf>
    <xf numFmtId="9" fontId="9" fillId="0" borderId="24" xfId="3" applyFont="1" applyFill="1" applyBorder="1" applyAlignment="1">
      <alignment horizontal="center" vertical="center" shrinkToFit="1"/>
    </xf>
    <xf numFmtId="0" fontId="9" fillId="0" borderId="26" xfId="4"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shrinkToFit="1"/>
    </xf>
    <xf numFmtId="9" fontId="9" fillId="0" borderId="24" xfId="2"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65" xfId="6" applyFont="1" applyBorder="1" applyAlignment="1">
      <alignment horizontal="center" vertical="center" shrinkToFit="1"/>
    </xf>
    <xf numFmtId="9" fontId="9" fillId="0" borderId="13" xfId="2" applyFont="1" applyBorder="1" applyAlignment="1">
      <alignment horizontal="center" vertical="center" shrinkToFit="1"/>
    </xf>
    <xf numFmtId="0" fontId="9" fillId="0" borderId="13" xfId="2" applyNumberFormat="1" applyFont="1" applyBorder="1" applyAlignment="1">
      <alignment horizontal="center" vertical="center" shrinkToFit="1"/>
    </xf>
    <xf numFmtId="0" fontId="9" fillId="0" borderId="55" xfId="6" applyFont="1" applyBorder="1" applyAlignment="1">
      <alignment horizontal="center" vertical="center" wrapText="1"/>
    </xf>
    <xf numFmtId="9" fontId="9" fillId="0" borderId="65" xfId="2" applyFont="1" applyFill="1" applyBorder="1" applyAlignment="1">
      <alignment horizontal="center" vertical="center" shrinkToFit="1"/>
    </xf>
    <xf numFmtId="9" fontId="9" fillId="0" borderId="13" xfId="2"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13" xfId="2" applyNumberFormat="1" applyFont="1" applyFill="1" applyBorder="1" applyAlignment="1">
      <alignment horizontal="center" vertical="center" shrinkToFit="1"/>
    </xf>
    <xf numFmtId="0" fontId="9" fillId="0" borderId="55" xfId="0" applyFont="1" applyBorder="1" applyAlignment="1">
      <alignment horizontal="center" vertical="center" wrapText="1"/>
    </xf>
    <xf numFmtId="0" fontId="9" fillId="0" borderId="6" xfId="0" applyFont="1" applyBorder="1" applyAlignment="1">
      <alignment horizontal="center" vertical="center" shrinkToFit="1"/>
    </xf>
    <xf numFmtId="0" fontId="9" fillId="0" borderId="27" xfId="0" applyFont="1" applyBorder="1" applyAlignment="1">
      <alignment horizontal="center" vertical="center"/>
    </xf>
    <xf numFmtId="9" fontId="9" fillId="0" borderId="27" xfId="2" applyFont="1" applyFill="1" applyBorder="1" applyAlignment="1">
      <alignment horizontal="center" vertical="center" shrinkToFit="1"/>
    </xf>
    <xf numFmtId="9" fontId="9" fillId="0" borderId="28" xfId="2" applyFont="1" applyFill="1" applyBorder="1" applyAlignment="1">
      <alignment horizontal="center" vertical="center" shrinkToFit="1"/>
    </xf>
    <xf numFmtId="0" fontId="9" fillId="0" borderId="28" xfId="2" applyNumberFormat="1" applyFont="1" applyFill="1" applyBorder="1" applyAlignment="1">
      <alignment horizontal="center" vertical="center" shrinkToFit="1"/>
    </xf>
    <xf numFmtId="0" fontId="9" fillId="0" borderId="29" xfId="0" applyFont="1" applyBorder="1" applyAlignment="1">
      <alignment horizontal="center" vertical="center" shrinkToFit="1"/>
    </xf>
    <xf numFmtId="0" fontId="9" fillId="0" borderId="118" xfId="0" applyFont="1" applyBorder="1" applyAlignment="1">
      <alignment horizontal="center" vertical="center" shrinkToFit="1"/>
    </xf>
    <xf numFmtId="9" fontId="9" fillId="0" borderId="119" xfId="2" applyFont="1" applyFill="1" applyBorder="1" applyAlignment="1">
      <alignment horizontal="center" vertical="center" shrinkToFit="1"/>
    </xf>
    <xf numFmtId="0" fontId="9" fillId="0" borderId="119" xfId="0" applyFont="1" applyBorder="1" applyAlignment="1">
      <alignment horizontal="center" vertical="center" shrinkToFit="1"/>
    </xf>
    <xf numFmtId="0" fontId="9" fillId="0" borderId="119" xfId="2" applyNumberFormat="1" applyFont="1" applyFill="1" applyBorder="1" applyAlignment="1">
      <alignment horizontal="center" vertical="center" shrinkToFit="1"/>
    </xf>
    <xf numFmtId="0" fontId="9" fillId="0" borderId="120" xfId="0" applyFont="1" applyBorder="1" applyAlignment="1">
      <alignment horizontal="center" vertical="center" wrapText="1"/>
    </xf>
    <xf numFmtId="49" fontId="9" fillId="0" borderId="24" xfId="0" applyNumberFormat="1" applyFont="1" applyBorder="1" applyAlignment="1">
      <alignment horizontal="center" vertical="center"/>
    </xf>
    <xf numFmtId="0" fontId="60" fillId="8" borderId="26" xfId="2" applyNumberFormat="1" applyFont="1" applyFill="1" applyBorder="1" applyAlignment="1">
      <alignment horizontal="center" vertical="center" shrinkToFit="1"/>
    </xf>
    <xf numFmtId="49" fontId="9" fillId="0" borderId="65" xfId="0" applyNumberFormat="1" applyFont="1" applyBorder="1" applyAlignment="1">
      <alignment horizontal="center" vertical="center"/>
    </xf>
    <xf numFmtId="0" fontId="60" fillId="8" borderId="55" xfId="2" applyNumberFormat="1" applyFont="1" applyFill="1" applyBorder="1" applyAlignment="1">
      <alignment horizontal="center" vertical="center" shrinkToFit="1"/>
    </xf>
    <xf numFmtId="0" fontId="60" fillId="8" borderId="29" xfId="2" applyNumberFormat="1" applyFont="1" applyFill="1" applyBorder="1" applyAlignment="1">
      <alignment horizontal="center" vertical="center" shrinkToFit="1"/>
    </xf>
    <xf numFmtId="0" fontId="64" fillId="0" borderId="32" xfId="0" applyFont="1" applyBorder="1" applyAlignment="1">
      <alignment horizontal="centerContinuous" vertical="center"/>
    </xf>
    <xf numFmtId="0" fontId="4" fillId="0" borderId="74" xfId="0" applyFont="1" applyBorder="1" applyAlignment="1">
      <alignment horizontal="centerContinuous" vertical="center"/>
    </xf>
    <xf numFmtId="0" fontId="4" fillId="0" borderId="75" xfId="0" applyFont="1" applyBorder="1" applyAlignment="1">
      <alignment horizontal="centerContinuous" vertical="center"/>
    </xf>
    <xf numFmtId="0" fontId="8" fillId="0" borderId="122" xfId="0" applyFont="1" applyBorder="1" applyAlignment="1">
      <alignment horizontal="centerContinuous" vertical="center"/>
    </xf>
    <xf numFmtId="0" fontId="8" fillId="0" borderId="123" xfId="0" applyFont="1" applyBorder="1" applyAlignment="1">
      <alignment horizontal="centerContinuous" vertical="center"/>
    </xf>
    <xf numFmtId="0" fontId="13" fillId="12" borderId="76" xfId="0" applyFont="1" applyFill="1" applyBorder="1" applyAlignment="1">
      <alignment horizontal="centerContinuous" vertical="center"/>
    </xf>
    <xf numFmtId="0" fontId="13" fillId="12" borderId="77" xfId="0" applyFont="1" applyFill="1" applyBorder="1" applyAlignment="1">
      <alignment horizontal="center" vertical="center"/>
    </xf>
    <xf numFmtId="0" fontId="13" fillId="12" borderId="77" xfId="0" applyFont="1" applyFill="1" applyBorder="1" applyAlignment="1">
      <alignment horizontal="centerContinuous" vertical="center"/>
    </xf>
    <xf numFmtId="0" fontId="13" fillId="12" borderId="78" xfId="0" applyFont="1" applyFill="1" applyBorder="1" applyAlignment="1">
      <alignment horizontal="center" vertical="center"/>
    </xf>
    <xf numFmtId="0" fontId="59" fillId="12" borderId="66" xfId="0" applyFont="1" applyFill="1" applyBorder="1" applyAlignment="1">
      <alignment horizontal="centerContinuous" vertical="center"/>
    </xf>
    <xf numFmtId="0" fontId="59" fillId="12" borderId="124" xfId="0" applyFont="1" applyFill="1" applyBorder="1" applyAlignment="1">
      <alignment horizontal="center" vertical="center"/>
    </xf>
    <xf numFmtId="0" fontId="59" fillId="12" borderId="125" xfId="0" applyFont="1" applyFill="1" applyBorder="1" applyAlignment="1">
      <alignment horizontal="center" vertical="center"/>
    </xf>
    <xf numFmtId="0" fontId="59" fillId="12" borderId="126" xfId="0" applyFont="1" applyFill="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2" fillId="11" borderId="68" xfId="0" applyFont="1" applyFill="1" applyBorder="1" applyAlignment="1">
      <alignment horizontal="center" vertical="center"/>
    </xf>
    <xf numFmtId="0" fontId="42" fillId="11" borderId="69" xfId="0" applyFont="1" applyFill="1" applyBorder="1" applyAlignment="1">
      <alignment horizontal="center" vertical="center"/>
    </xf>
    <xf numFmtId="0" fontId="4" fillId="0" borderId="70" xfId="0" applyFont="1" applyBorder="1" applyAlignment="1">
      <alignment horizontal="center" vertical="center"/>
    </xf>
    <xf numFmtId="0" fontId="42" fillId="11" borderId="39" xfId="0" applyFont="1" applyFill="1" applyBorder="1" applyAlignment="1">
      <alignment horizontal="center" vertical="center"/>
    </xf>
    <xf numFmtId="0" fontId="42" fillId="11" borderId="41" xfId="0" applyFont="1" applyFill="1" applyBorder="1" applyAlignment="1">
      <alignment horizontal="center" vertical="center"/>
    </xf>
    <xf numFmtId="0" fontId="63" fillId="0" borderId="32" xfId="0" applyFont="1" applyBorder="1" applyAlignment="1">
      <alignment horizontal="centerContinuous" vertical="center"/>
    </xf>
    <xf numFmtId="0" fontId="61" fillId="0" borderId="32" xfId="0" applyFont="1" applyBorder="1" applyAlignment="1">
      <alignment horizontal="centerContinuous" vertical="center"/>
    </xf>
    <xf numFmtId="0" fontId="62" fillId="0" borderId="32" xfId="0" applyFont="1" applyBorder="1" applyAlignment="1">
      <alignment horizontal="centerContinuous" vertical="center"/>
    </xf>
    <xf numFmtId="0" fontId="67" fillId="3" borderId="128" xfId="4" applyFont="1" applyFill="1" applyBorder="1" applyAlignment="1">
      <alignment horizontal="right" vertical="center"/>
    </xf>
    <xf numFmtId="0" fontId="21" fillId="3" borderId="129" xfId="4" applyFont="1" applyFill="1" applyBorder="1" applyAlignment="1">
      <alignment horizontal="left" vertical="center"/>
    </xf>
    <xf numFmtId="0" fontId="68" fillId="3" borderId="129" xfId="4" applyFont="1" applyFill="1" applyBorder="1" applyAlignment="1">
      <alignment horizontal="centerContinuous" vertical="center"/>
    </xf>
    <xf numFmtId="0" fontId="4" fillId="3" borderId="129" xfId="4" applyFill="1" applyBorder="1" applyAlignment="1">
      <alignment horizontal="left" vertical="center"/>
    </xf>
    <xf numFmtId="0" fontId="6" fillId="3" borderId="129" xfId="4" applyFont="1" applyFill="1" applyBorder="1" applyAlignment="1">
      <alignment horizontal="centerContinuous" vertical="center"/>
    </xf>
    <xf numFmtId="0" fontId="69" fillId="3" borderId="130" xfId="4" applyFont="1" applyFill="1" applyBorder="1" applyAlignment="1">
      <alignment horizontal="right" vertical="center"/>
    </xf>
    <xf numFmtId="0" fontId="4" fillId="0" borderId="0" xfId="4" applyAlignment="1">
      <alignment vertical="center"/>
    </xf>
    <xf numFmtId="0" fontId="8" fillId="0" borderId="1" xfId="4" applyFont="1" applyBorder="1" applyAlignment="1">
      <alignment horizontal="right" vertical="center"/>
    </xf>
    <xf numFmtId="0" fontId="65" fillId="0" borderId="0" xfId="4" applyFont="1" applyAlignment="1">
      <alignment horizontal="centerContinuous" vertical="center"/>
    </xf>
    <xf numFmtId="0" fontId="8" fillId="0" borderId="0" xfId="4" applyFont="1" applyAlignment="1">
      <alignment horizontal="right" vertical="center"/>
    </xf>
    <xf numFmtId="0" fontId="9" fillId="0" borderId="0" xfId="4" applyFont="1" applyAlignment="1">
      <alignment horizontal="center" vertical="center"/>
    </xf>
    <xf numFmtId="49" fontId="9" fillId="0" borderId="2" xfId="4" quotePrefix="1" applyNumberFormat="1" applyFont="1" applyBorder="1" applyAlignment="1">
      <alignment horizontal="center" vertical="center"/>
    </xf>
    <xf numFmtId="0" fontId="8" fillId="0" borderId="6" xfId="4" applyFont="1" applyBorder="1" applyAlignment="1">
      <alignment horizontal="right" vertical="center"/>
    </xf>
    <xf numFmtId="0" fontId="9" fillId="0" borderId="7" xfId="4" applyFont="1" applyBorder="1" applyAlignment="1">
      <alignment horizontal="centerContinuous" vertical="center"/>
    </xf>
    <xf numFmtId="0" fontId="8" fillId="0" borderId="7" xfId="4" applyFont="1" applyBorder="1" applyAlignment="1">
      <alignment horizontal="right"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10" fillId="3" borderId="12" xfId="4" applyFont="1" applyFill="1" applyBorder="1" applyAlignment="1">
      <alignment horizontal="right" vertical="center"/>
    </xf>
    <xf numFmtId="0" fontId="9" fillId="0" borderId="13" xfId="4" applyFont="1" applyBorder="1" applyAlignment="1">
      <alignment horizontal="center" vertical="center"/>
    </xf>
    <xf numFmtId="0" fontId="27" fillId="0" borderId="131" xfId="7" applyFont="1" applyBorder="1" applyAlignment="1">
      <alignment horizontal="center" vertical="center"/>
    </xf>
    <xf numFmtId="0" fontId="10" fillId="2" borderId="132" xfId="7" applyFont="1" applyFill="1" applyBorder="1" applyAlignment="1">
      <alignment horizontal="right" vertical="center"/>
    </xf>
    <xf numFmtId="1" fontId="9" fillId="0" borderId="133" xfId="7" applyNumberFormat="1" applyFont="1" applyBorder="1" applyAlignment="1">
      <alignment horizontal="center" vertical="center"/>
    </xf>
    <xf numFmtId="0" fontId="9" fillId="0" borderId="134" xfId="4" applyFont="1" applyBorder="1" applyAlignment="1">
      <alignment horizontal="center" vertical="center"/>
    </xf>
    <xf numFmtId="0" fontId="14" fillId="3" borderId="5" xfId="4" applyFont="1" applyFill="1" applyBorder="1" applyAlignment="1">
      <alignment horizontal="right" vertical="center"/>
    </xf>
    <xf numFmtId="0" fontId="9" fillId="0" borderId="3" xfId="4" applyFont="1" applyBorder="1" applyAlignment="1">
      <alignment horizontal="center" vertical="center"/>
    </xf>
    <xf numFmtId="0" fontId="27" fillId="0" borderId="56" xfId="7" applyFont="1" applyBorder="1" applyAlignment="1">
      <alignment horizontal="center" vertical="center"/>
    </xf>
    <xf numFmtId="0" fontId="12" fillId="2" borderId="38" xfId="7" applyFont="1" applyFill="1" applyBorder="1" applyAlignment="1">
      <alignment horizontal="right" vertical="center"/>
    </xf>
    <xf numFmtId="0" fontId="9" fillId="0" borderId="2" xfId="4" applyFont="1" applyBorder="1" applyAlignment="1">
      <alignment horizontal="center" vertical="center"/>
    </xf>
    <xf numFmtId="0" fontId="11" fillId="3" borderId="5" xfId="4" applyFont="1" applyFill="1" applyBorder="1" applyAlignment="1">
      <alignment horizontal="right" vertical="center"/>
    </xf>
    <xf numFmtId="0" fontId="10" fillId="2" borderId="38" xfId="7" applyFont="1" applyFill="1" applyBorder="1" applyAlignment="1">
      <alignment horizontal="right" vertical="center"/>
    </xf>
    <xf numFmtId="0" fontId="9" fillId="0" borderId="136" xfId="7" quotePrefix="1" applyFont="1" applyBorder="1" applyAlignment="1">
      <alignment horizontal="center" vertical="center"/>
    </xf>
    <xf numFmtId="0" fontId="10" fillId="0" borderId="1" xfId="7" applyFont="1" applyBorder="1" applyAlignment="1">
      <alignment horizontal="right" vertical="center"/>
    </xf>
    <xf numFmtId="0" fontId="12" fillId="3" borderId="5" xfId="4" applyFont="1" applyFill="1" applyBorder="1" applyAlignment="1">
      <alignment horizontal="right" vertical="center"/>
    </xf>
    <xf numFmtId="0" fontId="9" fillId="0" borderId="136" xfId="7" applyFont="1" applyBorder="1" applyAlignment="1">
      <alignment horizontal="center" vertical="center"/>
    </xf>
    <xf numFmtId="0" fontId="12" fillId="0" borderId="1" xfId="7" applyFont="1" applyBorder="1" applyAlignment="1">
      <alignment horizontal="right" vertical="center"/>
    </xf>
    <xf numFmtId="0" fontId="23" fillId="3" borderId="5" xfId="4" applyFont="1" applyFill="1" applyBorder="1" applyAlignment="1">
      <alignment horizontal="right" vertical="center"/>
    </xf>
    <xf numFmtId="0" fontId="27" fillId="0" borderId="3" xfId="7" applyFont="1" applyBorder="1" applyAlignment="1">
      <alignment horizontal="center" vertical="center"/>
    </xf>
    <xf numFmtId="0" fontId="70" fillId="2" borderId="137" xfId="7" applyFont="1" applyFill="1" applyBorder="1" applyAlignment="1">
      <alignment horizontal="right" vertical="center"/>
    </xf>
    <xf numFmtId="0" fontId="15" fillId="3" borderId="14" xfId="4" applyFont="1" applyFill="1" applyBorder="1" applyAlignment="1">
      <alignment horizontal="right" vertical="center"/>
    </xf>
    <xf numFmtId="0" fontId="9" fillId="0" borderId="22" xfId="4" applyFont="1" applyBorder="1" applyAlignment="1">
      <alignment horizontal="center" vertical="center"/>
    </xf>
    <xf numFmtId="0" fontId="27" fillId="0" borderId="22" xfId="7" applyFont="1" applyBorder="1" applyAlignment="1">
      <alignment horizontal="center" vertical="center"/>
    </xf>
    <xf numFmtId="0" fontId="11" fillId="2" borderId="14" xfId="7" applyFont="1" applyFill="1" applyBorder="1" applyAlignment="1">
      <alignment horizontal="right" vertical="center"/>
    </xf>
    <xf numFmtId="0" fontId="9" fillId="0" borderId="29" xfId="7" applyFont="1" applyBorder="1" applyAlignment="1">
      <alignment horizontal="center" vertical="center"/>
    </xf>
    <xf numFmtId="0" fontId="9" fillId="0" borderId="0" xfId="4" applyFont="1" applyAlignment="1">
      <alignment horizontal="left" vertical="center"/>
    </xf>
    <xf numFmtId="0" fontId="9" fillId="0" borderId="2" xfId="4" applyFont="1" applyBorder="1" applyAlignment="1">
      <alignment horizontal="left" vertical="center"/>
    </xf>
    <xf numFmtId="0" fontId="12" fillId="0" borderId="1" xfId="4" applyFont="1" applyBorder="1" applyAlignment="1">
      <alignment horizontal="right" vertical="center"/>
    </xf>
    <xf numFmtId="0" fontId="9" fillId="0" borderId="1" xfId="4" applyFont="1" applyBorder="1" applyAlignment="1">
      <alignment vertical="center"/>
    </xf>
    <xf numFmtId="0" fontId="9" fillId="0" borderId="6" xfId="4" applyFont="1" applyBorder="1" applyAlignment="1">
      <alignment vertical="center"/>
    </xf>
    <xf numFmtId="0" fontId="9" fillId="0" borderId="7" xfId="4" applyFont="1" applyBorder="1" applyAlignment="1">
      <alignment vertical="center"/>
    </xf>
    <xf numFmtId="0" fontId="9" fillId="0" borderId="8" xfId="4" applyFont="1" applyBorder="1" applyAlignment="1">
      <alignment vertical="center"/>
    </xf>
    <xf numFmtId="0" fontId="6" fillId="0" borderId="0" xfId="4" applyFont="1" applyAlignment="1">
      <alignment horizontal="right" vertical="center"/>
    </xf>
    <xf numFmtId="0" fontId="4" fillId="0" borderId="0" xfId="4" applyAlignment="1">
      <alignment horizontal="left" vertical="center"/>
    </xf>
    <xf numFmtId="49" fontId="4" fillId="0" borderId="93" xfId="2" applyNumberFormat="1" applyFont="1" applyFill="1" applyBorder="1" applyAlignment="1">
      <alignment horizontal="centerContinuous" vertical="center"/>
    </xf>
    <xf numFmtId="0" fontId="4" fillId="0" borderId="94" xfId="0" quotePrefix="1" applyFont="1" applyBorder="1" applyAlignment="1">
      <alignment horizontal="centerContinuous" vertical="center" wrapText="1"/>
    </xf>
    <xf numFmtId="0" fontId="7" fillId="0" borderId="79" xfId="0" applyFont="1" applyBorder="1" applyAlignment="1">
      <alignment horizontal="center" vertical="center"/>
    </xf>
    <xf numFmtId="49" fontId="4" fillId="0" borderId="88" xfId="2" applyNumberFormat="1" applyFont="1" applyFill="1" applyBorder="1" applyAlignment="1">
      <alignment horizontal="center" vertical="center"/>
    </xf>
    <xf numFmtId="0" fontId="4" fillId="0" borderId="79" xfId="0" applyFont="1" applyBorder="1" applyAlignment="1">
      <alignment horizontal="center" vertical="center"/>
    </xf>
    <xf numFmtId="0" fontId="4" fillId="0" borderId="88" xfId="0" applyFont="1" applyBorder="1" applyAlignment="1">
      <alignment horizontal="center" vertical="center" shrinkToFit="1"/>
    </xf>
    <xf numFmtId="164" fontId="7" fillId="0" borderId="79" xfId="0" applyNumberFormat="1" applyFont="1" applyBorder="1" applyAlignment="1">
      <alignment horizontal="center" vertical="center"/>
    </xf>
    <xf numFmtId="164" fontId="4" fillId="0" borderId="88" xfId="0" applyNumberFormat="1" applyFont="1" applyBorder="1" applyAlignment="1">
      <alignment horizontal="center" vertical="center"/>
    </xf>
    <xf numFmtId="164" fontId="7" fillId="0" borderId="83" xfId="0" applyNumberFormat="1" applyFont="1" applyBorder="1" applyAlignment="1">
      <alignment horizontal="center" vertical="center"/>
    </xf>
    <xf numFmtId="1" fontId="4" fillId="0" borderId="83" xfId="0" applyNumberFormat="1" applyFont="1" applyBorder="1" applyAlignment="1">
      <alignment horizontal="center" vertical="center"/>
    </xf>
    <xf numFmtId="0" fontId="4" fillId="0" borderId="42" xfId="0" applyFont="1" applyBorder="1" applyAlignment="1">
      <alignment horizontal="centerContinuous" vertical="center" shrinkToFit="1"/>
    </xf>
    <xf numFmtId="0" fontId="22" fillId="0" borderId="112" xfId="0" applyFont="1" applyBorder="1" applyAlignment="1">
      <alignment horizontal="centerContinuous" vertical="center"/>
    </xf>
    <xf numFmtId="0" fontId="22" fillId="0" borderId="138" xfId="0" applyFont="1" applyBorder="1" applyAlignment="1">
      <alignment horizontal="centerContinuous" vertical="center"/>
    </xf>
    <xf numFmtId="0" fontId="4" fillId="0" borderId="44" xfId="0" applyFont="1" applyBorder="1" applyAlignment="1">
      <alignment horizontal="center" vertical="center"/>
    </xf>
    <xf numFmtId="0" fontId="4" fillId="0" borderId="113" xfId="0" applyFont="1" applyBorder="1" applyAlignment="1">
      <alignment horizontal="centerContinuous" vertical="center"/>
    </xf>
    <xf numFmtId="0" fontId="4" fillId="0" borderId="139" xfId="0" applyFont="1" applyBorder="1" applyAlignment="1">
      <alignment horizontal="centerContinuous" vertical="center" shrinkToFit="1"/>
    </xf>
    <xf numFmtId="0" fontId="22" fillId="0" borderId="140" xfId="0" applyFont="1" applyBorder="1" applyAlignment="1">
      <alignment horizontal="centerContinuous" vertical="center"/>
    </xf>
    <xf numFmtId="0" fontId="22" fillId="0" borderId="141" xfId="0" applyFont="1" applyBorder="1" applyAlignment="1">
      <alignment horizontal="centerContinuous" vertical="center"/>
    </xf>
    <xf numFmtId="0" fontId="4" fillId="0" borderId="142" xfId="0" applyFont="1" applyBorder="1" applyAlignment="1">
      <alignment horizontal="center" vertical="center"/>
    </xf>
    <xf numFmtId="0" fontId="4" fillId="0" borderId="52" xfId="0" applyFont="1" applyBorder="1" applyAlignment="1">
      <alignment horizontal="center" vertical="center"/>
    </xf>
    <xf numFmtId="0" fontId="4" fillId="0" borderId="143" xfId="0" applyFont="1" applyBorder="1" applyAlignment="1">
      <alignment horizontal="centerContinuous" vertical="center"/>
    </xf>
    <xf numFmtId="0" fontId="4" fillId="0" borderId="41" xfId="0" applyFont="1" applyBorder="1" applyAlignment="1">
      <alignment horizontal="left" vertical="center" wrapText="1" shrinkToFit="1"/>
    </xf>
    <xf numFmtId="0" fontId="9" fillId="0" borderId="135" xfId="7" quotePrefix="1" applyFont="1" applyBorder="1" applyAlignment="1">
      <alignment horizontal="center" vertical="center"/>
    </xf>
    <xf numFmtId="0" fontId="8" fillId="16" borderId="144" xfId="7" applyFont="1" applyFill="1" applyBorder="1" applyAlignment="1">
      <alignment horizontal="center" vertical="center"/>
    </xf>
    <xf numFmtId="164" fontId="4" fillId="0" borderId="0" xfId="0" applyNumberFormat="1" applyFont="1" applyAlignment="1">
      <alignment horizontal="center" vertical="center"/>
    </xf>
    <xf numFmtId="0" fontId="5" fillId="0" borderId="0" xfId="0" applyFont="1" applyAlignment="1">
      <alignment vertical="center"/>
    </xf>
    <xf numFmtId="1" fontId="22" fillId="4" borderId="32" xfId="0" applyNumberFormat="1" applyFont="1" applyFill="1" applyBorder="1" applyAlignment="1">
      <alignment horizontal="center" vertical="center"/>
    </xf>
    <xf numFmtId="0" fontId="4" fillId="0" borderId="41" xfId="0" applyFont="1" applyBorder="1" applyAlignment="1">
      <alignment horizontal="left" vertical="center" shrinkToFit="1"/>
    </xf>
    <xf numFmtId="2" fontId="4" fillId="0" borderId="33" xfId="0" applyNumberFormat="1"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47" xfId="0" applyFont="1" applyBorder="1" applyAlignment="1">
      <alignment horizontal="left" vertical="center"/>
    </xf>
    <xf numFmtId="0" fontId="7" fillId="0" borderId="46" xfId="0" applyFont="1" applyBorder="1" applyAlignment="1">
      <alignment horizontal="center" vertical="center" shrinkToFit="1"/>
    </xf>
    <xf numFmtId="0" fontId="7" fillId="0" borderId="48" xfId="0" applyFont="1" applyBorder="1" applyAlignment="1">
      <alignment horizontal="left" vertical="center"/>
    </xf>
    <xf numFmtId="0" fontId="23" fillId="10" borderId="1" xfId="0" applyFont="1" applyFill="1" applyBorder="1" applyAlignment="1">
      <alignment vertical="center"/>
    </xf>
    <xf numFmtId="49" fontId="29" fillId="10" borderId="24" xfId="0" applyNumberFormat="1" applyFont="1" applyFill="1" applyBorder="1" applyAlignment="1">
      <alignment horizontal="center" vertical="center"/>
    </xf>
    <xf numFmtId="0" fontId="29" fillId="10" borderId="25" xfId="0" applyFont="1" applyFill="1" applyBorder="1" applyAlignment="1">
      <alignment horizontal="center" vertical="center"/>
    </xf>
    <xf numFmtId="0" fontId="47" fillId="17" borderId="1" xfId="0" applyFont="1" applyFill="1" applyBorder="1" applyAlignment="1">
      <alignment vertical="center"/>
    </xf>
    <xf numFmtId="0" fontId="9" fillId="17" borderId="24" xfId="0" applyFont="1" applyFill="1" applyBorder="1" applyAlignment="1">
      <alignment horizontal="center" vertical="center"/>
    </xf>
    <xf numFmtId="49" fontId="17" fillId="17" borderId="24" xfId="0" applyNumberFormat="1" applyFont="1" applyFill="1" applyBorder="1" applyAlignment="1">
      <alignment horizontal="center" vertical="center"/>
    </xf>
    <xf numFmtId="0" fontId="17" fillId="17" borderId="25" xfId="0" applyFont="1" applyFill="1" applyBorder="1" applyAlignment="1">
      <alignment horizontal="center" vertical="center"/>
    </xf>
    <xf numFmtId="0" fontId="9" fillId="17" borderId="25" xfId="0" applyFont="1" applyFill="1" applyBorder="1" applyAlignment="1">
      <alignment horizontal="center" vertical="center"/>
    </xf>
    <xf numFmtId="49" fontId="9" fillId="17" borderId="25" xfId="0" applyNumberFormat="1" applyFont="1" applyFill="1" applyBorder="1" applyAlignment="1">
      <alignment horizontal="center" vertical="center"/>
    </xf>
    <xf numFmtId="49" fontId="9" fillId="17" borderId="0" xfId="0" applyNumberFormat="1" applyFont="1" applyFill="1" applyAlignment="1">
      <alignment horizontal="center" vertical="center"/>
    </xf>
    <xf numFmtId="0" fontId="9" fillId="17" borderId="26" xfId="0" applyFont="1" applyFill="1" applyBorder="1" applyAlignment="1">
      <alignment horizontal="center" vertical="center"/>
    </xf>
    <xf numFmtId="0" fontId="12" fillId="17" borderId="1" xfId="0" applyFont="1" applyFill="1" applyBorder="1" applyAlignment="1">
      <alignment vertical="center"/>
    </xf>
    <xf numFmtId="0" fontId="9" fillId="17" borderId="0" xfId="0" applyFont="1" applyFill="1" applyAlignment="1">
      <alignment horizontal="center" vertical="center"/>
    </xf>
    <xf numFmtId="0" fontId="9" fillId="17" borderId="26" xfId="0" quotePrefix="1" applyFont="1" applyFill="1" applyBorder="1" applyAlignment="1">
      <alignment horizontal="center" vertical="center"/>
    </xf>
    <xf numFmtId="0" fontId="23" fillId="17" borderId="1" xfId="0" applyFont="1" applyFill="1" applyBorder="1" applyAlignment="1">
      <alignment vertical="center"/>
    </xf>
    <xf numFmtId="49" fontId="29" fillId="17" borderId="24" xfId="0" applyNumberFormat="1" applyFont="1" applyFill="1" applyBorder="1" applyAlignment="1">
      <alignment horizontal="center" vertical="center"/>
    </xf>
    <xf numFmtId="0" fontId="29" fillId="17" borderId="25" xfId="0" applyFont="1" applyFill="1" applyBorder="1" applyAlignment="1">
      <alignment horizontal="center" vertical="center"/>
    </xf>
    <xf numFmtId="0" fontId="9" fillId="10" borderId="26" xfId="0" quotePrefix="1" applyFont="1" applyFill="1" applyBorder="1" applyAlignment="1">
      <alignment horizontal="center" vertical="center"/>
    </xf>
    <xf numFmtId="0" fontId="71" fillId="0" borderId="32" xfId="0" applyFont="1" applyBorder="1" applyAlignment="1">
      <alignment horizontal="centerContinuous" vertical="center"/>
    </xf>
    <xf numFmtId="0" fontId="72" fillId="0" borderId="32" xfId="0" applyFont="1" applyBorder="1" applyAlignment="1">
      <alignment horizontal="centerContinuous" vertical="center"/>
    </xf>
    <xf numFmtId="0" fontId="9" fillId="0" borderId="33" xfId="0" quotePrefix="1" applyFont="1" applyBorder="1" applyAlignment="1">
      <alignment horizontal="centerContinuous" vertical="center" shrinkToFit="1"/>
    </xf>
    <xf numFmtId="0" fontId="9" fillId="0" borderId="33"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34" xfId="0" applyFont="1" applyBorder="1" applyAlignment="1">
      <alignment horizontal="centerContinuous" vertical="center"/>
    </xf>
    <xf numFmtId="0" fontId="4" fillId="0" borderId="45" xfId="0" applyFont="1" applyBorder="1" applyAlignment="1">
      <alignment horizontal="left" vertical="center" shrinkToFit="1"/>
    </xf>
    <xf numFmtId="0" fontId="9" fillId="0" borderId="55" xfId="0" quotePrefix="1" applyFont="1" applyBorder="1" applyAlignment="1">
      <alignment horizontal="center" vertical="center"/>
    </xf>
    <xf numFmtId="0" fontId="73" fillId="0" borderId="121" xfId="0" applyFont="1" applyBorder="1" applyAlignment="1">
      <alignment horizontal="centerContinuous" vertical="center"/>
    </xf>
    <xf numFmtId="0" fontId="73" fillId="0" borderId="73" xfId="0" applyFont="1" applyBorder="1" applyAlignment="1">
      <alignment horizontal="centerContinuous" vertical="center"/>
    </xf>
    <xf numFmtId="49" fontId="9" fillId="0" borderId="27" xfId="0" applyNumberFormat="1" applyFont="1" applyBorder="1" applyAlignment="1">
      <alignment horizontal="center" vertical="center"/>
    </xf>
    <xf numFmtId="9" fontId="6" fillId="0" borderId="0" xfId="10" applyFont="1" applyAlignment="1">
      <alignment horizontal="center" vertical="center"/>
    </xf>
    <xf numFmtId="0" fontId="0" fillId="0" borderId="0" xfId="0" applyAlignment="1">
      <alignment vertical="center"/>
    </xf>
    <xf numFmtId="0" fontId="4" fillId="0" borderId="0" xfId="0" applyFont="1" applyAlignment="1">
      <alignment horizontal="right" vertical="center"/>
    </xf>
    <xf numFmtId="9" fontId="4" fillId="0" borderId="0" xfId="10" applyAlignment="1">
      <alignment horizontal="center" vertical="center"/>
    </xf>
    <xf numFmtId="1" fontId="4" fillId="0" borderId="0" xfId="6" applyNumberFormat="1" applyAlignment="1">
      <alignment horizontal="center" vertical="center"/>
    </xf>
    <xf numFmtId="0" fontId="4" fillId="0" borderId="0" xfId="6" applyAlignment="1">
      <alignment vertical="center"/>
    </xf>
    <xf numFmtId="1" fontId="4" fillId="0" borderId="145" xfId="6" applyNumberFormat="1" applyBorder="1" applyAlignment="1">
      <alignment horizontal="center" vertical="center"/>
    </xf>
    <xf numFmtId="0" fontId="6" fillId="0" borderId="0" xfId="6" applyFont="1" applyAlignment="1">
      <alignment vertical="center"/>
    </xf>
    <xf numFmtId="1" fontId="6" fillId="0" borderId="0" xfId="6" applyNumberFormat="1" applyFont="1" applyAlignment="1">
      <alignment horizontal="center" vertical="center"/>
    </xf>
    <xf numFmtId="0" fontId="0" fillId="0" borderId="0" xfId="0" applyAlignment="1">
      <alignment horizontal="center" vertical="center"/>
    </xf>
    <xf numFmtId="0" fontId="8" fillId="2" borderId="12" xfId="0" applyFont="1" applyFill="1" applyBorder="1" applyAlignment="1">
      <alignment horizontal="right" vertical="center"/>
    </xf>
    <xf numFmtId="1" fontId="9" fillId="0" borderId="25" xfId="0" applyNumberFormat="1" applyFont="1" applyBorder="1" applyAlignment="1">
      <alignment horizontal="centerContinuous" vertical="center"/>
    </xf>
    <xf numFmtId="0" fontId="4" fillId="0" borderId="146" xfId="0" applyFont="1" applyBorder="1" applyAlignment="1">
      <alignment horizontal="centerContinuous" vertical="center"/>
    </xf>
    <xf numFmtId="0" fontId="8" fillId="2" borderId="99" xfId="0" applyFont="1" applyFill="1" applyBorder="1" applyAlignment="1">
      <alignment horizontal="right" vertical="center"/>
    </xf>
    <xf numFmtId="49" fontId="9" fillId="0" borderId="26" xfId="0" applyNumberFormat="1" applyFont="1" applyBorder="1" applyAlignment="1">
      <alignment horizontal="center" vertical="center"/>
    </xf>
    <xf numFmtId="1" fontId="9" fillId="0" borderId="53" xfId="0" applyNumberFormat="1" applyFont="1" applyBorder="1" applyAlignment="1">
      <alignment horizontal="center" vertical="center"/>
    </xf>
    <xf numFmtId="49" fontId="9" fillId="0" borderId="22" xfId="0" applyNumberFormat="1" applyFont="1" applyBorder="1" applyAlignment="1">
      <alignment horizontal="centerContinuous" vertical="center"/>
    </xf>
    <xf numFmtId="49" fontId="4" fillId="0" borderId="0" xfId="0" applyNumberFormat="1" applyFont="1" applyAlignment="1">
      <alignment horizontal="center" vertical="center"/>
    </xf>
    <xf numFmtId="165" fontId="4" fillId="0" borderId="0" xfId="0" applyNumberFormat="1" applyFont="1" applyAlignment="1">
      <alignment horizontal="center" vertical="center"/>
    </xf>
    <xf numFmtId="0" fontId="9" fillId="0" borderId="97" xfId="11" applyNumberFormat="1" applyFont="1" applyBorder="1" applyAlignment="1">
      <alignment horizontal="centerContinuous" vertical="center"/>
    </xf>
    <xf numFmtId="0" fontId="4" fillId="0" borderId="50" xfId="0" applyFont="1" applyBorder="1" applyAlignment="1">
      <alignment horizontal="centerContinuous" vertical="center"/>
    </xf>
    <xf numFmtId="49" fontId="4" fillId="0" borderId="50" xfId="0" applyNumberFormat="1" applyFont="1" applyBorder="1" applyAlignment="1">
      <alignment horizontal="center" vertical="center"/>
    </xf>
    <xf numFmtId="0" fontId="7" fillId="0" borderId="47" xfId="0" applyFont="1" applyBorder="1" applyAlignment="1">
      <alignment horizontal="centerContinuous" vertical="center"/>
    </xf>
    <xf numFmtId="164" fontId="7" fillId="0" borderId="47" xfId="0" applyNumberFormat="1" applyFont="1" applyBorder="1" applyAlignment="1">
      <alignment horizontal="center" vertical="center"/>
    </xf>
    <xf numFmtId="0" fontId="76" fillId="0" borderId="0" xfId="12" applyFont="1" applyAlignment="1">
      <alignment horizontal="center"/>
    </xf>
    <xf numFmtId="0" fontId="77" fillId="0" borderId="0" xfId="12" applyFont="1" applyAlignment="1">
      <alignment horizontal="center"/>
    </xf>
    <xf numFmtId="0" fontId="77" fillId="0" borderId="0" xfId="12" applyFont="1" applyAlignment="1">
      <alignment horizontal="centerContinuous"/>
    </xf>
    <xf numFmtId="0" fontId="44" fillId="12" borderId="35" xfId="0" applyFont="1" applyFill="1" applyBorder="1" applyAlignment="1">
      <alignment horizontal="center" vertical="center" wrapText="1"/>
    </xf>
    <xf numFmtId="0" fontId="52" fillId="12" borderId="101" xfId="0" applyFont="1" applyFill="1" applyBorder="1" applyAlignment="1">
      <alignment horizontal="center" vertical="center"/>
    </xf>
    <xf numFmtId="0" fontId="52" fillId="12" borderId="24" xfId="0" applyFont="1" applyFill="1" applyBorder="1" applyAlignment="1">
      <alignment horizontal="center" vertical="center"/>
    </xf>
    <xf numFmtId="49" fontId="76" fillId="0" borderId="0" xfId="12" applyNumberFormat="1" applyFont="1" applyAlignment="1">
      <alignment horizontal="center"/>
    </xf>
    <xf numFmtId="0" fontId="4" fillId="13" borderId="0" xfId="12" applyFont="1" applyFill="1" applyAlignment="1">
      <alignment horizontal="center"/>
    </xf>
    <xf numFmtId="0" fontId="9" fillId="0" borderId="25" xfId="10" applyNumberFormat="1" applyFont="1" applyFill="1" applyBorder="1" applyAlignment="1">
      <alignment horizontal="center" vertical="center" shrinkToFit="1"/>
    </xf>
    <xf numFmtId="9" fontId="9" fillId="0" borderId="25" xfId="10" applyFont="1" applyFill="1" applyBorder="1" applyAlignment="1">
      <alignment horizontal="center" vertical="center" shrinkToFit="1"/>
    </xf>
    <xf numFmtId="0" fontId="78" fillId="2" borderId="57" xfId="0" applyFont="1" applyFill="1" applyBorder="1" applyAlignment="1">
      <alignment horizontal="right" vertical="center"/>
    </xf>
    <xf numFmtId="49" fontId="9" fillId="0" borderId="10" xfId="0" applyNumberFormat="1" applyFont="1" applyBorder="1" applyAlignment="1">
      <alignment horizontal="center" vertical="center"/>
    </xf>
    <xf numFmtId="0" fontId="4" fillId="0" borderId="43" xfId="0" applyFont="1" applyBorder="1" applyAlignment="1">
      <alignment horizontal="center" vertical="center" shrinkToFit="1"/>
    </xf>
    <xf numFmtId="0" fontId="4" fillId="0" borderId="43" xfId="0" applyFont="1" applyBorder="1" applyAlignment="1">
      <alignment horizontal="left" vertical="center"/>
    </xf>
    <xf numFmtId="0" fontId="56" fillId="14" borderId="111" xfId="0" applyFont="1" applyFill="1" applyBorder="1" applyAlignment="1">
      <alignment horizontal="center" vertical="center" shrinkToFit="1"/>
    </xf>
    <xf numFmtId="0" fontId="56" fillId="14" borderId="43" xfId="0" applyFont="1" applyFill="1" applyBorder="1" applyAlignment="1">
      <alignment horizontal="center" vertical="center"/>
    </xf>
    <xf numFmtId="9" fontId="56" fillId="14" borderId="43" xfId="0" applyNumberFormat="1" applyFont="1" applyFill="1" applyBorder="1" applyAlignment="1">
      <alignment horizontal="center" vertical="center"/>
    </xf>
    <xf numFmtId="164" fontId="56" fillId="14" borderId="43" xfId="0" applyNumberFormat="1" applyFont="1" applyFill="1" applyBorder="1" applyAlignment="1">
      <alignment horizontal="center" vertical="center"/>
    </xf>
    <xf numFmtId="164" fontId="56" fillId="14" borderId="44" xfId="0" applyNumberFormat="1" applyFont="1" applyFill="1" applyBorder="1" applyAlignment="1">
      <alignment horizontal="centerContinuous" vertical="center"/>
    </xf>
    <xf numFmtId="164" fontId="56" fillId="14" borderId="112" xfId="0" applyNumberFormat="1" applyFont="1" applyFill="1" applyBorder="1" applyAlignment="1">
      <alignment horizontal="centerContinuous" vertical="center"/>
    </xf>
    <xf numFmtId="0" fontId="56" fillId="14" borderId="113" xfId="0" quotePrefix="1" applyFont="1" applyFill="1" applyBorder="1" applyAlignment="1">
      <alignment horizontal="centerContinuous" vertical="center"/>
    </xf>
    <xf numFmtId="0" fontId="56" fillId="0" borderId="0" xfId="0" applyFont="1" applyAlignment="1">
      <alignment vertical="center"/>
    </xf>
    <xf numFmtId="1" fontId="56" fillId="14" borderId="127" xfId="0" applyNumberFormat="1" applyFont="1" applyFill="1" applyBorder="1" applyAlignment="1">
      <alignment horizontal="center" vertical="center" shrinkToFit="1"/>
    </xf>
    <xf numFmtId="0" fontId="56" fillId="14" borderId="86" xfId="0" applyFont="1" applyFill="1" applyBorder="1" applyAlignment="1">
      <alignment horizontal="center" vertical="center"/>
    </xf>
    <xf numFmtId="0" fontId="56" fillId="0" borderId="89" xfId="0" quotePrefix="1" applyFont="1" applyBorder="1" applyAlignment="1">
      <alignment horizontal="center" vertical="center"/>
    </xf>
    <xf numFmtId="0" fontId="9" fillId="0" borderId="147" xfId="0" applyFont="1" applyBorder="1" applyAlignment="1">
      <alignment horizontal="center" vertical="center"/>
    </xf>
    <xf numFmtId="0" fontId="9" fillId="0" borderId="148" xfId="0" applyFont="1" applyBorder="1" applyAlignment="1">
      <alignment horizontal="center" vertical="center"/>
    </xf>
    <xf numFmtId="0" fontId="9" fillId="0" borderId="149" xfId="0" applyFont="1" applyBorder="1" applyAlignment="1">
      <alignment horizontal="center" vertical="center"/>
    </xf>
    <xf numFmtId="0" fontId="79" fillId="13" borderId="0" xfId="12" applyFont="1" applyFill="1" applyAlignment="1">
      <alignment horizontal="center"/>
    </xf>
    <xf numFmtId="0" fontId="4" fillId="0" borderId="116" xfId="0" applyFont="1" applyBorder="1" applyAlignment="1">
      <alignment horizontal="centerContinuous" vertical="center"/>
    </xf>
    <xf numFmtId="0" fontId="4" fillId="0" borderId="117" xfId="0" applyFont="1" applyBorder="1" applyAlignment="1">
      <alignment horizontal="centerContinuous" vertical="center"/>
    </xf>
    <xf numFmtId="0" fontId="7" fillId="0" borderId="46" xfId="0" applyFont="1" applyBorder="1" applyAlignment="1">
      <alignment horizontal="centerContinuous" vertical="center"/>
    </xf>
    <xf numFmtId="0" fontId="7" fillId="0" borderId="71" xfId="0" applyFont="1" applyBorder="1" applyAlignment="1">
      <alignment horizontal="centerContinuous" vertical="center"/>
    </xf>
    <xf numFmtId="0" fontId="4" fillId="0" borderId="51" xfId="0" applyFont="1" applyBorder="1" applyAlignment="1">
      <alignment horizontal="centerContinuous" vertical="center"/>
    </xf>
    <xf numFmtId="0" fontId="4" fillId="0" borderId="102" xfId="0" applyFont="1" applyBorder="1" applyAlignment="1">
      <alignment horizontal="centerContinuous" vertical="center"/>
    </xf>
    <xf numFmtId="164" fontId="7" fillId="0" borderId="48" xfId="0" applyNumberFormat="1" applyFont="1" applyBorder="1" applyAlignment="1">
      <alignment horizontal="centerContinuous" vertical="center"/>
    </xf>
    <xf numFmtId="164" fontId="7" fillId="0" borderId="106" xfId="0" applyNumberFormat="1" applyFont="1" applyBorder="1" applyAlignment="1">
      <alignment horizontal="centerContinuous" vertical="center"/>
    </xf>
    <xf numFmtId="0" fontId="7" fillId="0" borderId="107" xfId="0" applyFont="1" applyBorder="1" applyAlignment="1">
      <alignment horizontal="centerContinuous" vertical="center"/>
    </xf>
    <xf numFmtId="0" fontId="6" fillId="0" borderId="150" xfId="0" applyFont="1" applyBorder="1" applyAlignment="1">
      <alignment horizontal="right" vertical="center"/>
    </xf>
    <xf numFmtId="1" fontId="41" fillId="12" borderId="151" xfId="0" applyNumberFormat="1" applyFont="1" applyFill="1" applyBorder="1" applyAlignment="1">
      <alignment horizontal="center" vertical="center"/>
    </xf>
    <xf numFmtId="1" fontId="41" fillId="12" borderId="152" xfId="0" applyNumberFormat="1" applyFont="1" applyFill="1" applyBorder="1" applyAlignment="1">
      <alignment horizontal="center" vertical="center"/>
    </xf>
    <xf numFmtId="1" fontId="41" fillId="11" borderId="152" xfId="0" applyNumberFormat="1" applyFont="1" applyFill="1" applyBorder="1" applyAlignment="1">
      <alignment horizontal="center" vertical="center"/>
    </xf>
    <xf numFmtId="1" fontId="41" fillId="11" borderId="153" xfId="0" applyNumberFormat="1" applyFont="1" applyFill="1" applyBorder="1" applyAlignment="1">
      <alignment horizontal="center" vertical="center"/>
    </xf>
    <xf numFmtId="0" fontId="45" fillId="0" borderId="154" xfId="0" applyFont="1" applyBorder="1" applyAlignment="1">
      <alignment horizontal="right" vertical="center"/>
    </xf>
    <xf numFmtId="0" fontId="41" fillId="12" borderId="155" xfId="0" applyFont="1" applyFill="1" applyBorder="1" applyAlignment="1">
      <alignment horizontal="center" vertical="center"/>
    </xf>
    <xf numFmtId="0" fontId="41" fillId="12" borderId="156" xfId="0" applyFont="1" applyFill="1" applyBorder="1" applyAlignment="1">
      <alignment horizontal="center" vertical="center"/>
    </xf>
    <xf numFmtId="0" fontId="43" fillId="11" borderId="156" xfId="0" applyFont="1" applyFill="1" applyBorder="1" applyAlignment="1">
      <alignment horizontal="center" vertical="center"/>
    </xf>
    <xf numFmtId="0" fontId="43" fillId="11" borderId="157"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65" xfId="0" applyFont="1" applyBorder="1" applyAlignment="1">
      <alignment horizontal="center" vertical="center" wrapText="1"/>
    </xf>
    <xf numFmtId="0" fontId="9" fillId="13" borderId="13" xfId="0" applyFont="1" applyFill="1" applyBorder="1" applyAlignment="1">
      <alignment horizontal="center" vertical="center"/>
    </xf>
    <xf numFmtId="0" fontId="56" fillId="14" borderId="12" xfId="0" applyFont="1" applyFill="1" applyBorder="1" applyAlignment="1">
      <alignment horizontal="center" vertical="center"/>
    </xf>
    <xf numFmtId="0" fontId="56" fillId="14" borderId="25" xfId="0" applyFont="1" applyFill="1" applyBorder="1" applyAlignment="1">
      <alignment horizontal="right" vertical="center"/>
    </xf>
    <xf numFmtId="49" fontId="56" fillId="14" borderId="99" xfId="0" applyNumberFormat="1" applyFont="1" applyFill="1" applyBorder="1" applyAlignment="1">
      <alignment horizontal="left" vertical="center"/>
    </xf>
    <xf numFmtId="49" fontId="56" fillId="14" borderId="24" xfId="0" applyNumberFormat="1" applyFont="1" applyFill="1" applyBorder="1" applyAlignment="1">
      <alignment horizontal="center" vertical="center"/>
    </xf>
    <xf numFmtId="0" fontId="56" fillId="14" borderId="24" xfId="0" applyFont="1" applyFill="1" applyBorder="1" applyAlignment="1">
      <alignment horizontal="center" vertical="center"/>
    </xf>
    <xf numFmtId="164" fontId="56" fillId="14" borderId="24" xfId="0" applyNumberFormat="1" applyFont="1" applyFill="1" applyBorder="1" applyAlignment="1">
      <alignment horizontal="center" vertical="center"/>
    </xf>
    <xf numFmtId="164" fontId="56" fillId="14" borderId="25" xfId="0" applyNumberFormat="1" applyFont="1" applyFill="1" applyBorder="1" applyAlignment="1">
      <alignment horizontal="center" vertical="center"/>
    </xf>
    <xf numFmtId="1" fontId="52" fillId="12" borderId="25" xfId="0" applyNumberFormat="1" applyFont="1" applyFill="1" applyBorder="1" applyAlignment="1">
      <alignment horizontal="center" vertical="center"/>
    </xf>
    <xf numFmtId="1" fontId="56" fillId="14" borderId="25" xfId="0" applyNumberFormat="1" applyFont="1" applyFill="1" applyBorder="1" applyAlignment="1">
      <alignment horizontal="center" vertical="center"/>
    </xf>
    <xf numFmtId="0" fontId="56" fillId="14" borderId="26" xfId="0" applyFont="1" applyFill="1" applyBorder="1" applyAlignment="1">
      <alignment horizontal="center" vertical="center"/>
    </xf>
    <xf numFmtId="1" fontId="4" fillId="11" borderId="127" xfId="0" applyNumberFormat="1" applyFont="1" applyFill="1" applyBorder="1" applyAlignment="1">
      <alignment horizontal="center" vertical="center" shrinkToFit="1"/>
    </xf>
    <xf numFmtId="1" fontId="9" fillId="0" borderId="54" xfId="0" applyNumberFormat="1" applyFont="1" applyBorder="1" applyAlignment="1">
      <alignment horizontal="centerContinuous" vertical="center"/>
    </xf>
    <xf numFmtId="0" fontId="4" fillId="0" borderId="108" xfId="0" applyFont="1" applyBorder="1" applyAlignment="1">
      <alignment horizontal="centerContinuous" vertical="center"/>
    </xf>
  </cellXfs>
  <cellStyles count="15">
    <cellStyle name="Comma" xfId="11" builtinId="3"/>
    <cellStyle name="Excel Built-in Normal" xfId="5" xr:uid="{00000000-0005-0000-0000-000001000000}"/>
    <cellStyle name="Hyperlink" xfId="1" builtinId="8"/>
    <cellStyle name="Normal" xfId="0" builtinId="0"/>
    <cellStyle name="Normal 2" xfId="4" xr:uid="{00000000-0005-0000-0000-000004000000}"/>
    <cellStyle name="Normal 2 2" xfId="6" xr:uid="{00000000-0005-0000-0000-000005000000}"/>
    <cellStyle name="Normal 3" xfId="8" xr:uid="{00000000-0005-0000-0000-000006000000}"/>
    <cellStyle name="Normal 4" xfId="7" xr:uid="{00000000-0005-0000-0000-000007000000}"/>
    <cellStyle name="Normal 5" xfId="9" xr:uid="{00000000-0005-0000-0000-000008000000}"/>
    <cellStyle name="Normal 5 2" xfId="12" xr:uid="{00000000-0005-0000-0000-000009000000}"/>
    <cellStyle name="Normal 6" xfId="13" xr:uid="{00000000-0005-0000-0000-00000A000000}"/>
    <cellStyle name="Percent" xfId="2" builtinId="5"/>
    <cellStyle name="Percent 2" xfId="3" xr:uid="{00000000-0005-0000-0000-00000C000000}"/>
    <cellStyle name="Percent 2 2" xfId="10" xr:uid="{00000000-0005-0000-0000-00000D000000}"/>
    <cellStyle name="Percent 3" xfId="14" xr:uid="{00000000-0005-0000-0000-00000E000000}"/>
  </cellStyles>
  <dxfs count="68">
    <dxf>
      <fill>
        <patternFill>
          <bgColor rgb="FF00FF00"/>
        </patternFill>
      </fill>
    </dxf>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ont>
        <b/>
        <i val="0"/>
        <color auto="1"/>
      </font>
      <fill>
        <patternFill>
          <bgColor theme="9" tint="0.39994506668294322"/>
        </patternFill>
      </fill>
    </dxf>
    <dxf>
      <font>
        <color theme="0"/>
      </font>
      <fill>
        <patternFill>
          <bgColor rgb="FF009900"/>
        </patternFill>
      </fill>
    </dxf>
    <dxf>
      <fill>
        <patternFill>
          <bgColor rgb="FFFF00FF"/>
        </patternFill>
      </fill>
    </dxf>
    <dxf>
      <fill>
        <patternFill>
          <bgColor theme="7" tint="0.39994506668294322"/>
        </patternFill>
      </fill>
    </dxf>
    <dxf>
      <font>
        <color theme="0"/>
      </font>
      <fill>
        <patternFill>
          <bgColor rgb="FF7030A0"/>
        </patternFill>
      </fill>
    </dxf>
    <dxf>
      <fill>
        <patternFill>
          <bgColor rgb="FFFF0000"/>
        </patternFill>
      </fill>
    </dxf>
    <dxf>
      <font>
        <b/>
        <i val="0"/>
        <color auto="1"/>
      </font>
      <fill>
        <patternFill>
          <bgColor theme="9" tint="0.39994506668294322"/>
        </patternFill>
      </fill>
    </dxf>
    <dxf>
      <fill>
        <patternFill>
          <bgColor rgb="FFCCFFCC"/>
        </patternFill>
      </fill>
    </dxf>
    <dxf>
      <font>
        <color theme="0"/>
      </font>
      <fill>
        <patternFill>
          <bgColor rgb="FF009900"/>
        </patternFill>
      </fill>
    </dxf>
    <dxf>
      <fill>
        <patternFill>
          <bgColor rgb="FFFF00FF"/>
        </patternFill>
      </fill>
    </dxf>
    <dxf>
      <fill>
        <patternFill>
          <bgColor theme="7" tint="0.39994506668294322"/>
        </patternFill>
      </fill>
    </dxf>
    <dxf>
      <font>
        <color theme="0"/>
      </font>
      <fill>
        <patternFill>
          <bgColor rgb="FF7030A0"/>
        </patternFill>
      </fill>
    </dxf>
    <dxf>
      <fill>
        <patternFill>
          <bgColor rgb="FFFF0000"/>
        </patternFill>
      </fill>
    </dxf>
    <dxf>
      <fill>
        <patternFill>
          <bgColor rgb="FFFFC000"/>
        </patternFill>
      </fill>
    </dxf>
    <dxf>
      <font>
        <color auto="1"/>
      </font>
      <fill>
        <patternFill>
          <bgColor rgb="FFFFFF00"/>
        </patternFill>
      </fill>
    </dxf>
    <dxf>
      <fill>
        <patternFill>
          <bgColor rgb="FF66FF33"/>
        </patternFill>
      </fill>
    </dxf>
    <dxf>
      <fill>
        <patternFill>
          <bgColor theme="0" tint="-0.24994659260841701"/>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FFC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CCFFCC"/>
        </patternFill>
      </fill>
    </dxf>
    <dxf>
      <font>
        <b/>
        <i val="0"/>
        <color auto="1"/>
      </font>
      <fill>
        <patternFill>
          <bgColor theme="9" tint="0.39994506668294322"/>
        </patternFill>
      </fill>
    </dxf>
    <dxf>
      <font>
        <color theme="0"/>
      </font>
      <fill>
        <patternFill>
          <bgColor rgb="FF009900"/>
        </patternFill>
      </fill>
    </dxf>
    <dxf>
      <fill>
        <patternFill>
          <bgColor rgb="FFFF00FF"/>
        </patternFill>
      </fill>
    </dxf>
    <dxf>
      <fill>
        <patternFill>
          <bgColor theme="7" tint="0.39994506668294322"/>
        </patternFill>
      </fill>
    </dxf>
    <dxf>
      <fill>
        <patternFill>
          <bgColor rgb="FFFF0000"/>
        </patternFill>
      </fill>
    </dxf>
    <dxf>
      <font>
        <color theme="0"/>
      </font>
      <fill>
        <patternFill>
          <bgColor rgb="FF009900"/>
        </patternFill>
      </fill>
    </dxf>
    <dxf>
      <fill>
        <patternFill>
          <bgColor rgb="FFFF00FF"/>
        </patternFill>
      </fill>
    </dxf>
    <dxf>
      <fill>
        <patternFill>
          <bgColor theme="7" tint="0.39994506668294322"/>
        </patternFill>
      </fill>
    </dxf>
    <dxf>
      <font>
        <color theme="0"/>
      </font>
      <fill>
        <patternFill>
          <bgColor rgb="FF7030A0"/>
        </patternFill>
      </fill>
    </dxf>
    <dxf>
      <font>
        <color theme="0"/>
      </font>
      <fill>
        <patternFill>
          <bgColor rgb="FF7030A0"/>
        </patternFill>
      </fill>
    </dxf>
    <dxf>
      <fill>
        <patternFill>
          <bgColor rgb="FFFF0000"/>
        </patternFill>
      </fill>
    </dxf>
    <dxf>
      <font>
        <b/>
        <i val="0"/>
        <color auto="1"/>
      </font>
      <fill>
        <patternFill>
          <bgColor theme="9" tint="0.39994506668294322"/>
        </patternFill>
      </fill>
    </dxf>
    <dxf>
      <fill>
        <patternFill>
          <bgColor rgb="FFFFC000"/>
        </patternFill>
      </fill>
    </dxf>
    <dxf>
      <font>
        <color auto="1"/>
      </font>
      <fill>
        <patternFill>
          <bgColor rgb="FFFFFF00"/>
        </patternFill>
      </fill>
    </dxf>
    <dxf>
      <fill>
        <patternFill>
          <bgColor rgb="FF66FF33"/>
        </patternFill>
      </fill>
    </dxf>
    <dxf>
      <fill>
        <patternFill>
          <bgColor theme="0" tint="-0.2499465926084170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9966FF"/>
      <color rgb="FF00FF00"/>
      <color rgb="FF0000FF"/>
      <color rgb="FFCCFFCC"/>
      <color rgb="FF00FFFF"/>
      <color rgb="FF66FF33"/>
      <color rgb="FF006600"/>
      <color rgb="FFFF9900"/>
      <color rgb="FF3333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66674</xdr:rowOff>
    </xdr:from>
    <xdr:to>
      <xdr:col>6</xdr:col>
      <xdr:colOff>1552575</xdr:colOff>
      <xdr:row>22</xdr:row>
      <xdr:rowOff>28574</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57150" y="3009899"/>
          <a:ext cx="7696200" cy="11715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ctr" rtl="0">
            <a:defRPr sz="1000"/>
          </a:pPr>
          <a:r>
            <a:rPr lang="en-US" sz="1200" b="1" i="0" u="none" strike="noStrike" baseline="0">
              <a:solidFill>
                <a:srgbClr val="000000"/>
              </a:solidFill>
              <a:latin typeface="Times New Roman"/>
              <a:cs typeface="Times New Roman"/>
            </a:rPr>
            <a:t>Current Status</a:t>
          </a:r>
        </a:p>
        <a:p>
          <a:pPr algn="ctr" rtl="0">
            <a:defRPr sz="1000"/>
          </a:pPr>
          <a:r>
            <a:rPr lang="en-US" sz="1200" b="0" i="0" u="none" strike="noStrike" baseline="0">
              <a:solidFill>
                <a:srgbClr val="000000"/>
              </a:solidFill>
              <a:latin typeface="Times New Roman"/>
              <a:cs typeface="Times New Roman"/>
            </a:rPr>
            <a:t>Flying, Seeing Invisibility, Arcane Sight (i.e., Detecting Magic w.o. Cocentration)</a:t>
          </a:r>
        </a:p>
        <a:p>
          <a:pPr algn="ctr" rtl="0">
            <a:defRPr sz="1000"/>
          </a:pPr>
          <a:r>
            <a:rPr lang="en-US" sz="1200" b="0" i="0" u="none" strike="noStrike" baseline="0">
              <a:solidFill>
                <a:srgbClr val="000000"/>
              </a:solidFill>
              <a:latin typeface="Times New Roman"/>
              <a:cs typeface="Times New Roman"/>
            </a:rPr>
            <a:t>Resist Electric 30; Resist Fire 20; Resist Cold 20; Resist Sonic 20</a:t>
          </a:r>
          <a:endParaRPr lang="en-US" sz="1200" b="0" i="1" u="none" strike="noStrike" baseline="0">
            <a:solidFill>
              <a:srgbClr val="000000"/>
            </a:solidFill>
            <a:latin typeface="Times New Roman"/>
            <a:cs typeface="Times New Roman"/>
          </a:endParaRPr>
        </a:p>
        <a:p>
          <a:pPr algn="ctr" rtl="0">
            <a:defRPr sz="1000"/>
          </a:pPr>
          <a:r>
            <a:rPr lang="en-US" sz="1200" b="0" i="1" u="none" strike="noStrike" baseline="0">
              <a:solidFill>
                <a:srgbClr val="000000"/>
              </a:solidFill>
              <a:latin typeface="Times New Roman"/>
              <a:cs typeface="Times New Roman"/>
            </a:rPr>
            <a:t>Protection from Ray attacks (ray deflection)</a:t>
          </a:r>
        </a:p>
        <a:p>
          <a:pPr algn="ctr" rtl="0">
            <a:defRPr sz="1000"/>
          </a:pPr>
          <a:r>
            <a:rPr lang="en-US" sz="1200" b="0" i="1" u="none" strike="noStrike" baseline="0">
              <a:solidFill>
                <a:srgbClr val="000000"/>
              </a:solidFill>
              <a:latin typeface="Times New Roman"/>
              <a:cs typeface="Times New Roman"/>
            </a:rPr>
            <a:t>Fire Shield 1d6 + 15</a:t>
          </a:r>
        </a:p>
      </xdr:txBody>
    </xdr:sp>
    <xdr:clientData/>
  </xdr:twoCellAnchor>
  <xdr:twoCellAnchor editAs="oneCell">
    <xdr:from>
      <xdr:col>5</xdr:col>
      <xdr:colOff>99061</xdr:colOff>
      <xdr:row>2</xdr:row>
      <xdr:rowOff>205740</xdr:rowOff>
    </xdr:from>
    <xdr:to>
      <xdr:col>6</xdr:col>
      <xdr:colOff>883920</xdr:colOff>
      <xdr:row>14</xdr:row>
      <xdr:rowOff>97413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366261" y="800100"/>
          <a:ext cx="1760219" cy="2482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883920</xdr:colOff>
      <xdr:row>23</xdr:row>
      <xdr:rowOff>144780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50780" y="731520"/>
          <a:ext cx="883920" cy="4632960"/>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marL="0" indent="0" algn="ctr" rtl="0">
            <a:defRPr sz="1000"/>
          </a:pPr>
          <a:r>
            <a:rPr lang="en-US" sz="1200" b="0" i="1" u="none" strike="noStrike" baseline="0">
              <a:solidFill>
                <a:srgbClr val="000000"/>
              </a:solidFill>
              <a:latin typeface="Times New Roman"/>
              <a:ea typeface="+mn-ea"/>
              <a:cs typeface="Times New Roman"/>
            </a:rPr>
            <a:t>Good Hope +2 to saves and checks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a:extLst>
            <a:ext uri="{FF2B5EF4-FFF2-40B4-BE49-F238E27FC236}">
              <a16:creationId xmlns:a16="http://schemas.microsoft.com/office/drawing/2014/main" id="{00000000-0008-0000-0300-00000C400000}"/>
            </a:ext>
          </a:extLst>
        </xdr:cNvPr>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422910</xdr:colOff>
      <xdr:row>1</xdr:row>
      <xdr:rowOff>123825</xdr:rowOff>
    </xdr:from>
    <xdr:to>
      <xdr:col>3</xdr:col>
      <xdr:colOff>66675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xdr:from>
      <xdr:col>13</xdr:col>
      <xdr:colOff>121920</xdr:colOff>
      <xdr:row>2</xdr:row>
      <xdr:rowOff>45720</xdr:rowOff>
    </xdr:from>
    <xdr:to>
      <xdr:col>14</xdr:col>
      <xdr:colOff>30480</xdr:colOff>
      <xdr:row>9</xdr:row>
      <xdr:rowOff>7620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197340" y="556260"/>
          <a:ext cx="899160" cy="1059180"/>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marL="0" indent="0" algn="ctr" rtl="0">
            <a:defRPr sz="1000"/>
          </a:pPr>
          <a:r>
            <a:rPr lang="en-US" sz="1200" b="0" i="1" u="none" strike="noStrike" baseline="0">
              <a:solidFill>
                <a:srgbClr val="000000"/>
              </a:solidFill>
              <a:latin typeface="Times New Roman"/>
              <a:ea typeface="+mn-ea"/>
              <a:cs typeface="Times New Roman"/>
            </a:rPr>
            <a:t>Good Hope +2 to hit and dmg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2135505"/>
          <a:ext cx="4290060" cy="64579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+10, Climb +12, Hide +14, Move Silently +10, Swim +10.</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+4 melee (1d3-4).</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307205" y="1266825"/>
          <a:ext cx="2459355" cy="150304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Weapon Finesse, Low Light Vision, Scent.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inthi@yahoo.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x14ac:dyDescent="0.3"/>
  <cols>
    <col min="1" max="1" width="14.3984375" style="46" bestFit="1" customWidth="1"/>
    <col min="2" max="2" width="11" style="172" customWidth="1"/>
    <col min="3" max="3" width="5.69921875" style="172" customWidth="1"/>
    <col min="4" max="4" width="13.69921875" style="46" bestFit="1" customWidth="1"/>
    <col min="5" max="5" width="11.19921875" style="172" bestFit="1" customWidth="1"/>
    <col min="6" max="6" width="12.796875" style="46" customWidth="1"/>
    <col min="7" max="7" width="12.796875" style="172" customWidth="1"/>
    <col min="8" max="16384" width="13" style="19"/>
  </cols>
  <sheetData>
    <row r="1" spans="1:7" ht="29.4" thickTop="1" thickBot="1" x14ac:dyDescent="0.35">
      <c r="A1" s="174" t="s">
        <v>195</v>
      </c>
      <c r="B1" s="175" t="s">
        <v>194</v>
      </c>
      <c r="C1" s="176"/>
      <c r="D1" s="177"/>
      <c r="E1" s="178"/>
      <c r="F1" s="177"/>
      <c r="G1" s="179" t="s">
        <v>535</v>
      </c>
    </row>
    <row r="2" spans="1:7" ht="17.399999999999999" thickTop="1" x14ac:dyDescent="0.3">
      <c r="A2" s="180" t="s">
        <v>536</v>
      </c>
      <c r="B2" s="181" t="s">
        <v>488</v>
      </c>
      <c r="C2" s="181"/>
      <c r="D2" s="182" t="s">
        <v>537</v>
      </c>
      <c r="E2" s="183" t="s">
        <v>170</v>
      </c>
      <c r="F2" s="182"/>
      <c r="G2" s="184"/>
    </row>
    <row r="3" spans="1:7" ht="16.8" x14ac:dyDescent="0.3">
      <c r="A3" s="180" t="s">
        <v>538</v>
      </c>
      <c r="B3" s="181" t="s">
        <v>197</v>
      </c>
      <c r="C3" s="181"/>
      <c r="D3" s="182" t="s">
        <v>93</v>
      </c>
      <c r="E3" s="183">
        <v>5</v>
      </c>
      <c r="F3" s="182"/>
      <c r="G3" s="184"/>
    </row>
    <row r="4" spans="1:7" ht="16.8" x14ac:dyDescent="0.3">
      <c r="A4" s="180" t="s">
        <v>538</v>
      </c>
      <c r="B4" s="181" t="s">
        <v>175</v>
      </c>
      <c r="C4" s="181"/>
      <c r="D4" s="182" t="s">
        <v>93</v>
      </c>
      <c r="E4" s="183">
        <v>7</v>
      </c>
      <c r="F4" s="182"/>
      <c r="G4" s="184"/>
    </row>
    <row r="5" spans="1:7" ht="16.8" x14ac:dyDescent="0.3">
      <c r="A5" s="180" t="s">
        <v>539</v>
      </c>
      <c r="B5" s="181" t="s">
        <v>455</v>
      </c>
      <c r="C5" s="181"/>
      <c r="D5" s="182" t="s">
        <v>540</v>
      </c>
      <c r="E5" s="183">
        <v>151</v>
      </c>
      <c r="F5" s="182"/>
      <c r="G5" s="184"/>
    </row>
    <row r="6" spans="1:7" ht="16.8" x14ac:dyDescent="0.3">
      <c r="A6" s="180" t="s">
        <v>541</v>
      </c>
      <c r="B6" s="181" t="s">
        <v>450</v>
      </c>
      <c r="C6" s="181"/>
      <c r="D6" s="182" t="s">
        <v>541</v>
      </c>
      <c r="E6" s="183" t="s">
        <v>450</v>
      </c>
      <c r="F6" s="182"/>
      <c r="G6" s="184"/>
    </row>
    <row r="7" spans="1:7" ht="17.399999999999999" thickBot="1" x14ac:dyDescent="0.35">
      <c r="A7" s="180" t="s">
        <v>542</v>
      </c>
      <c r="B7" s="181" t="s">
        <v>196</v>
      </c>
      <c r="C7" s="181"/>
      <c r="D7" s="182" t="s">
        <v>543</v>
      </c>
      <c r="E7" s="183" t="s">
        <v>463</v>
      </c>
      <c r="F7" s="182"/>
      <c r="G7" s="184"/>
    </row>
    <row r="8" spans="1:7" ht="17.399999999999999" thickTop="1" x14ac:dyDescent="0.3">
      <c r="A8" s="185" t="s">
        <v>544</v>
      </c>
      <c r="B8" s="573">
        <f>3+2</f>
        <v>5</v>
      </c>
      <c r="C8" s="574"/>
      <c r="D8" s="204" t="s">
        <v>545</v>
      </c>
      <c r="E8" s="502" t="s">
        <v>117</v>
      </c>
      <c r="F8" s="182"/>
      <c r="G8" s="184"/>
    </row>
    <row r="9" spans="1:7" ht="16.8" x14ac:dyDescent="0.3">
      <c r="A9" s="497" t="s">
        <v>546</v>
      </c>
      <c r="B9" s="498" t="str">
        <f>C12</f>
        <v>+0</v>
      </c>
      <c r="C9" s="499"/>
      <c r="D9" s="500" t="s">
        <v>547</v>
      </c>
      <c r="E9" s="501" t="s">
        <v>117</v>
      </c>
      <c r="F9" s="182"/>
      <c r="G9" s="184"/>
    </row>
    <row r="10" spans="1:7" ht="17.399999999999999" thickBot="1" x14ac:dyDescent="0.35">
      <c r="A10" s="203" t="s">
        <v>548</v>
      </c>
      <c r="B10" s="503" t="s">
        <v>509</v>
      </c>
      <c r="C10" s="506"/>
      <c r="D10" s="521" t="s">
        <v>549</v>
      </c>
      <c r="E10" s="522">
        <f>SUM(E3:E4,C16,2,1)</f>
        <v>15</v>
      </c>
      <c r="F10" s="186"/>
      <c r="G10" s="184"/>
    </row>
    <row r="11" spans="1:7" ht="17.399999999999999" thickTop="1" x14ac:dyDescent="0.3">
      <c r="A11" s="187" t="s">
        <v>550</v>
      </c>
      <c r="B11" s="561">
        <f>8-3</f>
        <v>5</v>
      </c>
      <c r="C11" s="188">
        <f t="shared" ref="C11:C16" si="0">IF(B11&gt;9.9,CONCATENATE("+",ROUNDDOWN((B11-10)/2,0)),ROUNDUP((B11-10)/2,0))</f>
        <v>-3</v>
      </c>
      <c r="D11" s="189" t="s">
        <v>551</v>
      </c>
      <c r="E11" s="210" t="s">
        <v>128</v>
      </c>
      <c r="F11" s="186"/>
      <c r="G11" s="184"/>
    </row>
    <row r="12" spans="1:7" ht="16.8" x14ac:dyDescent="0.3">
      <c r="A12" s="190" t="s">
        <v>552</v>
      </c>
      <c r="B12" s="199">
        <v>10</v>
      </c>
      <c r="C12" s="191" t="str">
        <f t="shared" si="0"/>
        <v>+0</v>
      </c>
      <c r="D12" s="192" t="s">
        <v>553</v>
      </c>
      <c r="E12" s="193">
        <f>SUM(Martial!G3:G18)+SUM(Equipment!C3:C41)</f>
        <v>34.5</v>
      </c>
      <c r="F12" s="186"/>
      <c r="G12" s="184"/>
    </row>
    <row r="13" spans="1:7" ht="16.8" x14ac:dyDescent="0.3">
      <c r="A13" s="194" t="s">
        <v>554</v>
      </c>
      <c r="B13" s="262">
        <f>12+4</f>
        <v>16</v>
      </c>
      <c r="C13" s="195" t="str">
        <f t="shared" si="0"/>
        <v>+3</v>
      </c>
      <c r="D13" s="192" t="s">
        <v>555</v>
      </c>
      <c r="E13" s="256">
        <f>ROUNDUP(((E3*4)*0.75)+((E4*4)*0.75)+((E3+E4)*C13),0)</f>
        <v>72</v>
      </c>
      <c r="F13" s="186"/>
      <c r="G13" s="184"/>
    </row>
    <row r="14" spans="1:7" ht="16.8" x14ac:dyDescent="0.3">
      <c r="A14" s="196" t="s">
        <v>556</v>
      </c>
      <c r="B14" s="262">
        <f>22+4</f>
        <v>26</v>
      </c>
      <c r="C14" s="191" t="str">
        <f t="shared" si="0"/>
        <v>+8</v>
      </c>
      <c r="D14" s="197" t="s">
        <v>557</v>
      </c>
      <c r="E14" s="205">
        <f>10+C12</f>
        <v>10</v>
      </c>
      <c r="F14" s="180"/>
      <c r="G14" s="184"/>
    </row>
    <row r="15" spans="1:7" ht="16.8" x14ac:dyDescent="0.3">
      <c r="A15" s="198" t="s">
        <v>558</v>
      </c>
      <c r="B15" s="199">
        <v>10</v>
      </c>
      <c r="C15" s="191" t="str">
        <f t="shared" si="0"/>
        <v>+0</v>
      </c>
      <c r="D15" s="197" t="s">
        <v>559</v>
      </c>
      <c r="E15" s="205">
        <f>E16-C12</f>
        <v>22</v>
      </c>
      <c r="F15" s="186"/>
      <c r="G15" s="184"/>
    </row>
    <row r="16" spans="1:7" ht="17.399999999999999" thickBot="1" x14ac:dyDescent="0.35">
      <c r="A16" s="200" t="s">
        <v>560</v>
      </c>
      <c r="B16" s="306">
        <v>10</v>
      </c>
      <c r="C16" s="201" t="str">
        <f t="shared" si="0"/>
        <v>+0</v>
      </c>
      <c r="D16" s="202" t="s">
        <v>561</v>
      </c>
      <c r="E16" s="296">
        <f>E14+SUM(Martial!B12:B14)</f>
        <v>22</v>
      </c>
      <c r="F16" s="263"/>
      <c r="G16" s="264"/>
    </row>
    <row r="17" ht="16.2" thickTop="1" x14ac:dyDescent="0.3"/>
  </sheetData>
  <phoneticPr fontId="0" type="noConversion"/>
  <conditionalFormatting sqref="E12">
    <cfRule type="cellIs" dxfId="67" priority="4" stopIfTrue="1" operator="greaterThan">
      <formula>66</formula>
    </cfRule>
    <cfRule type="cellIs" dxfId="66" priority="5" stopIfTrue="1" operator="between">
      <formula>33</formula>
      <formula>66</formula>
    </cfRule>
  </conditionalFormatting>
  <hyperlinks>
    <hyperlink ref="G1" r:id="rId1" display="Played by Jess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7"/>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40.19921875" style="46" bestFit="1" customWidth="1"/>
    <col min="2" max="2" width="5.8984375" style="46" bestFit="1" customWidth="1"/>
    <col min="3" max="3" width="7.59765625" style="172" hidden="1" customWidth="1"/>
    <col min="4" max="4" width="5.8984375" style="172" hidden="1" customWidth="1"/>
    <col min="5" max="5" width="9.8984375" style="172" bestFit="1" customWidth="1"/>
    <col min="6" max="6" width="7" style="172" customWidth="1"/>
    <col min="7" max="7" width="6" style="172" bestFit="1" customWidth="1"/>
    <col min="8" max="8" width="5.19921875" style="172" bestFit="1" customWidth="1"/>
    <col min="9" max="9" width="6.8984375" style="172" bestFit="1" customWidth="1"/>
    <col min="10" max="10" width="50.796875" style="46" bestFit="1" customWidth="1"/>
    <col min="11" max="16384" width="13" style="19"/>
  </cols>
  <sheetData>
    <row r="1" spans="1:10" ht="23.4" thickBot="1" x14ac:dyDescent="0.35">
      <c r="A1" s="86" t="s">
        <v>115</v>
      </c>
      <c r="B1" s="87"/>
      <c r="C1" s="87"/>
      <c r="D1" s="87"/>
      <c r="E1" s="87"/>
      <c r="F1" s="87"/>
      <c r="G1" s="87"/>
      <c r="H1" s="87"/>
      <c r="I1" s="87"/>
      <c r="J1" s="87"/>
    </row>
    <row r="2" spans="1:10" s="9" customFormat="1" ht="34.200000000000003" thickBot="1" x14ac:dyDescent="0.35">
      <c r="A2" s="4" t="s">
        <v>114</v>
      </c>
      <c r="B2" s="5" t="s">
        <v>27</v>
      </c>
      <c r="C2" s="5" t="s">
        <v>34</v>
      </c>
      <c r="D2" s="5" t="s">
        <v>26</v>
      </c>
      <c r="E2" s="6" t="s">
        <v>59</v>
      </c>
      <c r="F2" s="6" t="s">
        <v>35</v>
      </c>
      <c r="G2" s="6" t="s">
        <v>62</v>
      </c>
      <c r="H2" s="7" t="s">
        <v>113</v>
      </c>
      <c r="I2" s="6" t="s">
        <v>78</v>
      </c>
      <c r="J2" s="8" t="s">
        <v>118</v>
      </c>
    </row>
    <row r="3" spans="1:10" s="9" customFormat="1" ht="16.8" x14ac:dyDescent="0.3">
      <c r="A3" s="88" t="s">
        <v>65</v>
      </c>
      <c r="B3" s="89">
        <f>1+2</f>
        <v>3</v>
      </c>
      <c r="C3" s="89" t="s">
        <v>29</v>
      </c>
      <c r="D3" s="89" t="str">
        <f>IF(C3="Str",'Personal File'!$C$11,IF(C3="Dex",'Personal File'!$C$12,IF(C3="Con",'Personal File'!$C$13,IF(C3="Int",'Personal File'!$C$14,IF(C3="Wis",'Personal File'!$C$15,IF(C3="Cha",'Personal File'!$C$16))))))</f>
        <v>+3</v>
      </c>
      <c r="E3" s="90" t="str">
        <f>CONCATENATE(C3," (",D3,")")</f>
        <v>Con (+3)</v>
      </c>
      <c r="F3" s="559">
        <v>0</v>
      </c>
      <c r="G3" s="211">
        <f t="shared" ref="G3:G55" si="0">B3+D3+F3</f>
        <v>6</v>
      </c>
      <c r="H3" s="221">
        <f ca="1">RANDBETWEEN(1,20)</f>
        <v>18</v>
      </c>
      <c r="I3" s="213">
        <f t="shared" ref="I3:I55" ca="1" si="1">SUM(G3:H3)</f>
        <v>24</v>
      </c>
      <c r="J3" s="130" t="s">
        <v>457</v>
      </c>
    </row>
    <row r="4" spans="1:10" s="9" customFormat="1" ht="16.8" x14ac:dyDescent="0.3">
      <c r="A4" s="92" t="s">
        <v>66</v>
      </c>
      <c r="B4" s="89">
        <f>1+2</f>
        <v>3</v>
      </c>
      <c r="C4" s="89" t="s">
        <v>32</v>
      </c>
      <c r="D4" s="89" t="str">
        <f>IF(C4="Str",'Personal File'!$C$11,IF(C4="Dex",'Personal File'!$C$12,IF(C4="Con",'Personal File'!$C$13,IF(C4="Int",'Personal File'!$C$14,IF(C4="Wis",'Personal File'!$C$15,IF(C4="Cha",'Personal File'!$C$16))))))</f>
        <v>+0</v>
      </c>
      <c r="E4" s="93" t="str">
        <f t="shared" ref="E4:E5" si="2">CONCATENATE(C4," (",D4,")")</f>
        <v>Dex (+0)</v>
      </c>
      <c r="F4" s="559">
        <v>0</v>
      </c>
      <c r="G4" s="211">
        <f t="shared" si="0"/>
        <v>3</v>
      </c>
      <c r="H4" s="222">
        <f t="shared" ref="H4:H5" ca="1" si="3">RANDBETWEEN(1,20)</f>
        <v>3</v>
      </c>
      <c r="I4" s="213">
        <f t="shared" ca="1" si="1"/>
        <v>6</v>
      </c>
      <c r="J4" s="130" t="s">
        <v>534</v>
      </c>
    </row>
    <row r="5" spans="1:10" s="9" customFormat="1" ht="16.8" x14ac:dyDescent="0.3">
      <c r="A5" s="94" t="s">
        <v>67</v>
      </c>
      <c r="B5" s="95">
        <f>4+5</f>
        <v>9</v>
      </c>
      <c r="C5" s="95" t="s">
        <v>31</v>
      </c>
      <c r="D5" s="95" t="str">
        <f>IF(C5="Str",'Personal File'!$C$11,IF(C5="Dex",'Personal File'!$C$12,IF(C5="Con",'Personal File'!$C$13,IF(C5="Int",'Personal File'!$C$14,IF(C5="Wis",'Personal File'!$C$15,IF(C5="Cha",'Personal File'!$C$16))))))</f>
        <v>+0</v>
      </c>
      <c r="E5" s="96" t="str">
        <f t="shared" si="2"/>
        <v>Wis (+0)</v>
      </c>
      <c r="F5" s="560">
        <v>2</v>
      </c>
      <c r="G5" s="212">
        <f t="shared" si="0"/>
        <v>11</v>
      </c>
      <c r="H5" s="97">
        <f t="shared" ca="1" si="3"/>
        <v>19</v>
      </c>
      <c r="I5" s="214">
        <f t="shared" ca="1" si="1"/>
        <v>30</v>
      </c>
      <c r="J5" s="483" t="s">
        <v>457</v>
      </c>
    </row>
    <row r="6" spans="1:10" s="102" customFormat="1" ht="17.399999999999999" x14ac:dyDescent="0.3">
      <c r="A6" s="461" t="s">
        <v>36</v>
      </c>
      <c r="B6" s="462">
        <v>5</v>
      </c>
      <c r="C6" s="463" t="s">
        <v>30</v>
      </c>
      <c r="D6" s="464" t="str">
        <f>IF(C6="Str",'Personal File'!$C$11,IF(C6="Dex",'Personal File'!$C$12,IF(C6="Con",'Personal File'!$C$13,IF(C6="Int",'Personal File'!$C$14,IF(C6="Wis",'Personal File'!$C$15,IF(C6="Cha",'Personal File'!$C$16))))))</f>
        <v>+8</v>
      </c>
      <c r="E6" s="464" t="str">
        <f t="shared" ref="E6:E55" si="4">CONCATENATE(C6," (",D6,")")</f>
        <v>Int (+8)</v>
      </c>
      <c r="F6" s="465" t="s">
        <v>60</v>
      </c>
      <c r="G6" s="466">
        <f t="shared" si="0"/>
        <v>13</v>
      </c>
      <c r="H6" s="223">
        <f t="shared" ref="H6:H54" ca="1" si="5">RANDBETWEEN(1,20)</f>
        <v>13</v>
      </c>
      <c r="I6" s="467">
        <f t="shared" ca="1" si="1"/>
        <v>26</v>
      </c>
      <c r="J6" s="468" t="s">
        <v>201</v>
      </c>
    </row>
    <row r="7" spans="1:10" s="106" customFormat="1" ht="16.8" x14ac:dyDescent="0.3">
      <c r="A7" s="103" t="s">
        <v>37</v>
      </c>
      <c r="B7" s="89">
        <v>0</v>
      </c>
      <c r="C7" s="104" t="s">
        <v>32</v>
      </c>
      <c r="D7" s="105" t="str">
        <f>IF(C7="Str",'Personal File'!$C$11,IF(C7="Dex",'Personal File'!$C$12,IF(C7="Con",'Personal File'!$C$13,IF(C7="Int",'Personal File'!$C$14,IF(C7="Wis",'Personal File'!$C$15,IF(C7="Cha",'Personal File'!$C$16))))))</f>
        <v>+0</v>
      </c>
      <c r="E7" s="105" t="str">
        <f t="shared" si="4"/>
        <v>Dex (+0)</v>
      </c>
      <c r="F7" s="100" t="s">
        <v>60</v>
      </c>
      <c r="G7" s="101">
        <f t="shared" si="0"/>
        <v>0</v>
      </c>
      <c r="H7" s="223">
        <f t="shared" ca="1" si="5"/>
        <v>7</v>
      </c>
      <c r="I7" s="215">
        <f t="shared" ca="1" si="1"/>
        <v>7</v>
      </c>
      <c r="J7" s="91"/>
    </row>
    <row r="8" spans="1:10" s="108" customFormat="1" ht="16.8" x14ac:dyDescent="0.3">
      <c r="A8" s="126" t="s">
        <v>38</v>
      </c>
      <c r="B8" s="89">
        <v>0</v>
      </c>
      <c r="C8" s="127" t="s">
        <v>28</v>
      </c>
      <c r="D8" s="128" t="str">
        <f>IF(C8="Str",'Personal File'!$C$11,IF(C8="Dex",'Personal File'!$C$12,IF(C8="Con",'Personal File'!$C$13,IF(C8="Int",'Personal File'!$C$14,IF(C8="Wis",'Personal File'!$C$15,IF(C8="Cha",'Personal File'!$C$16))))))</f>
        <v>+0</v>
      </c>
      <c r="E8" s="129" t="str">
        <f t="shared" si="4"/>
        <v>Cha (+0)</v>
      </c>
      <c r="F8" s="101" t="s">
        <v>60</v>
      </c>
      <c r="G8" s="101">
        <f t="shared" si="0"/>
        <v>0</v>
      </c>
      <c r="H8" s="223">
        <f t="shared" ca="1" si="5"/>
        <v>5</v>
      </c>
      <c r="I8" s="215">
        <f t="shared" ca="1" si="1"/>
        <v>5</v>
      </c>
      <c r="J8" s="91"/>
    </row>
    <row r="9" spans="1:10" s="112" customFormat="1" ht="16.8" x14ac:dyDescent="0.3">
      <c r="A9" s="109" t="s">
        <v>39</v>
      </c>
      <c r="B9" s="89">
        <v>0</v>
      </c>
      <c r="C9" s="110" t="s">
        <v>33</v>
      </c>
      <c r="D9" s="111">
        <f>IF(C9="Str",'Personal File'!$C$11,IF(C9="Dex",'Personal File'!$C$12,IF(C9="Con",'Personal File'!$C$13,IF(C9="Int",'Personal File'!$C$14,IF(C9="Wis",'Personal File'!$C$15,IF(C9="Cha",'Personal File'!$C$16))))))</f>
        <v>-3</v>
      </c>
      <c r="E9" s="111" t="str">
        <f t="shared" si="4"/>
        <v>Str (-3)</v>
      </c>
      <c r="F9" s="100" t="s">
        <v>60</v>
      </c>
      <c r="G9" s="101">
        <f t="shared" si="0"/>
        <v>-3</v>
      </c>
      <c r="H9" s="223">
        <f t="shared" ca="1" si="5"/>
        <v>14</v>
      </c>
      <c r="I9" s="215">
        <f t="shared" ca="1" si="1"/>
        <v>11</v>
      </c>
      <c r="J9" s="91"/>
    </row>
    <row r="10" spans="1:10" s="112" customFormat="1" ht="16.8" x14ac:dyDescent="0.3">
      <c r="A10" s="113" t="s">
        <v>15</v>
      </c>
      <c r="B10" s="114">
        <v>14</v>
      </c>
      <c r="C10" s="115" t="s">
        <v>29</v>
      </c>
      <c r="D10" s="116" t="str">
        <f>IF(C10="Str",'Personal File'!$C$11,IF(C10="Dex",'Personal File'!$C$12,IF(C10="Con",'Personal File'!$C$13,IF(C10="Int",'Personal File'!$C$14,IF(C10="Wis",'Personal File'!$C$15,IF(C10="Cha",'Personal File'!$C$16))))))</f>
        <v>+3</v>
      </c>
      <c r="E10" s="116" t="str">
        <f t="shared" si="4"/>
        <v>Con (+3)</v>
      </c>
      <c r="F10" s="107" t="s">
        <v>200</v>
      </c>
      <c r="G10" s="117">
        <f t="shared" si="0"/>
        <v>22</v>
      </c>
      <c r="H10" s="223">
        <f t="shared" ca="1" si="5"/>
        <v>7</v>
      </c>
      <c r="I10" s="217">
        <f t="shared" ca="1" si="1"/>
        <v>29</v>
      </c>
      <c r="J10" s="118"/>
    </row>
    <row r="11" spans="1:10" s="102" customFormat="1" ht="16.8" x14ac:dyDescent="0.3">
      <c r="A11" s="206" t="s">
        <v>198</v>
      </c>
      <c r="B11" s="160">
        <v>0</v>
      </c>
      <c r="C11" s="207" t="s">
        <v>30</v>
      </c>
      <c r="D11" s="208" t="str">
        <f>IF(C11="Str",'Personal File'!$C$11,IF(C11="Dex",'Personal File'!$C$12,IF(C11="Con",'Personal File'!$C$13,IF(C11="Int",'Personal File'!$C$14,IF(C11="Wis",'Personal File'!$C$15,IF(C11="Cha",'Personal File'!$C$16))))))</f>
        <v>+8</v>
      </c>
      <c r="E11" s="208" t="str">
        <f t="shared" si="4"/>
        <v>Int (+8)</v>
      </c>
      <c r="F11" s="163" t="s">
        <v>60</v>
      </c>
      <c r="G11" s="163">
        <f t="shared" si="0"/>
        <v>8</v>
      </c>
      <c r="H11" s="223">
        <f t="shared" ca="1" si="5"/>
        <v>12</v>
      </c>
      <c r="I11" s="219">
        <f t="shared" ca="1" si="1"/>
        <v>20</v>
      </c>
      <c r="J11" s="209"/>
    </row>
    <row r="12" spans="1:10" s="125" customFormat="1" ht="16.8" x14ac:dyDescent="0.3">
      <c r="A12" s="469" t="s">
        <v>40</v>
      </c>
      <c r="B12" s="462">
        <v>2</v>
      </c>
      <c r="C12" s="463" t="s">
        <v>30</v>
      </c>
      <c r="D12" s="464" t="str">
        <f>IF(C12="Str",'Personal File'!$C$11,IF(C12="Dex",'Personal File'!$C$12,IF(C12="Con",'Personal File'!$C$13,IF(C12="Int",'Personal File'!$C$14,IF(C12="Wis",'Personal File'!$C$15,IF(C12="Cha",'Personal File'!$C$16))))))</f>
        <v>+8</v>
      </c>
      <c r="E12" s="464" t="str">
        <f t="shared" si="4"/>
        <v>Int (+8)</v>
      </c>
      <c r="F12" s="466" t="s">
        <v>60</v>
      </c>
      <c r="G12" s="465">
        <f t="shared" si="0"/>
        <v>10</v>
      </c>
      <c r="H12" s="223">
        <f t="shared" ca="1" si="5"/>
        <v>2</v>
      </c>
      <c r="I12" s="470">
        <f t="shared" ca="1" si="1"/>
        <v>12</v>
      </c>
      <c r="J12" s="468" t="s">
        <v>201</v>
      </c>
    </row>
    <row r="13" spans="1:10" s="106" customFormat="1" ht="16.8" x14ac:dyDescent="0.3">
      <c r="A13" s="126" t="s">
        <v>41</v>
      </c>
      <c r="B13" s="89">
        <v>0</v>
      </c>
      <c r="C13" s="127" t="s">
        <v>28</v>
      </c>
      <c r="D13" s="128" t="str">
        <f>IF(C13="Str",'Personal File'!$C$11,IF(C13="Dex",'Personal File'!$C$12,IF(C13="Con",'Personal File'!$C$13,IF(C13="Int",'Personal File'!$C$14,IF(C13="Wis",'Personal File'!$C$15,IF(C13="Cha",'Personal File'!$C$16))))))</f>
        <v>+0</v>
      </c>
      <c r="E13" s="129" t="str">
        <f t="shared" si="4"/>
        <v>Cha (+0)</v>
      </c>
      <c r="F13" s="101" t="s">
        <v>60</v>
      </c>
      <c r="G13" s="101">
        <f t="shared" si="0"/>
        <v>0</v>
      </c>
      <c r="H13" s="223">
        <f t="shared" ca="1" si="5"/>
        <v>18</v>
      </c>
      <c r="I13" s="215">
        <f t="shared" ca="1" si="1"/>
        <v>18</v>
      </c>
      <c r="J13" s="130"/>
    </row>
    <row r="14" spans="1:10" s="106" customFormat="1" ht="16.8" x14ac:dyDescent="0.3">
      <c r="A14" s="119" t="s">
        <v>42</v>
      </c>
      <c r="B14" s="120">
        <v>0</v>
      </c>
      <c r="C14" s="121" t="s">
        <v>30</v>
      </c>
      <c r="D14" s="122" t="str">
        <f>IF(C14="Str",'Personal File'!$C$11,IF(C14="Dex",'Personal File'!$C$12,IF(C14="Con",'Personal File'!$C$13,IF(C14="Int",'Personal File'!$C$14,IF(C14="Wis",'Personal File'!$C$15,IF(C14="Cha",'Personal File'!$C$16))))))</f>
        <v>+8</v>
      </c>
      <c r="E14" s="122" t="str">
        <f t="shared" si="4"/>
        <v>Int (+8)</v>
      </c>
      <c r="F14" s="123" t="s">
        <v>60</v>
      </c>
      <c r="G14" s="307">
        <f t="shared" si="0"/>
        <v>8</v>
      </c>
      <c r="H14" s="223">
        <f t="shared" ca="1" si="5"/>
        <v>5</v>
      </c>
      <c r="I14" s="308">
        <f t="shared" ca="1" si="1"/>
        <v>13</v>
      </c>
      <c r="J14" s="124"/>
    </row>
    <row r="15" spans="1:10" s="106" customFormat="1" ht="16.8" x14ac:dyDescent="0.3">
      <c r="A15" s="126" t="s">
        <v>43</v>
      </c>
      <c r="B15" s="89">
        <v>0</v>
      </c>
      <c r="C15" s="127" t="s">
        <v>28</v>
      </c>
      <c r="D15" s="128" t="str">
        <f>IF(C15="Str",'Personal File'!$C$11,IF(C15="Dex",'Personal File'!$C$12,IF(C15="Con",'Personal File'!$C$13,IF(C15="Int",'Personal File'!$C$14,IF(C15="Wis",'Personal File'!$C$15,IF(C15="Cha",'Personal File'!$C$16))))))</f>
        <v>+0</v>
      </c>
      <c r="E15" s="129" t="str">
        <f t="shared" si="4"/>
        <v>Cha (+0)</v>
      </c>
      <c r="F15" s="100" t="s">
        <v>60</v>
      </c>
      <c r="G15" s="101">
        <f t="shared" si="0"/>
        <v>0</v>
      </c>
      <c r="H15" s="223">
        <f t="shared" ca="1" si="5"/>
        <v>4</v>
      </c>
      <c r="I15" s="215">
        <f t="shared" ca="1" si="1"/>
        <v>4</v>
      </c>
      <c r="J15" s="130"/>
    </row>
    <row r="16" spans="1:10" s="106" customFormat="1" ht="16.8" x14ac:dyDescent="0.3">
      <c r="A16" s="103" t="s">
        <v>44</v>
      </c>
      <c r="B16" s="89">
        <v>0</v>
      </c>
      <c r="C16" s="104" t="s">
        <v>32</v>
      </c>
      <c r="D16" s="105" t="str">
        <f>IF(C16="Str",'Personal File'!$C$11,IF(C16="Dex",'Personal File'!$C$12,IF(C16="Con",'Personal File'!$C$13,IF(C16="Int",'Personal File'!$C$14,IF(C16="Wis",'Personal File'!$C$15,IF(C16="Cha",'Personal File'!$C$16))))))</f>
        <v>+0</v>
      </c>
      <c r="E16" s="93" t="str">
        <f t="shared" si="4"/>
        <v>Dex (+0)</v>
      </c>
      <c r="F16" s="100" t="s">
        <v>60</v>
      </c>
      <c r="G16" s="101">
        <f t="shared" si="0"/>
        <v>0</v>
      </c>
      <c r="H16" s="223">
        <f t="shared" ca="1" si="5"/>
        <v>18</v>
      </c>
      <c r="I16" s="215">
        <f t="shared" ca="1" si="1"/>
        <v>18</v>
      </c>
      <c r="J16" s="91"/>
    </row>
    <row r="17" spans="1:10" s="106" customFormat="1" ht="16.8" x14ac:dyDescent="0.3">
      <c r="A17" s="131" t="s">
        <v>45</v>
      </c>
      <c r="B17" s="132">
        <v>0</v>
      </c>
      <c r="C17" s="133" t="s">
        <v>30</v>
      </c>
      <c r="D17" s="134" t="str">
        <f>IF(C17="Str",'Personal File'!$C$11,IF(C17="Dex",'Personal File'!$C$12,IF(C17="Con",'Personal File'!$C$13,IF(C17="Int",'Personal File'!$C$14,IF(C17="Wis",'Personal File'!$C$15,IF(C17="Cha",'Personal File'!$C$16))))))</f>
        <v>+8</v>
      </c>
      <c r="E17" s="134" t="str">
        <f t="shared" si="4"/>
        <v>Int (+8)</v>
      </c>
      <c r="F17" s="135" t="s">
        <v>60</v>
      </c>
      <c r="G17" s="135">
        <f t="shared" si="0"/>
        <v>8</v>
      </c>
      <c r="H17" s="223">
        <f t="shared" ca="1" si="5"/>
        <v>2</v>
      </c>
      <c r="I17" s="218">
        <f t="shared" ca="1" si="1"/>
        <v>10</v>
      </c>
      <c r="J17" s="136"/>
    </row>
    <row r="18" spans="1:10" s="106" customFormat="1" ht="16.8" x14ac:dyDescent="0.3">
      <c r="A18" s="126" t="s">
        <v>46</v>
      </c>
      <c r="B18" s="89">
        <v>0</v>
      </c>
      <c r="C18" s="127" t="s">
        <v>28</v>
      </c>
      <c r="D18" s="128" t="str">
        <f>IF(C18="Str",'Personal File'!$C$11,IF(C18="Dex",'Personal File'!$C$12,IF(C18="Con",'Personal File'!$C$13,IF(C18="Int",'Personal File'!$C$14,IF(C18="Wis",'Personal File'!$C$15,IF(C18="Cha",'Personal File'!$C$16))))))</f>
        <v>+0</v>
      </c>
      <c r="E18" s="129" t="str">
        <f t="shared" si="4"/>
        <v>Cha (+0)</v>
      </c>
      <c r="F18" s="101" t="s">
        <v>60</v>
      </c>
      <c r="G18" s="101">
        <f t="shared" si="0"/>
        <v>0</v>
      </c>
      <c r="H18" s="223">
        <f t="shared" ca="1" si="5"/>
        <v>19</v>
      </c>
      <c r="I18" s="215">
        <f t="shared" ca="1" si="1"/>
        <v>19</v>
      </c>
      <c r="J18" s="91"/>
    </row>
    <row r="19" spans="1:10" s="106" customFormat="1" ht="16.8" x14ac:dyDescent="0.3">
      <c r="A19" s="137" t="s">
        <v>16</v>
      </c>
      <c r="B19" s="120">
        <v>0</v>
      </c>
      <c r="C19" s="138" t="s">
        <v>28</v>
      </c>
      <c r="D19" s="139" t="str">
        <f>IF(C19="Str",'Personal File'!$C$11,IF(C19="Dex",'Personal File'!$C$12,IF(C19="Con",'Personal File'!$C$13,IF(C19="Int",'Personal File'!$C$14,IF(C19="Wis",'Personal File'!$C$15,IF(C19="Cha",'Personal File'!$C$16))))))</f>
        <v>+0</v>
      </c>
      <c r="E19" s="139" t="str">
        <f t="shared" si="4"/>
        <v>Cha (+0)</v>
      </c>
      <c r="F19" s="123" t="s">
        <v>60</v>
      </c>
      <c r="G19" s="307">
        <f t="shared" si="0"/>
        <v>0</v>
      </c>
      <c r="H19" s="223">
        <f t="shared" ca="1" si="5"/>
        <v>9</v>
      </c>
      <c r="I19" s="308">
        <f t="shared" ca="1" si="1"/>
        <v>9</v>
      </c>
      <c r="J19" s="124"/>
    </row>
    <row r="20" spans="1:10" s="106" customFormat="1" ht="16.8" x14ac:dyDescent="0.3">
      <c r="A20" s="458" t="s">
        <v>47</v>
      </c>
      <c r="B20" s="270">
        <v>13</v>
      </c>
      <c r="C20" s="459" t="s">
        <v>31</v>
      </c>
      <c r="D20" s="460" t="str">
        <f>IF(C20="Str",'Personal File'!$C$11,IF(C20="Dex",'Personal File'!$C$12,IF(C20="Con",'Personal File'!$C$13,IF(C20="Int",'Personal File'!$C$14,IF(C20="Wis",'Personal File'!$C$15,IF(C20="Cha",'Personal File'!$C$16))))))</f>
        <v>+0</v>
      </c>
      <c r="E20" s="460" t="str">
        <f t="shared" si="4"/>
        <v>Wis (+0)</v>
      </c>
      <c r="F20" s="107" t="s">
        <v>60</v>
      </c>
      <c r="G20" s="107">
        <f t="shared" si="0"/>
        <v>13</v>
      </c>
      <c r="H20" s="223">
        <f t="shared" ca="1" si="5"/>
        <v>1</v>
      </c>
      <c r="I20" s="216">
        <f t="shared" ca="1" si="1"/>
        <v>14</v>
      </c>
      <c r="J20" s="475" t="s">
        <v>447</v>
      </c>
    </row>
    <row r="21" spans="1:10" s="106" customFormat="1" ht="16.8" x14ac:dyDescent="0.3">
      <c r="A21" s="103" t="s">
        <v>48</v>
      </c>
      <c r="B21" s="89">
        <v>0</v>
      </c>
      <c r="C21" s="104" t="s">
        <v>32</v>
      </c>
      <c r="D21" s="105" t="str">
        <f>IF(C21="Str",'Personal File'!$C$11,IF(C21="Dex",'Personal File'!$C$12,IF(C21="Con",'Personal File'!$C$13,IF(C21="Int",'Personal File'!$C$14,IF(C21="Wis",'Personal File'!$C$15,IF(C21="Cha",'Personal File'!$C$16))))))</f>
        <v>+0</v>
      </c>
      <c r="E21" s="105" t="str">
        <f t="shared" si="4"/>
        <v>Dex (+0)</v>
      </c>
      <c r="F21" s="100" t="s">
        <v>60</v>
      </c>
      <c r="G21" s="101">
        <f t="shared" si="0"/>
        <v>0</v>
      </c>
      <c r="H21" s="223">
        <f t="shared" ca="1" si="5"/>
        <v>3</v>
      </c>
      <c r="I21" s="215">
        <f t="shared" ca="1" si="1"/>
        <v>3</v>
      </c>
      <c r="J21" s="130"/>
    </row>
    <row r="22" spans="1:10" s="106" customFormat="1" ht="16.8" x14ac:dyDescent="0.3">
      <c r="A22" s="126" t="s">
        <v>49</v>
      </c>
      <c r="B22" s="89">
        <v>1</v>
      </c>
      <c r="C22" s="127" t="s">
        <v>28</v>
      </c>
      <c r="D22" s="128" t="str">
        <f>IF(C22="Str",'Personal File'!$C$11,IF(C22="Dex",'Personal File'!$C$12,IF(C22="Con",'Personal File'!$C$13,IF(C22="Int",'Personal File'!$C$14,IF(C22="Wis",'Personal File'!$C$15,IF(C22="Cha",'Personal File'!$C$16))))))</f>
        <v>+0</v>
      </c>
      <c r="E22" s="128" t="str">
        <f t="shared" si="4"/>
        <v>Cha (+0)</v>
      </c>
      <c r="F22" s="101" t="s">
        <v>60</v>
      </c>
      <c r="G22" s="101">
        <f t="shared" si="0"/>
        <v>1</v>
      </c>
      <c r="H22" s="223">
        <f t="shared" ca="1" si="5"/>
        <v>20</v>
      </c>
      <c r="I22" s="215">
        <f t="shared" ca="1" si="1"/>
        <v>21</v>
      </c>
      <c r="J22" s="91"/>
    </row>
    <row r="23" spans="1:10" s="106" customFormat="1" ht="16.8" x14ac:dyDescent="0.3">
      <c r="A23" s="109" t="s">
        <v>50</v>
      </c>
      <c r="B23" s="89">
        <v>0</v>
      </c>
      <c r="C23" s="110" t="s">
        <v>33</v>
      </c>
      <c r="D23" s="111">
        <f>IF(C23="Str",'Personal File'!$C$11,IF(C23="Dex",'Personal File'!$C$12,IF(C23="Con",'Personal File'!$C$13,IF(C23="Int",'Personal File'!$C$14,IF(C23="Wis",'Personal File'!$C$15,IF(C23="Cha",'Personal File'!$C$16))))))</f>
        <v>-3</v>
      </c>
      <c r="E23" s="111" t="str">
        <f t="shared" si="4"/>
        <v>Str (-3)</v>
      </c>
      <c r="F23" s="100" t="s">
        <v>60</v>
      </c>
      <c r="G23" s="101">
        <f t="shared" si="0"/>
        <v>-3</v>
      </c>
      <c r="H23" s="223">
        <f t="shared" ca="1" si="5"/>
        <v>15</v>
      </c>
      <c r="I23" s="215">
        <f t="shared" ca="1" si="1"/>
        <v>12</v>
      </c>
      <c r="J23" s="91"/>
    </row>
    <row r="24" spans="1:10" s="106" customFormat="1" ht="16.8" x14ac:dyDescent="0.3">
      <c r="A24" s="143" t="s">
        <v>81</v>
      </c>
      <c r="B24" s="114">
        <v>14</v>
      </c>
      <c r="C24" s="144" t="s">
        <v>30</v>
      </c>
      <c r="D24" s="145" t="str">
        <f>IF(C24="Str",'Personal File'!$C$11,IF(C24="Dex",'Personal File'!$C$12,IF(C24="Con",'Personal File'!$C$13,IF(C24="Int",'Personal File'!$C$14,IF(C24="Wis",'Personal File'!$C$15,IF(C24="Cha",'Personal File'!$C$16))))))</f>
        <v>+8</v>
      </c>
      <c r="E24" s="145" t="str">
        <f t="shared" si="4"/>
        <v>Int (+8)</v>
      </c>
      <c r="F24" s="107" t="s">
        <v>85</v>
      </c>
      <c r="G24" s="117">
        <f t="shared" si="0"/>
        <v>24</v>
      </c>
      <c r="H24" s="223">
        <f t="shared" ca="1" si="5"/>
        <v>11</v>
      </c>
      <c r="I24" s="217">
        <f t="shared" ca="1" si="1"/>
        <v>35</v>
      </c>
      <c r="J24" s="118" t="s">
        <v>366</v>
      </c>
    </row>
    <row r="25" spans="1:10" s="106" customFormat="1" ht="16.8" x14ac:dyDescent="0.3">
      <c r="A25" s="143" t="s">
        <v>219</v>
      </c>
      <c r="B25" s="114">
        <v>2</v>
      </c>
      <c r="C25" s="144" t="s">
        <v>30</v>
      </c>
      <c r="D25" s="145" t="str">
        <f>IF(C25="Str",'Personal File'!$C$11,IF(C25="Dex",'Personal File'!$C$12,IF(C25="Con",'Personal File'!$C$13,IF(C25="Int",'Personal File'!$C$14,IF(C25="Wis",'Personal File'!$C$15,IF(C25="Cha",'Personal File'!$C$16))))))</f>
        <v>+8</v>
      </c>
      <c r="E25" s="145" t="str">
        <f t="shared" ref="E25:E30" si="6">CONCATENATE(C25," (",D25,")")</f>
        <v>Int (+8)</v>
      </c>
      <c r="F25" s="107" t="s">
        <v>60</v>
      </c>
      <c r="G25" s="117">
        <f t="shared" ref="G25:G30" si="7">B25+D25+F25</f>
        <v>10</v>
      </c>
      <c r="H25" s="223">
        <f t="shared" ca="1" si="5"/>
        <v>3</v>
      </c>
      <c r="I25" s="217">
        <f t="shared" ref="I25:I30" ca="1" si="8">SUM(G25:H25)</f>
        <v>13</v>
      </c>
      <c r="J25" s="118" t="s">
        <v>362</v>
      </c>
    </row>
    <row r="26" spans="1:10" s="106" customFormat="1" ht="16.8" x14ac:dyDescent="0.3">
      <c r="A26" s="143" t="s">
        <v>220</v>
      </c>
      <c r="B26" s="114">
        <v>7</v>
      </c>
      <c r="C26" s="144" t="s">
        <v>30</v>
      </c>
      <c r="D26" s="145" t="str">
        <f>IF(C26="Str",'Personal File'!$C$11,IF(C26="Dex",'Personal File'!$C$12,IF(C26="Con",'Personal File'!$C$13,IF(C26="Int",'Personal File'!$C$14,IF(C26="Wis",'Personal File'!$C$15,IF(C26="Cha",'Personal File'!$C$16))))))</f>
        <v>+8</v>
      </c>
      <c r="E26" s="145" t="str">
        <f t="shared" si="6"/>
        <v>Int (+8)</v>
      </c>
      <c r="F26" s="107" t="s">
        <v>60</v>
      </c>
      <c r="G26" s="117">
        <f t="shared" si="7"/>
        <v>15</v>
      </c>
      <c r="H26" s="223">
        <f t="shared" ca="1" si="5"/>
        <v>19</v>
      </c>
      <c r="I26" s="217">
        <f t="shared" ca="1" si="8"/>
        <v>34</v>
      </c>
      <c r="J26" s="118" t="s">
        <v>364</v>
      </c>
    </row>
    <row r="27" spans="1:10" s="106" customFormat="1" ht="16.8" x14ac:dyDescent="0.3">
      <c r="A27" s="143" t="s">
        <v>221</v>
      </c>
      <c r="B27" s="114">
        <v>2</v>
      </c>
      <c r="C27" s="144" t="s">
        <v>30</v>
      </c>
      <c r="D27" s="145" t="str">
        <f>IF(C27="Str",'Personal File'!$C$11,IF(C27="Dex",'Personal File'!$C$12,IF(C27="Con",'Personal File'!$C$13,IF(C27="Int",'Personal File'!$C$14,IF(C27="Wis",'Personal File'!$C$15,IF(C27="Cha",'Personal File'!$C$16))))))</f>
        <v>+8</v>
      </c>
      <c r="E27" s="145" t="str">
        <f t="shared" si="6"/>
        <v>Int (+8)</v>
      </c>
      <c r="F27" s="107" t="s">
        <v>60</v>
      </c>
      <c r="G27" s="117">
        <f t="shared" si="7"/>
        <v>10</v>
      </c>
      <c r="H27" s="223">
        <f t="shared" ca="1" si="5"/>
        <v>6</v>
      </c>
      <c r="I27" s="217">
        <f t="shared" ca="1" si="8"/>
        <v>16</v>
      </c>
      <c r="J27" s="118"/>
    </row>
    <row r="28" spans="1:10" s="106" customFormat="1" ht="16.8" x14ac:dyDescent="0.3">
      <c r="A28" s="143" t="s">
        <v>222</v>
      </c>
      <c r="B28" s="114">
        <v>2</v>
      </c>
      <c r="C28" s="144" t="s">
        <v>30</v>
      </c>
      <c r="D28" s="145" t="str">
        <f>IF(C28="Str",'Personal File'!$C$11,IF(C28="Dex",'Personal File'!$C$12,IF(C28="Con",'Personal File'!$C$13,IF(C28="Int",'Personal File'!$C$14,IF(C28="Wis",'Personal File'!$C$15,IF(C28="Cha",'Personal File'!$C$16))))))</f>
        <v>+8</v>
      </c>
      <c r="E28" s="145" t="str">
        <f t="shared" si="6"/>
        <v>Int (+8)</v>
      </c>
      <c r="F28" s="107" t="s">
        <v>60</v>
      </c>
      <c r="G28" s="117">
        <f t="shared" si="7"/>
        <v>10</v>
      </c>
      <c r="H28" s="223">
        <f t="shared" ca="1" si="5"/>
        <v>3</v>
      </c>
      <c r="I28" s="217">
        <f t="shared" ca="1" si="8"/>
        <v>13</v>
      </c>
      <c r="J28" s="118"/>
    </row>
    <row r="29" spans="1:10" s="106" customFormat="1" ht="16.8" x14ac:dyDescent="0.3">
      <c r="A29" s="143" t="s">
        <v>223</v>
      </c>
      <c r="B29" s="114">
        <v>2</v>
      </c>
      <c r="C29" s="144" t="s">
        <v>30</v>
      </c>
      <c r="D29" s="145" t="str">
        <f>IF(C29="Str",'Personal File'!$C$11,IF(C29="Dex",'Personal File'!$C$12,IF(C29="Con",'Personal File'!$C$13,IF(C29="Int",'Personal File'!$C$14,IF(C29="Wis",'Personal File'!$C$15,IF(C29="Cha",'Personal File'!$C$16))))))</f>
        <v>+8</v>
      </c>
      <c r="E29" s="145" t="str">
        <f t="shared" si="6"/>
        <v>Int (+8)</v>
      </c>
      <c r="F29" s="107" t="s">
        <v>60</v>
      </c>
      <c r="G29" s="117">
        <f t="shared" si="7"/>
        <v>10</v>
      </c>
      <c r="H29" s="223">
        <f t="shared" ca="1" si="5"/>
        <v>20</v>
      </c>
      <c r="I29" s="217">
        <f t="shared" ca="1" si="8"/>
        <v>30</v>
      </c>
      <c r="J29" s="118" t="s">
        <v>363</v>
      </c>
    </row>
    <row r="30" spans="1:10" s="106" customFormat="1" ht="16.8" x14ac:dyDescent="0.3">
      <c r="A30" s="143" t="s">
        <v>224</v>
      </c>
      <c r="B30" s="114">
        <v>7</v>
      </c>
      <c r="C30" s="144" t="s">
        <v>30</v>
      </c>
      <c r="D30" s="145" t="str">
        <f>IF(C30="Str",'Personal File'!$C$11,IF(C30="Dex",'Personal File'!$C$12,IF(C30="Con",'Personal File'!$C$13,IF(C30="Int",'Personal File'!$C$14,IF(C30="Wis",'Personal File'!$C$15,IF(C30="Cha",'Personal File'!$C$16))))))</f>
        <v>+8</v>
      </c>
      <c r="E30" s="145" t="str">
        <f t="shared" si="6"/>
        <v>Int (+8)</v>
      </c>
      <c r="F30" s="107" t="s">
        <v>60</v>
      </c>
      <c r="G30" s="117">
        <f t="shared" si="7"/>
        <v>15</v>
      </c>
      <c r="H30" s="223">
        <f t="shared" ca="1" si="5"/>
        <v>2</v>
      </c>
      <c r="I30" s="217">
        <f t="shared" ca="1" si="8"/>
        <v>17</v>
      </c>
      <c r="J30" s="118" t="s">
        <v>365</v>
      </c>
    </row>
    <row r="31" spans="1:10" s="106" customFormat="1" ht="16.8" x14ac:dyDescent="0.3">
      <c r="A31" s="269" t="s">
        <v>203</v>
      </c>
      <c r="B31" s="270">
        <v>2</v>
      </c>
      <c r="C31" s="271" t="s">
        <v>30</v>
      </c>
      <c r="D31" s="272" t="str">
        <f>IF(C31="Str",'Personal File'!$C$11,IF(C31="Dex",'Personal File'!$C$12,IF(C31="Con",'Personal File'!$C$13,IF(C31="Int",'Personal File'!$C$14,IF(C31="Wis",'Personal File'!$C$15,IF(C31="Cha",'Personal File'!$C$16))))))</f>
        <v>+8</v>
      </c>
      <c r="E31" s="272" t="str">
        <f t="shared" si="4"/>
        <v>Int (+8)</v>
      </c>
      <c r="F31" s="259" t="s">
        <v>60</v>
      </c>
      <c r="G31" s="107">
        <f t="shared" ref="G31:G32" si="9">B31+D31+F31</f>
        <v>10</v>
      </c>
      <c r="H31" s="223">
        <f t="shared" ca="1" si="5"/>
        <v>7</v>
      </c>
      <c r="I31" s="216">
        <f t="shared" ref="I31:I32" ca="1" si="10">SUM(G31:H31)</f>
        <v>17</v>
      </c>
      <c r="J31" s="273"/>
    </row>
    <row r="32" spans="1:10" s="106" customFormat="1" ht="16.8" x14ac:dyDescent="0.3">
      <c r="A32" s="269" t="s">
        <v>202</v>
      </c>
      <c r="B32" s="270">
        <v>5</v>
      </c>
      <c r="C32" s="271" t="s">
        <v>30</v>
      </c>
      <c r="D32" s="272" t="str">
        <f>IF(C32="Str",'Personal File'!$C$11,IF(C32="Dex",'Personal File'!$C$12,IF(C32="Con",'Personal File'!$C$13,IF(C32="Int",'Personal File'!$C$14,IF(C32="Wis",'Personal File'!$C$15,IF(C32="Cha",'Personal File'!$C$16))))))</f>
        <v>+8</v>
      </c>
      <c r="E32" s="272" t="str">
        <f t="shared" si="4"/>
        <v>Int (+8)</v>
      </c>
      <c r="F32" s="259" t="s">
        <v>60</v>
      </c>
      <c r="G32" s="107">
        <f t="shared" si="9"/>
        <v>13</v>
      </c>
      <c r="H32" s="223">
        <f t="shared" ca="1" si="5"/>
        <v>17</v>
      </c>
      <c r="I32" s="216">
        <f t="shared" ca="1" si="10"/>
        <v>30</v>
      </c>
      <c r="J32" s="273" t="s">
        <v>361</v>
      </c>
    </row>
    <row r="33" spans="1:10" s="106" customFormat="1" ht="16.8" x14ac:dyDescent="0.3">
      <c r="A33" s="269" t="s">
        <v>442</v>
      </c>
      <c r="B33" s="270">
        <v>13</v>
      </c>
      <c r="C33" s="271" t="s">
        <v>30</v>
      </c>
      <c r="D33" s="272" t="str">
        <f>IF(C33="Str",'Personal File'!$C$11,IF(C33="Dex",'Personal File'!$C$12,IF(C33="Con",'Personal File'!$C$13,IF(C33="Int",'Personal File'!$C$14,IF(C33="Wis",'Personal File'!$C$15,IF(C33="Cha",'Personal File'!$C$16))))))</f>
        <v>+8</v>
      </c>
      <c r="E33" s="272" t="str">
        <f t="shared" ref="E33" si="11">CONCATENATE(C33," (",D33,")")</f>
        <v>Int (+8)</v>
      </c>
      <c r="F33" s="259" t="s">
        <v>60</v>
      </c>
      <c r="G33" s="107">
        <f t="shared" si="0"/>
        <v>21</v>
      </c>
      <c r="H33" s="223">
        <f t="shared" ca="1" si="5"/>
        <v>12</v>
      </c>
      <c r="I33" s="216">
        <f t="shared" ca="1" si="1"/>
        <v>33</v>
      </c>
      <c r="J33" s="273" t="s">
        <v>443</v>
      </c>
    </row>
    <row r="34" spans="1:10" s="106" customFormat="1" ht="16.8" x14ac:dyDescent="0.3">
      <c r="A34" s="140" t="s">
        <v>51</v>
      </c>
      <c r="B34" s="89">
        <v>0</v>
      </c>
      <c r="C34" s="141" t="s">
        <v>31</v>
      </c>
      <c r="D34" s="142" t="str">
        <f>IF(C34="Str",'Personal File'!$C$11,IF(C34="Dex",'Personal File'!$C$12,IF(C34="Con",'Personal File'!$C$13,IF(C34="Int",'Personal File'!$C$14,IF(C34="Wis",'Personal File'!$C$15,IF(C34="Cha",'Personal File'!$C$16))))))</f>
        <v>+0</v>
      </c>
      <c r="E34" s="260" t="str">
        <f t="shared" si="4"/>
        <v>Wis (+0)</v>
      </c>
      <c r="F34" s="100">
        <f>2+2+2</f>
        <v>6</v>
      </c>
      <c r="G34" s="101">
        <f t="shared" si="0"/>
        <v>6</v>
      </c>
      <c r="H34" s="223">
        <f t="shared" ca="1" si="5"/>
        <v>16</v>
      </c>
      <c r="I34" s="215">
        <f t="shared" ca="1" si="1"/>
        <v>22</v>
      </c>
      <c r="J34" s="91"/>
    </row>
    <row r="35" spans="1:10" s="106" customFormat="1" ht="16.8" x14ac:dyDescent="0.3">
      <c r="A35" s="103" t="s">
        <v>17</v>
      </c>
      <c r="B35" s="89">
        <v>0</v>
      </c>
      <c r="C35" s="104" t="s">
        <v>32</v>
      </c>
      <c r="D35" s="105" t="str">
        <f>IF(C35="Str",'Personal File'!$C$11,IF(C35="Dex",'Personal File'!$C$12,IF(C35="Con",'Personal File'!$C$13,IF(C35="Int",'Personal File'!$C$14,IF(C35="Wis",'Personal File'!$C$15,IF(C35="Cha",'Personal File'!$C$16))))))</f>
        <v>+0</v>
      </c>
      <c r="E35" s="105" t="str">
        <f t="shared" si="4"/>
        <v>Dex (+0)</v>
      </c>
      <c r="F35" s="100" t="s">
        <v>60</v>
      </c>
      <c r="G35" s="101">
        <f t="shared" si="0"/>
        <v>0</v>
      </c>
      <c r="H35" s="223">
        <f t="shared" ca="1" si="5"/>
        <v>14</v>
      </c>
      <c r="I35" s="215">
        <f t="shared" ca="1" si="1"/>
        <v>14</v>
      </c>
      <c r="J35" s="130"/>
    </row>
    <row r="36" spans="1:10" s="106" customFormat="1" ht="16.8" x14ac:dyDescent="0.3">
      <c r="A36" s="146" t="s">
        <v>52</v>
      </c>
      <c r="B36" s="120">
        <v>0</v>
      </c>
      <c r="C36" s="147" t="s">
        <v>32</v>
      </c>
      <c r="D36" s="148" t="str">
        <f>IF(C36="Str",'Personal File'!$C$11,IF(C36="Dex",'Personal File'!$C$12,IF(C36="Con",'Personal File'!$C$13,IF(C36="Int",'Personal File'!$C$14,IF(C36="Wis",'Personal File'!$C$15,IF(C36="Cha",'Personal File'!$C$16))))))</f>
        <v>+0</v>
      </c>
      <c r="E36" s="148" t="str">
        <f t="shared" si="4"/>
        <v>Dex (+0)</v>
      </c>
      <c r="F36" s="123" t="s">
        <v>60</v>
      </c>
      <c r="G36" s="307">
        <f t="shared" si="0"/>
        <v>0</v>
      </c>
      <c r="H36" s="223">
        <f t="shared" ca="1" si="5"/>
        <v>13</v>
      </c>
      <c r="I36" s="308">
        <f t="shared" ca="1" si="1"/>
        <v>13</v>
      </c>
      <c r="J36" s="124"/>
    </row>
    <row r="37" spans="1:10" ht="16.8" x14ac:dyDescent="0.3">
      <c r="A37" s="126" t="s">
        <v>129</v>
      </c>
      <c r="B37" s="89">
        <v>0</v>
      </c>
      <c r="C37" s="127" t="s">
        <v>28</v>
      </c>
      <c r="D37" s="128" t="str">
        <f>IF(C37="Str",'Personal File'!$C$11,IF(C37="Dex",'Personal File'!$C$12,IF(C37="Con",'Personal File'!$C$13,IF(C37="Int",'Personal File'!$C$14,IF(C37="Wis",'Personal File'!$C$15,IF(C37="Cha",'Personal File'!$C$16))))))</f>
        <v>+0</v>
      </c>
      <c r="E37" s="128" t="str">
        <f t="shared" si="4"/>
        <v>Cha (+0)</v>
      </c>
      <c r="F37" s="101" t="s">
        <v>60</v>
      </c>
      <c r="G37" s="101">
        <f t="shared" si="0"/>
        <v>0</v>
      </c>
      <c r="H37" s="223">
        <f t="shared" ca="1" si="5"/>
        <v>14</v>
      </c>
      <c r="I37" s="215">
        <f t="shared" ca="1" si="1"/>
        <v>14</v>
      </c>
      <c r="J37" s="91"/>
    </row>
    <row r="38" spans="1:10" ht="16.8" x14ac:dyDescent="0.3">
      <c r="A38" s="126" t="s">
        <v>199</v>
      </c>
      <c r="B38" s="89">
        <v>0</v>
      </c>
      <c r="C38" s="141" t="s">
        <v>31</v>
      </c>
      <c r="D38" s="142" t="str">
        <f>IF(C38="Str",'Personal File'!$C$11,IF(C38="Dex",'Personal File'!$C$12,IF(C38="Con",'Personal File'!$C$13,IF(C38="Int",'Personal File'!$C$14,IF(C38="Wis",'Personal File'!$C$15,IF(C38="Cha",'Personal File'!$C$16))))))</f>
        <v>+0</v>
      </c>
      <c r="E38" s="142" t="str">
        <f t="shared" si="4"/>
        <v>Wis (+0)</v>
      </c>
      <c r="F38" s="101" t="s">
        <v>60</v>
      </c>
      <c r="G38" s="101">
        <f t="shared" si="0"/>
        <v>0</v>
      </c>
      <c r="H38" s="223">
        <f t="shared" ca="1" si="5"/>
        <v>7</v>
      </c>
      <c r="I38" s="215">
        <f t="shared" ca="1" si="1"/>
        <v>7</v>
      </c>
      <c r="J38" s="91"/>
    </row>
    <row r="39" spans="1:10" ht="16.8" x14ac:dyDescent="0.3">
      <c r="A39" s="103" t="s">
        <v>18</v>
      </c>
      <c r="B39" s="89">
        <v>0</v>
      </c>
      <c r="C39" s="104" t="s">
        <v>32</v>
      </c>
      <c r="D39" s="105" t="str">
        <f>IF(C39="Str",'Personal File'!$C$11,IF(C39="Dex",'Personal File'!$C$12,IF(C39="Con",'Personal File'!$C$13,IF(C39="Int",'Personal File'!$C$14,IF(C39="Wis",'Personal File'!$C$15,IF(C39="Cha",'Personal File'!$C$16))))))</f>
        <v>+0</v>
      </c>
      <c r="E39" s="93" t="str">
        <f t="shared" si="4"/>
        <v>Dex (+0)</v>
      </c>
      <c r="F39" s="101" t="s">
        <v>60</v>
      </c>
      <c r="G39" s="101">
        <f t="shared" si="0"/>
        <v>0</v>
      </c>
      <c r="H39" s="223">
        <f t="shared" ca="1" si="5"/>
        <v>1</v>
      </c>
      <c r="I39" s="215">
        <f t="shared" ca="1" si="1"/>
        <v>1</v>
      </c>
      <c r="J39" s="91"/>
    </row>
    <row r="40" spans="1:10" ht="16.8" x14ac:dyDescent="0.3">
      <c r="A40" s="149" t="s">
        <v>19</v>
      </c>
      <c r="B40" s="89">
        <v>0</v>
      </c>
      <c r="C40" s="98" t="s">
        <v>30</v>
      </c>
      <c r="D40" s="99" t="str">
        <f>IF(C40="Str",'Personal File'!$C$11,IF(C40="Dex",'Personal File'!$C$12,IF(C40="Con",'Personal File'!$C$13,IF(C40="Int",'Personal File'!$C$14,IF(C40="Wis",'Personal File'!$C$15,IF(C40="Cha",'Personal File'!$C$16))))))</f>
        <v>+8</v>
      </c>
      <c r="E40" s="99" t="str">
        <f t="shared" si="4"/>
        <v>Int (+8)</v>
      </c>
      <c r="F40" s="101" t="s">
        <v>60</v>
      </c>
      <c r="G40" s="101">
        <f t="shared" si="0"/>
        <v>8</v>
      </c>
      <c r="H40" s="223">
        <f t="shared" ca="1" si="5"/>
        <v>1</v>
      </c>
      <c r="I40" s="215">
        <f t="shared" ca="1" si="1"/>
        <v>9</v>
      </c>
      <c r="J40" s="130"/>
    </row>
    <row r="41" spans="1:10" ht="16.8" x14ac:dyDescent="0.3">
      <c r="A41" s="140" t="s">
        <v>53</v>
      </c>
      <c r="B41" s="89">
        <v>0</v>
      </c>
      <c r="C41" s="141" t="s">
        <v>31</v>
      </c>
      <c r="D41" s="142" t="str">
        <f>IF(C41="Str",'Personal File'!$C$11,IF(C41="Dex",'Personal File'!$C$12,IF(C41="Con",'Personal File'!$C$13,IF(C41="Int",'Personal File'!$C$14,IF(C41="Wis",'Personal File'!$C$15,IF(C41="Cha",'Personal File'!$C$16))))))</f>
        <v>+0</v>
      </c>
      <c r="E41" s="142" t="str">
        <f t="shared" si="4"/>
        <v>Wis (+0)</v>
      </c>
      <c r="F41" s="101" t="s">
        <v>60</v>
      </c>
      <c r="G41" s="101">
        <f t="shared" si="0"/>
        <v>0</v>
      </c>
      <c r="H41" s="223">
        <f t="shared" ca="1" si="5"/>
        <v>4</v>
      </c>
      <c r="I41" s="215">
        <f t="shared" ca="1" si="1"/>
        <v>4</v>
      </c>
      <c r="J41" s="91"/>
    </row>
    <row r="42" spans="1:10" ht="16.8" x14ac:dyDescent="0.3">
      <c r="A42" s="146" t="s">
        <v>83</v>
      </c>
      <c r="B42" s="120">
        <v>0</v>
      </c>
      <c r="C42" s="147" t="s">
        <v>32</v>
      </c>
      <c r="D42" s="148" t="str">
        <f>IF(C42="Str",'Personal File'!$C$11,IF(C42="Dex",'Personal File'!$C$12,IF(C42="Con",'Personal File'!$C$13,IF(C42="Int",'Personal File'!$C$14,IF(C42="Wis",'Personal File'!$C$15,IF(C42="Cha",'Personal File'!$C$16))))))</f>
        <v>+0</v>
      </c>
      <c r="E42" s="148" t="str">
        <f t="shared" si="4"/>
        <v>Dex (+0)</v>
      </c>
      <c r="F42" s="123" t="s">
        <v>60</v>
      </c>
      <c r="G42" s="307">
        <f t="shared" si="0"/>
        <v>0</v>
      </c>
      <c r="H42" s="223">
        <f t="shared" ca="1" si="5"/>
        <v>4</v>
      </c>
      <c r="I42" s="308">
        <f t="shared" ca="1" si="1"/>
        <v>4</v>
      </c>
      <c r="J42" s="124"/>
    </row>
    <row r="43" spans="1:10" ht="16.8" x14ac:dyDescent="0.3">
      <c r="A43" s="469" t="s">
        <v>209</v>
      </c>
      <c r="B43" s="462">
        <v>1</v>
      </c>
      <c r="C43" s="463" t="s">
        <v>30</v>
      </c>
      <c r="D43" s="464" t="str">
        <f>IF(C43="Str",'Personal File'!$C$11,IF(C43="Dex",'Personal File'!$C$12,IF(C43="Con",'Personal File'!$C$13,IF(C43="Int",'Personal File'!$C$14,IF(C43="Wis",'Personal File'!$C$15,IF(C43="Cha",'Personal File'!$C$16))))))</f>
        <v>+8</v>
      </c>
      <c r="E43" s="464" t="str">
        <f t="shared" ref="E43" si="12">CONCATENATE(C43," (",D43,")")</f>
        <v>Int (+8)</v>
      </c>
      <c r="F43" s="466" t="s">
        <v>60</v>
      </c>
      <c r="G43" s="466">
        <f t="shared" ref="G43" si="13">B43+D43+F43</f>
        <v>9</v>
      </c>
      <c r="H43" s="223">
        <f t="shared" ca="1" si="5"/>
        <v>4</v>
      </c>
      <c r="I43" s="467">
        <f t="shared" ref="I43" ca="1" si="14">SUM(G43:H43)</f>
        <v>13</v>
      </c>
      <c r="J43" s="471" t="s">
        <v>201</v>
      </c>
    </row>
    <row r="44" spans="1:10" ht="16.8" x14ac:dyDescent="0.3">
      <c r="A44" s="469" t="s">
        <v>210</v>
      </c>
      <c r="B44" s="462">
        <v>1</v>
      </c>
      <c r="C44" s="463" t="s">
        <v>30</v>
      </c>
      <c r="D44" s="464" t="str">
        <f>IF(C44="Str",'Personal File'!$C$11,IF(C44="Dex",'Personal File'!$C$12,IF(C44="Con",'Personal File'!$C$13,IF(C44="Int",'Personal File'!$C$14,IF(C44="Wis",'Personal File'!$C$15,IF(C44="Cha",'Personal File'!$C$16))))))</f>
        <v>+8</v>
      </c>
      <c r="E44" s="464" t="str">
        <f t="shared" ref="E44:E48" si="15">CONCATENATE(C44," (",D44,")")</f>
        <v>Int (+8)</v>
      </c>
      <c r="F44" s="466" t="s">
        <v>60</v>
      </c>
      <c r="G44" s="466">
        <f t="shared" ref="G44:G48" si="16">B44+D44+F44</f>
        <v>9</v>
      </c>
      <c r="H44" s="223">
        <f t="shared" ca="1" si="5"/>
        <v>7</v>
      </c>
      <c r="I44" s="467">
        <f t="shared" ref="I44:I48" ca="1" si="17">SUM(G44:H44)</f>
        <v>16</v>
      </c>
      <c r="J44" s="471" t="s">
        <v>201</v>
      </c>
    </row>
    <row r="45" spans="1:10" ht="16.8" x14ac:dyDescent="0.3">
      <c r="A45" s="469" t="s">
        <v>211</v>
      </c>
      <c r="B45" s="462">
        <v>1</v>
      </c>
      <c r="C45" s="463" t="s">
        <v>30</v>
      </c>
      <c r="D45" s="464" t="str">
        <f>IF(C45="Str",'Personal File'!$C$11,IF(C45="Dex",'Personal File'!$C$12,IF(C45="Con",'Personal File'!$C$13,IF(C45="Int",'Personal File'!$C$14,IF(C45="Wis",'Personal File'!$C$15,IF(C45="Cha",'Personal File'!$C$16))))))</f>
        <v>+8</v>
      </c>
      <c r="E45" s="464" t="str">
        <f t="shared" si="15"/>
        <v>Int (+8)</v>
      </c>
      <c r="F45" s="466" t="s">
        <v>60</v>
      </c>
      <c r="G45" s="466">
        <f t="shared" si="16"/>
        <v>9</v>
      </c>
      <c r="H45" s="223">
        <f t="shared" ca="1" si="5"/>
        <v>11</v>
      </c>
      <c r="I45" s="467">
        <f t="shared" ca="1" si="17"/>
        <v>20</v>
      </c>
      <c r="J45" s="471" t="s">
        <v>201</v>
      </c>
    </row>
    <row r="46" spans="1:10" ht="16.8" x14ac:dyDescent="0.3">
      <c r="A46" s="469" t="s">
        <v>212</v>
      </c>
      <c r="B46" s="462">
        <v>1</v>
      </c>
      <c r="C46" s="463" t="s">
        <v>30</v>
      </c>
      <c r="D46" s="464" t="str">
        <f>IF(C46="Str",'Personal File'!$C$11,IF(C46="Dex",'Personal File'!$C$12,IF(C46="Con",'Personal File'!$C$13,IF(C46="Int",'Personal File'!$C$14,IF(C46="Wis",'Personal File'!$C$15,IF(C46="Cha",'Personal File'!$C$16))))))</f>
        <v>+8</v>
      </c>
      <c r="E46" s="464" t="str">
        <f t="shared" si="15"/>
        <v>Int (+8)</v>
      </c>
      <c r="F46" s="466" t="s">
        <v>60</v>
      </c>
      <c r="G46" s="466">
        <f t="shared" si="16"/>
        <v>9</v>
      </c>
      <c r="H46" s="223">
        <f t="shared" ca="1" si="5"/>
        <v>8</v>
      </c>
      <c r="I46" s="467">
        <f t="shared" ca="1" si="17"/>
        <v>17</v>
      </c>
      <c r="J46" s="471" t="s">
        <v>201</v>
      </c>
    </row>
    <row r="47" spans="1:10" ht="16.8" x14ac:dyDescent="0.3">
      <c r="A47" s="469" t="s">
        <v>213</v>
      </c>
      <c r="B47" s="462">
        <v>1</v>
      </c>
      <c r="C47" s="463" t="s">
        <v>30</v>
      </c>
      <c r="D47" s="464" t="str">
        <f>IF(C47="Str",'Personal File'!$C$11,IF(C47="Dex",'Personal File'!$C$12,IF(C47="Con",'Personal File'!$C$13,IF(C47="Int",'Personal File'!$C$14,IF(C47="Wis",'Personal File'!$C$15,IF(C47="Cha",'Personal File'!$C$16))))))</f>
        <v>+8</v>
      </c>
      <c r="E47" s="464" t="str">
        <f t="shared" si="15"/>
        <v>Int (+8)</v>
      </c>
      <c r="F47" s="466" t="s">
        <v>60</v>
      </c>
      <c r="G47" s="466">
        <f t="shared" si="16"/>
        <v>9</v>
      </c>
      <c r="H47" s="223">
        <f t="shared" ca="1" si="5"/>
        <v>1</v>
      </c>
      <c r="I47" s="467">
        <f t="shared" ca="1" si="17"/>
        <v>10</v>
      </c>
      <c r="J47" s="471" t="s">
        <v>201</v>
      </c>
    </row>
    <row r="48" spans="1:10" ht="16.8" x14ac:dyDescent="0.3">
      <c r="A48" s="469" t="s">
        <v>214</v>
      </c>
      <c r="B48" s="462">
        <v>1</v>
      </c>
      <c r="C48" s="463" t="s">
        <v>30</v>
      </c>
      <c r="D48" s="464" t="str">
        <f>IF(C48="Str",'Personal File'!$C$11,IF(C48="Dex",'Personal File'!$C$12,IF(C48="Con",'Personal File'!$C$13,IF(C48="Int",'Personal File'!$C$14,IF(C48="Wis",'Personal File'!$C$15,IF(C48="Cha",'Personal File'!$C$16))))))</f>
        <v>+8</v>
      </c>
      <c r="E48" s="464" t="str">
        <f t="shared" si="15"/>
        <v>Int (+8)</v>
      </c>
      <c r="F48" s="466" t="s">
        <v>60</v>
      </c>
      <c r="G48" s="466">
        <f t="shared" si="16"/>
        <v>9</v>
      </c>
      <c r="H48" s="223">
        <f t="shared" ca="1" si="5"/>
        <v>15</v>
      </c>
      <c r="I48" s="467">
        <f t="shared" ca="1" si="17"/>
        <v>24</v>
      </c>
      <c r="J48" s="471" t="s">
        <v>201</v>
      </c>
    </row>
    <row r="49" spans="1:10" ht="16.8" x14ac:dyDescent="0.3">
      <c r="A49" s="143" t="s">
        <v>54</v>
      </c>
      <c r="B49" s="114">
        <v>14</v>
      </c>
      <c r="C49" s="144" t="s">
        <v>30</v>
      </c>
      <c r="D49" s="145" t="str">
        <f>IF(C49="Str",'Personal File'!$C$11,IF(C49="Dex",'Personal File'!$C$12,IF(C49="Con",'Personal File'!$C$13,IF(C49="Int",'Personal File'!$C$14,IF(C49="Wis",'Personal File'!$C$15,IF(C49="Cha",'Personal File'!$C$16))))))</f>
        <v>+8</v>
      </c>
      <c r="E49" s="145" t="str">
        <f t="shared" si="4"/>
        <v>Int (+8)</v>
      </c>
      <c r="F49" s="309">
        <f>10+2+3+2</f>
        <v>17</v>
      </c>
      <c r="G49" s="117">
        <f t="shared" si="0"/>
        <v>39</v>
      </c>
      <c r="H49" s="223">
        <f t="shared" ca="1" si="5"/>
        <v>2</v>
      </c>
      <c r="I49" s="217">
        <f t="shared" ca="1" si="1"/>
        <v>41</v>
      </c>
      <c r="J49" s="150"/>
    </row>
    <row r="50" spans="1:10" ht="16.8" x14ac:dyDescent="0.3">
      <c r="A50" s="472" t="s">
        <v>55</v>
      </c>
      <c r="B50" s="462">
        <v>4</v>
      </c>
      <c r="C50" s="473" t="s">
        <v>31</v>
      </c>
      <c r="D50" s="474" t="str">
        <f>IF(C50="Str",'Personal File'!$C$11,IF(C50="Dex",'Personal File'!$C$12,IF(C50="Con",'Personal File'!$C$13,IF(C50="Int",'Personal File'!$C$14,IF(C50="Wis",'Personal File'!$C$15,IF(C50="Cha",'Personal File'!$C$16))))))</f>
        <v>+0</v>
      </c>
      <c r="E50" s="474" t="str">
        <f t="shared" si="4"/>
        <v>Wis (+0)</v>
      </c>
      <c r="F50" s="465">
        <f>2+2+2</f>
        <v>6</v>
      </c>
      <c r="G50" s="466">
        <f t="shared" si="0"/>
        <v>10</v>
      </c>
      <c r="H50" s="223">
        <f t="shared" ca="1" si="5"/>
        <v>2</v>
      </c>
      <c r="I50" s="467">
        <f t="shared" ca="1" si="1"/>
        <v>12</v>
      </c>
      <c r="J50" s="468" t="s">
        <v>201</v>
      </c>
    </row>
    <row r="51" spans="1:10" ht="16.8" x14ac:dyDescent="0.3">
      <c r="A51" s="151" t="s">
        <v>84</v>
      </c>
      <c r="B51" s="132">
        <v>0</v>
      </c>
      <c r="C51" s="152" t="s">
        <v>31</v>
      </c>
      <c r="D51" s="153" t="str">
        <f>IF(C51="Str",'Personal File'!$C$11,IF(C51="Dex",'Personal File'!$C$12,IF(C51="Con",'Personal File'!$C$13,IF(C51="Int",'Personal File'!$C$14,IF(C51="Wis",'Personal File'!$C$15,IF(C51="Cha",'Personal File'!$C$16))))))</f>
        <v>+0</v>
      </c>
      <c r="E51" s="153" t="str">
        <f t="shared" si="4"/>
        <v>Wis (+0)</v>
      </c>
      <c r="F51" s="135" t="s">
        <v>60</v>
      </c>
      <c r="G51" s="135">
        <f t="shared" si="0"/>
        <v>0</v>
      </c>
      <c r="H51" s="223">
        <f t="shared" ca="1" si="5"/>
        <v>6</v>
      </c>
      <c r="I51" s="218">
        <f t="shared" ca="1" si="1"/>
        <v>6</v>
      </c>
      <c r="J51" s="136"/>
    </row>
    <row r="52" spans="1:10" ht="16.8" x14ac:dyDescent="0.3">
      <c r="A52" s="109" t="s">
        <v>20</v>
      </c>
      <c r="B52" s="89">
        <v>0</v>
      </c>
      <c r="C52" s="110" t="s">
        <v>33</v>
      </c>
      <c r="D52" s="111">
        <f>IF(C52="Str",'Personal File'!$C$11,IF(C52="Dex",'Personal File'!$C$12,IF(C52="Con",'Personal File'!$C$13,IF(C52="Int",'Personal File'!$C$14,IF(C52="Wis",'Personal File'!$C$15,IF(C52="Cha",'Personal File'!$C$16))))))</f>
        <v>-3</v>
      </c>
      <c r="E52" s="111" t="str">
        <f t="shared" si="4"/>
        <v>Str (-3)</v>
      </c>
      <c r="F52" s="101" t="s">
        <v>60</v>
      </c>
      <c r="G52" s="101">
        <f t="shared" si="0"/>
        <v>-3</v>
      </c>
      <c r="H52" s="223">
        <f t="shared" ca="1" si="5"/>
        <v>4</v>
      </c>
      <c r="I52" s="215">
        <f t="shared" ca="1" si="1"/>
        <v>1</v>
      </c>
      <c r="J52" s="91"/>
    </row>
    <row r="53" spans="1:10" ht="16.8" x14ac:dyDescent="0.3">
      <c r="A53" s="154" t="s">
        <v>56</v>
      </c>
      <c r="B53" s="155">
        <v>0</v>
      </c>
      <c r="C53" s="156" t="s">
        <v>32</v>
      </c>
      <c r="D53" s="157" t="str">
        <f>IF(C53="Str",'Personal File'!$C$11,IF(C53="Dex",'Personal File'!$C$12,IF(C53="Con",'Personal File'!$C$13,IF(C53="Int",'Personal File'!$C$14,IF(C53="Wis",'Personal File'!$C$15,IF(C53="Cha",'Personal File'!$C$16))))))</f>
        <v>+0</v>
      </c>
      <c r="E53" s="157" t="str">
        <f t="shared" si="4"/>
        <v>Dex (+0)</v>
      </c>
      <c r="F53" s="123" t="s">
        <v>60</v>
      </c>
      <c r="G53" s="307">
        <f t="shared" si="0"/>
        <v>0</v>
      </c>
      <c r="H53" s="223">
        <f t="shared" ca="1" si="5"/>
        <v>16</v>
      </c>
      <c r="I53" s="308">
        <f t="shared" ca="1" si="1"/>
        <v>16</v>
      </c>
      <c r="J53" s="158"/>
    </row>
    <row r="54" spans="1:10" ht="16.8" x14ac:dyDescent="0.3">
      <c r="A54" s="159" t="s">
        <v>57</v>
      </c>
      <c r="B54" s="160">
        <v>0</v>
      </c>
      <c r="C54" s="161" t="s">
        <v>28</v>
      </c>
      <c r="D54" s="162" t="str">
        <f>IF(C54="Str",'Personal File'!$C$11,IF(C54="Dex",'Personal File'!$C$12,IF(C54="Con",'Personal File'!$C$13,IF(C54="Int",'Personal File'!$C$14,IF(C54="Wis",'Personal File'!$C$15,IF(C54="Cha",'Personal File'!$C$16))))))</f>
        <v>+0</v>
      </c>
      <c r="E54" s="162" t="str">
        <f t="shared" si="4"/>
        <v>Cha (+0)</v>
      </c>
      <c r="F54" s="123" t="s">
        <v>60</v>
      </c>
      <c r="G54" s="307">
        <f t="shared" si="0"/>
        <v>0</v>
      </c>
      <c r="H54" s="223">
        <f t="shared" ca="1" si="5"/>
        <v>11</v>
      </c>
      <c r="I54" s="308">
        <f t="shared" ca="1" si="1"/>
        <v>11</v>
      </c>
      <c r="J54" s="164"/>
    </row>
    <row r="55" spans="1:10" ht="17.399999999999999" thickBot="1" x14ac:dyDescent="0.35">
      <c r="A55" s="165" t="s">
        <v>58</v>
      </c>
      <c r="B55" s="166">
        <v>0</v>
      </c>
      <c r="C55" s="167" t="s">
        <v>32</v>
      </c>
      <c r="D55" s="168" t="str">
        <f>IF(C55="Str",'Personal File'!$C$11,IF(C55="Dex",'Personal File'!$C$12,IF(C55="Con",'Personal File'!$C$13,IF(C55="Int",'Personal File'!$C$14,IF(C55="Wis",'Personal File'!$C$15,IF(C55="Cha",'Personal File'!$C$16))))))</f>
        <v>+0</v>
      </c>
      <c r="E55" s="168" t="str">
        <f t="shared" si="4"/>
        <v>Dex (+0)</v>
      </c>
      <c r="F55" s="169" t="s">
        <v>60</v>
      </c>
      <c r="G55" s="169">
        <f t="shared" si="0"/>
        <v>0</v>
      </c>
      <c r="H55" s="224">
        <f t="shared" ref="H55" ca="1" si="18">RANDBETWEEN(1,20)</f>
        <v>7</v>
      </c>
      <c r="I55" s="220">
        <f t="shared" ca="1" si="1"/>
        <v>7</v>
      </c>
      <c r="J55" s="170"/>
    </row>
    <row r="56" spans="1:10" ht="16.2" thickTop="1" x14ac:dyDescent="0.3">
      <c r="B56" s="171">
        <f>SUM(B6:B55,B6,B12,B43:B48,B50,2,2,2,2)</f>
        <v>140</v>
      </c>
      <c r="E56" s="504">
        <f>SUM(E57:E68)</f>
        <v>140</v>
      </c>
    </row>
    <row r="57" spans="1:10" x14ac:dyDescent="0.3">
      <c r="B57" s="171"/>
      <c r="E57" s="257">
        <f>4*(2+'Personal File'!$C$14)</f>
        <v>40</v>
      </c>
      <c r="F57" s="173" t="s">
        <v>204</v>
      </c>
    </row>
    <row r="58" spans="1:10" x14ac:dyDescent="0.3">
      <c r="E58" s="258">
        <f>2+'Personal File'!$C$14</f>
        <v>10</v>
      </c>
      <c r="F58" s="173" t="s">
        <v>205</v>
      </c>
    </row>
    <row r="59" spans="1:10" x14ac:dyDescent="0.3">
      <c r="E59" s="258">
        <f>2+'Personal File'!$C$14</f>
        <v>10</v>
      </c>
      <c r="F59" s="173" t="s">
        <v>206</v>
      </c>
    </row>
    <row r="60" spans="1:10" x14ac:dyDescent="0.3">
      <c r="E60" s="258">
        <f>2+'Personal File'!$C$14</f>
        <v>10</v>
      </c>
      <c r="F60" s="173" t="s">
        <v>207</v>
      </c>
    </row>
    <row r="61" spans="1:10" x14ac:dyDescent="0.3">
      <c r="E61" s="258">
        <f>2+'Personal File'!$C$14</f>
        <v>10</v>
      </c>
      <c r="F61" s="173" t="s">
        <v>208</v>
      </c>
    </row>
    <row r="62" spans="1:10" x14ac:dyDescent="0.3">
      <c r="E62" s="258">
        <f>2+'Personal File'!$C$14</f>
        <v>10</v>
      </c>
      <c r="F62" s="173" t="s">
        <v>292</v>
      </c>
    </row>
    <row r="63" spans="1:10" x14ac:dyDescent="0.3">
      <c r="E63" s="258">
        <f>2+'Personal File'!$C$14</f>
        <v>10</v>
      </c>
      <c r="F63" s="173" t="s">
        <v>293</v>
      </c>
    </row>
    <row r="64" spans="1:10" x14ac:dyDescent="0.3">
      <c r="E64" s="258">
        <f>2+'Personal File'!$C$14</f>
        <v>10</v>
      </c>
      <c r="F64" s="173" t="s">
        <v>294</v>
      </c>
    </row>
    <row r="65" spans="5:6" x14ac:dyDescent="0.3">
      <c r="E65" s="258">
        <f>2+'Personal File'!$C$14</f>
        <v>10</v>
      </c>
      <c r="F65" s="173" t="s">
        <v>295</v>
      </c>
    </row>
    <row r="66" spans="5:6" x14ac:dyDescent="0.3">
      <c r="E66" s="258">
        <f>2+'Personal File'!$C$14</f>
        <v>10</v>
      </c>
      <c r="F66" s="173" t="s">
        <v>296</v>
      </c>
    </row>
    <row r="67" spans="5:6" x14ac:dyDescent="0.3">
      <c r="E67" s="258">
        <f>2+'Personal File'!$C$14</f>
        <v>10</v>
      </c>
      <c r="F67" s="173" t="s">
        <v>484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0"/>
  <sheetViews>
    <sheetView showGridLines="0" workbookViewId="0">
      <pane ySplit="2" topLeftCell="A3" activePane="bottomLeft" state="frozen"/>
      <selection pane="bottomLeft" activeCell="A3" sqref="A3"/>
    </sheetView>
  </sheetViews>
  <sheetFormatPr defaultColWidth="13" defaultRowHeight="15.6" x14ac:dyDescent="0.3"/>
  <cols>
    <col min="1" max="1" width="30.3984375" style="78" bestFit="1" customWidth="1"/>
    <col min="2" max="2" width="6.19921875" style="78" bestFit="1" customWidth="1"/>
    <col min="3" max="3" width="13.59765625" style="85" bestFit="1" customWidth="1"/>
    <col min="4" max="4" width="11.296875" style="85" bestFit="1" customWidth="1"/>
    <col min="5" max="5" width="10.5" style="85" bestFit="1" customWidth="1"/>
    <col min="6" max="7" width="13.19921875" style="85" bestFit="1" customWidth="1"/>
    <col min="8" max="8" width="21.3984375" style="78" bestFit="1" customWidth="1"/>
    <col min="9" max="9" width="5.5" style="48" bestFit="1" customWidth="1"/>
    <col min="10" max="10" width="7.3984375" style="48" customWidth="1"/>
    <col min="11" max="16384" width="13" style="75"/>
  </cols>
  <sheetData>
    <row r="1" spans="1:10" ht="23.4" thickBot="1" x14ac:dyDescent="0.35">
      <c r="A1" s="79" t="s">
        <v>507</v>
      </c>
      <c r="B1" s="80"/>
      <c r="C1" s="80"/>
      <c r="D1" s="80"/>
      <c r="E1" s="80"/>
      <c r="F1" s="80"/>
      <c r="G1" s="80"/>
      <c r="H1" s="80"/>
      <c r="I1" s="80"/>
    </row>
    <row r="2" spans="1:10" s="84" customFormat="1" ht="17.399999999999999" thickBot="1" x14ac:dyDescent="0.35">
      <c r="A2" s="81" t="s">
        <v>70</v>
      </c>
      <c r="B2" s="82" t="s">
        <v>93</v>
      </c>
      <c r="C2" s="82" t="s">
        <v>92</v>
      </c>
      <c r="D2" s="83" t="s">
        <v>91</v>
      </c>
      <c r="E2" s="83" t="s">
        <v>90</v>
      </c>
      <c r="F2" s="82" t="s">
        <v>64</v>
      </c>
      <c r="G2" s="82" t="s">
        <v>23</v>
      </c>
      <c r="H2" s="14" t="s">
        <v>124</v>
      </c>
      <c r="I2" s="15" t="s">
        <v>125</v>
      </c>
      <c r="J2" s="9"/>
    </row>
    <row r="3" spans="1:10" ht="16.8" x14ac:dyDescent="0.3">
      <c r="A3" s="297" t="s">
        <v>326</v>
      </c>
      <c r="B3" s="89">
        <v>0</v>
      </c>
      <c r="C3" s="339" t="s">
        <v>154</v>
      </c>
      <c r="D3" s="340" t="s">
        <v>89</v>
      </c>
      <c r="E3" s="341" t="s">
        <v>88</v>
      </c>
      <c r="F3" s="342" t="s">
        <v>147</v>
      </c>
      <c r="G3" s="342" t="s">
        <v>148</v>
      </c>
      <c r="H3" s="3" t="s">
        <v>126</v>
      </c>
      <c r="I3" s="343">
        <v>196</v>
      </c>
    </row>
    <row r="4" spans="1:10" ht="16.8" x14ac:dyDescent="0.3">
      <c r="A4" s="297" t="s">
        <v>327</v>
      </c>
      <c r="B4" s="89">
        <v>0</v>
      </c>
      <c r="C4" s="265" t="s">
        <v>149</v>
      </c>
      <c r="D4" s="266" t="s">
        <v>89</v>
      </c>
      <c r="E4" s="226" t="s">
        <v>88</v>
      </c>
      <c r="F4" s="226" t="s">
        <v>147</v>
      </c>
      <c r="G4" s="226" t="s">
        <v>157</v>
      </c>
      <c r="H4" s="226" t="s">
        <v>152</v>
      </c>
      <c r="I4" s="16">
        <v>9</v>
      </c>
    </row>
    <row r="5" spans="1:10" ht="16.8" x14ac:dyDescent="0.3">
      <c r="A5" s="297" t="s">
        <v>328</v>
      </c>
      <c r="B5" s="89">
        <v>0</v>
      </c>
      <c r="C5" s="1" t="s">
        <v>130</v>
      </c>
      <c r="D5" s="2" t="s">
        <v>89</v>
      </c>
      <c r="E5" s="13" t="s">
        <v>88</v>
      </c>
      <c r="F5" s="3" t="s">
        <v>349</v>
      </c>
      <c r="G5" s="3" t="s">
        <v>300</v>
      </c>
      <c r="H5" s="3" t="s">
        <v>126</v>
      </c>
      <c r="I5" s="16">
        <v>201</v>
      </c>
    </row>
    <row r="6" spans="1:10" ht="16.8" x14ac:dyDescent="0.3">
      <c r="A6" s="297" t="s">
        <v>132</v>
      </c>
      <c r="B6" s="89">
        <v>0</v>
      </c>
      <c r="C6" s="265" t="s">
        <v>154</v>
      </c>
      <c r="D6" s="266" t="s">
        <v>89</v>
      </c>
      <c r="E6" s="226" t="s">
        <v>88</v>
      </c>
      <c r="F6" s="226" t="s">
        <v>147</v>
      </c>
      <c r="G6" s="226" t="s">
        <v>160</v>
      </c>
      <c r="H6" s="226" t="s">
        <v>152</v>
      </c>
      <c r="I6" s="267">
        <v>42</v>
      </c>
    </row>
    <row r="7" spans="1:10" ht="16.8" x14ac:dyDescent="0.3">
      <c r="A7" s="297" t="s">
        <v>329</v>
      </c>
      <c r="B7" s="89">
        <v>0</v>
      </c>
      <c r="C7" s="1" t="s">
        <v>185</v>
      </c>
      <c r="D7" s="2" t="s">
        <v>89</v>
      </c>
      <c r="E7" s="3" t="s">
        <v>88</v>
      </c>
      <c r="F7" s="3" t="s">
        <v>161</v>
      </c>
      <c r="G7" s="3" t="s">
        <v>320</v>
      </c>
      <c r="H7" s="3" t="s">
        <v>126</v>
      </c>
      <c r="I7" s="16">
        <v>216</v>
      </c>
    </row>
    <row r="8" spans="1:10" ht="16.8" x14ac:dyDescent="0.3">
      <c r="A8" s="297" t="s">
        <v>330</v>
      </c>
      <c r="B8" s="89">
        <v>0</v>
      </c>
      <c r="C8" s="1" t="s">
        <v>350</v>
      </c>
      <c r="D8" s="2" t="s">
        <v>150</v>
      </c>
      <c r="E8" s="13" t="s">
        <v>88</v>
      </c>
      <c r="F8" s="3" t="s">
        <v>147</v>
      </c>
      <c r="G8" s="3" t="s">
        <v>309</v>
      </c>
      <c r="H8" s="3" t="s">
        <v>126</v>
      </c>
      <c r="I8" s="16">
        <v>217</v>
      </c>
    </row>
    <row r="9" spans="1:10" ht="16.8" x14ac:dyDescent="0.3">
      <c r="A9" s="297" t="s">
        <v>119</v>
      </c>
      <c r="B9" s="89">
        <v>0</v>
      </c>
      <c r="C9" s="1" t="s">
        <v>130</v>
      </c>
      <c r="D9" s="2" t="s">
        <v>89</v>
      </c>
      <c r="E9" s="3" t="s">
        <v>88</v>
      </c>
      <c r="F9" s="3" t="s">
        <v>131</v>
      </c>
      <c r="G9" s="3" t="s">
        <v>120</v>
      </c>
      <c r="H9" s="3" t="s">
        <v>126</v>
      </c>
      <c r="I9" s="16">
        <v>219</v>
      </c>
    </row>
    <row r="10" spans="1:10" ht="16.8" x14ac:dyDescent="0.3">
      <c r="A10" s="297" t="s">
        <v>136</v>
      </c>
      <c r="B10" s="89">
        <v>0</v>
      </c>
      <c r="C10" s="12" t="s">
        <v>146</v>
      </c>
      <c r="D10" s="2" t="s">
        <v>89</v>
      </c>
      <c r="E10" s="13" t="s">
        <v>88</v>
      </c>
      <c r="F10" s="3" t="s">
        <v>147</v>
      </c>
      <c r="G10" s="3" t="s">
        <v>148</v>
      </c>
      <c r="H10" s="3" t="s">
        <v>126</v>
      </c>
      <c r="I10" s="16">
        <v>219</v>
      </c>
    </row>
    <row r="11" spans="1:10" ht="16.8" x14ac:dyDescent="0.3">
      <c r="A11" s="297" t="s">
        <v>331</v>
      </c>
      <c r="B11" s="89">
        <v>0</v>
      </c>
      <c r="C11" s="1" t="s">
        <v>159</v>
      </c>
      <c r="D11" s="2" t="s">
        <v>89</v>
      </c>
      <c r="E11" s="13" t="s">
        <v>88</v>
      </c>
      <c r="F11" s="3" t="s">
        <v>147</v>
      </c>
      <c r="G11" s="3" t="s">
        <v>148</v>
      </c>
      <c r="H11" s="3" t="s">
        <v>126</v>
      </c>
      <c r="I11" s="16">
        <v>223</v>
      </c>
    </row>
    <row r="12" spans="1:10" ht="16.8" x14ac:dyDescent="0.3">
      <c r="A12" s="297" t="s">
        <v>332</v>
      </c>
      <c r="B12" s="89">
        <v>0</v>
      </c>
      <c r="C12" s="1" t="s">
        <v>158</v>
      </c>
      <c r="D12" s="315" t="s">
        <v>89</v>
      </c>
      <c r="E12" s="320" t="s">
        <v>88</v>
      </c>
      <c r="F12" s="316" t="s">
        <v>147</v>
      </c>
      <c r="G12" s="316" t="s">
        <v>148</v>
      </c>
      <c r="H12" s="316" t="s">
        <v>152</v>
      </c>
      <c r="I12" s="16">
        <v>78</v>
      </c>
    </row>
    <row r="13" spans="1:10" ht="16.8" x14ac:dyDescent="0.3">
      <c r="A13" s="297" t="s">
        <v>333</v>
      </c>
      <c r="B13" s="89">
        <v>0</v>
      </c>
      <c r="C13" s="12" t="s">
        <v>158</v>
      </c>
      <c r="D13" s="2" t="s">
        <v>186</v>
      </c>
      <c r="E13" s="13" t="s">
        <v>88</v>
      </c>
      <c r="F13" s="3" t="s">
        <v>147</v>
      </c>
      <c r="G13" s="3" t="s">
        <v>148</v>
      </c>
      <c r="H13" s="3" t="s">
        <v>126</v>
      </c>
      <c r="I13" s="16">
        <v>232</v>
      </c>
    </row>
    <row r="14" spans="1:10" ht="16.8" x14ac:dyDescent="0.3">
      <c r="A14" s="297" t="s">
        <v>334</v>
      </c>
      <c r="B14" s="89">
        <v>0</v>
      </c>
      <c r="C14" s="1" t="s">
        <v>185</v>
      </c>
      <c r="D14" s="2" t="s">
        <v>150</v>
      </c>
      <c r="E14" s="13" t="s">
        <v>88</v>
      </c>
      <c r="F14" s="3" t="s">
        <v>147</v>
      </c>
      <c r="G14" s="3" t="s">
        <v>160</v>
      </c>
      <c r="H14" s="3" t="s">
        <v>126</v>
      </c>
      <c r="I14" s="16">
        <v>235</v>
      </c>
    </row>
    <row r="15" spans="1:10" ht="16.8" x14ac:dyDescent="0.3">
      <c r="A15" s="297" t="s">
        <v>139</v>
      </c>
      <c r="B15" s="89">
        <v>0</v>
      </c>
      <c r="C15" s="265" t="s">
        <v>149</v>
      </c>
      <c r="D15" s="266" t="s">
        <v>150</v>
      </c>
      <c r="E15" s="226" t="s">
        <v>88</v>
      </c>
      <c r="F15" s="226" t="s">
        <v>151</v>
      </c>
      <c r="G15" s="226" t="s">
        <v>148</v>
      </c>
      <c r="H15" s="226" t="s">
        <v>152</v>
      </c>
      <c r="I15" s="267">
        <v>130</v>
      </c>
    </row>
    <row r="16" spans="1:10" ht="16.8" x14ac:dyDescent="0.3">
      <c r="A16" s="297" t="s">
        <v>140</v>
      </c>
      <c r="B16" s="89">
        <v>0</v>
      </c>
      <c r="C16" s="265" t="s">
        <v>149</v>
      </c>
      <c r="D16" s="266" t="s">
        <v>153</v>
      </c>
      <c r="E16" s="226" t="s">
        <v>88</v>
      </c>
      <c r="F16" s="226" t="s">
        <v>151</v>
      </c>
      <c r="G16" s="226" t="s">
        <v>148</v>
      </c>
      <c r="H16" s="226" t="s">
        <v>152</v>
      </c>
      <c r="I16" s="267">
        <v>130</v>
      </c>
    </row>
    <row r="17" spans="1:9" ht="16.8" x14ac:dyDescent="0.3">
      <c r="A17" s="297" t="s">
        <v>335</v>
      </c>
      <c r="B17" s="89">
        <v>0</v>
      </c>
      <c r="C17" s="12" t="s">
        <v>158</v>
      </c>
      <c r="D17" s="2" t="s">
        <v>351</v>
      </c>
      <c r="E17" s="13" t="s">
        <v>88</v>
      </c>
      <c r="F17" s="3" t="s">
        <v>151</v>
      </c>
      <c r="G17" s="3" t="s">
        <v>157</v>
      </c>
      <c r="H17" s="3" t="s">
        <v>126</v>
      </c>
      <c r="I17" s="16">
        <v>248</v>
      </c>
    </row>
    <row r="18" spans="1:9" ht="16.8" x14ac:dyDescent="0.3">
      <c r="A18" s="297" t="s">
        <v>141</v>
      </c>
      <c r="B18" s="89">
        <v>0</v>
      </c>
      <c r="C18" s="1" t="s">
        <v>149</v>
      </c>
      <c r="D18" s="2" t="s">
        <v>89</v>
      </c>
      <c r="E18" s="13" t="s">
        <v>88</v>
      </c>
      <c r="F18" s="3" t="s">
        <v>147</v>
      </c>
      <c r="G18" s="3" t="s">
        <v>15</v>
      </c>
      <c r="H18" s="3" t="s">
        <v>126</v>
      </c>
      <c r="I18" s="16">
        <v>249</v>
      </c>
    </row>
    <row r="19" spans="1:9" ht="16.8" x14ac:dyDescent="0.3">
      <c r="A19" s="297" t="s">
        <v>336</v>
      </c>
      <c r="B19" s="89">
        <v>0</v>
      </c>
      <c r="C19" s="12" t="s">
        <v>149</v>
      </c>
      <c r="D19" s="2" t="s">
        <v>89</v>
      </c>
      <c r="E19" s="13" t="s">
        <v>88</v>
      </c>
      <c r="F19" s="3" t="s">
        <v>352</v>
      </c>
      <c r="G19" s="3" t="s">
        <v>148</v>
      </c>
      <c r="H19" s="3" t="s">
        <v>126</v>
      </c>
      <c r="I19" s="16">
        <v>253</v>
      </c>
    </row>
    <row r="20" spans="1:9" ht="16.8" x14ac:dyDescent="0.3">
      <c r="A20" s="297" t="s">
        <v>337</v>
      </c>
      <c r="B20" s="89">
        <v>0</v>
      </c>
      <c r="C20" s="1" t="s">
        <v>149</v>
      </c>
      <c r="D20" s="2" t="s">
        <v>155</v>
      </c>
      <c r="E20" s="13" t="s">
        <v>88</v>
      </c>
      <c r="F20" s="3" t="s">
        <v>161</v>
      </c>
      <c r="G20" s="3" t="s">
        <v>157</v>
      </c>
      <c r="H20" s="3" t="s">
        <v>126</v>
      </c>
      <c r="I20" s="16">
        <v>253</v>
      </c>
    </row>
    <row r="21" spans="1:9" ht="16.8" x14ac:dyDescent="0.3">
      <c r="A21" s="297" t="s">
        <v>338</v>
      </c>
      <c r="B21" s="89">
        <v>0</v>
      </c>
      <c r="C21" s="265" t="s">
        <v>149</v>
      </c>
      <c r="D21" s="266" t="s">
        <v>89</v>
      </c>
      <c r="E21" s="226" t="s">
        <v>88</v>
      </c>
      <c r="F21" s="226" t="s">
        <v>147</v>
      </c>
      <c r="G21" s="226" t="s">
        <v>120</v>
      </c>
      <c r="H21" s="226" t="s">
        <v>353</v>
      </c>
      <c r="I21" s="267">
        <v>100</v>
      </c>
    </row>
    <row r="22" spans="1:9" ht="16.8" x14ac:dyDescent="0.3">
      <c r="A22" s="297" t="s">
        <v>339</v>
      </c>
      <c r="B22" s="89">
        <v>0</v>
      </c>
      <c r="C22" s="1" t="s">
        <v>149</v>
      </c>
      <c r="D22" s="2" t="s">
        <v>155</v>
      </c>
      <c r="E22" s="13" t="s">
        <v>88</v>
      </c>
      <c r="F22" s="3" t="s">
        <v>147</v>
      </c>
      <c r="G22" s="3" t="s">
        <v>148</v>
      </c>
      <c r="H22" s="3" t="s">
        <v>126</v>
      </c>
      <c r="I22" s="16">
        <v>258</v>
      </c>
    </row>
    <row r="23" spans="1:9" ht="16.8" x14ac:dyDescent="0.3">
      <c r="A23" s="297" t="s">
        <v>340</v>
      </c>
      <c r="B23" s="89">
        <v>0</v>
      </c>
      <c r="C23" s="1" t="s">
        <v>159</v>
      </c>
      <c r="D23" s="2" t="s">
        <v>301</v>
      </c>
      <c r="E23" s="13" t="s">
        <v>318</v>
      </c>
      <c r="F23" s="3" t="s">
        <v>151</v>
      </c>
      <c r="G23" s="3" t="s">
        <v>322</v>
      </c>
      <c r="H23" s="3" t="s">
        <v>353</v>
      </c>
      <c r="I23" s="16">
        <v>101</v>
      </c>
    </row>
    <row r="24" spans="1:9" ht="16.8" x14ac:dyDescent="0.3">
      <c r="A24" s="297" t="s">
        <v>341</v>
      </c>
      <c r="B24" s="89">
        <v>0</v>
      </c>
      <c r="C24" s="1" t="s">
        <v>130</v>
      </c>
      <c r="D24" s="2" t="s">
        <v>89</v>
      </c>
      <c r="E24" s="13" t="s">
        <v>88</v>
      </c>
      <c r="F24" s="3" t="s">
        <v>352</v>
      </c>
      <c r="G24" s="3" t="s">
        <v>354</v>
      </c>
      <c r="H24" s="3" t="s">
        <v>126</v>
      </c>
      <c r="I24" s="16">
        <v>264</v>
      </c>
    </row>
    <row r="25" spans="1:9" ht="16.8" x14ac:dyDescent="0.3">
      <c r="A25" s="297" t="s">
        <v>142</v>
      </c>
      <c r="B25" s="89">
        <v>0</v>
      </c>
      <c r="C25" s="1" t="s">
        <v>154</v>
      </c>
      <c r="D25" s="2" t="s">
        <v>89</v>
      </c>
      <c r="E25" s="13" t="s">
        <v>88</v>
      </c>
      <c r="F25" s="3" t="s">
        <v>147</v>
      </c>
      <c r="G25" s="3" t="s">
        <v>148</v>
      </c>
      <c r="H25" s="3" t="s">
        <v>126</v>
      </c>
      <c r="I25" s="16">
        <v>269</v>
      </c>
    </row>
    <row r="26" spans="1:9" ht="16.8" x14ac:dyDescent="0.3">
      <c r="A26" s="297" t="s">
        <v>143</v>
      </c>
      <c r="B26" s="89">
        <v>0</v>
      </c>
      <c r="C26" s="12" t="s">
        <v>130</v>
      </c>
      <c r="D26" s="2" t="s">
        <v>155</v>
      </c>
      <c r="E26" s="13" t="s">
        <v>88</v>
      </c>
      <c r="F26" s="3" t="s">
        <v>156</v>
      </c>
      <c r="G26" s="3" t="s">
        <v>157</v>
      </c>
      <c r="H26" s="3" t="s">
        <v>126</v>
      </c>
      <c r="I26" s="16">
        <v>269</v>
      </c>
    </row>
    <row r="27" spans="1:9" ht="16.8" x14ac:dyDescent="0.3">
      <c r="A27" s="297" t="s">
        <v>342</v>
      </c>
      <c r="B27" s="89">
        <v>0</v>
      </c>
      <c r="C27" s="12" t="s">
        <v>149</v>
      </c>
      <c r="D27" s="2" t="s">
        <v>89</v>
      </c>
      <c r="E27" s="13" t="s">
        <v>88</v>
      </c>
      <c r="F27" s="3" t="s">
        <v>151</v>
      </c>
      <c r="G27" s="3" t="s">
        <v>148</v>
      </c>
      <c r="H27" s="3" t="s">
        <v>355</v>
      </c>
      <c r="I27" s="16">
        <v>96</v>
      </c>
    </row>
    <row r="28" spans="1:9" ht="16.8" x14ac:dyDescent="0.3">
      <c r="A28" s="297" t="s">
        <v>343</v>
      </c>
      <c r="B28" s="89">
        <v>0</v>
      </c>
      <c r="C28" s="1" t="s">
        <v>297</v>
      </c>
      <c r="D28" s="2" t="s">
        <v>298</v>
      </c>
      <c r="E28" s="13" t="s">
        <v>88</v>
      </c>
      <c r="F28" s="3" t="s">
        <v>151</v>
      </c>
      <c r="G28" s="3" t="s">
        <v>320</v>
      </c>
      <c r="H28" s="3" t="s">
        <v>126</v>
      </c>
      <c r="I28" s="16">
        <v>272</v>
      </c>
    </row>
    <row r="29" spans="1:9" ht="16.8" x14ac:dyDescent="0.3">
      <c r="A29" s="297" t="s">
        <v>344</v>
      </c>
      <c r="B29" s="89">
        <v>0</v>
      </c>
      <c r="C29" s="265" t="s">
        <v>185</v>
      </c>
      <c r="D29" s="266" t="s">
        <v>153</v>
      </c>
      <c r="E29" s="226" t="s">
        <v>88</v>
      </c>
      <c r="F29" s="226" t="s">
        <v>147</v>
      </c>
      <c r="G29" s="226" t="s">
        <v>120</v>
      </c>
      <c r="H29" s="226" t="s">
        <v>152</v>
      </c>
      <c r="I29" s="267">
        <v>190</v>
      </c>
    </row>
    <row r="30" spans="1:9" ht="16.8" x14ac:dyDescent="0.3">
      <c r="A30" s="297" t="s">
        <v>345</v>
      </c>
      <c r="B30" s="89">
        <v>0</v>
      </c>
      <c r="C30" s="322" t="s">
        <v>149</v>
      </c>
      <c r="D30" s="2" t="s">
        <v>89</v>
      </c>
      <c r="E30" s="226" t="s">
        <v>88</v>
      </c>
      <c r="F30" s="226" t="s">
        <v>147</v>
      </c>
      <c r="G30" s="226" t="s">
        <v>309</v>
      </c>
      <c r="H30" s="226" t="s">
        <v>353</v>
      </c>
      <c r="I30" s="16">
        <v>103</v>
      </c>
    </row>
    <row r="31" spans="1:9" ht="16.8" x14ac:dyDescent="0.3">
      <c r="A31" s="297" t="s">
        <v>144</v>
      </c>
      <c r="B31" s="89">
        <v>0</v>
      </c>
      <c r="C31" s="1" t="s">
        <v>158</v>
      </c>
      <c r="D31" s="2" t="s">
        <v>89</v>
      </c>
      <c r="E31" s="13" t="s">
        <v>88</v>
      </c>
      <c r="F31" s="3" t="s">
        <v>147</v>
      </c>
      <c r="G31" s="3" t="s">
        <v>148</v>
      </c>
      <c r="H31" s="3" t="s">
        <v>152</v>
      </c>
      <c r="I31" s="16">
        <v>195</v>
      </c>
    </row>
    <row r="32" spans="1:9" ht="16.8" x14ac:dyDescent="0.3">
      <c r="A32" s="297" t="s">
        <v>346</v>
      </c>
      <c r="B32" s="89">
        <v>0</v>
      </c>
      <c r="C32" s="265" t="s">
        <v>149</v>
      </c>
      <c r="D32" s="2" t="s">
        <v>150</v>
      </c>
      <c r="E32" s="226" t="s">
        <v>88</v>
      </c>
      <c r="F32" s="226" t="s">
        <v>151</v>
      </c>
      <c r="G32" s="226" t="s">
        <v>148</v>
      </c>
      <c r="H32" s="226" t="s">
        <v>152</v>
      </c>
      <c r="I32" s="267">
        <v>206</v>
      </c>
    </row>
    <row r="33" spans="1:9" ht="16.8" x14ac:dyDescent="0.3">
      <c r="A33" s="297" t="s">
        <v>176</v>
      </c>
      <c r="B33" s="89">
        <v>0</v>
      </c>
      <c r="C33" s="12" t="s">
        <v>159</v>
      </c>
      <c r="D33" s="2" t="s">
        <v>150</v>
      </c>
      <c r="E33" s="13" t="s">
        <v>88</v>
      </c>
      <c r="F33" s="3" t="s">
        <v>151</v>
      </c>
      <c r="G33" s="3" t="s">
        <v>160</v>
      </c>
      <c r="H33" s="3" t="s">
        <v>126</v>
      </c>
      <c r="I33" s="16">
        <v>294</v>
      </c>
    </row>
    <row r="34" spans="1:9" ht="16.8" x14ac:dyDescent="0.3">
      <c r="A34" s="323" t="s">
        <v>347</v>
      </c>
      <c r="B34" s="95">
        <v>0</v>
      </c>
      <c r="C34" s="328" t="s">
        <v>185</v>
      </c>
      <c r="D34" s="329" t="s">
        <v>89</v>
      </c>
      <c r="E34" s="330" t="s">
        <v>88</v>
      </c>
      <c r="F34" s="331" t="s">
        <v>147</v>
      </c>
      <c r="G34" s="331" t="s">
        <v>160</v>
      </c>
      <c r="H34" s="331" t="s">
        <v>353</v>
      </c>
      <c r="I34" s="332">
        <v>108</v>
      </c>
    </row>
    <row r="35" spans="1:9" ht="16.8" x14ac:dyDescent="0.3">
      <c r="A35" s="297" t="s">
        <v>348</v>
      </c>
      <c r="B35" s="89">
        <v>1</v>
      </c>
      <c r="C35" s="12" t="s">
        <v>149</v>
      </c>
      <c r="D35" s="2" t="s">
        <v>153</v>
      </c>
      <c r="E35" s="13" t="s">
        <v>88</v>
      </c>
      <c r="F35" s="3" t="s">
        <v>151</v>
      </c>
      <c r="G35" s="3" t="s">
        <v>312</v>
      </c>
      <c r="H35" s="3" t="s">
        <v>152</v>
      </c>
      <c r="I35" s="16" t="s">
        <v>192</v>
      </c>
    </row>
    <row r="36" spans="1:9" ht="16.8" x14ac:dyDescent="0.3">
      <c r="A36" s="297" t="s">
        <v>229</v>
      </c>
      <c r="B36" s="89">
        <v>1</v>
      </c>
      <c r="C36" s="12" t="s">
        <v>146</v>
      </c>
      <c r="D36" s="2" t="s">
        <v>298</v>
      </c>
      <c r="E36" s="13" t="s">
        <v>88</v>
      </c>
      <c r="F36" s="3" t="s">
        <v>156</v>
      </c>
      <c r="G36" s="3" t="s">
        <v>157</v>
      </c>
      <c r="H36" s="3" t="s">
        <v>126</v>
      </c>
      <c r="I36" s="16">
        <v>212</v>
      </c>
    </row>
    <row r="37" spans="1:9" ht="16.8" x14ac:dyDescent="0.3">
      <c r="A37" s="297" t="s">
        <v>230</v>
      </c>
      <c r="B37" s="89">
        <v>1</v>
      </c>
      <c r="C37" s="12" t="s">
        <v>149</v>
      </c>
      <c r="D37" s="2" t="s">
        <v>150</v>
      </c>
      <c r="E37" s="13" t="s">
        <v>305</v>
      </c>
      <c r="F37" s="3" t="s">
        <v>147</v>
      </c>
      <c r="G37" s="3" t="s">
        <v>120</v>
      </c>
      <c r="H37" s="3" t="s">
        <v>126</v>
      </c>
      <c r="I37" s="16">
        <v>227</v>
      </c>
    </row>
    <row r="38" spans="1:9" ht="16.8" x14ac:dyDescent="0.3">
      <c r="A38" s="297" t="s">
        <v>231</v>
      </c>
      <c r="B38" s="89">
        <v>1</v>
      </c>
      <c r="C38" s="12" t="s">
        <v>149</v>
      </c>
      <c r="D38" s="2" t="s">
        <v>186</v>
      </c>
      <c r="E38" s="13" t="s">
        <v>306</v>
      </c>
      <c r="F38" s="3" t="s">
        <v>147</v>
      </c>
      <c r="G38" s="3" t="s">
        <v>160</v>
      </c>
      <c r="H38" s="3" t="s">
        <v>126</v>
      </c>
      <c r="I38" s="16">
        <v>229</v>
      </c>
    </row>
    <row r="39" spans="1:9" ht="16.8" x14ac:dyDescent="0.3">
      <c r="A39" s="297" t="s">
        <v>179</v>
      </c>
      <c r="B39" s="89">
        <v>1</v>
      </c>
      <c r="C39" s="265" t="s">
        <v>154</v>
      </c>
      <c r="D39" s="266" t="s">
        <v>150</v>
      </c>
      <c r="E39" s="226" t="s">
        <v>88</v>
      </c>
      <c r="F39" s="226" t="s">
        <v>147</v>
      </c>
      <c r="G39" s="226" t="s">
        <v>160</v>
      </c>
      <c r="H39" s="226" t="s">
        <v>126</v>
      </c>
      <c r="I39" s="267">
        <v>237</v>
      </c>
    </row>
    <row r="40" spans="1:9" ht="16.8" x14ac:dyDescent="0.3">
      <c r="A40" s="297" t="s">
        <v>190</v>
      </c>
      <c r="B40" s="89">
        <v>1</v>
      </c>
      <c r="C40" s="265" t="s">
        <v>146</v>
      </c>
      <c r="D40" s="266" t="s">
        <v>89</v>
      </c>
      <c r="E40" s="226" t="s">
        <v>88</v>
      </c>
      <c r="F40" s="226" t="s">
        <v>151</v>
      </c>
      <c r="G40" s="226" t="s">
        <v>148</v>
      </c>
      <c r="H40" s="226" t="s">
        <v>126</v>
      </c>
      <c r="I40" s="267">
        <v>243</v>
      </c>
    </row>
    <row r="41" spans="1:9" ht="16.8" x14ac:dyDescent="0.3">
      <c r="A41" s="297" t="s">
        <v>232</v>
      </c>
      <c r="B41" s="89">
        <v>1</v>
      </c>
      <c r="C41" s="12" t="s">
        <v>154</v>
      </c>
      <c r="D41" s="2" t="s">
        <v>155</v>
      </c>
      <c r="E41" s="13" t="s">
        <v>88</v>
      </c>
      <c r="F41" s="3" t="s">
        <v>151</v>
      </c>
      <c r="G41" s="3" t="s">
        <v>312</v>
      </c>
      <c r="H41" s="3" t="s">
        <v>126</v>
      </c>
      <c r="I41" s="16">
        <v>249</v>
      </c>
    </row>
    <row r="42" spans="1:9" ht="16.8" x14ac:dyDescent="0.3">
      <c r="A42" s="297" t="s">
        <v>233</v>
      </c>
      <c r="B42" s="89">
        <v>1</v>
      </c>
      <c r="C42" s="12" t="s">
        <v>158</v>
      </c>
      <c r="D42" s="2" t="s">
        <v>89</v>
      </c>
      <c r="E42" s="13" t="s">
        <v>88</v>
      </c>
      <c r="F42" s="3" t="s">
        <v>161</v>
      </c>
      <c r="G42" s="3" t="s">
        <v>148</v>
      </c>
      <c r="H42" s="3" t="s">
        <v>126</v>
      </c>
      <c r="I42" s="321">
        <v>251</v>
      </c>
    </row>
    <row r="43" spans="1:9" ht="16.8" x14ac:dyDescent="0.3">
      <c r="A43" s="297" t="s">
        <v>234</v>
      </c>
      <c r="B43" s="89">
        <v>1</v>
      </c>
      <c r="C43" s="12" t="s">
        <v>154</v>
      </c>
      <c r="D43" s="2" t="s">
        <v>150</v>
      </c>
      <c r="E43" s="13" t="s">
        <v>88</v>
      </c>
      <c r="F43" s="3" t="s">
        <v>147</v>
      </c>
      <c r="G43" s="3" t="s">
        <v>299</v>
      </c>
      <c r="H43" s="3" t="s">
        <v>126</v>
      </c>
      <c r="I43" s="16">
        <v>256</v>
      </c>
    </row>
    <row r="44" spans="1:9" ht="16.8" x14ac:dyDescent="0.3">
      <c r="A44" s="297" t="s">
        <v>235</v>
      </c>
      <c r="B44" s="89">
        <v>1</v>
      </c>
      <c r="C44" s="12" t="s">
        <v>297</v>
      </c>
      <c r="D44" s="2" t="s">
        <v>298</v>
      </c>
      <c r="E44" s="13" t="s">
        <v>88</v>
      </c>
      <c r="F44" s="3" t="s">
        <v>151</v>
      </c>
      <c r="G44" s="3" t="s">
        <v>120</v>
      </c>
      <c r="H44" s="3" t="s">
        <v>126</v>
      </c>
      <c r="I44" s="314">
        <v>266</v>
      </c>
    </row>
    <row r="45" spans="1:9" ht="16.8" x14ac:dyDescent="0.3">
      <c r="A45" s="297" t="s">
        <v>236</v>
      </c>
      <c r="B45" s="89">
        <v>1</v>
      </c>
      <c r="C45" s="12" t="s">
        <v>149</v>
      </c>
      <c r="D45" s="2" t="s">
        <v>89</v>
      </c>
      <c r="E45" s="13" t="s">
        <v>88</v>
      </c>
      <c r="F45" s="3" t="s">
        <v>147</v>
      </c>
      <c r="G45" s="3" t="s">
        <v>120</v>
      </c>
      <c r="H45" s="3" t="s">
        <v>152</v>
      </c>
      <c r="I45" s="16">
        <v>166</v>
      </c>
    </row>
    <row r="46" spans="1:9" ht="16.8" x14ac:dyDescent="0.3">
      <c r="A46" s="297" t="s">
        <v>237</v>
      </c>
      <c r="B46" s="89">
        <v>1</v>
      </c>
      <c r="C46" s="12" t="s">
        <v>159</v>
      </c>
      <c r="D46" s="2" t="s">
        <v>89</v>
      </c>
      <c r="E46" s="13" t="s">
        <v>88</v>
      </c>
      <c r="F46" s="3" t="s">
        <v>147</v>
      </c>
      <c r="G46" s="3" t="s">
        <v>120</v>
      </c>
      <c r="H46" s="3" t="s">
        <v>126</v>
      </c>
      <c r="I46" s="16">
        <v>269</v>
      </c>
    </row>
    <row r="47" spans="1:9" ht="16.8" x14ac:dyDescent="0.3">
      <c r="A47" s="297" t="s">
        <v>238</v>
      </c>
      <c r="B47" s="89">
        <v>1</v>
      </c>
      <c r="C47" s="12" t="s">
        <v>297</v>
      </c>
      <c r="D47" s="2" t="s">
        <v>89</v>
      </c>
      <c r="E47" s="13" t="s">
        <v>88</v>
      </c>
      <c r="F47" s="3" t="s">
        <v>156</v>
      </c>
      <c r="G47" s="3" t="s">
        <v>120</v>
      </c>
      <c r="H47" s="3" t="s">
        <v>126</v>
      </c>
      <c r="I47" s="321">
        <v>278</v>
      </c>
    </row>
    <row r="48" spans="1:9" ht="16.8" x14ac:dyDescent="0.3">
      <c r="A48" s="323" t="s">
        <v>145</v>
      </c>
      <c r="B48" s="95">
        <v>1</v>
      </c>
      <c r="C48" s="324" t="s">
        <v>146</v>
      </c>
      <c r="D48" s="325" t="s">
        <v>162</v>
      </c>
      <c r="E48" s="326" t="s">
        <v>88</v>
      </c>
      <c r="F48" s="326" t="s">
        <v>156</v>
      </c>
      <c r="G48" s="326" t="s">
        <v>163</v>
      </c>
      <c r="H48" s="326" t="s">
        <v>126</v>
      </c>
      <c r="I48" s="327">
        <v>296</v>
      </c>
    </row>
    <row r="49" spans="1:10" ht="16.8" x14ac:dyDescent="0.3">
      <c r="A49" s="297" t="s">
        <v>239</v>
      </c>
      <c r="B49" s="89">
        <v>2</v>
      </c>
      <c r="C49" s="12" t="s">
        <v>146</v>
      </c>
      <c r="D49" s="2" t="s">
        <v>150</v>
      </c>
      <c r="E49" s="3" t="s">
        <v>88</v>
      </c>
      <c r="F49" s="3" t="s">
        <v>151</v>
      </c>
      <c r="G49" s="3" t="s">
        <v>300</v>
      </c>
      <c r="H49" s="3" t="s">
        <v>126</v>
      </c>
      <c r="I49" s="91">
        <v>200</v>
      </c>
    </row>
    <row r="50" spans="1:10" ht="16.8" x14ac:dyDescent="0.3">
      <c r="A50" s="297" t="s">
        <v>240</v>
      </c>
      <c r="B50" s="89">
        <v>2</v>
      </c>
      <c r="C50" s="12" t="s">
        <v>149</v>
      </c>
      <c r="D50" s="2" t="s">
        <v>301</v>
      </c>
      <c r="E50" s="13" t="s">
        <v>88</v>
      </c>
      <c r="F50" s="3" t="s">
        <v>151</v>
      </c>
      <c r="G50" s="3" t="s">
        <v>120</v>
      </c>
      <c r="H50" s="3" t="s">
        <v>126</v>
      </c>
      <c r="I50" s="314">
        <v>203</v>
      </c>
    </row>
    <row r="51" spans="1:10" ht="16.8" x14ac:dyDescent="0.3">
      <c r="A51" s="297" t="s">
        <v>241</v>
      </c>
      <c r="B51" s="89">
        <v>2</v>
      </c>
      <c r="C51" s="12" t="s">
        <v>149</v>
      </c>
      <c r="D51" s="2" t="s">
        <v>298</v>
      </c>
      <c r="E51" s="13" t="s">
        <v>88</v>
      </c>
      <c r="F51" s="3" t="s">
        <v>151</v>
      </c>
      <c r="G51" s="3" t="s">
        <v>120</v>
      </c>
      <c r="H51" s="3" t="s">
        <v>126</v>
      </c>
      <c r="I51" s="16">
        <v>207</v>
      </c>
    </row>
    <row r="52" spans="1:10" ht="16.8" x14ac:dyDescent="0.3">
      <c r="A52" s="297" t="s">
        <v>242</v>
      </c>
      <c r="B52" s="89">
        <v>2</v>
      </c>
      <c r="C52" s="12" t="s">
        <v>149</v>
      </c>
      <c r="D52" s="2" t="s">
        <v>150</v>
      </c>
      <c r="E52" s="13" t="s">
        <v>88</v>
      </c>
      <c r="F52" s="3" t="s">
        <v>151</v>
      </c>
      <c r="G52" s="3" t="s">
        <v>120</v>
      </c>
      <c r="H52" s="3" t="s">
        <v>126</v>
      </c>
      <c r="I52" s="314">
        <v>208</v>
      </c>
    </row>
    <row r="53" spans="1:10" ht="16.8" x14ac:dyDescent="0.3">
      <c r="A53" s="297" t="s">
        <v>243</v>
      </c>
      <c r="B53" s="89">
        <v>2</v>
      </c>
      <c r="C53" s="12" t="s">
        <v>154</v>
      </c>
      <c r="D53" s="315" t="s">
        <v>150</v>
      </c>
      <c r="E53" s="13" t="s">
        <v>88</v>
      </c>
      <c r="F53" s="316" t="s">
        <v>156</v>
      </c>
      <c r="G53" s="3" t="s">
        <v>160</v>
      </c>
      <c r="H53" s="3" t="s">
        <v>302</v>
      </c>
      <c r="I53" s="16">
        <v>107</v>
      </c>
    </row>
    <row r="54" spans="1:10" ht="16.8" x14ac:dyDescent="0.3">
      <c r="A54" s="297" t="s">
        <v>244</v>
      </c>
      <c r="B54" s="89">
        <v>2</v>
      </c>
      <c r="C54" s="12" t="s">
        <v>185</v>
      </c>
      <c r="D54" s="2" t="s">
        <v>150</v>
      </c>
      <c r="E54" s="13" t="s">
        <v>88</v>
      </c>
      <c r="F54" s="3" t="s">
        <v>151</v>
      </c>
      <c r="G54" s="3" t="s">
        <v>300</v>
      </c>
      <c r="H54" s="3" t="s">
        <v>126</v>
      </c>
      <c r="I54" s="16">
        <v>213</v>
      </c>
    </row>
    <row r="55" spans="1:10" ht="16.8" x14ac:dyDescent="0.3">
      <c r="A55" s="297" t="s">
        <v>189</v>
      </c>
      <c r="B55" s="89">
        <v>2</v>
      </c>
      <c r="C55" s="265" t="s">
        <v>146</v>
      </c>
      <c r="D55" s="266" t="s">
        <v>178</v>
      </c>
      <c r="E55" s="226" t="s">
        <v>88</v>
      </c>
      <c r="F55" s="226" t="s">
        <v>131</v>
      </c>
      <c r="G55" s="226" t="s">
        <v>120</v>
      </c>
      <c r="H55" s="226" t="s">
        <v>126</v>
      </c>
      <c r="I55" s="267">
        <v>220</v>
      </c>
    </row>
    <row r="56" spans="1:10" ht="16.8" x14ac:dyDescent="0.3">
      <c r="A56" s="297" t="s">
        <v>307</v>
      </c>
      <c r="B56" s="89">
        <v>2</v>
      </c>
      <c r="C56" s="12" t="s">
        <v>149</v>
      </c>
      <c r="D56" s="315" t="s">
        <v>186</v>
      </c>
      <c r="E56" s="13" t="s">
        <v>308</v>
      </c>
      <c r="F56" s="316" t="s">
        <v>156</v>
      </c>
      <c r="G56" s="3" t="s">
        <v>309</v>
      </c>
      <c r="H56" s="3" t="s">
        <v>310</v>
      </c>
      <c r="I56" s="91">
        <v>149</v>
      </c>
      <c r="J56" s="75"/>
    </row>
    <row r="57" spans="1:10" ht="16.8" x14ac:dyDescent="0.3">
      <c r="A57" s="297" t="s">
        <v>245</v>
      </c>
      <c r="B57" s="89">
        <v>2</v>
      </c>
      <c r="C57" s="12" t="s">
        <v>149</v>
      </c>
      <c r="D57" s="2" t="s">
        <v>178</v>
      </c>
      <c r="E57" s="13" t="s">
        <v>88</v>
      </c>
      <c r="F57" s="3" t="s">
        <v>151</v>
      </c>
      <c r="G57" s="3" t="s">
        <v>120</v>
      </c>
      <c r="H57" s="3" t="s">
        <v>126</v>
      </c>
      <c r="I57" s="16">
        <v>233</v>
      </c>
      <c r="J57" s="75"/>
    </row>
    <row r="58" spans="1:10" ht="16.8" x14ac:dyDescent="0.3">
      <c r="A58" s="297" t="s">
        <v>246</v>
      </c>
      <c r="B58" s="89">
        <v>2</v>
      </c>
      <c r="C58" s="12" t="s">
        <v>154</v>
      </c>
      <c r="D58" s="2" t="s">
        <v>150</v>
      </c>
      <c r="E58" s="13" t="s">
        <v>88</v>
      </c>
      <c r="F58" s="3" t="s">
        <v>161</v>
      </c>
      <c r="G58" s="3" t="s">
        <v>160</v>
      </c>
      <c r="H58" s="3" t="s">
        <v>126</v>
      </c>
      <c r="I58" s="16">
        <v>236</v>
      </c>
      <c r="J58" s="75"/>
    </row>
    <row r="59" spans="1:10" ht="16.8" x14ac:dyDescent="0.3">
      <c r="A59" s="297" t="s">
        <v>247</v>
      </c>
      <c r="B59" s="89">
        <v>2</v>
      </c>
      <c r="C59" s="12" t="s">
        <v>185</v>
      </c>
      <c r="D59" s="2" t="s">
        <v>178</v>
      </c>
      <c r="E59" s="13" t="s">
        <v>88</v>
      </c>
      <c r="F59" s="3" t="s">
        <v>151</v>
      </c>
      <c r="G59" s="3" t="s">
        <v>157</v>
      </c>
      <c r="H59" s="3" t="s">
        <v>126</v>
      </c>
      <c r="I59" s="16">
        <v>245</v>
      </c>
    </row>
    <row r="60" spans="1:10" ht="16.8" x14ac:dyDescent="0.3">
      <c r="A60" s="297" t="s">
        <v>248</v>
      </c>
      <c r="B60" s="89">
        <v>2</v>
      </c>
      <c r="C60" s="12" t="s">
        <v>149</v>
      </c>
      <c r="D60" s="2" t="s">
        <v>186</v>
      </c>
      <c r="E60" s="13" t="s">
        <v>88</v>
      </c>
      <c r="F60" s="3" t="s">
        <v>161</v>
      </c>
      <c r="G60" s="3" t="s">
        <v>148</v>
      </c>
      <c r="H60" s="3" t="s">
        <v>126</v>
      </c>
      <c r="I60" s="16">
        <v>246</v>
      </c>
    </row>
    <row r="61" spans="1:10" ht="16.8" x14ac:dyDescent="0.3">
      <c r="A61" s="297" t="s">
        <v>249</v>
      </c>
      <c r="B61" s="89">
        <v>2</v>
      </c>
      <c r="C61" s="12" t="s">
        <v>185</v>
      </c>
      <c r="D61" s="2" t="s">
        <v>89</v>
      </c>
      <c r="E61" s="13" t="s">
        <v>88</v>
      </c>
      <c r="F61" s="3" t="s">
        <v>156</v>
      </c>
      <c r="G61" s="3" t="s">
        <v>120</v>
      </c>
      <c r="H61" s="3" t="s">
        <v>126</v>
      </c>
      <c r="I61" s="16">
        <v>254</v>
      </c>
    </row>
    <row r="62" spans="1:10" ht="16.8" x14ac:dyDescent="0.3">
      <c r="A62" s="297" t="s">
        <v>250</v>
      </c>
      <c r="B62" s="89">
        <v>2</v>
      </c>
      <c r="C62" s="12" t="s">
        <v>149</v>
      </c>
      <c r="D62" s="2" t="s">
        <v>298</v>
      </c>
      <c r="E62" s="13" t="s">
        <v>88</v>
      </c>
      <c r="F62" s="3" t="s">
        <v>151</v>
      </c>
      <c r="G62" s="3" t="s">
        <v>120</v>
      </c>
      <c r="H62" s="3" t="s">
        <v>126</v>
      </c>
      <c r="I62" s="16">
        <v>259</v>
      </c>
    </row>
    <row r="63" spans="1:10" ht="16.8" x14ac:dyDescent="0.3">
      <c r="A63" s="297" t="s">
        <v>251</v>
      </c>
      <c r="B63" s="89">
        <v>2</v>
      </c>
      <c r="C63" s="12" t="s">
        <v>297</v>
      </c>
      <c r="D63" s="2" t="s">
        <v>301</v>
      </c>
      <c r="E63" s="13" t="s">
        <v>88</v>
      </c>
      <c r="F63" s="3" t="s">
        <v>151</v>
      </c>
      <c r="G63" s="3" t="s">
        <v>157</v>
      </c>
      <c r="H63" s="3" t="s">
        <v>126</v>
      </c>
      <c r="I63" s="16">
        <v>272</v>
      </c>
    </row>
    <row r="64" spans="1:10" ht="16.8" x14ac:dyDescent="0.3">
      <c r="A64" s="297" t="s">
        <v>252</v>
      </c>
      <c r="B64" s="89">
        <v>2</v>
      </c>
      <c r="C64" s="12" t="s">
        <v>149</v>
      </c>
      <c r="D64" s="2" t="s">
        <v>150</v>
      </c>
      <c r="E64" s="13" t="s">
        <v>88</v>
      </c>
      <c r="F64" s="3" t="s">
        <v>151</v>
      </c>
      <c r="G64" s="3" t="s">
        <v>312</v>
      </c>
      <c r="H64" s="3" t="s">
        <v>126</v>
      </c>
      <c r="I64" s="16">
        <v>273</v>
      </c>
    </row>
    <row r="65" spans="1:9" ht="16.8" x14ac:dyDescent="0.3">
      <c r="A65" s="297" t="s">
        <v>188</v>
      </c>
      <c r="B65" s="89">
        <v>2</v>
      </c>
      <c r="C65" s="265" t="s">
        <v>146</v>
      </c>
      <c r="D65" s="266" t="s">
        <v>150</v>
      </c>
      <c r="E65" s="226" t="s">
        <v>88</v>
      </c>
      <c r="F65" s="226" t="s">
        <v>161</v>
      </c>
      <c r="G65" s="226" t="s">
        <v>157</v>
      </c>
      <c r="H65" s="226" t="s">
        <v>126</v>
      </c>
      <c r="I65" s="267">
        <v>275</v>
      </c>
    </row>
    <row r="66" spans="1:9" ht="16.8" x14ac:dyDescent="0.3">
      <c r="A66" s="297" t="s">
        <v>253</v>
      </c>
      <c r="B66" s="89">
        <v>2</v>
      </c>
      <c r="C66" s="12" t="s">
        <v>158</v>
      </c>
      <c r="D66" s="2" t="s">
        <v>298</v>
      </c>
      <c r="E66" s="13" t="s">
        <v>88</v>
      </c>
      <c r="F66" s="3" t="s">
        <v>147</v>
      </c>
      <c r="G66" s="3" t="s">
        <v>148</v>
      </c>
      <c r="H66" s="3" t="s">
        <v>126</v>
      </c>
      <c r="I66" s="16">
        <v>278</v>
      </c>
    </row>
    <row r="67" spans="1:9" ht="16.8" x14ac:dyDescent="0.3">
      <c r="A67" s="323" t="s">
        <v>254</v>
      </c>
      <c r="B67" s="95">
        <v>2</v>
      </c>
      <c r="C67" s="328" t="s">
        <v>154</v>
      </c>
      <c r="D67" s="329" t="s">
        <v>150</v>
      </c>
      <c r="E67" s="330" t="s">
        <v>88</v>
      </c>
      <c r="F67" s="331" t="s">
        <v>161</v>
      </c>
      <c r="G67" s="331" t="s">
        <v>157</v>
      </c>
      <c r="H67" s="331" t="s">
        <v>126</v>
      </c>
      <c r="I67" s="332">
        <v>301</v>
      </c>
    </row>
    <row r="68" spans="1:9" ht="16.8" x14ac:dyDescent="0.3">
      <c r="A68" s="297" t="s">
        <v>191</v>
      </c>
      <c r="B68" s="89">
        <v>3</v>
      </c>
      <c r="C68" s="265" t="s">
        <v>146</v>
      </c>
      <c r="D68" s="266" t="s">
        <v>89</v>
      </c>
      <c r="E68" s="226" t="s">
        <v>88</v>
      </c>
      <c r="F68" s="226" t="s">
        <v>156</v>
      </c>
      <c r="G68" s="226" t="s">
        <v>120</v>
      </c>
      <c r="H68" s="226" t="s">
        <v>126</v>
      </c>
      <c r="I68" s="267">
        <v>201</v>
      </c>
    </row>
    <row r="69" spans="1:9" ht="16.8" x14ac:dyDescent="0.3">
      <c r="A69" s="297" t="s">
        <v>255</v>
      </c>
      <c r="B69" s="89">
        <v>3</v>
      </c>
      <c r="C69" s="12" t="s">
        <v>297</v>
      </c>
      <c r="D69" s="2" t="s">
        <v>89</v>
      </c>
      <c r="E69" s="13" t="s">
        <v>88</v>
      </c>
      <c r="F69" s="3" t="s">
        <v>161</v>
      </c>
      <c r="G69" s="3" t="s">
        <v>148</v>
      </c>
      <c r="H69" s="3" t="s">
        <v>126</v>
      </c>
      <c r="I69" s="16">
        <v>223</v>
      </c>
    </row>
    <row r="70" spans="1:9" ht="16.8" x14ac:dyDescent="0.3">
      <c r="A70" s="297" t="s">
        <v>177</v>
      </c>
      <c r="B70" s="89">
        <v>3</v>
      </c>
      <c r="C70" s="265" t="s">
        <v>149</v>
      </c>
      <c r="D70" s="266" t="s">
        <v>178</v>
      </c>
      <c r="E70" s="226" t="s">
        <v>88</v>
      </c>
      <c r="F70" s="226" t="s">
        <v>151</v>
      </c>
      <c r="G70" s="226" t="s">
        <v>120</v>
      </c>
      <c r="H70" s="226" t="s">
        <v>126</v>
      </c>
      <c r="I70" s="267">
        <v>232</v>
      </c>
    </row>
    <row r="71" spans="1:9" ht="16.8" x14ac:dyDescent="0.3">
      <c r="A71" s="297" t="s">
        <v>193</v>
      </c>
      <c r="B71" s="89">
        <v>3</v>
      </c>
      <c r="C71" s="12" t="s">
        <v>154</v>
      </c>
      <c r="D71" s="2" t="s">
        <v>150</v>
      </c>
      <c r="E71" s="13" t="s">
        <v>88</v>
      </c>
      <c r="F71" s="316" t="s">
        <v>151</v>
      </c>
      <c r="G71" s="3" t="s">
        <v>312</v>
      </c>
      <c r="H71" s="3" t="s">
        <v>303</v>
      </c>
      <c r="I71" s="91">
        <v>114</v>
      </c>
    </row>
    <row r="72" spans="1:9" ht="16.8" x14ac:dyDescent="0.3">
      <c r="A72" s="297" t="s">
        <v>256</v>
      </c>
      <c r="B72" s="89">
        <v>3</v>
      </c>
      <c r="C72" s="318" t="s">
        <v>149</v>
      </c>
      <c r="D72" s="315" t="s">
        <v>178</v>
      </c>
      <c r="E72" s="316" t="s">
        <v>88</v>
      </c>
      <c r="F72" s="316" t="s">
        <v>147</v>
      </c>
      <c r="G72" s="316" t="s">
        <v>312</v>
      </c>
      <c r="H72" s="3" t="s">
        <v>126</v>
      </c>
      <c r="I72" s="319">
        <v>251</v>
      </c>
    </row>
    <row r="73" spans="1:9" ht="16.8" x14ac:dyDescent="0.3">
      <c r="A73" s="297" t="s">
        <v>180</v>
      </c>
      <c r="B73" s="89">
        <v>3</v>
      </c>
      <c r="C73" s="265" t="s">
        <v>149</v>
      </c>
      <c r="D73" s="266" t="s">
        <v>150</v>
      </c>
      <c r="E73" s="226" t="s">
        <v>88</v>
      </c>
      <c r="F73" s="226" t="s">
        <v>147</v>
      </c>
      <c r="G73" s="226" t="s">
        <v>160</v>
      </c>
      <c r="H73" s="226" t="s">
        <v>126</v>
      </c>
      <c r="I73" s="267">
        <v>239</v>
      </c>
    </row>
    <row r="74" spans="1:9" ht="16.8" x14ac:dyDescent="0.3">
      <c r="A74" s="297" t="s">
        <v>257</v>
      </c>
      <c r="B74" s="89">
        <v>3</v>
      </c>
      <c r="C74" s="12" t="s">
        <v>158</v>
      </c>
      <c r="D74" s="2" t="s">
        <v>298</v>
      </c>
      <c r="E74" s="13" t="s">
        <v>88</v>
      </c>
      <c r="F74" s="3" t="s">
        <v>314</v>
      </c>
      <c r="G74" s="3" t="s">
        <v>299</v>
      </c>
      <c r="H74" s="3" t="s">
        <v>126</v>
      </c>
      <c r="I74" s="16">
        <v>247</v>
      </c>
    </row>
    <row r="75" spans="1:9" ht="16.8" x14ac:dyDescent="0.3">
      <c r="A75" s="297" t="s">
        <v>258</v>
      </c>
      <c r="B75" s="89">
        <v>3</v>
      </c>
      <c r="C75" s="12" t="s">
        <v>297</v>
      </c>
      <c r="D75" s="2" t="s">
        <v>315</v>
      </c>
      <c r="E75" s="13" t="s">
        <v>88</v>
      </c>
      <c r="F75" s="3" t="s">
        <v>316</v>
      </c>
      <c r="G75" s="3" t="s">
        <v>157</v>
      </c>
      <c r="H75" s="3" t="s">
        <v>126</v>
      </c>
      <c r="I75" s="16">
        <v>250</v>
      </c>
    </row>
    <row r="76" spans="1:9" ht="16.8" x14ac:dyDescent="0.3">
      <c r="A76" s="297" t="s">
        <v>259</v>
      </c>
      <c r="B76" s="89">
        <v>3</v>
      </c>
      <c r="C76" s="12" t="s">
        <v>154</v>
      </c>
      <c r="D76" s="2" t="s">
        <v>89</v>
      </c>
      <c r="E76" s="3" t="s">
        <v>318</v>
      </c>
      <c r="F76" s="316" t="s">
        <v>319</v>
      </c>
      <c r="G76" s="3" t="s">
        <v>312</v>
      </c>
      <c r="H76" s="3" t="s">
        <v>126</v>
      </c>
      <c r="I76" s="16">
        <v>260</v>
      </c>
    </row>
    <row r="77" spans="1:9" ht="16.8" x14ac:dyDescent="0.3">
      <c r="A77" s="297" t="s">
        <v>260</v>
      </c>
      <c r="B77" s="89">
        <v>3</v>
      </c>
      <c r="C77" s="12" t="s">
        <v>297</v>
      </c>
      <c r="D77" s="2" t="s">
        <v>301</v>
      </c>
      <c r="E77" s="13" t="s">
        <v>88</v>
      </c>
      <c r="F77" s="3" t="s">
        <v>151</v>
      </c>
      <c r="G77" s="3" t="s">
        <v>157</v>
      </c>
      <c r="H77" s="3" t="s">
        <v>126</v>
      </c>
      <c r="I77" s="16">
        <v>266</v>
      </c>
    </row>
    <row r="78" spans="1:9" ht="16.8" x14ac:dyDescent="0.3">
      <c r="A78" s="297" t="s">
        <v>261</v>
      </c>
      <c r="B78" s="89">
        <v>3</v>
      </c>
      <c r="C78" s="12" t="s">
        <v>159</v>
      </c>
      <c r="D78" s="2" t="s">
        <v>150</v>
      </c>
      <c r="E78" s="13" t="s">
        <v>88</v>
      </c>
      <c r="F78" s="3" t="s">
        <v>147</v>
      </c>
      <c r="G78" s="3" t="s">
        <v>120</v>
      </c>
      <c r="H78" s="3" t="s">
        <v>126</v>
      </c>
      <c r="I78" s="16">
        <v>269</v>
      </c>
    </row>
    <row r="79" spans="1:9" ht="16.8" x14ac:dyDescent="0.3">
      <c r="A79" s="297" t="s">
        <v>262</v>
      </c>
      <c r="B79" s="89">
        <v>3</v>
      </c>
      <c r="C79" s="12" t="s">
        <v>149</v>
      </c>
      <c r="D79" s="2" t="s">
        <v>150</v>
      </c>
      <c r="E79" s="13" t="s">
        <v>318</v>
      </c>
      <c r="F79" s="3" t="s">
        <v>151</v>
      </c>
      <c r="G79" s="3" t="s">
        <v>300</v>
      </c>
      <c r="H79" s="3" t="s">
        <v>126</v>
      </c>
      <c r="I79" s="16">
        <v>275</v>
      </c>
    </row>
    <row r="80" spans="1:9" ht="16.8" x14ac:dyDescent="0.3">
      <c r="A80" s="297" t="s">
        <v>513</v>
      </c>
      <c r="B80" s="89">
        <v>3</v>
      </c>
      <c r="C80" s="12" t="s">
        <v>159</v>
      </c>
      <c r="D80" s="520" t="s">
        <v>89</v>
      </c>
      <c r="E80" s="13" t="s">
        <v>88</v>
      </c>
      <c r="F80" s="519" t="s">
        <v>151</v>
      </c>
      <c r="G80" s="3" t="s">
        <v>160</v>
      </c>
      <c r="H80" s="3" t="s">
        <v>514</v>
      </c>
      <c r="I80" s="16">
        <v>104</v>
      </c>
    </row>
    <row r="81" spans="1:9" ht="16.8" x14ac:dyDescent="0.3">
      <c r="A81" s="297" t="s">
        <v>263</v>
      </c>
      <c r="B81" s="89">
        <v>3</v>
      </c>
      <c r="C81" s="12" t="s">
        <v>149</v>
      </c>
      <c r="D81" s="2" t="s">
        <v>150</v>
      </c>
      <c r="E81" s="13" t="s">
        <v>88</v>
      </c>
      <c r="F81" s="3" t="s">
        <v>147</v>
      </c>
      <c r="G81" s="3" t="s">
        <v>160</v>
      </c>
      <c r="H81" s="3" t="s">
        <v>126</v>
      </c>
      <c r="I81" s="16">
        <v>280</v>
      </c>
    </row>
    <row r="82" spans="1:9" ht="16.8" x14ac:dyDescent="0.3">
      <c r="A82" s="297" t="s">
        <v>264</v>
      </c>
      <c r="B82" s="89">
        <v>3</v>
      </c>
      <c r="C82" s="12" t="s">
        <v>149</v>
      </c>
      <c r="D82" s="2" t="s">
        <v>298</v>
      </c>
      <c r="E82" s="320" t="s">
        <v>88</v>
      </c>
      <c r="F82" s="316" t="s">
        <v>151</v>
      </c>
      <c r="G82" s="316" t="s">
        <v>157</v>
      </c>
      <c r="H82" s="3" t="s">
        <v>152</v>
      </c>
      <c r="I82" s="16">
        <v>202</v>
      </c>
    </row>
    <row r="83" spans="1:9" ht="16.8" x14ac:dyDescent="0.3">
      <c r="A83" s="297" t="s">
        <v>265</v>
      </c>
      <c r="B83" s="89">
        <v>3</v>
      </c>
      <c r="C83" s="12" t="s">
        <v>154</v>
      </c>
      <c r="D83" s="2" t="s">
        <v>150</v>
      </c>
      <c r="E83" s="13" t="s">
        <v>88</v>
      </c>
      <c r="F83" s="3" t="s">
        <v>161</v>
      </c>
      <c r="G83" s="3" t="s">
        <v>160</v>
      </c>
      <c r="H83" s="3" t="s">
        <v>126</v>
      </c>
      <c r="I83" s="16">
        <v>284</v>
      </c>
    </row>
    <row r="84" spans="1:9" ht="16.8" x14ac:dyDescent="0.3">
      <c r="A84" s="297" t="s">
        <v>266</v>
      </c>
      <c r="B84" s="89">
        <v>3</v>
      </c>
      <c r="C84" s="12" t="s">
        <v>146</v>
      </c>
      <c r="D84" s="315" t="s">
        <v>150</v>
      </c>
      <c r="E84" s="13" t="s">
        <v>88</v>
      </c>
      <c r="F84" s="3" t="s">
        <v>147</v>
      </c>
      <c r="G84" s="3" t="s">
        <v>160</v>
      </c>
      <c r="H84" s="3" t="s">
        <v>303</v>
      </c>
      <c r="I84" s="91">
        <v>128</v>
      </c>
    </row>
    <row r="85" spans="1:9" ht="16.8" x14ac:dyDescent="0.3">
      <c r="A85" s="323" t="s">
        <v>267</v>
      </c>
      <c r="B85" s="95">
        <v>3</v>
      </c>
      <c r="C85" s="328" t="s">
        <v>159</v>
      </c>
      <c r="D85" s="329" t="s">
        <v>89</v>
      </c>
      <c r="E85" s="330" t="s">
        <v>88</v>
      </c>
      <c r="F85" s="331" t="s">
        <v>151</v>
      </c>
      <c r="G85" s="331" t="s">
        <v>163</v>
      </c>
      <c r="H85" s="331" t="s">
        <v>126</v>
      </c>
      <c r="I85" s="332">
        <v>298</v>
      </c>
    </row>
    <row r="86" spans="1:9" ht="16.8" x14ac:dyDescent="0.3">
      <c r="A86" s="297" t="s">
        <v>268</v>
      </c>
      <c r="B86" s="89">
        <v>4</v>
      </c>
      <c r="C86" s="12" t="s">
        <v>158</v>
      </c>
      <c r="D86" s="315" t="s">
        <v>155</v>
      </c>
      <c r="E86" s="13" t="s">
        <v>88</v>
      </c>
      <c r="F86" s="316" t="s">
        <v>161</v>
      </c>
      <c r="G86" s="3" t="s">
        <v>160</v>
      </c>
      <c r="H86" s="3" t="s">
        <v>303</v>
      </c>
      <c r="I86" s="91">
        <v>103</v>
      </c>
    </row>
    <row r="87" spans="1:9" ht="16.8" x14ac:dyDescent="0.3">
      <c r="A87" s="297" t="s">
        <v>269</v>
      </c>
      <c r="B87" s="89">
        <v>4</v>
      </c>
      <c r="C87" s="12" t="s">
        <v>149</v>
      </c>
      <c r="D87" s="2" t="s">
        <v>186</v>
      </c>
      <c r="E87" s="13" t="s">
        <v>88</v>
      </c>
      <c r="F87" s="3" t="s">
        <v>304</v>
      </c>
      <c r="G87" s="3" t="s">
        <v>148</v>
      </c>
      <c r="H87" s="3" t="s">
        <v>126</v>
      </c>
      <c r="I87" s="16">
        <v>221</v>
      </c>
    </row>
    <row r="88" spans="1:9" ht="16.8" x14ac:dyDescent="0.3">
      <c r="A88" s="297" t="s">
        <v>270</v>
      </c>
      <c r="B88" s="89">
        <v>4</v>
      </c>
      <c r="C88" s="12" t="s">
        <v>297</v>
      </c>
      <c r="D88" s="2" t="s">
        <v>89</v>
      </c>
      <c r="E88" s="13" t="s">
        <v>88</v>
      </c>
      <c r="F88" s="3" t="s">
        <v>161</v>
      </c>
      <c r="G88" s="3" t="s">
        <v>120</v>
      </c>
      <c r="H88" s="3" t="s">
        <v>126</v>
      </c>
      <c r="I88" s="16">
        <v>221</v>
      </c>
    </row>
    <row r="89" spans="1:9" ht="16.8" x14ac:dyDescent="0.3">
      <c r="A89" s="297" t="s">
        <v>271</v>
      </c>
      <c r="B89" s="89">
        <v>4</v>
      </c>
      <c r="C89" s="12" t="s">
        <v>159</v>
      </c>
      <c r="D89" s="2" t="s">
        <v>89</v>
      </c>
      <c r="E89" s="13" t="s">
        <v>88</v>
      </c>
      <c r="F89" s="3" t="s">
        <v>147</v>
      </c>
      <c r="G89" s="3" t="s">
        <v>148</v>
      </c>
      <c r="H89" s="3" t="s">
        <v>126</v>
      </c>
      <c r="I89" s="16">
        <v>226</v>
      </c>
    </row>
    <row r="90" spans="1:9" ht="16.8" x14ac:dyDescent="0.3">
      <c r="A90" s="297" t="s">
        <v>272</v>
      </c>
      <c r="B90" s="89">
        <v>4</v>
      </c>
      <c r="C90" s="12" t="s">
        <v>154</v>
      </c>
      <c r="D90" s="2" t="s">
        <v>150</v>
      </c>
      <c r="E90" s="13" t="s">
        <v>88</v>
      </c>
      <c r="F90" s="3" t="s">
        <v>161</v>
      </c>
      <c r="G90" s="3" t="s">
        <v>160</v>
      </c>
      <c r="H90" s="3" t="s">
        <v>126</v>
      </c>
      <c r="I90" s="16">
        <v>228</v>
      </c>
    </row>
    <row r="91" spans="1:9" ht="16.8" x14ac:dyDescent="0.3">
      <c r="A91" s="297" t="s">
        <v>273</v>
      </c>
      <c r="B91" s="89">
        <v>4</v>
      </c>
      <c r="C91" s="12" t="s">
        <v>185</v>
      </c>
      <c r="D91" s="2" t="s">
        <v>89</v>
      </c>
      <c r="E91" s="320" t="s">
        <v>313</v>
      </c>
      <c r="F91" s="3" t="s">
        <v>156</v>
      </c>
      <c r="G91" s="3" t="s">
        <v>120</v>
      </c>
      <c r="H91" s="3" t="s">
        <v>302</v>
      </c>
      <c r="I91" s="16">
        <v>120</v>
      </c>
    </row>
    <row r="92" spans="1:9" ht="16.8" x14ac:dyDescent="0.3">
      <c r="A92" s="297" t="s">
        <v>274</v>
      </c>
      <c r="B92" s="89">
        <v>4</v>
      </c>
      <c r="C92" s="12" t="s">
        <v>297</v>
      </c>
      <c r="D92" s="2" t="s">
        <v>298</v>
      </c>
      <c r="E92" s="320" t="s">
        <v>88</v>
      </c>
      <c r="F92" s="316" t="s">
        <v>151</v>
      </c>
      <c r="G92" s="316" t="s">
        <v>322</v>
      </c>
      <c r="H92" s="3" t="s">
        <v>152</v>
      </c>
      <c r="I92" s="16">
        <v>174</v>
      </c>
    </row>
    <row r="93" spans="1:9" ht="16.8" x14ac:dyDescent="0.3">
      <c r="A93" s="297" t="s">
        <v>184</v>
      </c>
      <c r="B93" s="89">
        <v>4</v>
      </c>
      <c r="C93" s="265" t="s">
        <v>185</v>
      </c>
      <c r="D93" s="266" t="s">
        <v>89</v>
      </c>
      <c r="E93" s="226" t="s">
        <v>88</v>
      </c>
      <c r="F93" s="226" t="s">
        <v>151</v>
      </c>
      <c r="G93" s="226" t="s">
        <v>160</v>
      </c>
      <c r="H93" s="226" t="s">
        <v>126</v>
      </c>
      <c r="I93" s="267">
        <v>245</v>
      </c>
    </row>
    <row r="94" spans="1:9" ht="16.8" x14ac:dyDescent="0.3">
      <c r="A94" s="297" t="s">
        <v>275</v>
      </c>
      <c r="B94" s="89">
        <v>4</v>
      </c>
      <c r="C94" s="322" t="s">
        <v>154</v>
      </c>
      <c r="D94" s="2" t="s">
        <v>323</v>
      </c>
      <c r="E94" s="316" t="s">
        <v>318</v>
      </c>
      <c r="F94" s="3" t="s">
        <v>147</v>
      </c>
      <c r="G94" s="316" t="s">
        <v>299</v>
      </c>
      <c r="H94" s="3" t="s">
        <v>126</v>
      </c>
      <c r="I94" s="16">
        <v>247</v>
      </c>
    </row>
    <row r="95" spans="1:9" ht="16.8" x14ac:dyDescent="0.3">
      <c r="A95" s="297" t="s">
        <v>276</v>
      </c>
      <c r="B95" s="89">
        <v>4</v>
      </c>
      <c r="C95" s="12" t="s">
        <v>154</v>
      </c>
      <c r="D95" s="2" t="s">
        <v>89</v>
      </c>
      <c r="E95" s="3" t="s">
        <v>88</v>
      </c>
      <c r="F95" s="3" t="s">
        <v>147</v>
      </c>
      <c r="G95" s="3" t="s">
        <v>148</v>
      </c>
      <c r="H95" s="3" t="s">
        <v>303</v>
      </c>
      <c r="I95" s="16">
        <v>115</v>
      </c>
    </row>
    <row r="96" spans="1:9" ht="16.8" x14ac:dyDescent="0.3">
      <c r="A96" s="297" t="s">
        <v>277</v>
      </c>
      <c r="B96" s="89">
        <v>4</v>
      </c>
      <c r="C96" s="12" t="s">
        <v>154</v>
      </c>
      <c r="D96" s="2" t="s">
        <v>89</v>
      </c>
      <c r="E96" s="3" t="s">
        <v>88</v>
      </c>
      <c r="F96" s="3" t="s">
        <v>147</v>
      </c>
      <c r="G96" s="3" t="s">
        <v>148</v>
      </c>
      <c r="H96" s="3" t="s">
        <v>303</v>
      </c>
      <c r="I96" s="16">
        <v>115</v>
      </c>
    </row>
    <row r="97" spans="1:9" ht="16.8" x14ac:dyDescent="0.3">
      <c r="A97" s="297" t="s">
        <v>278</v>
      </c>
      <c r="B97" s="89">
        <v>4</v>
      </c>
      <c r="C97" s="12" t="s">
        <v>154</v>
      </c>
      <c r="D97" s="2" t="s">
        <v>89</v>
      </c>
      <c r="E97" s="3" t="s">
        <v>88</v>
      </c>
      <c r="F97" s="3" t="s">
        <v>147</v>
      </c>
      <c r="G97" s="3" t="s">
        <v>148</v>
      </c>
      <c r="H97" s="3" t="s">
        <v>303</v>
      </c>
      <c r="I97" s="16">
        <v>116</v>
      </c>
    </row>
    <row r="98" spans="1:9" ht="16.8" x14ac:dyDescent="0.3">
      <c r="A98" s="297" t="s">
        <v>279</v>
      </c>
      <c r="B98" s="89">
        <v>4</v>
      </c>
      <c r="C98" s="12" t="s">
        <v>154</v>
      </c>
      <c r="D98" s="2" t="s">
        <v>89</v>
      </c>
      <c r="E98" s="3" t="s">
        <v>88</v>
      </c>
      <c r="F98" s="3" t="s">
        <v>147</v>
      </c>
      <c r="G98" s="3" t="s">
        <v>148</v>
      </c>
      <c r="H98" s="3" t="s">
        <v>303</v>
      </c>
      <c r="I98" s="16">
        <v>116</v>
      </c>
    </row>
    <row r="99" spans="1:9" ht="16.8" x14ac:dyDescent="0.3">
      <c r="A99" s="297" t="s">
        <v>280</v>
      </c>
      <c r="B99" s="89">
        <v>4</v>
      </c>
      <c r="C99" s="12" t="s">
        <v>154</v>
      </c>
      <c r="D99" s="2" t="s">
        <v>89</v>
      </c>
      <c r="E99" s="3" t="s">
        <v>88</v>
      </c>
      <c r="F99" s="3" t="s">
        <v>161</v>
      </c>
      <c r="G99" s="3" t="s">
        <v>148</v>
      </c>
      <c r="H99" s="3" t="s">
        <v>303</v>
      </c>
      <c r="I99" s="16">
        <v>116</v>
      </c>
    </row>
    <row r="100" spans="1:9" ht="16.8" x14ac:dyDescent="0.3">
      <c r="A100" s="297" t="s">
        <v>281</v>
      </c>
      <c r="B100" s="89">
        <v>4</v>
      </c>
      <c r="C100" s="12" t="s">
        <v>154</v>
      </c>
      <c r="D100" s="2" t="s">
        <v>89</v>
      </c>
      <c r="E100" s="3" t="s">
        <v>88</v>
      </c>
      <c r="F100" s="3" t="s">
        <v>147</v>
      </c>
      <c r="G100" s="3" t="s">
        <v>148</v>
      </c>
      <c r="H100" s="3" t="s">
        <v>303</v>
      </c>
      <c r="I100" s="16">
        <v>116</v>
      </c>
    </row>
    <row r="101" spans="1:9" ht="16.8" x14ac:dyDescent="0.3">
      <c r="A101" s="297" t="s">
        <v>499</v>
      </c>
      <c r="B101" s="89">
        <v>4</v>
      </c>
      <c r="C101" s="12" t="s">
        <v>297</v>
      </c>
      <c r="D101" s="520" t="s">
        <v>155</v>
      </c>
      <c r="E101" s="13" t="s">
        <v>305</v>
      </c>
      <c r="F101" s="519" t="s">
        <v>151</v>
      </c>
      <c r="G101" s="3" t="s">
        <v>312</v>
      </c>
      <c r="H101" s="3" t="s">
        <v>303</v>
      </c>
      <c r="I101" s="91">
        <v>97</v>
      </c>
    </row>
    <row r="102" spans="1:9" ht="16.8" x14ac:dyDescent="0.3">
      <c r="A102" s="297" t="s">
        <v>491</v>
      </c>
      <c r="B102" s="89">
        <v>4</v>
      </c>
      <c r="C102" s="12" t="s">
        <v>146</v>
      </c>
      <c r="D102" s="2" t="s">
        <v>150</v>
      </c>
      <c r="E102" s="13" t="s">
        <v>88</v>
      </c>
      <c r="F102" s="519" t="s">
        <v>163</v>
      </c>
      <c r="G102" s="519" t="s">
        <v>120</v>
      </c>
      <c r="H102" s="3" t="s">
        <v>126</v>
      </c>
      <c r="I102" s="16">
        <v>274</v>
      </c>
    </row>
    <row r="103" spans="1:9" ht="16.8" x14ac:dyDescent="0.3">
      <c r="A103" s="297" t="s">
        <v>282</v>
      </c>
      <c r="B103" s="89">
        <v>4</v>
      </c>
      <c r="C103" s="265" t="s">
        <v>158</v>
      </c>
      <c r="D103" s="2" t="s">
        <v>150</v>
      </c>
      <c r="E103" s="13" t="s">
        <v>88</v>
      </c>
      <c r="F103" s="3" t="s">
        <v>147</v>
      </c>
      <c r="G103" s="3" t="s">
        <v>120</v>
      </c>
      <c r="H103" s="3" t="s">
        <v>126</v>
      </c>
      <c r="I103" s="267">
        <v>258</v>
      </c>
    </row>
    <row r="104" spans="1:9" ht="16.8" x14ac:dyDescent="0.3">
      <c r="A104" s="297" t="s">
        <v>283</v>
      </c>
      <c r="B104" s="89">
        <v>4</v>
      </c>
      <c r="C104" s="12" t="s">
        <v>297</v>
      </c>
      <c r="D104" s="2" t="s">
        <v>155</v>
      </c>
      <c r="E104" s="320" t="s">
        <v>88</v>
      </c>
      <c r="F104" s="316" t="s">
        <v>156</v>
      </c>
      <c r="G104" s="316" t="s">
        <v>120</v>
      </c>
      <c r="H104" s="3" t="s">
        <v>152</v>
      </c>
      <c r="I104" s="16">
        <v>166</v>
      </c>
    </row>
    <row r="105" spans="1:9" ht="16.8" x14ac:dyDescent="0.3">
      <c r="A105" s="297" t="s">
        <v>317</v>
      </c>
      <c r="B105" s="89">
        <v>4</v>
      </c>
      <c r="C105" s="12" t="s">
        <v>297</v>
      </c>
      <c r="D105" s="2" t="s">
        <v>301</v>
      </c>
      <c r="E105" s="13" t="s">
        <v>88</v>
      </c>
      <c r="F105" s="3" t="s">
        <v>147</v>
      </c>
      <c r="G105" s="3" t="s">
        <v>157</v>
      </c>
      <c r="H105" s="3" t="s">
        <v>303</v>
      </c>
      <c r="I105" s="91">
        <v>120</v>
      </c>
    </row>
    <row r="106" spans="1:9" ht="16.8" x14ac:dyDescent="0.3">
      <c r="A106" s="323" t="s">
        <v>284</v>
      </c>
      <c r="B106" s="95">
        <v>4</v>
      </c>
      <c r="C106" s="328" t="s">
        <v>154</v>
      </c>
      <c r="D106" s="329" t="s">
        <v>150</v>
      </c>
      <c r="E106" s="330" t="s">
        <v>88</v>
      </c>
      <c r="F106" s="331" t="s">
        <v>161</v>
      </c>
      <c r="G106" s="331" t="s">
        <v>120</v>
      </c>
      <c r="H106" s="331" t="s">
        <v>126</v>
      </c>
      <c r="I106" s="332">
        <v>281</v>
      </c>
    </row>
    <row r="107" spans="1:9" ht="16.8" x14ac:dyDescent="0.3">
      <c r="A107" s="297" t="s">
        <v>285</v>
      </c>
      <c r="B107" s="89">
        <v>5</v>
      </c>
      <c r="C107" s="12" t="s">
        <v>149</v>
      </c>
      <c r="D107" s="2" t="s">
        <v>89</v>
      </c>
      <c r="E107" s="3" t="s">
        <v>88</v>
      </c>
      <c r="F107" s="3" t="s">
        <v>147</v>
      </c>
      <c r="G107" s="3" t="s">
        <v>300</v>
      </c>
      <c r="H107" s="3" t="s">
        <v>126</v>
      </c>
      <c r="I107" s="16">
        <v>202</v>
      </c>
    </row>
    <row r="108" spans="1:9" ht="16.8" x14ac:dyDescent="0.3">
      <c r="A108" s="297" t="s">
        <v>311</v>
      </c>
      <c r="B108" s="89">
        <v>5</v>
      </c>
      <c r="C108" s="12" t="s">
        <v>149</v>
      </c>
      <c r="D108" s="315" t="s">
        <v>89</v>
      </c>
      <c r="E108" s="317" t="s">
        <v>88</v>
      </c>
      <c r="F108" s="316" t="s">
        <v>156</v>
      </c>
      <c r="G108" s="316" t="s">
        <v>160</v>
      </c>
      <c r="H108" s="3" t="s">
        <v>303</v>
      </c>
      <c r="I108" s="91">
        <v>99</v>
      </c>
    </row>
    <row r="109" spans="1:9" ht="16.8" x14ac:dyDescent="0.3">
      <c r="A109" s="297" t="s">
        <v>286</v>
      </c>
      <c r="B109" s="89">
        <v>5</v>
      </c>
      <c r="C109" s="12" t="s">
        <v>297</v>
      </c>
      <c r="D109" s="315" t="s">
        <v>150</v>
      </c>
      <c r="E109" s="13" t="s">
        <v>320</v>
      </c>
      <c r="F109" s="316" t="s">
        <v>156</v>
      </c>
      <c r="G109" s="316" t="s">
        <v>312</v>
      </c>
      <c r="H109" s="3" t="s">
        <v>321</v>
      </c>
      <c r="I109" s="16">
        <v>110</v>
      </c>
    </row>
    <row r="110" spans="1:9" ht="16.8" x14ac:dyDescent="0.3">
      <c r="A110" s="297" t="s">
        <v>287</v>
      </c>
      <c r="B110" s="89">
        <v>5</v>
      </c>
      <c r="C110" s="12" t="s">
        <v>297</v>
      </c>
      <c r="D110" s="2" t="s">
        <v>178</v>
      </c>
      <c r="E110" s="13" t="s">
        <v>88</v>
      </c>
      <c r="F110" s="3" t="s">
        <v>147</v>
      </c>
      <c r="G110" s="3" t="s">
        <v>148</v>
      </c>
      <c r="H110" s="3" t="s">
        <v>126</v>
      </c>
      <c r="I110" s="16">
        <v>222</v>
      </c>
    </row>
    <row r="111" spans="1:9" ht="16.8" x14ac:dyDescent="0.3">
      <c r="A111" s="297" t="s">
        <v>288</v>
      </c>
      <c r="B111" s="89">
        <v>5</v>
      </c>
      <c r="C111" s="12" t="s">
        <v>297</v>
      </c>
      <c r="D111" s="315" t="s">
        <v>150</v>
      </c>
      <c r="E111" s="316" t="s">
        <v>318</v>
      </c>
      <c r="F111" s="3" t="s">
        <v>147</v>
      </c>
      <c r="G111" s="316" t="s">
        <v>322</v>
      </c>
      <c r="H111" s="3" t="s">
        <v>126</v>
      </c>
      <c r="I111" s="16">
        <v>256</v>
      </c>
    </row>
    <row r="112" spans="1:9" ht="16.8" x14ac:dyDescent="0.3">
      <c r="A112" s="297" t="s">
        <v>289</v>
      </c>
      <c r="B112" s="89">
        <v>5</v>
      </c>
      <c r="C112" s="12" t="s">
        <v>130</v>
      </c>
      <c r="D112" s="2" t="s">
        <v>324</v>
      </c>
      <c r="E112" s="13" t="s">
        <v>325</v>
      </c>
      <c r="F112" s="316" t="s">
        <v>163</v>
      </c>
      <c r="G112" s="316" t="s">
        <v>300</v>
      </c>
      <c r="H112" s="3" t="s">
        <v>126</v>
      </c>
      <c r="I112" s="16">
        <v>259</v>
      </c>
    </row>
    <row r="113" spans="1:9" ht="16.8" x14ac:dyDescent="0.3">
      <c r="A113" s="297" t="s">
        <v>290</v>
      </c>
      <c r="B113" s="89">
        <v>5</v>
      </c>
      <c r="C113" s="12" t="s">
        <v>149</v>
      </c>
      <c r="D113" s="2" t="s">
        <v>89</v>
      </c>
      <c r="E113" s="320" t="s">
        <v>88</v>
      </c>
      <c r="F113" s="3" t="s">
        <v>304</v>
      </c>
      <c r="G113" s="3" t="s">
        <v>160</v>
      </c>
      <c r="H113" s="3" t="s">
        <v>126</v>
      </c>
      <c r="I113" s="16">
        <v>292</v>
      </c>
    </row>
    <row r="114" spans="1:9" ht="16.8" x14ac:dyDescent="0.3">
      <c r="A114" s="297" t="s">
        <v>500</v>
      </c>
      <c r="B114" s="89">
        <v>5</v>
      </c>
      <c r="C114" s="12" t="s">
        <v>149</v>
      </c>
      <c r="D114" s="520" t="s">
        <v>89</v>
      </c>
      <c r="E114" s="13" t="s">
        <v>88</v>
      </c>
      <c r="F114" s="3" t="s">
        <v>147</v>
      </c>
      <c r="G114" s="3" t="s">
        <v>120</v>
      </c>
      <c r="H114" s="3" t="s">
        <v>303</v>
      </c>
      <c r="I114" s="91">
        <v>108</v>
      </c>
    </row>
    <row r="115" spans="1:9" ht="16.8" x14ac:dyDescent="0.3">
      <c r="A115" s="297" t="s">
        <v>497</v>
      </c>
      <c r="B115" s="89">
        <v>5</v>
      </c>
      <c r="C115" s="12" t="s">
        <v>146</v>
      </c>
      <c r="D115" s="2" t="s">
        <v>150</v>
      </c>
      <c r="E115" s="13" t="s">
        <v>320</v>
      </c>
      <c r="F115" s="3" t="s">
        <v>502</v>
      </c>
      <c r="G115" s="3" t="s">
        <v>312</v>
      </c>
      <c r="H115" s="3" t="s">
        <v>126</v>
      </c>
      <c r="I115" s="16">
        <v>301</v>
      </c>
    </row>
    <row r="116" spans="1:9" ht="16.8" x14ac:dyDescent="0.3">
      <c r="A116" s="297" t="s">
        <v>187</v>
      </c>
      <c r="B116" s="89">
        <v>5</v>
      </c>
      <c r="C116" s="265" t="s">
        <v>154</v>
      </c>
      <c r="D116" s="266" t="s">
        <v>186</v>
      </c>
      <c r="E116" s="226" t="s">
        <v>88</v>
      </c>
      <c r="F116" s="226" t="s">
        <v>151</v>
      </c>
      <c r="G116" s="226" t="s">
        <v>148</v>
      </c>
      <c r="H116" s="226" t="s">
        <v>126</v>
      </c>
      <c r="I116" s="267">
        <v>292</v>
      </c>
    </row>
    <row r="117" spans="1:9" ht="16.8" x14ac:dyDescent="0.3">
      <c r="A117" s="323" t="s">
        <v>291</v>
      </c>
      <c r="B117" s="95">
        <v>5</v>
      </c>
      <c r="C117" s="324" t="s">
        <v>154</v>
      </c>
      <c r="D117" s="325" t="s">
        <v>298</v>
      </c>
      <c r="E117" s="326" t="s">
        <v>88</v>
      </c>
      <c r="F117" s="326" t="s">
        <v>161</v>
      </c>
      <c r="G117" s="326" t="s">
        <v>148</v>
      </c>
      <c r="H117" s="326" t="s">
        <v>126</v>
      </c>
      <c r="I117" s="327">
        <v>299</v>
      </c>
    </row>
    <row r="118" spans="1:9" ht="16.8" x14ac:dyDescent="0.3">
      <c r="A118" s="297" t="s">
        <v>485</v>
      </c>
      <c r="B118" s="89">
        <v>6</v>
      </c>
      <c r="C118" s="265" t="s">
        <v>297</v>
      </c>
      <c r="D118" s="266" t="s">
        <v>89</v>
      </c>
      <c r="E118" s="226" t="s">
        <v>88</v>
      </c>
      <c r="F118" s="226" t="s">
        <v>161</v>
      </c>
      <c r="G118" s="226" t="s">
        <v>148</v>
      </c>
      <c r="H118" s="226" t="s">
        <v>126</v>
      </c>
      <c r="I118" s="267">
        <v>221</v>
      </c>
    </row>
    <row r="119" spans="1:9" ht="16.8" x14ac:dyDescent="0.3">
      <c r="A119" s="297" t="s">
        <v>515</v>
      </c>
      <c r="B119" s="89">
        <v>6</v>
      </c>
      <c r="C119" s="12" t="s">
        <v>154</v>
      </c>
      <c r="D119" s="520" t="s">
        <v>89</v>
      </c>
      <c r="E119" s="13" t="s">
        <v>88</v>
      </c>
      <c r="F119" s="519" t="s">
        <v>161</v>
      </c>
      <c r="G119" s="3" t="s">
        <v>120</v>
      </c>
      <c r="H119" s="3" t="s">
        <v>303</v>
      </c>
      <c r="I119" s="91">
        <v>108</v>
      </c>
    </row>
    <row r="120" spans="1:9" ht="16.8" x14ac:dyDescent="0.3">
      <c r="A120" s="297" t="s">
        <v>498</v>
      </c>
      <c r="B120" s="89">
        <v>6</v>
      </c>
      <c r="C120" s="12" t="s">
        <v>146</v>
      </c>
      <c r="D120" s="2" t="s">
        <v>150</v>
      </c>
      <c r="E120" s="13" t="s">
        <v>88</v>
      </c>
      <c r="F120" s="519" t="s">
        <v>151</v>
      </c>
      <c r="G120" s="519" t="s">
        <v>120</v>
      </c>
      <c r="H120" s="3" t="s">
        <v>126</v>
      </c>
      <c r="I120" s="16">
        <v>296</v>
      </c>
    </row>
    <row r="121" spans="1:9" ht="17.399999999999999" thickBot="1" x14ac:dyDescent="0.35">
      <c r="A121" s="333" t="s">
        <v>486</v>
      </c>
      <c r="B121" s="334">
        <v>6</v>
      </c>
      <c r="C121" s="335" t="s">
        <v>149</v>
      </c>
      <c r="D121" s="336" t="s">
        <v>298</v>
      </c>
      <c r="E121" s="337" t="s">
        <v>88</v>
      </c>
      <c r="F121" s="337" t="s">
        <v>161</v>
      </c>
      <c r="G121" s="337" t="s">
        <v>148</v>
      </c>
      <c r="H121" s="337" t="s">
        <v>126</v>
      </c>
      <c r="I121" s="338">
        <v>222</v>
      </c>
    </row>
    <row r="122" spans="1:9" ht="16.2" thickTop="1" x14ac:dyDescent="0.3"/>
    <row r="123" spans="1:9" ht="16.2" thickBot="1" x14ac:dyDescent="0.35">
      <c r="A123" s="46"/>
      <c r="B123" s="171" t="s">
        <v>93</v>
      </c>
      <c r="C123" s="171" t="s">
        <v>516</v>
      </c>
      <c r="H123" s="274"/>
    </row>
    <row r="124" spans="1:9" ht="16.8" x14ac:dyDescent="0.3">
      <c r="B124" s="536">
        <v>0</v>
      </c>
      <c r="C124" s="536">
        <f t="shared" ref="C124:C130" si="0">COUNTIF($B$3:$B$121,B124)</f>
        <v>32</v>
      </c>
    </row>
    <row r="125" spans="1:9" ht="16.8" x14ac:dyDescent="0.3">
      <c r="B125" s="537">
        <v>1</v>
      </c>
      <c r="C125" s="537">
        <f t="shared" si="0"/>
        <v>14</v>
      </c>
    </row>
    <row r="126" spans="1:9" ht="16.8" x14ac:dyDescent="0.3">
      <c r="B126" s="537">
        <v>2</v>
      </c>
      <c r="C126" s="537">
        <f t="shared" si="0"/>
        <v>19</v>
      </c>
    </row>
    <row r="127" spans="1:9" ht="16.8" x14ac:dyDescent="0.3">
      <c r="B127" s="537">
        <v>3</v>
      </c>
      <c r="C127" s="537">
        <f t="shared" si="0"/>
        <v>18</v>
      </c>
    </row>
    <row r="128" spans="1:9" ht="16.8" x14ac:dyDescent="0.3">
      <c r="B128" s="537">
        <v>4</v>
      </c>
      <c r="C128" s="537">
        <f t="shared" si="0"/>
        <v>21</v>
      </c>
    </row>
    <row r="129" spans="2:3" ht="16.8" x14ac:dyDescent="0.3">
      <c r="B129" s="537">
        <v>5</v>
      </c>
      <c r="C129" s="537">
        <f t="shared" si="0"/>
        <v>11</v>
      </c>
    </row>
    <row r="130" spans="2:3" ht="17.399999999999999" thickBot="1" x14ac:dyDescent="0.35">
      <c r="B130" s="538">
        <v>6</v>
      </c>
      <c r="C130" s="538">
        <f t="shared" si="0"/>
        <v>4</v>
      </c>
    </row>
  </sheetData>
  <sortState xmlns:xlrd2="http://schemas.microsoft.com/office/spreadsheetml/2017/richdata2" ref="A3:I89">
    <sortCondition ref="B3:B89"/>
    <sortCondition ref="A3:A89"/>
  </sortState>
  <conditionalFormatting sqref="B3:B121">
    <cfRule type="containsBlanks" dxfId="65" priority="98">
      <formula>LEN(TRIM(B3))=0</formula>
    </cfRule>
    <cfRule type="cellIs" dxfId="64" priority="97" operator="equal">
      <formula>1</formula>
    </cfRule>
    <cfRule type="cellIs" dxfId="63" priority="96" operator="equal">
      <formula>2</formula>
    </cfRule>
    <cfRule type="cellIs" dxfId="62" priority="95" operator="equal">
      <formula>3</formula>
    </cfRule>
    <cfRule type="cellIs" dxfId="61" priority="89" operator="equal">
      <formula>9</formula>
    </cfRule>
    <cfRule type="cellIs" dxfId="60" priority="94" operator="equal">
      <formula>4</formula>
    </cfRule>
    <cfRule type="cellIs" dxfId="59" priority="104" operator="equal">
      <formula>5</formula>
    </cfRule>
    <cfRule type="cellIs" dxfId="58" priority="93" operator="equal">
      <formula>5</formula>
    </cfRule>
    <cfRule type="cellIs" dxfId="57" priority="92" operator="equal">
      <formula>6</formula>
    </cfRule>
    <cfRule type="cellIs" dxfId="56" priority="91" operator="equal">
      <formula>7</formula>
    </cfRule>
    <cfRule type="cellIs" dxfId="55" priority="90" operator="equal">
      <formula>8</formula>
    </cfRule>
    <cfRule type="cellIs" dxfId="54" priority="105" operator="equal">
      <formula>4</formula>
    </cfRule>
    <cfRule type="cellIs" dxfId="53" priority="103" operator="equal">
      <formula>6</formula>
    </cfRule>
    <cfRule type="cellIs" dxfId="52" priority="102" operator="equal">
      <formula>7</formula>
    </cfRule>
    <cfRule type="cellIs" dxfId="51" priority="101" operator="equal">
      <formula>8</formula>
    </cfRule>
    <cfRule type="cellIs" dxfId="50" priority="100" operator="equal">
      <formula>9</formula>
    </cfRule>
    <cfRule type="cellIs" dxfId="49" priority="99" operator="equal">
      <formula>0</formula>
    </cfRule>
    <cfRule type="cellIs" dxfId="48" priority="106" operator="equal">
      <formula>3</formula>
    </cfRule>
    <cfRule type="cellIs" dxfId="47" priority="107" operator="equal">
      <formula>2</formula>
    </cfRule>
    <cfRule type="cellIs" dxfId="46" priority="108" operator="equal">
      <formula>1</formula>
    </cfRule>
    <cfRule type="containsBlanks" dxfId="45" priority="109">
      <formula>LEN(TRIM(B3))=0</formula>
    </cfRule>
    <cfRule type="cellIs" dxfId="44" priority="110" operator="equal">
      <formula>0</formula>
    </cfRule>
  </conditionalFormatting>
  <conditionalFormatting sqref="B124">
    <cfRule type="cellIs" dxfId="43" priority="50" operator="equal">
      <formula>4</formula>
    </cfRule>
    <cfRule type="cellIs" dxfId="42" priority="52" operator="equal">
      <formula>2</formula>
    </cfRule>
    <cfRule type="cellIs" dxfId="41" priority="53" operator="equal">
      <formula>1</formula>
    </cfRule>
    <cfRule type="containsBlanks" dxfId="40" priority="54">
      <formula>LEN(TRIM(B124))=0</formula>
    </cfRule>
    <cfRule type="cellIs" dxfId="39" priority="55" operator="equal">
      <formula>0</formula>
    </cfRule>
    <cfRule type="cellIs" dxfId="38" priority="51" operator="equal">
      <formula>3</formula>
    </cfRule>
    <cfRule type="cellIs" dxfId="37" priority="45" operator="equal">
      <formula>9</formula>
    </cfRule>
    <cfRule type="cellIs" dxfId="36" priority="46" operator="equal">
      <formula>8</formula>
    </cfRule>
    <cfRule type="cellIs" dxfId="35" priority="47" operator="equal">
      <formula>7</formula>
    </cfRule>
    <cfRule type="cellIs" dxfId="34" priority="48" operator="equal">
      <formula>6</formula>
    </cfRule>
    <cfRule type="cellIs" dxfId="33" priority="49" operator="equal">
      <formula>5</formula>
    </cfRule>
  </conditionalFormatting>
  <conditionalFormatting sqref="B124:B130">
    <cfRule type="containsBlanks" dxfId="32" priority="65">
      <formula>LEN(TRIM(B124))=0</formula>
    </cfRule>
    <cfRule type="cellIs" dxfId="31" priority="64" operator="equal">
      <formula>1</formula>
    </cfRule>
    <cfRule type="cellIs" dxfId="30" priority="63" operator="equal">
      <formula>2</formula>
    </cfRule>
    <cfRule type="cellIs" dxfId="29" priority="62" operator="equal">
      <formula>3</formula>
    </cfRule>
    <cfRule type="cellIs" dxfId="28" priority="61" operator="equal">
      <formula>4</formula>
    </cfRule>
    <cfRule type="cellIs" dxfId="27" priority="60" operator="equal">
      <formula>5</formula>
    </cfRule>
    <cfRule type="cellIs" dxfId="26" priority="59" operator="equal">
      <formula>6</formula>
    </cfRule>
    <cfRule type="cellIs" dxfId="25" priority="58" operator="equal">
      <formula>7</formula>
    </cfRule>
    <cfRule type="cellIs" dxfId="24" priority="57" operator="equal">
      <formula>8</formula>
    </cfRule>
    <cfRule type="cellIs" dxfId="23" priority="66" operator="equal">
      <formula>0</formula>
    </cfRule>
    <cfRule type="cellIs" dxfId="22" priority="56" operator="equal">
      <formula>9</formula>
    </cfRule>
  </conditionalFormatting>
  <conditionalFormatting sqref="B125:B130">
    <cfRule type="cellIs" dxfId="21" priority="83" operator="equal">
      <formula>4</formula>
    </cfRule>
    <cfRule type="cellIs" dxfId="20" priority="82" operator="equal">
      <formula>5</formula>
    </cfRule>
    <cfRule type="cellIs" dxfId="19" priority="81" operator="equal">
      <formula>6</formula>
    </cfRule>
    <cfRule type="cellIs" dxfId="18" priority="80" operator="equal">
      <formula>7</formula>
    </cfRule>
    <cfRule type="cellIs" dxfId="17" priority="79" operator="equal">
      <formula>8</formula>
    </cfRule>
    <cfRule type="cellIs" dxfId="16" priority="78" operator="equal">
      <formula>9</formula>
    </cfRule>
    <cfRule type="cellIs" dxfId="15" priority="84" operator="equal">
      <formula>3</formula>
    </cfRule>
    <cfRule type="cellIs" dxfId="14" priority="85" operator="equal">
      <formula>2</formula>
    </cfRule>
    <cfRule type="cellIs" dxfId="13" priority="86" operator="equal">
      <formula>1</formula>
    </cfRule>
    <cfRule type="containsBlanks" dxfId="12" priority="87">
      <formula>LEN(TRIM(B125))=0</formula>
    </cfRule>
    <cfRule type="cellIs" dxfId="11" priority="88"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5"/>
  <sheetViews>
    <sheetView showGridLines="0" workbookViewId="0"/>
  </sheetViews>
  <sheetFormatPr defaultColWidth="13" defaultRowHeight="15.6" x14ac:dyDescent="0.3"/>
  <cols>
    <col min="1" max="1" width="16.3984375" style="46" bestFit="1" customWidth="1"/>
    <col min="2" max="2" width="3.8984375" style="46" bestFit="1" customWidth="1"/>
    <col min="3" max="3" width="4" style="46" customWidth="1"/>
    <col min="4" max="4" width="4.3984375" style="46" bestFit="1" customWidth="1"/>
    <col min="5" max="5" width="4.09765625" style="46" bestFit="1" customWidth="1"/>
    <col min="6" max="11" width="3.8984375" style="46" bestFit="1" customWidth="1"/>
    <col min="12" max="12" width="1.59765625" style="19" customWidth="1"/>
    <col min="13" max="13" width="22.796875" style="19" bestFit="1" customWidth="1"/>
    <col min="14" max="14" width="6.19921875" style="19" bestFit="1" customWidth="1"/>
    <col min="15" max="15" width="11.296875" style="19" bestFit="1" customWidth="1"/>
    <col min="16" max="16" width="8.8984375" style="19" bestFit="1" customWidth="1"/>
    <col min="17" max="17" width="4.09765625" style="19" bestFit="1" customWidth="1"/>
    <col min="18" max="18" width="6.296875" style="19" bestFit="1" customWidth="1"/>
    <col min="19" max="19" width="2" style="19" customWidth="1"/>
    <col min="20" max="20" width="22.796875" style="19" bestFit="1" customWidth="1"/>
    <col min="21" max="21" width="6.19921875" style="19" bestFit="1" customWidth="1"/>
    <col min="22" max="22" width="11.296875" style="19" bestFit="1" customWidth="1"/>
    <col min="23" max="23" width="8.8984375" style="19" bestFit="1" customWidth="1"/>
    <col min="24" max="24" width="4.09765625" style="19" bestFit="1" customWidth="1"/>
    <col min="25" max="25" width="6.296875" style="19" bestFit="1" customWidth="1"/>
    <col min="26" max="16384" width="13" style="19"/>
  </cols>
  <sheetData>
    <row r="1" spans="1:25" ht="22.2" thickTop="1" thickBot="1" x14ac:dyDescent="0.35">
      <c r="A1" s="48"/>
      <c r="B1" s="485" t="s">
        <v>109</v>
      </c>
      <c r="C1" s="350"/>
      <c r="D1" s="350"/>
      <c r="E1" s="350"/>
      <c r="F1" s="350"/>
      <c r="G1" s="350"/>
      <c r="H1" s="350"/>
      <c r="I1" s="350"/>
      <c r="J1" s="350"/>
      <c r="K1" s="351"/>
      <c r="M1" s="484" t="s">
        <v>357</v>
      </c>
      <c r="N1" s="352"/>
      <c r="O1" s="352"/>
      <c r="P1" s="352"/>
      <c r="Q1" s="352"/>
      <c r="R1" s="353"/>
      <c r="T1" s="484" t="s">
        <v>517</v>
      </c>
      <c r="U1" s="352"/>
      <c r="V1" s="352"/>
      <c r="W1" s="352"/>
      <c r="X1" s="352"/>
      <c r="Y1" s="353"/>
    </row>
    <row r="2" spans="1:25" s="48" customFormat="1" ht="18" thickTop="1" thickBot="1" x14ac:dyDescent="0.35">
      <c r="B2" s="354" t="s">
        <v>95</v>
      </c>
      <c r="C2" s="355" t="s">
        <v>96</v>
      </c>
      <c r="D2" s="355" t="s">
        <v>97</v>
      </c>
      <c r="E2" s="355" t="s">
        <v>98</v>
      </c>
      <c r="F2" s="356" t="s">
        <v>99</v>
      </c>
      <c r="G2" s="355" t="s">
        <v>100</v>
      </c>
      <c r="H2" s="355" t="s">
        <v>101</v>
      </c>
      <c r="I2" s="355" t="s">
        <v>102</v>
      </c>
      <c r="J2" s="356" t="s">
        <v>103</v>
      </c>
      <c r="K2" s="357" t="s">
        <v>104</v>
      </c>
      <c r="M2" s="358" t="s">
        <v>70</v>
      </c>
      <c r="N2" s="359" t="s">
        <v>93</v>
      </c>
      <c r="O2" s="360" t="s">
        <v>461</v>
      </c>
      <c r="P2" s="360" t="s">
        <v>512</v>
      </c>
      <c r="Q2" s="360" t="s">
        <v>356</v>
      </c>
      <c r="R2" s="361" t="s">
        <v>108</v>
      </c>
      <c r="T2" s="358" t="s">
        <v>70</v>
      </c>
      <c r="U2" s="359" t="s">
        <v>93</v>
      </c>
      <c r="V2" s="360" t="s">
        <v>461</v>
      </c>
      <c r="W2" s="360" t="s">
        <v>512</v>
      </c>
      <c r="X2" s="360" t="s">
        <v>356</v>
      </c>
      <c r="Y2" s="361" t="s">
        <v>108</v>
      </c>
    </row>
    <row r="3" spans="1:25" ht="17.399999999999999" thickTop="1" x14ac:dyDescent="0.3">
      <c r="A3" s="76" t="s">
        <v>106</v>
      </c>
      <c r="B3" s="362">
        <v>4</v>
      </c>
      <c r="C3" s="363">
        <v>4</v>
      </c>
      <c r="D3" s="363">
        <v>4</v>
      </c>
      <c r="E3" s="363">
        <v>4</v>
      </c>
      <c r="F3" s="363">
        <v>3</v>
      </c>
      <c r="G3" s="363">
        <v>2</v>
      </c>
      <c r="H3" s="363">
        <v>1</v>
      </c>
      <c r="I3" s="364">
        <v>0</v>
      </c>
      <c r="J3" s="364">
        <v>0</v>
      </c>
      <c r="K3" s="365">
        <v>0</v>
      </c>
      <c r="M3" s="297" t="s">
        <v>119</v>
      </c>
      <c r="N3" s="89">
        <v>0</v>
      </c>
      <c r="O3" s="89"/>
      <c r="P3" s="89">
        <v>0</v>
      </c>
      <c r="Q3" s="344">
        <f>10+N3+P3+'Personal File'!$C$14</f>
        <v>18</v>
      </c>
      <c r="R3" s="345" t="s">
        <v>505</v>
      </c>
      <c r="T3" s="297" t="s">
        <v>119</v>
      </c>
      <c r="U3" s="89">
        <v>0</v>
      </c>
      <c r="V3" s="89"/>
      <c r="W3" s="89">
        <v>0</v>
      </c>
      <c r="X3" s="344">
        <f>10+U3+W3+'Personal File'!$C$14</f>
        <v>18</v>
      </c>
      <c r="Y3" s="345" t="s">
        <v>508</v>
      </c>
    </row>
    <row r="4" spans="1:25" ht="16.8" x14ac:dyDescent="0.3">
      <c r="A4" s="313" t="s">
        <v>228</v>
      </c>
      <c r="B4" s="366">
        <v>0</v>
      </c>
      <c r="C4" s="228">
        <v>2</v>
      </c>
      <c r="D4" s="228">
        <v>2</v>
      </c>
      <c r="E4" s="228">
        <v>2</v>
      </c>
      <c r="F4" s="228">
        <v>2</v>
      </c>
      <c r="G4" s="228">
        <v>1</v>
      </c>
      <c r="H4" s="228">
        <v>1</v>
      </c>
      <c r="I4" s="367">
        <v>0</v>
      </c>
      <c r="J4" s="367">
        <v>0</v>
      </c>
      <c r="K4" s="368">
        <v>0</v>
      </c>
      <c r="M4" s="297" t="s">
        <v>335</v>
      </c>
      <c r="N4" s="89">
        <v>0</v>
      </c>
      <c r="O4" s="89"/>
      <c r="P4" s="89">
        <v>0</v>
      </c>
      <c r="Q4" s="344">
        <f>10+N4+P4+'Personal File'!$C$14</f>
        <v>18</v>
      </c>
      <c r="R4" s="345" t="s">
        <v>508</v>
      </c>
      <c r="T4" s="297" t="s">
        <v>335</v>
      </c>
      <c r="U4" s="89">
        <v>0</v>
      </c>
      <c r="V4" s="89"/>
      <c r="W4" s="89">
        <v>0</v>
      </c>
      <c r="X4" s="344">
        <f>10+U4+W4+'Personal File'!$C$14</f>
        <v>18</v>
      </c>
      <c r="Y4" s="345" t="s">
        <v>508</v>
      </c>
    </row>
    <row r="5" spans="1:25" ht="17.399999999999999" thickBot="1" x14ac:dyDescent="0.35">
      <c r="A5" s="554" t="s">
        <v>105</v>
      </c>
      <c r="B5" s="555">
        <f t="shared" ref="B5:K5" si="0">SUM(B3:B4)</f>
        <v>4</v>
      </c>
      <c r="C5" s="556">
        <f t="shared" si="0"/>
        <v>6</v>
      </c>
      <c r="D5" s="556">
        <f t="shared" si="0"/>
        <v>6</v>
      </c>
      <c r="E5" s="556">
        <f t="shared" ref="E5:F5" si="1">SUM(E3:E4)</f>
        <v>6</v>
      </c>
      <c r="F5" s="556">
        <f t="shared" si="1"/>
        <v>5</v>
      </c>
      <c r="G5" s="556">
        <f t="shared" ref="G5:H5" si="2">SUM(G3:G4)</f>
        <v>3</v>
      </c>
      <c r="H5" s="556">
        <f t="shared" si="2"/>
        <v>2</v>
      </c>
      <c r="I5" s="557">
        <f t="shared" si="0"/>
        <v>0</v>
      </c>
      <c r="J5" s="557">
        <f t="shared" si="0"/>
        <v>0</v>
      </c>
      <c r="K5" s="558">
        <f t="shared" si="0"/>
        <v>0</v>
      </c>
      <c r="M5" s="297" t="s">
        <v>141</v>
      </c>
      <c r="N5" s="89">
        <v>0</v>
      </c>
      <c r="O5" s="89"/>
      <c r="P5" s="89">
        <v>1</v>
      </c>
      <c r="Q5" s="344">
        <f>10+N5+P5+'Personal File'!$C$14</f>
        <v>19</v>
      </c>
      <c r="R5" s="345" t="s">
        <v>508</v>
      </c>
      <c r="T5" s="297" t="s">
        <v>141</v>
      </c>
      <c r="U5" s="89">
        <v>0</v>
      </c>
      <c r="V5" s="89"/>
      <c r="W5" s="89">
        <v>1</v>
      </c>
      <c r="X5" s="344">
        <f>10+U5+W5+'Personal File'!$C$14</f>
        <v>19</v>
      </c>
      <c r="Y5" s="345" t="s">
        <v>508</v>
      </c>
    </row>
    <row r="6" spans="1:25" ht="17.399999999999999" thickBot="1" x14ac:dyDescent="0.35">
      <c r="A6" s="549" t="s">
        <v>135</v>
      </c>
      <c r="B6" s="550">
        <f>10+LEFT(B2,1)+'Personal File'!$C$16</f>
        <v>10</v>
      </c>
      <c r="C6" s="551">
        <f>10+LEFT(C2,1)+'Personal File'!$C$16</f>
        <v>11</v>
      </c>
      <c r="D6" s="551">
        <f>10+LEFT(D2,1)+'Personal File'!$C$16</f>
        <v>12</v>
      </c>
      <c r="E6" s="551">
        <f>10+LEFT(E2,1)+'Personal File'!$C$16</f>
        <v>13</v>
      </c>
      <c r="F6" s="551">
        <f>10+LEFT(F2,1)+'Personal File'!$C$16</f>
        <v>14</v>
      </c>
      <c r="G6" s="551">
        <f>10+LEFT(G2,1)+'Personal File'!$C$16</f>
        <v>15</v>
      </c>
      <c r="H6" s="551">
        <f>10+LEFT(H2,1)+'Personal File'!$C$16</f>
        <v>16</v>
      </c>
      <c r="I6" s="552">
        <f>10+LEFT(I2,1)+'Personal File'!$C$16</f>
        <v>17</v>
      </c>
      <c r="J6" s="552">
        <f>10+LEFT(J2,1)+'Personal File'!$C$16</f>
        <v>18</v>
      </c>
      <c r="K6" s="553">
        <f>10+LEFT(K2,1)+'Personal File'!$C$16</f>
        <v>19</v>
      </c>
      <c r="M6" s="323" t="s">
        <v>341</v>
      </c>
      <c r="N6" s="95">
        <v>0</v>
      </c>
      <c r="O6" s="95"/>
      <c r="P6" s="95">
        <v>0</v>
      </c>
      <c r="Q6" s="346">
        <f>10+N6+P6+'Personal File'!$C$14</f>
        <v>18</v>
      </c>
      <c r="R6" s="347" t="s">
        <v>508</v>
      </c>
      <c r="T6" s="323" t="s">
        <v>341</v>
      </c>
      <c r="U6" s="95">
        <v>0</v>
      </c>
      <c r="V6" s="95"/>
      <c r="W6" s="95">
        <v>0</v>
      </c>
      <c r="X6" s="346">
        <f>10+U6+W6+'Personal File'!$C$14</f>
        <v>18</v>
      </c>
      <c r="Y6" s="347" t="s">
        <v>508</v>
      </c>
    </row>
    <row r="7" spans="1:25" ht="17.399999999999999" thickTop="1" x14ac:dyDescent="0.3">
      <c r="C7" s="46" t="s">
        <v>165</v>
      </c>
      <c r="D7" s="25">
        <f>'Personal File'!E3+'Personal File'!E4</f>
        <v>12</v>
      </c>
      <c r="M7" s="297" t="s">
        <v>231</v>
      </c>
      <c r="N7" s="89">
        <v>1</v>
      </c>
      <c r="O7" s="89"/>
      <c r="P7" s="89">
        <v>1</v>
      </c>
      <c r="Q7" s="344">
        <f>10+N7+P7+'Personal File'!$C$14</f>
        <v>20</v>
      </c>
      <c r="R7" s="345" t="s">
        <v>508</v>
      </c>
      <c r="T7" s="297" t="s">
        <v>231</v>
      </c>
      <c r="U7" s="89">
        <v>1</v>
      </c>
      <c r="V7" s="89"/>
      <c r="W7" s="89">
        <v>1</v>
      </c>
      <c r="X7" s="344">
        <f>10+U7+W7+'Personal File'!$C$14</f>
        <v>20</v>
      </c>
      <c r="Y7" s="345" t="s">
        <v>508</v>
      </c>
    </row>
    <row r="8" spans="1:25" ht="16.8" x14ac:dyDescent="0.3">
      <c r="A8" s="9"/>
      <c r="E8" s="19"/>
      <c r="F8" s="19"/>
      <c r="G8" s="19"/>
      <c r="H8" s="19"/>
      <c r="I8" s="19"/>
      <c r="J8" s="19"/>
      <c r="K8" s="19"/>
      <c r="M8" s="297" t="s">
        <v>233</v>
      </c>
      <c r="N8" s="89">
        <v>1</v>
      </c>
      <c r="O8" s="89"/>
      <c r="P8" s="89">
        <v>0</v>
      </c>
      <c r="Q8" s="344">
        <f>10+N8+P8+'Personal File'!$C$14</f>
        <v>19</v>
      </c>
      <c r="R8" s="345" t="s">
        <v>505</v>
      </c>
      <c r="T8" s="297" t="s">
        <v>232</v>
      </c>
      <c r="U8" s="89">
        <v>1</v>
      </c>
      <c r="V8" s="89"/>
      <c r="W8" s="89">
        <v>0</v>
      </c>
      <c r="X8" s="344">
        <f>10+U8+W8+'Personal File'!$C$14</f>
        <v>19</v>
      </c>
      <c r="Y8" s="345" t="s">
        <v>508</v>
      </c>
    </row>
    <row r="9" spans="1:25" ht="16.8" x14ac:dyDescent="0.3">
      <c r="F9" s="19"/>
      <c r="G9" s="19"/>
      <c r="H9" s="19"/>
      <c r="I9" s="19"/>
      <c r="J9" s="19"/>
      <c r="K9" s="19"/>
      <c r="M9" s="297" t="s">
        <v>233</v>
      </c>
      <c r="N9" s="89">
        <v>1</v>
      </c>
      <c r="O9" s="89"/>
      <c r="P9" s="89">
        <v>0</v>
      </c>
      <c r="Q9" s="344">
        <f>10+N9+P9+'Personal File'!$C$14</f>
        <v>19</v>
      </c>
      <c r="R9" s="345" t="s">
        <v>508</v>
      </c>
      <c r="T9" s="297" t="s">
        <v>233</v>
      </c>
      <c r="U9" s="89">
        <v>1</v>
      </c>
      <c r="V9" s="89"/>
      <c r="W9" s="89">
        <v>0</v>
      </c>
      <c r="X9" s="344">
        <f>10+U9+W9+'Personal File'!$C$14</f>
        <v>19</v>
      </c>
      <c r="Y9" s="345" t="s">
        <v>508</v>
      </c>
    </row>
    <row r="10" spans="1:25" ht="16.8" x14ac:dyDescent="0.3">
      <c r="I10" s="19"/>
      <c r="J10" s="19"/>
      <c r="K10" s="19"/>
      <c r="M10" s="297" t="s">
        <v>233</v>
      </c>
      <c r="N10" s="89">
        <v>1</v>
      </c>
      <c r="O10" s="89"/>
      <c r="P10" s="89">
        <v>0</v>
      </c>
      <c r="Q10" s="344">
        <f>10+N10+P10+'Personal File'!$C$14</f>
        <v>19</v>
      </c>
      <c r="R10" s="345" t="s">
        <v>508</v>
      </c>
      <c r="T10" s="297" t="s">
        <v>233</v>
      </c>
      <c r="U10" s="89">
        <v>1</v>
      </c>
      <c r="V10" s="89"/>
      <c r="W10" s="89">
        <v>0</v>
      </c>
      <c r="X10" s="344">
        <f>10+U10+W10+'Personal File'!$C$14</f>
        <v>19</v>
      </c>
      <c r="Y10" s="345" t="s">
        <v>508</v>
      </c>
    </row>
    <row r="11" spans="1:25" ht="16.8" x14ac:dyDescent="0.3">
      <c r="M11" s="297" t="s">
        <v>235</v>
      </c>
      <c r="N11" s="89">
        <v>1</v>
      </c>
      <c r="O11" s="89"/>
      <c r="P11" s="89">
        <v>0</v>
      </c>
      <c r="Q11" s="344">
        <f>10+N11+P11+'Personal File'!$C$14</f>
        <v>19</v>
      </c>
      <c r="R11" s="345" t="s">
        <v>508</v>
      </c>
      <c r="T11" s="297" t="s">
        <v>235</v>
      </c>
      <c r="U11" s="89">
        <v>1</v>
      </c>
      <c r="V11" s="89"/>
      <c r="W11" s="89">
        <v>0</v>
      </c>
      <c r="X11" s="344">
        <f>10+U11+W11+'Personal File'!$C$14</f>
        <v>19</v>
      </c>
      <c r="Y11" s="345" t="s">
        <v>508</v>
      </c>
    </row>
    <row r="12" spans="1:25" ht="16.8" x14ac:dyDescent="0.3">
      <c r="M12" s="323" t="s">
        <v>238</v>
      </c>
      <c r="N12" s="95">
        <v>1</v>
      </c>
      <c r="O12" s="95" t="s">
        <v>462</v>
      </c>
      <c r="P12" s="95">
        <v>0</v>
      </c>
      <c r="Q12" s="346">
        <f>10+N12+P12+'Personal File'!$C$14</f>
        <v>19</v>
      </c>
      <c r="R12" s="347" t="s">
        <v>505</v>
      </c>
      <c r="T12" s="323" t="s">
        <v>238</v>
      </c>
      <c r="U12" s="95">
        <v>1</v>
      </c>
      <c r="V12" s="95" t="s">
        <v>462</v>
      </c>
      <c r="W12" s="95">
        <v>0</v>
      </c>
      <c r="X12" s="346">
        <f>10+U12+W12+'Personal File'!$C$14</f>
        <v>19</v>
      </c>
      <c r="Y12" s="347" t="s">
        <v>508</v>
      </c>
    </row>
    <row r="13" spans="1:25" ht="16.8" x14ac:dyDescent="0.3">
      <c r="K13" s="295"/>
      <c r="M13" s="297" t="s">
        <v>246</v>
      </c>
      <c r="N13" s="89">
        <v>2</v>
      </c>
      <c r="O13" s="89"/>
      <c r="P13" s="89">
        <v>0</v>
      </c>
      <c r="Q13" s="344">
        <f>10+N13+P13+'Personal File'!$C$14</f>
        <v>20</v>
      </c>
      <c r="R13" s="345" t="s">
        <v>508</v>
      </c>
      <c r="T13" s="297" t="s">
        <v>246</v>
      </c>
      <c r="U13" s="89">
        <v>2</v>
      </c>
      <c r="V13" s="89"/>
      <c r="W13" s="89">
        <v>0</v>
      </c>
      <c r="X13" s="344">
        <f>10+U13+W13+'Personal File'!$C$14</f>
        <v>20</v>
      </c>
      <c r="Y13" s="345" t="s">
        <v>508</v>
      </c>
    </row>
    <row r="14" spans="1:25" ht="16.8" x14ac:dyDescent="0.3">
      <c r="M14" s="297" t="s">
        <v>247</v>
      </c>
      <c r="N14" s="89">
        <v>2</v>
      </c>
      <c r="O14" s="89"/>
      <c r="P14" s="89">
        <v>0</v>
      </c>
      <c r="Q14" s="344">
        <f>10+N14+P14+'Personal File'!$C$14</f>
        <v>20</v>
      </c>
      <c r="R14" s="345" t="s">
        <v>505</v>
      </c>
      <c r="T14" s="297" t="s">
        <v>247</v>
      </c>
      <c r="U14" s="89">
        <v>2</v>
      </c>
      <c r="V14" s="89"/>
      <c r="W14" s="89">
        <v>0</v>
      </c>
      <c r="X14" s="344">
        <f>10+U14+W14+'Personal File'!$C$14</f>
        <v>20</v>
      </c>
      <c r="Y14" s="345" t="s">
        <v>508</v>
      </c>
    </row>
    <row r="15" spans="1:25" ht="16.8" x14ac:dyDescent="0.3">
      <c r="M15" s="297" t="s">
        <v>249</v>
      </c>
      <c r="N15" s="89">
        <v>2</v>
      </c>
      <c r="O15" s="89"/>
      <c r="P15" s="89">
        <v>0</v>
      </c>
      <c r="Q15" s="344">
        <f>10+N15+P15+'Personal File'!$C$14</f>
        <v>20</v>
      </c>
      <c r="R15" s="345" t="s">
        <v>508</v>
      </c>
      <c r="T15" s="297" t="s">
        <v>249</v>
      </c>
      <c r="U15" s="89">
        <v>2</v>
      </c>
      <c r="V15" s="89"/>
      <c r="W15" s="89">
        <v>0</v>
      </c>
      <c r="X15" s="344">
        <f>10+U15+W15+'Personal File'!$C$14</f>
        <v>20</v>
      </c>
      <c r="Y15" s="345" t="s">
        <v>508</v>
      </c>
    </row>
    <row r="16" spans="1:25" ht="16.8" x14ac:dyDescent="0.3">
      <c r="M16" s="297" t="s">
        <v>188</v>
      </c>
      <c r="N16" s="89">
        <v>2</v>
      </c>
      <c r="O16" s="89" t="s">
        <v>462</v>
      </c>
      <c r="P16" s="89">
        <v>0</v>
      </c>
      <c r="Q16" s="344">
        <f>10+N16+P16+'Personal File'!$C$14</f>
        <v>20</v>
      </c>
      <c r="R16" s="345" t="s">
        <v>505</v>
      </c>
      <c r="T16" s="297" t="s">
        <v>188</v>
      </c>
      <c r="U16" s="89">
        <v>2</v>
      </c>
      <c r="V16" s="89" t="s">
        <v>462</v>
      </c>
      <c r="W16" s="89">
        <v>0</v>
      </c>
      <c r="X16" s="344">
        <f>10+U16+W16+'Personal File'!$C$14</f>
        <v>20</v>
      </c>
      <c r="Y16" s="345" t="s">
        <v>508</v>
      </c>
    </row>
    <row r="17" spans="13:25" ht="16.8" x14ac:dyDescent="0.3">
      <c r="M17" s="297" t="s">
        <v>458</v>
      </c>
      <c r="N17" s="89">
        <v>2</v>
      </c>
      <c r="O17" s="89" t="s">
        <v>462</v>
      </c>
      <c r="P17" s="89">
        <v>1</v>
      </c>
      <c r="Q17" s="344">
        <f>10+N17+P17+'Personal File'!$C$14</f>
        <v>21</v>
      </c>
      <c r="R17" s="345" t="s">
        <v>508</v>
      </c>
      <c r="T17" s="297" t="s">
        <v>458</v>
      </c>
      <c r="U17" s="89">
        <v>2</v>
      </c>
      <c r="V17" s="89" t="s">
        <v>462</v>
      </c>
      <c r="W17" s="89">
        <v>1</v>
      </c>
      <c r="X17" s="344">
        <f>10+U17+W17+'Personal File'!$C$14</f>
        <v>21</v>
      </c>
      <c r="Y17" s="345" t="s">
        <v>508</v>
      </c>
    </row>
    <row r="18" spans="13:25" ht="16.8" x14ac:dyDescent="0.3">
      <c r="M18" s="323" t="s">
        <v>254</v>
      </c>
      <c r="N18" s="95">
        <v>2</v>
      </c>
      <c r="O18" s="95"/>
      <c r="P18" s="95">
        <v>0</v>
      </c>
      <c r="Q18" s="346">
        <f>10+N18+P18+'Personal File'!$C$14</f>
        <v>20</v>
      </c>
      <c r="R18" s="347" t="s">
        <v>508</v>
      </c>
      <c r="T18" s="323" t="s">
        <v>254</v>
      </c>
      <c r="U18" s="95">
        <v>2</v>
      </c>
      <c r="V18" s="95"/>
      <c r="W18" s="95">
        <v>0</v>
      </c>
      <c r="X18" s="346">
        <f>10+U18+W18+'Personal File'!$C$14</f>
        <v>20</v>
      </c>
      <c r="Y18" s="347" t="s">
        <v>508</v>
      </c>
    </row>
    <row r="19" spans="13:25" ht="16.8" x14ac:dyDescent="0.3">
      <c r="M19" s="297" t="s">
        <v>191</v>
      </c>
      <c r="N19" s="89">
        <v>3</v>
      </c>
      <c r="O19" s="89" t="s">
        <v>462</v>
      </c>
      <c r="P19" s="89">
        <v>0</v>
      </c>
      <c r="Q19" s="344">
        <f>10+N19+P19+'Personal File'!$C$14</f>
        <v>21</v>
      </c>
      <c r="R19" s="345" t="s">
        <v>505</v>
      </c>
      <c r="T19" s="297" t="s">
        <v>191</v>
      </c>
      <c r="U19" s="89">
        <v>3</v>
      </c>
      <c r="V19" s="89" t="s">
        <v>462</v>
      </c>
      <c r="W19" s="89">
        <v>0</v>
      </c>
      <c r="X19" s="344">
        <f>10+U19+W19+'Personal File'!$C$14</f>
        <v>21</v>
      </c>
      <c r="Y19" s="345" t="s">
        <v>508</v>
      </c>
    </row>
    <row r="20" spans="13:25" ht="16.8" x14ac:dyDescent="0.3">
      <c r="M20" s="297" t="s">
        <v>255</v>
      </c>
      <c r="N20" s="89">
        <v>3</v>
      </c>
      <c r="O20" s="89"/>
      <c r="P20" s="89">
        <v>0</v>
      </c>
      <c r="Q20" s="344">
        <f>10+N20+P20+'Personal File'!$C$14</f>
        <v>21</v>
      </c>
      <c r="R20" s="345" t="s">
        <v>508</v>
      </c>
      <c r="T20" s="297" t="s">
        <v>255</v>
      </c>
      <c r="U20" s="89">
        <v>3</v>
      </c>
      <c r="V20" s="89"/>
      <c r="W20" s="89">
        <v>0</v>
      </c>
      <c r="X20" s="344">
        <f>10+U20+W20+'Personal File'!$C$14</f>
        <v>21</v>
      </c>
      <c r="Y20" s="345" t="s">
        <v>508</v>
      </c>
    </row>
    <row r="21" spans="13:25" ht="16.8" x14ac:dyDescent="0.3">
      <c r="M21" s="297" t="s">
        <v>255</v>
      </c>
      <c r="N21" s="89">
        <v>3</v>
      </c>
      <c r="O21" s="89"/>
      <c r="P21" s="89">
        <v>0</v>
      </c>
      <c r="Q21" s="344">
        <f>10+N21+P21+'Personal File'!$C$14</f>
        <v>21</v>
      </c>
      <c r="R21" s="345" t="s">
        <v>508</v>
      </c>
      <c r="T21" s="297" t="s">
        <v>255</v>
      </c>
      <c r="U21" s="89">
        <v>3</v>
      </c>
      <c r="V21" s="89"/>
      <c r="W21" s="89">
        <v>0</v>
      </c>
      <c r="X21" s="344">
        <f>10+U21+W21+'Personal File'!$C$14</f>
        <v>21</v>
      </c>
      <c r="Y21" s="345" t="s">
        <v>508</v>
      </c>
    </row>
    <row r="22" spans="13:25" ht="16.8" x14ac:dyDescent="0.3">
      <c r="M22" s="297" t="s">
        <v>193</v>
      </c>
      <c r="N22" s="89">
        <v>3</v>
      </c>
      <c r="O22" s="89" t="s">
        <v>462</v>
      </c>
      <c r="P22" s="89">
        <v>0</v>
      </c>
      <c r="Q22" s="344">
        <f>10+N22+P22+'Personal File'!$C$14</f>
        <v>21</v>
      </c>
      <c r="R22" s="345" t="s">
        <v>505</v>
      </c>
      <c r="T22" s="297" t="s">
        <v>193</v>
      </c>
      <c r="U22" s="89">
        <v>3</v>
      </c>
      <c r="V22" s="89" t="s">
        <v>462</v>
      </c>
      <c r="W22" s="89">
        <v>0</v>
      </c>
      <c r="X22" s="344">
        <f>10+U22+W22+'Personal File'!$C$14</f>
        <v>21</v>
      </c>
      <c r="Y22" s="345" t="s">
        <v>508</v>
      </c>
    </row>
    <row r="23" spans="13:25" ht="16.8" x14ac:dyDescent="0.3">
      <c r="M23" s="297" t="s">
        <v>180</v>
      </c>
      <c r="N23" s="89">
        <v>3</v>
      </c>
      <c r="O23" s="89"/>
      <c r="P23" s="89">
        <v>1</v>
      </c>
      <c r="Q23" s="344">
        <f>10+N23+P23+'Personal File'!$C$14</f>
        <v>22</v>
      </c>
      <c r="R23" s="345" t="s">
        <v>508</v>
      </c>
      <c r="T23" s="297" t="s">
        <v>180</v>
      </c>
      <c r="U23" s="89">
        <v>3</v>
      </c>
      <c r="V23" s="89"/>
      <c r="W23" s="89">
        <v>1</v>
      </c>
      <c r="X23" s="344">
        <f>10+U23+W23+'Personal File'!$C$14</f>
        <v>22</v>
      </c>
      <c r="Y23" s="345" t="s">
        <v>508</v>
      </c>
    </row>
    <row r="24" spans="13:25" ht="16.8" x14ac:dyDescent="0.3">
      <c r="M24" s="323" t="s">
        <v>261</v>
      </c>
      <c r="N24" s="95">
        <v>3</v>
      </c>
      <c r="O24" s="95"/>
      <c r="P24" s="95">
        <v>0</v>
      </c>
      <c r="Q24" s="346">
        <f>10+N24+P24+'Personal File'!$C$14</f>
        <v>21</v>
      </c>
      <c r="R24" s="347" t="s">
        <v>508</v>
      </c>
      <c r="T24" s="323" t="s">
        <v>261</v>
      </c>
      <c r="U24" s="95">
        <v>3</v>
      </c>
      <c r="V24" s="95"/>
      <c r="W24" s="95">
        <v>0</v>
      </c>
      <c r="X24" s="346">
        <f>10+U24+W24+'Personal File'!$C$14</f>
        <v>21</v>
      </c>
      <c r="Y24" s="347" t="s">
        <v>508</v>
      </c>
    </row>
    <row r="25" spans="13:25" ht="16.8" x14ac:dyDescent="0.3">
      <c r="M25" s="297" t="s">
        <v>270</v>
      </c>
      <c r="N25" s="89">
        <v>4</v>
      </c>
      <c r="O25" s="89"/>
      <c r="P25" s="89">
        <v>0</v>
      </c>
      <c r="Q25" s="344">
        <f>10+N25+P25+'Personal File'!$C$14</f>
        <v>22</v>
      </c>
      <c r="R25" s="345" t="s">
        <v>508</v>
      </c>
      <c r="T25" s="297" t="s">
        <v>270</v>
      </c>
      <c r="U25" s="89">
        <v>4</v>
      </c>
      <c r="V25" s="89"/>
      <c r="W25" s="89">
        <v>0</v>
      </c>
      <c r="X25" s="344">
        <f>10+U25+W25+'Personal File'!$C$14</f>
        <v>22</v>
      </c>
      <c r="Y25" s="345" t="s">
        <v>508</v>
      </c>
    </row>
    <row r="26" spans="13:25" ht="16.8" x14ac:dyDescent="0.3">
      <c r="M26" s="297" t="s">
        <v>271</v>
      </c>
      <c r="N26" s="89">
        <v>4</v>
      </c>
      <c r="O26" s="89"/>
      <c r="P26" s="89">
        <v>0</v>
      </c>
      <c r="Q26" s="344">
        <f>10+N26+P26+'Personal File'!$C$14</f>
        <v>22</v>
      </c>
      <c r="R26" s="345" t="s">
        <v>508</v>
      </c>
      <c r="T26" s="297" t="s">
        <v>271</v>
      </c>
      <c r="U26" s="89">
        <v>4</v>
      </c>
      <c r="V26" s="89"/>
      <c r="W26" s="89">
        <v>0</v>
      </c>
      <c r="X26" s="344">
        <f>10+U26+W26+'Personal File'!$C$14</f>
        <v>22</v>
      </c>
      <c r="Y26" s="345" t="s">
        <v>508</v>
      </c>
    </row>
    <row r="27" spans="13:25" ht="16.8" x14ac:dyDescent="0.3">
      <c r="M27" s="297" t="s">
        <v>272</v>
      </c>
      <c r="N27" s="89">
        <v>4</v>
      </c>
      <c r="O27" s="89"/>
      <c r="P27" s="89">
        <v>0</v>
      </c>
      <c r="Q27" s="344">
        <f>10+N27+P27+'Personal File'!$C$14</f>
        <v>22</v>
      </c>
      <c r="R27" s="345" t="s">
        <v>508</v>
      </c>
      <c r="T27" s="297" t="s">
        <v>272</v>
      </c>
      <c r="U27" s="89">
        <v>4</v>
      </c>
      <c r="V27" s="89"/>
      <c r="W27" s="89">
        <v>0</v>
      </c>
      <c r="X27" s="344">
        <f>10+U27+W27+'Personal File'!$C$14</f>
        <v>22</v>
      </c>
      <c r="Y27" s="345" t="s">
        <v>508</v>
      </c>
    </row>
    <row r="28" spans="13:25" ht="16.8" x14ac:dyDescent="0.3">
      <c r="M28" s="297" t="s">
        <v>459</v>
      </c>
      <c r="N28" s="89">
        <v>4</v>
      </c>
      <c r="O28" s="89"/>
      <c r="P28" s="89">
        <v>0</v>
      </c>
      <c r="Q28" s="344">
        <f>10+N28+P28+'Personal File'!$C$14</f>
        <v>22</v>
      </c>
      <c r="R28" s="345" t="s">
        <v>508</v>
      </c>
      <c r="T28" s="297" t="s">
        <v>459</v>
      </c>
      <c r="U28" s="89">
        <v>4</v>
      </c>
      <c r="V28" s="89"/>
      <c r="W28" s="89">
        <v>0</v>
      </c>
      <c r="X28" s="344">
        <f>10+U28+W28+'Personal File'!$C$14</f>
        <v>22</v>
      </c>
      <c r="Y28" s="345" t="s">
        <v>508</v>
      </c>
    </row>
    <row r="29" spans="13:25" ht="16.8" x14ac:dyDescent="0.3">
      <c r="M29" s="323" t="s">
        <v>317</v>
      </c>
      <c r="N29" s="95">
        <v>4</v>
      </c>
      <c r="O29" s="95"/>
      <c r="P29" s="95">
        <v>0</v>
      </c>
      <c r="Q29" s="346">
        <f>10+N29+P29+'Personal File'!$C$14</f>
        <v>22</v>
      </c>
      <c r="R29" s="347" t="s">
        <v>505</v>
      </c>
      <c r="T29" s="323" t="s">
        <v>317</v>
      </c>
      <c r="U29" s="95">
        <v>4</v>
      </c>
      <c r="V29" s="95"/>
      <c r="W29" s="95">
        <v>0</v>
      </c>
      <c r="X29" s="346">
        <f>10+U29+W29+'Personal File'!$C$14</f>
        <v>22</v>
      </c>
      <c r="Y29" s="347" t="s">
        <v>508</v>
      </c>
    </row>
    <row r="30" spans="13:25" ht="16.8" x14ac:dyDescent="0.3">
      <c r="M30" s="297" t="s">
        <v>285</v>
      </c>
      <c r="N30" s="89">
        <v>5</v>
      </c>
      <c r="O30" s="89"/>
      <c r="P30" s="89">
        <v>1</v>
      </c>
      <c r="Q30" s="344">
        <f>10+N30+P30+'Personal File'!$C$14</f>
        <v>24</v>
      </c>
      <c r="R30" s="345" t="s">
        <v>508</v>
      </c>
      <c r="T30" s="297" t="s">
        <v>285</v>
      </c>
      <c r="U30" s="89">
        <v>5</v>
      </c>
      <c r="V30" s="89"/>
      <c r="W30" s="89">
        <v>1</v>
      </c>
      <c r="X30" s="344">
        <f>10+U30+W30+'Personal File'!$C$14</f>
        <v>24</v>
      </c>
      <c r="Y30" s="345" t="s">
        <v>508</v>
      </c>
    </row>
    <row r="31" spans="13:25" ht="16.8" x14ac:dyDescent="0.3">
      <c r="M31" s="297" t="s">
        <v>287</v>
      </c>
      <c r="N31" s="89">
        <v>5</v>
      </c>
      <c r="O31" s="89"/>
      <c r="P31" s="89">
        <v>0</v>
      </c>
      <c r="Q31" s="344">
        <f>10+N31+P31+'Personal File'!$C$14</f>
        <v>23</v>
      </c>
      <c r="R31" s="345" t="s">
        <v>508</v>
      </c>
      <c r="T31" s="297" t="s">
        <v>287</v>
      </c>
      <c r="U31" s="89">
        <v>5</v>
      </c>
      <c r="V31" s="89"/>
      <c r="W31" s="89">
        <v>0</v>
      </c>
      <c r="X31" s="344">
        <f>10+U31+W31+'Personal File'!$C$14</f>
        <v>23</v>
      </c>
      <c r="Y31" s="345" t="s">
        <v>508</v>
      </c>
    </row>
    <row r="32" spans="13:25" ht="16.8" x14ac:dyDescent="0.3">
      <c r="M32" s="323" t="s">
        <v>460</v>
      </c>
      <c r="N32" s="95">
        <v>5</v>
      </c>
      <c r="O32" s="95"/>
      <c r="P32" s="95">
        <v>1</v>
      </c>
      <c r="Q32" s="346">
        <f>10+N32+P32+'Personal File'!$C$14</f>
        <v>24</v>
      </c>
      <c r="R32" s="347" t="s">
        <v>508</v>
      </c>
      <c r="T32" s="323" t="s">
        <v>460</v>
      </c>
      <c r="U32" s="95">
        <v>5</v>
      </c>
      <c r="V32" s="95"/>
      <c r="W32" s="95">
        <v>1</v>
      </c>
      <c r="X32" s="346">
        <f>10+U32+W32+'Personal File'!$C$14</f>
        <v>24</v>
      </c>
      <c r="Y32" s="347" t="s">
        <v>508</v>
      </c>
    </row>
    <row r="33" spans="13:25" ht="16.8" x14ac:dyDescent="0.3">
      <c r="M33" s="297" t="s">
        <v>486</v>
      </c>
      <c r="N33" s="89">
        <v>6</v>
      </c>
      <c r="O33" s="89"/>
      <c r="P33" s="89">
        <v>1</v>
      </c>
      <c r="Q33" s="344">
        <f>10+N33+P33+'Personal File'!$C$14</f>
        <v>25</v>
      </c>
      <c r="R33" s="345" t="s">
        <v>505</v>
      </c>
      <c r="T33" s="297" t="s">
        <v>486</v>
      </c>
      <c r="U33" s="89">
        <v>6</v>
      </c>
      <c r="V33" s="89"/>
      <c r="W33" s="89">
        <v>1</v>
      </c>
      <c r="X33" s="344">
        <f>10+U33+W33+'Personal File'!$C$14</f>
        <v>25</v>
      </c>
      <c r="Y33" s="345" t="s">
        <v>508</v>
      </c>
    </row>
    <row r="34" spans="13:25" ht="17.399999999999999" thickBot="1" x14ac:dyDescent="0.35">
      <c r="M34" s="333" t="s">
        <v>486</v>
      </c>
      <c r="N34" s="334">
        <v>6</v>
      </c>
      <c r="O34" s="334"/>
      <c r="P34" s="334">
        <v>1</v>
      </c>
      <c r="Q34" s="486">
        <f>10+N34+P34+'Personal File'!$C$14</f>
        <v>25</v>
      </c>
      <c r="R34" s="348" t="s">
        <v>508</v>
      </c>
      <c r="T34" s="333" t="s">
        <v>485</v>
      </c>
      <c r="U34" s="334">
        <v>6</v>
      </c>
      <c r="V34" s="334"/>
      <c r="W34" s="334">
        <v>0</v>
      </c>
      <c r="X34" s="486">
        <f>10+U34+W34+'Personal File'!$C$14</f>
        <v>24</v>
      </c>
      <c r="Y34" s="348" t="s">
        <v>508</v>
      </c>
    </row>
    <row r="35" spans="13:25" ht="16.2" thickTop="1" x14ac:dyDescent="0.3"/>
  </sheetData>
  <sortState xmlns:xlrd2="http://schemas.microsoft.com/office/spreadsheetml/2017/richdata2" ref="M3:Q34">
    <sortCondition ref="N3:N34"/>
    <sortCondition ref="M3:M34"/>
  </sortState>
  <phoneticPr fontId="0" type="noConversion"/>
  <conditionalFormatting sqref="R3:R34">
    <cfRule type="cellIs" dxfId="10" priority="124" operator="equal">
      <formula>"þ"</formula>
    </cfRule>
  </conditionalFormatting>
  <conditionalFormatting sqref="Y3:Y34">
    <cfRule type="cellIs" dxfId="9" priority="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showGridLines="0" workbookViewId="0"/>
  </sheetViews>
  <sheetFormatPr defaultColWidth="13" defaultRowHeight="15.6" x14ac:dyDescent="0.3"/>
  <cols>
    <col min="1" max="1" width="32" style="19" bestFit="1" customWidth="1"/>
    <col min="2" max="2" width="1.59765625" style="19" customWidth="1"/>
    <col min="3" max="3" width="37.796875" style="19" bestFit="1" customWidth="1"/>
    <col min="4" max="16384" width="13" style="19"/>
  </cols>
  <sheetData>
    <row r="1" spans="1:3" ht="22.2" thickTop="1" thickBot="1" x14ac:dyDescent="0.35">
      <c r="A1" s="349" t="s">
        <v>87</v>
      </c>
      <c r="C1" s="349" t="s">
        <v>121</v>
      </c>
    </row>
    <row r="2" spans="1:3" s="48" customFormat="1" ht="16.8" x14ac:dyDescent="0.3">
      <c r="A2" s="478" t="s">
        <v>371</v>
      </c>
      <c r="C2" s="479" t="s">
        <v>107</v>
      </c>
    </row>
    <row r="3" spans="1:3" ht="16.8" x14ac:dyDescent="0.3">
      <c r="A3" s="479" t="s">
        <v>452</v>
      </c>
      <c r="C3" s="479" t="s">
        <v>367</v>
      </c>
    </row>
    <row r="4" spans="1:3" ht="16.8" x14ac:dyDescent="0.3">
      <c r="A4" s="478" t="s">
        <v>451</v>
      </c>
      <c r="C4" s="479" t="s">
        <v>181</v>
      </c>
    </row>
    <row r="5" spans="1:3" ht="16.8" x14ac:dyDescent="0.3">
      <c r="A5" s="479" t="s">
        <v>453</v>
      </c>
      <c r="C5" s="479" t="s">
        <v>448</v>
      </c>
    </row>
    <row r="6" spans="1:3" ht="16.8" x14ac:dyDescent="0.3">
      <c r="A6" s="479" t="s">
        <v>511</v>
      </c>
      <c r="C6" s="479" t="s">
        <v>449</v>
      </c>
    </row>
    <row r="7" spans="1:3" ht="16.8" x14ac:dyDescent="0.3">
      <c r="A7" s="478" t="s">
        <v>372</v>
      </c>
      <c r="C7" s="479" t="s">
        <v>510</v>
      </c>
    </row>
    <row r="8" spans="1:3" ht="16.8" x14ac:dyDescent="0.3">
      <c r="A8" s="478" t="s">
        <v>456</v>
      </c>
      <c r="C8" s="479" t="s">
        <v>183</v>
      </c>
    </row>
    <row r="9" spans="1:3" ht="16.8" x14ac:dyDescent="0.3">
      <c r="A9" s="478" t="s">
        <v>373</v>
      </c>
      <c r="C9" s="479" t="s">
        <v>182</v>
      </c>
    </row>
    <row r="10" spans="1:3" ht="17.399999999999999" thickBot="1" x14ac:dyDescent="0.35">
      <c r="A10" s="479" t="s">
        <v>374</v>
      </c>
      <c r="C10" s="481" t="s">
        <v>166</v>
      </c>
    </row>
    <row r="11" spans="1:3" ht="18" thickTop="1" thickBot="1" x14ac:dyDescent="0.35">
      <c r="A11" s="480" t="s">
        <v>506</v>
      </c>
    </row>
    <row r="12" spans="1:3" ht="22.2" thickTop="1" thickBot="1" x14ac:dyDescent="0.35">
      <c r="C12" s="370" t="s">
        <v>164</v>
      </c>
    </row>
    <row r="13" spans="1:3" ht="22.2" thickTop="1" thickBot="1" x14ac:dyDescent="0.35">
      <c r="A13" s="477" t="s">
        <v>359</v>
      </c>
      <c r="C13" s="312" t="s">
        <v>227</v>
      </c>
    </row>
    <row r="14" spans="1:3" ht="16.8" x14ac:dyDescent="0.3">
      <c r="A14" s="311" t="s">
        <v>444</v>
      </c>
      <c r="C14" s="311" t="s">
        <v>226</v>
      </c>
    </row>
    <row r="15" spans="1:3" ht="17.399999999999999" thickBot="1" x14ac:dyDescent="0.35">
      <c r="A15" s="311" t="s">
        <v>445</v>
      </c>
      <c r="C15" s="310" t="s">
        <v>225</v>
      </c>
    </row>
    <row r="16" spans="1:3" ht="18" thickTop="1" thickBot="1" x14ac:dyDescent="0.35">
      <c r="A16" s="311" t="s">
        <v>446</v>
      </c>
    </row>
    <row r="17" spans="1:3" ht="22.2" thickTop="1" thickBot="1" x14ac:dyDescent="0.35">
      <c r="A17" s="77" t="s">
        <v>360</v>
      </c>
      <c r="C17" s="371" t="s">
        <v>358</v>
      </c>
    </row>
    <row r="18" spans="1:3" ht="18" thickTop="1" thickBot="1" x14ac:dyDescent="0.35">
      <c r="C18" s="77" t="s">
        <v>127</v>
      </c>
    </row>
    <row r="19" spans="1:3" ht="22.2" thickTop="1" thickBot="1" x14ac:dyDescent="0.35">
      <c r="A19" s="369" t="s">
        <v>71</v>
      </c>
    </row>
    <row r="20" spans="1:3" ht="22.2" thickTop="1" thickBot="1" x14ac:dyDescent="0.35">
      <c r="A20" s="268" t="s">
        <v>215</v>
      </c>
      <c r="C20" s="476" t="s">
        <v>368</v>
      </c>
    </row>
    <row r="21" spans="1:3" ht="16.8" x14ac:dyDescent="0.3">
      <c r="A21" s="268" t="s">
        <v>216</v>
      </c>
      <c r="C21" s="312" t="s">
        <v>369</v>
      </c>
    </row>
    <row r="22" spans="1:3" ht="17.399999999999999" thickBot="1" x14ac:dyDescent="0.35">
      <c r="A22" s="268" t="s">
        <v>218</v>
      </c>
      <c r="C22" s="310" t="s">
        <v>370</v>
      </c>
    </row>
    <row r="23" spans="1:3" ht="18" thickTop="1" thickBot="1" x14ac:dyDescent="0.35">
      <c r="A23" s="77" t="s">
        <v>217</v>
      </c>
    </row>
    <row r="24" spans="1:3"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showGridLines="0" workbookViewId="0"/>
  </sheetViews>
  <sheetFormatPr defaultColWidth="13" defaultRowHeight="15.6" x14ac:dyDescent="0.3"/>
  <cols>
    <col min="1" max="1" width="26.8984375" style="25" bestFit="1" customWidth="1"/>
    <col min="2" max="2" width="7.5" style="25" bestFit="1" customWidth="1"/>
    <col min="3" max="4" width="6.296875" style="25" bestFit="1" customWidth="1"/>
    <col min="5" max="6" width="8.5" style="25" bestFit="1" customWidth="1"/>
    <col min="7" max="7" width="4" style="25" bestFit="1" customWidth="1"/>
    <col min="8" max="8" width="4.69921875" style="25" bestFit="1" customWidth="1"/>
    <col min="9" max="9" width="5.69921875" style="25" bestFit="1" customWidth="1"/>
    <col min="10" max="10" width="6.296875" style="25" bestFit="1" customWidth="1"/>
    <col min="11" max="11" width="25.59765625" style="25" bestFit="1" customWidth="1"/>
    <col min="12" max="12" width="2.8984375" style="19" customWidth="1"/>
    <col min="13" max="13" width="5.8984375" style="19" bestFit="1" customWidth="1"/>
    <col min="14" max="16384" width="13" style="19"/>
  </cols>
  <sheetData>
    <row r="1" spans="1:13" ht="23.4" thickBot="1" x14ac:dyDescent="0.35">
      <c r="A1" s="17" t="s">
        <v>21</v>
      </c>
      <c r="B1" s="17"/>
      <c r="C1" s="17"/>
      <c r="D1" s="17"/>
      <c r="E1" s="17"/>
      <c r="F1" s="17"/>
      <c r="G1" s="17"/>
      <c r="H1" s="17"/>
      <c r="I1" s="17"/>
      <c r="J1" s="17"/>
      <c r="K1" s="17"/>
    </row>
    <row r="2" spans="1:13" ht="16.8" thickTop="1" thickBot="1" x14ac:dyDescent="0.35">
      <c r="A2" s="49" t="s">
        <v>5</v>
      </c>
      <c r="B2" s="50" t="s">
        <v>6</v>
      </c>
      <c r="C2" s="51" t="s">
        <v>122</v>
      </c>
      <c r="D2" s="52" t="s">
        <v>24</v>
      </c>
      <c r="E2" s="53" t="s">
        <v>63</v>
      </c>
      <c r="F2" s="52" t="s">
        <v>22</v>
      </c>
      <c r="G2" s="52" t="s">
        <v>25</v>
      </c>
      <c r="H2" s="54" t="s">
        <v>86</v>
      </c>
      <c r="I2" s="55" t="s">
        <v>113</v>
      </c>
      <c r="J2" s="54" t="s">
        <v>78</v>
      </c>
      <c r="K2" s="56" t="s">
        <v>4</v>
      </c>
      <c r="M2" s="239" t="s">
        <v>137</v>
      </c>
    </row>
    <row r="3" spans="1:13" x14ac:dyDescent="0.3">
      <c r="A3" s="247" t="s">
        <v>386</v>
      </c>
      <c r="B3" s="231" t="s">
        <v>389</v>
      </c>
      <c r="C3" s="424" t="s">
        <v>60</v>
      </c>
      <c r="D3" s="426">
        <v>1</v>
      </c>
      <c r="E3" s="428" t="s">
        <v>390</v>
      </c>
      <c r="F3" s="428" t="s">
        <v>388</v>
      </c>
      <c r="G3" s="430">
        <v>4</v>
      </c>
      <c r="H3" s="432" t="str">
        <f>CONCATENATE("+",RIGHT('Personal File'!$B$8)+('Personal File'!$C$11)+D3)</f>
        <v>+3</v>
      </c>
      <c r="I3" s="10">
        <f ca="1">RANDBETWEEN(1,20)</f>
        <v>8</v>
      </c>
      <c r="J3" s="433">
        <f ca="1">I3+H3</f>
        <v>11</v>
      </c>
      <c r="K3" s="11" t="s">
        <v>391</v>
      </c>
      <c r="M3" s="241">
        <v>300</v>
      </c>
    </row>
    <row r="4" spans="1:13" ht="16.2" thickBot="1" x14ac:dyDescent="0.35">
      <c r="A4" s="57" t="s">
        <v>385</v>
      </c>
      <c r="B4" s="232" t="s">
        <v>387</v>
      </c>
      <c r="C4" s="425">
        <v>0</v>
      </c>
      <c r="D4" s="427" t="s">
        <v>60</v>
      </c>
      <c r="E4" s="427" t="s">
        <v>173</v>
      </c>
      <c r="F4" s="429" t="s">
        <v>174</v>
      </c>
      <c r="G4" s="431">
        <v>2</v>
      </c>
      <c r="H4" s="61" t="str">
        <f>CONCATENATE("+",RIGHT('Personal File'!$B$8)+('Personal File'!$C$11)+D4)</f>
        <v>+2</v>
      </c>
      <c r="I4" s="62">
        <f ca="1">RANDBETWEEN(1,20)</f>
        <v>2</v>
      </c>
      <c r="J4" s="63">
        <f ca="1">I4+H4</f>
        <v>4</v>
      </c>
      <c r="K4" s="64" t="s">
        <v>391</v>
      </c>
      <c r="M4" s="242">
        <v>0</v>
      </c>
    </row>
    <row r="5" spans="1:13" ht="6" customHeight="1" thickTop="1" thickBot="1" x14ac:dyDescent="0.35">
      <c r="M5" s="243"/>
    </row>
    <row r="6" spans="1:13" ht="16.8" thickTop="1" thickBot="1" x14ac:dyDescent="0.35">
      <c r="A6" s="49" t="s">
        <v>8</v>
      </c>
      <c r="B6" s="50" t="s">
        <v>6</v>
      </c>
      <c r="C6" s="65" t="s">
        <v>122</v>
      </c>
      <c r="D6" s="52" t="s">
        <v>24</v>
      </c>
      <c r="E6" s="53" t="s">
        <v>63</v>
      </c>
      <c r="F6" s="52" t="s">
        <v>9</v>
      </c>
      <c r="G6" s="52" t="s">
        <v>25</v>
      </c>
      <c r="H6" s="54" t="s">
        <v>86</v>
      </c>
      <c r="I6" s="55" t="s">
        <v>113</v>
      </c>
      <c r="J6" s="54" t="s">
        <v>78</v>
      </c>
      <c r="K6" s="56" t="s">
        <v>4</v>
      </c>
      <c r="M6" s="244" t="s">
        <v>137</v>
      </c>
    </row>
    <row r="7" spans="1:13" x14ac:dyDescent="0.3">
      <c r="A7" s="248" t="s">
        <v>111</v>
      </c>
      <c r="B7" s="249" t="s">
        <v>112</v>
      </c>
      <c r="C7" s="250"/>
      <c r="D7" s="251" t="s">
        <v>85</v>
      </c>
      <c r="E7" s="252" t="s">
        <v>116</v>
      </c>
      <c r="F7" s="251" t="s">
        <v>112</v>
      </c>
      <c r="G7" s="253">
        <v>0</v>
      </c>
      <c r="H7" s="254" t="str">
        <f>CONCATENATE("+",RIGHT('Personal File'!$B$8)+('Personal File'!$C$12)+D7)</f>
        <v>+7</v>
      </c>
      <c r="I7" s="10">
        <f t="shared" ref="I7:I8" ca="1" si="0">RANDBETWEEN(1,20)</f>
        <v>1</v>
      </c>
      <c r="J7" s="255">
        <f ca="1">I7+H7</f>
        <v>8</v>
      </c>
      <c r="K7" s="534"/>
      <c r="M7" s="245"/>
    </row>
    <row r="8" spans="1:13" x14ac:dyDescent="0.3">
      <c r="A8" s="562" t="s">
        <v>532</v>
      </c>
      <c r="B8" s="563" t="s">
        <v>172</v>
      </c>
      <c r="C8" s="564"/>
      <c r="D8" s="565" t="s">
        <v>172</v>
      </c>
      <c r="E8" s="566" t="s">
        <v>172</v>
      </c>
      <c r="F8" s="565" t="s">
        <v>172</v>
      </c>
      <c r="G8" s="567" t="s">
        <v>172</v>
      </c>
      <c r="H8" s="568" t="str">
        <f>CONCATENATE("+",Spells!D7)</f>
        <v>+12</v>
      </c>
      <c r="I8" s="569">
        <f t="shared" ca="1" si="0"/>
        <v>3</v>
      </c>
      <c r="J8" s="570">
        <f ca="1">I8+H8</f>
        <v>15</v>
      </c>
      <c r="K8" s="571"/>
      <c r="M8" s="572"/>
    </row>
    <row r="9" spans="1:13" ht="16.2" thickBot="1" x14ac:dyDescent="0.35">
      <c r="A9" s="57"/>
      <c r="B9" s="58"/>
      <c r="C9" s="240"/>
      <c r="D9" s="66"/>
      <c r="E9" s="59"/>
      <c r="F9" s="66"/>
      <c r="G9" s="60"/>
      <c r="H9" s="61" t="str">
        <f>CONCATENATE("+",RIGHT('Personal File'!$B$8)+('Personal File'!$C$12)+D9)</f>
        <v>+5</v>
      </c>
      <c r="I9" s="62">
        <f ca="1">RANDBETWEEN(1,20)</f>
        <v>9</v>
      </c>
      <c r="J9" s="63">
        <f ca="1">I9+H9</f>
        <v>14</v>
      </c>
      <c r="K9" s="535"/>
      <c r="M9" s="242"/>
    </row>
    <row r="10" spans="1:13" ht="6" customHeight="1" thickTop="1" thickBot="1" x14ac:dyDescent="0.35">
      <c r="D10" s="67"/>
      <c r="E10" s="67"/>
      <c r="G10" s="47"/>
      <c r="H10" s="47"/>
      <c r="I10" s="47"/>
      <c r="J10" s="47"/>
      <c r="M10" s="243"/>
    </row>
    <row r="11" spans="1:13" ht="16.8" thickTop="1" thickBot="1" x14ac:dyDescent="0.35">
      <c r="A11" s="49" t="s">
        <v>68</v>
      </c>
      <c r="B11" s="52" t="s">
        <v>123</v>
      </c>
      <c r="C11" s="52" t="s">
        <v>32</v>
      </c>
      <c r="D11" s="52" t="s">
        <v>78</v>
      </c>
      <c r="E11" s="52" t="s">
        <v>79</v>
      </c>
      <c r="F11" s="52" t="s">
        <v>80</v>
      </c>
      <c r="G11" s="52" t="s">
        <v>25</v>
      </c>
      <c r="H11" s="68" t="s">
        <v>4</v>
      </c>
      <c r="I11" s="69"/>
      <c r="J11" s="69"/>
      <c r="K11" s="70"/>
      <c r="M11" s="244" t="s">
        <v>137</v>
      </c>
    </row>
    <row r="12" spans="1:13" x14ac:dyDescent="0.3">
      <c r="A12" s="234" t="s">
        <v>171</v>
      </c>
      <c r="B12" s="235">
        <v>2</v>
      </c>
      <c r="C12" s="228" t="s">
        <v>172</v>
      </c>
      <c r="D12" s="228" t="s">
        <v>172</v>
      </c>
      <c r="E12" s="229" t="s">
        <v>172</v>
      </c>
      <c r="F12" s="228" t="s">
        <v>172</v>
      </c>
      <c r="G12" s="230" t="s">
        <v>172</v>
      </c>
      <c r="H12" s="236"/>
      <c r="I12" s="237"/>
      <c r="J12" s="237"/>
      <c r="K12" s="238"/>
      <c r="M12" s="246">
        <v>4000</v>
      </c>
    </row>
    <row r="13" spans="1:13" x14ac:dyDescent="0.3">
      <c r="A13" s="525" t="s">
        <v>504</v>
      </c>
      <c r="B13" s="526">
        <v>4</v>
      </c>
      <c r="C13" s="526" t="s">
        <v>172</v>
      </c>
      <c r="D13" s="526" t="s">
        <v>172</v>
      </c>
      <c r="E13" s="527" t="s">
        <v>172</v>
      </c>
      <c r="F13" s="526" t="s">
        <v>172</v>
      </c>
      <c r="G13" s="528" t="s">
        <v>172</v>
      </c>
      <c r="H13" s="529"/>
      <c r="I13" s="530"/>
      <c r="J13" s="530"/>
      <c r="K13" s="531"/>
      <c r="L13" s="532"/>
      <c r="M13" s="533" t="s">
        <v>172</v>
      </c>
    </row>
    <row r="14" spans="1:13" ht="16.2" thickBot="1" x14ac:dyDescent="0.35">
      <c r="A14" s="299" t="s">
        <v>487</v>
      </c>
      <c r="B14" s="300">
        <v>6</v>
      </c>
      <c r="C14" s="300" t="s">
        <v>172</v>
      </c>
      <c r="D14" s="300" t="s">
        <v>172</v>
      </c>
      <c r="E14" s="300" t="s">
        <v>172</v>
      </c>
      <c r="F14" s="300" t="s">
        <v>172</v>
      </c>
      <c r="G14" s="301" t="s">
        <v>172</v>
      </c>
      <c r="H14" s="302"/>
      <c r="I14" s="303"/>
      <c r="J14" s="303"/>
      <c r="K14" s="304"/>
      <c r="M14" s="305" t="s">
        <v>172</v>
      </c>
    </row>
    <row r="15" spans="1:13" ht="6.75" customHeight="1" thickTop="1" thickBot="1" x14ac:dyDescent="0.35">
      <c r="M15" s="243"/>
    </row>
    <row r="16" spans="1:13" ht="16.8" thickTop="1" thickBot="1" x14ac:dyDescent="0.35">
      <c r="A16" s="71"/>
      <c r="B16" s="47"/>
      <c r="D16" s="72" t="s">
        <v>69</v>
      </c>
      <c r="E16" s="73"/>
      <c r="F16" s="68" t="s">
        <v>7</v>
      </c>
      <c r="G16" s="52" t="s">
        <v>25</v>
      </c>
      <c r="H16" s="74" t="s">
        <v>86</v>
      </c>
      <c r="I16" s="69" t="s">
        <v>4</v>
      </c>
      <c r="J16" s="69"/>
      <c r="K16" s="70"/>
      <c r="M16" s="244" t="s">
        <v>137</v>
      </c>
    </row>
    <row r="17" spans="1:13" x14ac:dyDescent="0.3">
      <c r="A17" s="71"/>
      <c r="B17" s="47"/>
      <c r="D17" s="540"/>
      <c r="E17" s="541"/>
      <c r="F17" s="507"/>
      <c r="G17" s="227"/>
      <c r="H17" s="508"/>
      <c r="I17" s="544"/>
      <c r="J17" s="545"/>
      <c r="K17" s="280"/>
      <c r="M17" s="241"/>
    </row>
    <row r="18" spans="1:13" ht="16.2" thickBot="1" x14ac:dyDescent="0.35">
      <c r="A18" s="19"/>
      <c r="B18" s="47"/>
      <c r="D18" s="542"/>
      <c r="E18" s="543"/>
      <c r="F18" s="509"/>
      <c r="G18" s="510"/>
      <c r="H18" s="291"/>
      <c r="I18" s="546"/>
      <c r="J18" s="547"/>
      <c r="K18" s="548"/>
      <c r="M18" s="242"/>
    </row>
    <row r="19" spans="1:13" ht="16.8" thickTop="1" thickBot="1" x14ac:dyDescent="0.35">
      <c r="A19" s="19"/>
      <c r="B19" s="19"/>
      <c r="C19" s="19"/>
      <c r="D19" s="19"/>
      <c r="E19" s="19"/>
      <c r="F19" s="19"/>
      <c r="G19" s="19"/>
      <c r="H19" s="19"/>
      <c r="I19" s="19"/>
      <c r="J19" s="19"/>
      <c r="K19" s="19"/>
    </row>
    <row r="20" spans="1:13" ht="16.8" thickTop="1" thickBot="1" x14ac:dyDescent="0.35">
      <c r="D20" s="72" t="s">
        <v>167</v>
      </c>
      <c r="E20" s="69"/>
      <c r="F20" s="69"/>
      <c r="G20" s="69"/>
      <c r="H20" s="275" t="s">
        <v>7</v>
      </c>
      <c r="I20" s="275" t="s">
        <v>93</v>
      </c>
      <c r="J20" s="275" t="s">
        <v>168</v>
      </c>
      <c r="K20" s="70" t="s">
        <v>76</v>
      </c>
      <c r="L20" s="48"/>
      <c r="M20" s="244" t="s">
        <v>137</v>
      </c>
    </row>
    <row r="21" spans="1:13" x14ac:dyDescent="0.3">
      <c r="D21" s="276" t="s">
        <v>521</v>
      </c>
      <c r="E21" s="277"/>
      <c r="F21" s="277"/>
      <c r="G21" s="278"/>
      <c r="H21" s="279">
        <v>1</v>
      </c>
      <c r="I21" s="227">
        <v>1</v>
      </c>
      <c r="J21" s="227">
        <v>1</v>
      </c>
      <c r="K21" s="280" t="s">
        <v>533</v>
      </c>
      <c r="L21" s="48"/>
      <c r="M21" s="286">
        <f t="shared" ref="M21:M22" si="1">750*I21*J21*LEFT(K21,2)/50</f>
        <v>525</v>
      </c>
    </row>
    <row r="22" spans="1:13" x14ac:dyDescent="0.3">
      <c r="D22" s="439" t="s">
        <v>522</v>
      </c>
      <c r="E22" s="440"/>
      <c r="F22" s="440"/>
      <c r="G22" s="441"/>
      <c r="H22" s="442">
        <v>1</v>
      </c>
      <c r="I22" s="443">
        <v>1</v>
      </c>
      <c r="J22" s="443">
        <v>10</v>
      </c>
      <c r="K22" s="444" t="s">
        <v>519</v>
      </c>
      <c r="L22" s="48"/>
      <c r="M22" s="286">
        <f t="shared" si="1"/>
        <v>7350</v>
      </c>
    </row>
    <row r="23" spans="1:13" x14ac:dyDescent="0.3">
      <c r="D23" s="439" t="s">
        <v>523</v>
      </c>
      <c r="E23" s="440"/>
      <c r="F23" s="440"/>
      <c r="G23" s="441"/>
      <c r="H23" s="442">
        <v>1</v>
      </c>
      <c r="I23" s="443">
        <v>1</v>
      </c>
      <c r="J23" s="443">
        <v>10</v>
      </c>
      <c r="K23" s="444" t="s">
        <v>518</v>
      </c>
      <c r="L23" s="48"/>
      <c r="M23" s="286">
        <f>750*I23*J23*LEFT(K23,2)/50</f>
        <v>5700</v>
      </c>
    </row>
    <row r="24" spans="1:13" x14ac:dyDescent="0.3">
      <c r="D24" s="281" t="s">
        <v>524</v>
      </c>
      <c r="E24" s="282"/>
      <c r="F24" s="282"/>
      <c r="G24" s="283"/>
      <c r="H24" s="284">
        <v>1</v>
      </c>
      <c r="I24" s="228">
        <v>3</v>
      </c>
      <c r="J24" s="228">
        <v>5</v>
      </c>
      <c r="K24" s="285"/>
      <c r="L24" s="48"/>
      <c r="M24" s="286">
        <f t="shared" ref="M24:M31" si="2">25*H24*I24*J24</f>
        <v>375</v>
      </c>
    </row>
    <row r="25" spans="1:13" x14ac:dyDescent="0.3">
      <c r="D25" s="434" t="s">
        <v>525</v>
      </c>
      <c r="E25" s="435"/>
      <c r="F25" s="435"/>
      <c r="G25" s="436"/>
      <c r="H25" s="437">
        <v>1</v>
      </c>
      <c r="I25" s="228">
        <v>3</v>
      </c>
      <c r="J25" s="228">
        <v>5</v>
      </c>
      <c r="K25" s="438"/>
      <c r="L25" s="48"/>
      <c r="M25" s="286">
        <f t="shared" si="2"/>
        <v>375</v>
      </c>
    </row>
    <row r="26" spans="1:13" x14ac:dyDescent="0.3">
      <c r="D26" s="434" t="s">
        <v>526</v>
      </c>
      <c r="E26" s="435"/>
      <c r="F26" s="435"/>
      <c r="G26" s="436"/>
      <c r="H26" s="437">
        <v>1</v>
      </c>
      <c r="I26" s="235">
        <v>3</v>
      </c>
      <c r="J26" s="235">
        <v>5</v>
      </c>
      <c r="K26" s="438"/>
      <c r="L26" s="48"/>
      <c r="M26" s="286">
        <f t="shared" si="2"/>
        <v>375</v>
      </c>
    </row>
    <row r="27" spans="1:13" x14ac:dyDescent="0.3">
      <c r="D27" s="434" t="s">
        <v>527</v>
      </c>
      <c r="E27" s="435"/>
      <c r="F27" s="435"/>
      <c r="G27" s="436"/>
      <c r="H27" s="437">
        <v>1</v>
      </c>
      <c r="I27" s="235">
        <v>3</v>
      </c>
      <c r="J27" s="235">
        <v>5</v>
      </c>
      <c r="K27" s="438"/>
      <c r="L27" s="48"/>
      <c r="M27" s="286">
        <f t="shared" si="2"/>
        <v>375</v>
      </c>
    </row>
    <row r="28" spans="1:13" x14ac:dyDescent="0.3">
      <c r="D28" s="434" t="s">
        <v>528</v>
      </c>
      <c r="E28" s="435"/>
      <c r="F28" s="435"/>
      <c r="G28" s="436"/>
      <c r="H28" s="437">
        <v>1</v>
      </c>
      <c r="I28" s="235">
        <v>3</v>
      </c>
      <c r="J28" s="235">
        <v>5</v>
      </c>
      <c r="K28" s="438"/>
      <c r="L28" s="48"/>
      <c r="M28" s="286">
        <f t="shared" si="2"/>
        <v>375</v>
      </c>
    </row>
    <row r="29" spans="1:13" x14ac:dyDescent="0.3">
      <c r="D29" s="434" t="s">
        <v>529</v>
      </c>
      <c r="E29" s="435"/>
      <c r="F29" s="435"/>
      <c r="G29" s="436"/>
      <c r="H29" s="437">
        <v>1</v>
      </c>
      <c r="I29" s="235">
        <v>1</v>
      </c>
      <c r="J29" s="235">
        <v>1</v>
      </c>
      <c r="K29" s="438"/>
      <c r="L29" s="48"/>
      <c r="M29" s="286">
        <f t="shared" si="2"/>
        <v>25</v>
      </c>
    </row>
    <row r="30" spans="1:13" x14ac:dyDescent="0.3">
      <c r="D30" s="434" t="s">
        <v>530</v>
      </c>
      <c r="E30" s="435"/>
      <c r="F30" s="435"/>
      <c r="G30" s="436"/>
      <c r="H30" s="437">
        <v>0</v>
      </c>
      <c r="I30" s="235">
        <v>4</v>
      </c>
      <c r="J30" s="235">
        <v>7</v>
      </c>
      <c r="K30" s="438"/>
      <c r="L30" s="48"/>
      <c r="M30" s="286">
        <f t="shared" si="2"/>
        <v>0</v>
      </c>
    </row>
    <row r="31" spans="1:13" ht="16.2" thickBot="1" x14ac:dyDescent="0.35">
      <c r="D31" s="287" t="s">
        <v>531</v>
      </c>
      <c r="E31" s="288"/>
      <c r="F31" s="288"/>
      <c r="G31" s="289"/>
      <c r="H31" s="290">
        <v>1</v>
      </c>
      <c r="I31" s="291" t="s">
        <v>394</v>
      </c>
      <c r="J31" s="291" t="s">
        <v>395</v>
      </c>
      <c r="K31" s="292"/>
      <c r="L31" s="48"/>
      <c r="M31" s="293">
        <f t="shared" si="2"/>
        <v>700</v>
      </c>
    </row>
    <row r="32" spans="1:13" ht="16.2" thickTop="1" x14ac:dyDescent="0.3"/>
  </sheetData>
  <sortState xmlns:xlrd2="http://schemas.microsoft.com/office/spreadsheetml/2017/richdata2" ref="A3:K4">
    <sortCondition ref="A3:A4"/>
  </sortState>
  <phoneticPr fontId="0" type="noConversion"/>
  <conditionalFormatting sqref="H21:H31">
    <cfRule type="cellIs" dxfId="8" priority="1" operator="equal">
      <formula>0</formula>
    </cfRule>
  </conditionalFormatting>
  <conditionalFormatting sqref="I3:I4">
    <cfRule type="cellIs" dxfId="7" priority="14" operator="equal">
      <formula>20</formula>
    </cfRule>
    <cfRule type="cellIs" dxfId="6" priority="15" operator="equal">
      <formula>1</formula>
    </cfRule>
  </conditionalFormatting>
  <conditionalFormatting sqref="I7:I9">
    <cfRule type="cellIs" dxfId="5" priority="10" operator="equal">
      <formula>20</formula>
    </cfRule>
    <cfRule type="cellIs" dxfId="4" priority="11"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4"/>
  <sheetViews>
    <sheetView showGridLines="0" workbookViewId="0"/>
  </sheetViews>
  <sheetFormatPr defaultColWidth="13" defaultRowHeight="15.6" x14ac:dyDescent="0.3"/>
  <cols>
    <col min="1" max="1" width="25.09765625" style="25" bestFit="1" customWidth="1"/>
    <col min="2" max="2" width="4.8984375" style="25" bestFit="1" customWidth="1"/>
    <col min="3" max="3" width="5.59765625" style="47" bestFit="1" customWidth="1"/>
    <col min="4" max="5" width="28.5" style="19" customWidth="1"/>
    <col min="6" max="6" width="3.19921875" style="19" customWidth="1"/>
    <col min="7" max="7" width="8.296875" style="19" bestFit="1" customWidth="1"/>
    <col min="8" max="16384" width="13" style="19"/>
  </cols>
  <sheetData>
    <row r="1" spans="1:7" ht="23.4" thickBot="1" x14ac:dyDescent="0.35">
      <c r="A1" s="17" t="s">
        <v>72</v>
      </c>
      <c r="B1" s="17"/>
      <c r="C1" s="18"/>
      <c r="D1" s="17"/>
      <c r="E1" s="17"/>
    </row>
    <row r="2" spans="1:7" s="25" customFormat="1" ht="16.8" thickTop="1" thickBot="1" x14ac:dyDescent="0.35">
      <c r="A2" s="20" t="s">
        <v>73</v>
      </c>
      <c r="B2" s="21" t="s">
        <v>7</v>
      </c>
      <c r="C2" s="22" t="s">
        <v>74</v>
      </c>
      <c r="D2" s="23" t="s">
        <v>75</v>
      </c>
      <c r="E2" s="24" t="s">
        <v>76</v>
      </c>
      <c r="F2" s="295"/>
      <c r="G2" s="233" t="s">
        <v>137</v>
      </c>
    </row>
    <row r="3" spans="1:7" x14ac:dyDescent="0.3">
      <c r="A3" s="26" t="s">
        <v>94</v>
      </c>
      <c r="B3" s="39">
        <v>1</v>
      </c>
      <c r="C3" s="28">
        <v>2</v>
      </c>
      <c r="D3" s="29"/>
      <c r="E3" s="30"/>
      <c r="G3" s="241">
        <v>0</v>
      </c>
    </row>
    <row r="4" spans="1:7" x14ac:dyDescent="0.3">
      <c r="A4" s="26" t="s">
        <v>520</v>
      </c>
      <c r="B4" s="39">
        <v>1</v>
      </c>
      <c r="C4" s="225">
        <v>1</v>
      </c>
      <c r="D4" s="261" t="s">
        <v>396</v>
      </c>
      <c r="E4" s="482"/>
      <c r="G4" s="294">
        <f>11000+16000</f>
        <v>27000</v>
      </c>
    </row>
    <row r="5" spans="1:7" x14ac:dyDescent="0.3">
      <c r="A5" s="26" t="s">
        <v>441</v>
      </c>
      <c r="B5" s="39">
        <v>2</v>
      </c>
      <c r="C5" s="28">
        <v>0</v>
      </c>
      <c r="D5" s="261"/>
      <c r="E5" s="30"/>
      <c r="G5" s="294">
        <v>0</v>
      </c>
    </row>
    <row r="6" spans="1:7" x14ac:dyDescent="0.3">
      <c r="A6" s="38" t="s">
        <v>402</v>
      </c>
      <c r="B6" s="39">
        <v>1</v>
      </c>
      <c r="C6" s="225" t="s">
        <v>440</v>
      </c>
      <c r="D6" s="261"/>
      <c r="E6" s="30"/>
      <c r="G6" s="294" t="s">
        <v>439</v>
      </c>
    </row>
    <row r="7" spans="1:7" x14ac:dyDescent="0.3">
      <c r="A7" s="26" t="s">
        <v>392</v>
      </c>
      <c r="B7" s="27">
        <v>1</v>
      </c>
      <c r="C7" s="28">
        <v>0</v>
      </c>
      <c r="D7" s="261" t="s">
        <v>393</v>
      </c>
      <c r="E7" s="30"/>
      <c r="G7" s="294">
        <v>4000</v>
      </c>
    </row>
    <row r="8" spans="1:7" x14ac:dyDescent="0.3">
      <c r="A8" s="26" t="s">
        <v>408</v>
      </c>
      <c r="B8" s="27">
        <v>1</v>
      </c>
      <c r="C8" s="28">
        <v>0</v>
      </c>
      <c r="D8" s="29"/>
      <c r="E8" s="30"/>
      <c r="G8" s="294">
        <v>5</v>
      </c>
    </row>
    <row r="9" spans="1:7" x14ac:dyDescent="0.3">
      <c r="A9" s="26" t="s">
        <v>407</v>
      </c>
      <c r="B9" s="27">
        <v>1</v>
      </c>
      <c r="C9" s="28">
        <v>0</v>
      </c>
      <c r="D9" s="29"/>
      <c r="E9" s="30"/>
      <c r="G9" s="294">
        <v>25</v>
      </c>
    </row>
    <row r="10" spans="1:7" x14ac:dyDescent="0.3">
      <c r="A10" s="26" t="s">
        <v>397</v>
      </c>
      <c r="B10" s="27">
        <v>1</v>
      </c>
      <c r="C10" s="225">
        <v>0</v>
      </c>
      <c r="D10" s="261" t="s">
        <v>398</v>
      </c>
      <c r="E10" s="30"/>
      <c r="G10" s="294">
        <f>10000+16000</f>
        <v>26000</v>
      </c>
    </row>
    <row r="11" spans="1:7" x14ac:dyDescent="0.3">
      <c r="A11" s="26" t="s">
        <v>414</v>
      </c>
      <c r="B11" s="27">
        <v>1</v>
      </c>
      <c r="C11" s="225">
        <v>0</v>
      </c>
      <c r="D11" s="261"/>
      <c r="E11" s="30"/>
      <c r="G11" s="294">
        <v>5</v>
      </c>
    </row>
    <row r="12" spans="1:7" ht="16.2" thickBot="1" x14ac:dyDescent="0.35">
      <c r="A12" s="31" t="s">
        <v>409</v>
      </c>
      <c r="B12" s="32">
        <v>1</v>
      </c>
      <c r="C12" s="298">
        <v>2</v>
      </c>
      <c r="D12" s="33" t="s">
        <v>410</v>
      </c>
      <c r="E12" s="34"/>
      <c r="G12" s="242">
        <v>2500</v>
      </c>
    </row>
    <row r="13" spans="1:7" ht="24" thickTop="1" thickBot="1" x14ac:dyDescent="0.35">
      <c r="A13" s="17" t="s">
        <v>77</v>
      </c>
      <c r="B13" s="17"/>
      <c r="C13" s="35"/>
      <c r="D13" s="17"/>
      <c r="E13" s="36"/>
    </row>
    <row r="14" spans="1:7" ht="16.8" thickTop="1" thickBot="1" x14ac:dyDescent="0.35">
      <c r="A14" s="20" t="s">
        <v>73</v>
      </c>
      <c r="B14" s="20" t="s">
        <v>7</v>
      </c>
      <c r="C14" s="37" t="s">
        <v>74</v>
      </c>
      <c r="D14" s="23" t="s">
        <v>75</v>
      </c>
      <c r="E14" s="24" t="s">
        <v>76</v>
      </c>
      <c r="F14" s="48"/>
      <c r="G14" s="233" t="s">
        <v>137</v>
      </c>
    </row>
    <row r="15" spans="1:7" x14ac:dyDescent="0.3">
      <c r="A15" s="38" t="s">
        <v>430</v>
      </c>
      <c r="B15" s="39">
        <v>4</v>
      </c>
      <c r="C15" s="43">
        <v>0</v>
      </c>
      <c r="D15" s="41"/>
      <c r="E15" s="42"/>
      <c r="G15" s="241">
        <f>50*B15</f>
        <v>200</v>
      </c>
    </row>
    <row r="16" spans="1:7" x14ac:dyDescent="0.3">
      <c r="A16" s="38" t="s">
        <v>132</v>
      </c>
      <c r="B16" s="39">
        <v>1</v>
      </c>
      <c r="C16" s="40">
        <v>2</v>
      </c>
      <c r="D16" s="41"/>
      <c r="E16" s="42"/>
      <c r="G16" s="246">
        <v>0</v>
      </c>
    </row>
    <row r="17" spans="1:7" x14ac:dyDescent="0.3">
      <c r="A17" s="38" t="s">
        <v>133</v>
      </c>
      <c r="B17" s="39">
        <v>2</v>
      </c>
      <c r="C17" s="43">
        <v>0</v>
      </c>
      <c r="D17" s="41"/>
      <c r="E17" s="42"/>
      <c r="G17" s="246">
        <v>0</v>
      </c>
    </row>
    <row r="18" spans="1:7" x14ac:dyDescent="0.3">
      <c r="A18" s="38" t="s">
        <v>400</v>
      </c>
      <c r="B18" s="39">
        <v>1</v>
      </c>
      <c r="C18" s="43">
        <v>0</v>
      </c>
      <c r="D18" s="41"/>
      <c r="E18" s="42"/>
      <c r="G18" s="246">
        <v>0</v>
      </c>
    </row>
    <row r="19" spans="1:7" x14ac:dyDescent="0.3">
      <c r="A19" s="38" t="s">
        <v>401</v>
      </c>
      <c r="B19" s="39">
        <v>1</v>
      </c>
      <c r="C19" s="43">
        <v>1</v>
      </c>
      <c r="D19" s="41"/>
      <c r="E19" s="42"/>
      <c r="G19" s="294">
        <v>0</v>
      </c>
    </row>
    <row r="20" spans="1:7" x14ac:dyDescent="0.3">
      <c r="A20" s="38" t="s">
        <v>431</v>
      </c>
      <c r="B20" s="39">
        <v>12</v>
      </c>
      <c r="C20" s="43">
        <v>0</v>
      </c>
      <c r="D20" s="41"/>
      <c r="E20" s="42"/>
      <c r="G20" s="294">
        <v>10</v>
      </c>
    </row>
    <row r="21" spans="1:7" x14ac:dyDescent="0.3">
      <c r="A21" s="38" t="s">
        <v>428</v>
      </c>
      <c r="B21" s="39">
        <v>2</v>
      </c>
      <c r="C21" s="43">
        <v>0</v>
      </c>
      <c r="D21" s="41"/>
      <c r="E21" s="42"/>
      <c r="G21" s="294">
        <f>75*B21</f>
        <v>150</v>
      </c>
    </row>
    <row r="22" spans="1:7" x14ac:dyDescent="0.3">
      <c r="A22" s="38" t="s">
        <v>134</v>
      </c>
      <c r="B22" s="39">
        <v>1</v>
      </c>
      <c r="C22" s="43">
        <v>1</v>
      </c>
      <c r="D22" s="41"/>
      <c r="E22" s="42"/>
      <c r="G22" s="294">
        <v>0</v>
      </c>
    </row>
    <row r="23" spans="1:7" x14ac:dyDescent="0.3">
      <c r="A23" s="234" t="s">
        <v>503</v>
      </c>
      <c r="B23" s="523">
        <v>1</v>
      </c>
      <c r="C23" s="225">
        <v>0</v>
      </c>
      <c r="D23" s="524"/>
      <c r="E23" s="482"/>
      <c r="F23" s="295"/>
      <c r="G23" s="246" t="s">
        <v>172</v>
      </c>
    </row>
    <row r="24" spans="1:7" x14ac:dyDescent="0.3">
      <c r="A24" s="38" t="s">
        <v>403</v>
      </c>
      <c r="B24" s="39">
        <v>1</v>
      </c>
      <c r="C24" s="43">
        <v>0</v>
      </c>
      <c r="D24" s="41"/>
      <c r="E24" s="42"/>
      <c r="G24" s="294">
        <v>0</v>
      </c>
    </row>
    <row r="25" spans="1:7" x14ac:dyDescent="0.3">
      <c r="A25" s="38" t="s">
        <v>422</v>
      </c>
      <c r="B25" s="39">
        <v>1</v>
      </c>
      <c r="C25" s="43">
        <v>0</v>
      </c>
      <c r="D25" s="41"/>
      <c r="E25" s="42"/>
      <c r="G25" s="294">
        <v>0</v>
      </c>
    </row>
    <row r="26" spans="1:7" x14ac:dyDescent="0.3">
      <c r="A26" s="38" t="s">
        <v>417</v>
      </c>
      <c r="B26" s="39">
        <v>1</v>
      </c>
      <c r="C26" s="43">
        <v>0</v>
      </c>
      <c r="D26" s="41"/>
      <c r="E26" s="42"/>
      <c r="G26" s="294">
        <v>0</v>
      </c>
    </row>
    <row r="27" spans="1:7" x14ac:dyDescent="0.3">
      <c r="A27" s="38" t="s">
        <v>433</v>
      </c>
      <c r="B27" s="39">
        <v>1</v>
      </c>
      <c r="C27" s="43">
        <v>2</v>
      </c>
      <c r="D27" s="41"/>
      <c r="E27" s="42"/>
      <c r="G27" s="294">
        <v>7</v>
      </c>
    </row>
    <row r="28" spans="1:7" x14ac:dyDescent="0.3">
      <c r="A28" s="38" t="s">
        <v>434</v>
      </c>
      <c r="B28" s="39">
        <v>1</v>
      </c>
      <c r="C28" s="43">
        <v>1</v>
      </c>
      <c r="D28" s="41"/>
      <c r="E28" s="42"/>
      <c r="G28" s="294">
        <v>80</v>
      </c>
    </row>
    <row r="29" spans="1:7" x14ac:dyDescent="0.3">
      <c r="A29" s="38" t="s">
        <v>425</v>
      </c>
      <c r="B29" s="39">
        <v>2</v>
      </c>
      <c r="C29" s="43">
        <f>B29/2</f>
        <v>1</v>
      </c>
      <c r="D29" s="41"/>
      <c r="E29" s="42"/>
      <c r="G29" s="294">
        <f>B29</f>
        <v>2</v>
      </c>
    </row>
    <row r="30" spans="1:7" x14ac:dyDescent="0.3">
      <c r="A30" s="38" t="s">
        <v>418</v>
      </c>
      <c r="B30" s="39">
        <v>1</v>
      </c>
      <c r="C30" s="43">
        <v>1</v>
      </c>
      <c r="D30" s="41"/>
      <c r="E30" s="42"/>
      <c r="G30" s="294">
        <v>2</v>
      </c>
    </row>
    <row r="31" spans="1:7" x14ac:dyDescent="0.3">
      <c r="A31" s="38" t="s">
        <v>413</v>
      </c>
      <c r="B31" s="39">
        <v>1</v>
      </c>
      <c r="C31" s="43">
        <v>1</v>
      </c>
      <c r="D31" s="41" t="s">
        <v>412</v>
      </c>
      <c r="E31" s="445" t="s">
        <v>411</v>
      </c>
      <c r="G31" s="294">
        <v>12500</v>
      </c>
    </row>
    <row r="32" spans="1:7" x14ac:dyDescent="0.3">
      <c r="A32" s="38" t="s">
        <v>423</v>
      </c>
      <c r="B32" s="39">
        <v>20</v>
      </c>
      <c r="C32" s="43">
        <v>0</v>
      </c>
      <c r="D32" s="41"/>
      <c r="E32" s="42"/>
      <c r="G32" s="294">
        <v>0</v>
      </c>
    </row>
    <row r="33" spans="1:7" x14ac:dyDescent="0.3">
      <c r="A33" s="38" t="s">
        <v>169</v>
      </c>
      <c r="B33" s="39">
        <v>1</v>
      </c>
      <c r="C33" s="43">
        <f>B33</f>
        <v>1</v>
      </c>
      <c r="D33" s="41"/>
      <c r="E33" s="42"/>
      <c r="G33" s="452">
        <f>B33*0.05</f>
        <v>0.05</v>
      </c>
    </row>
    <row r="34" spans="1:7" x14ac:dyDescent="0.3">
      <c r="A34" s="38" t="s">
        <v>424</v>
      </c>
      <c r="B34" s="39">
        <v>4</v>
      </c>
      <c r="C34" s="43">
        <f>B34/2</f>
        <v>2</v>
      </c>
      <c r="D34" s="41"/>
      <c r="E34" s="42"/>
      <c r="G34" s="294">
        <f>B34</f>
        <v>4</v>
      </c>
    </row>
    <row r="35" spans="1:7" x14ac:dyDescent="0.3">
      <c r="A35" s="38" t="s">
        <v>419</v>
      </c>
      <c r="B35" s="39">
        <v>1</v>
      </c>
      <c r="C35" s="43">
        <v>0</v>
      </c>
      <c r="D35" s="41"/>
      <c r="E35" s="42"/>
      <c r="G35" s="294">
        <v>0</v>
      </c>
    </row>
    <row r="36" spans="1:7" x14ac:dyDescent="0.3">
      <c r="A36" s="38" t="s">
        <v>432</v>
      </c>
      <c r="B36" s="39">
        <v>1</v>
      </c>
      <c r="C36" s="43">
        <v>5</v>
      </c>
      <c r="D36" s="41"/>
      <c r="E36" s="42"/>
      <c r="G36" s="294">
        <v>10</v>
      </c>
    </row>
    <row r="37" spans="1:7" x14ac:dyDescent="0.3">
      <c r="A37" s="38" t="s">
        <v>406</v>
      </c>
      <c r="B37" s="39">
        <v>1</v>
      </c>
      <c r="C37" s="43">
        <v>0.5</v>
      </c>
      <c r="D37" s="41"/>
      <c r="E37" s="42"/>
      <c r="G37" s="294">
        <v>10</v>
      </c>
    </row>
    <row r="38" spans="1:7" x14ac:dyDescent="0.3">
      <c r="A38" s="38" t="s">
        <v>435</v>
      </c>
      <c r="B38" s="39">
        <v>1</v>
      </c>
      <c r="C38" s="43">
        <v>1</v>
      </c>
      <c r="D38" s="41"/>
      <c r="E38" s="42"/>
      <c r="G38" s="294">
        <v>1000</v>
      </c>
    </row>
    <row r="39" spans="1:7" x14ac:dyDescent="0.3">
      <c r="A39" s="38" t="s">
        <v>421</v>
      </c>
      <c r="B39" s="39">
        <v>3</v>
      </c>
      <c r="C39" s="43">
        <f>B39</f>
        <v>3</v>
      </c>
      <c r="D39" s="41"/>
      <c r="E39" s="42"/>
      <c r="G39" s="294">
        <f>2*B39</f>
        <v>6</v>
      </c>
    </row>
    <row r="40" spans="1:7" x14ac:dyDescent="0.3">
      <c r="A40" s="38" t="s">
        <v>429</v>
      </c>
      <c r="B40" s="39">
        <v>20</v>
      </c>
      <c r="C40" s="43">
        <v>0</v>
      </c>
      <c r="D40" s="41"/>
      <c r="E40" s="42"/>
      <c r="G40" s="294">
        <v>20</v>
      </c>
    </row>
    <row r="41" spans="1:7" ht="16.2" thickBot="1" x14ac:dyDescent="0.35">
      <c r="A41" s="456" t="s">
        <v>82</v>
      </c>
      <c r="B41" s="44">
        <v>1</v>
      </c>
      <c r="C41" s="45">
        <v>1</v>
      </c>
      <c r="D41" s="457"/>
      <c r="E41" s="34"/>
      <c r="G41" s="242">
        <f>4*B41</f>
        <v>4</v>
      </c>
    </row>
    <row r="42" spans="1:7" ht="24" thickTop="1" thickBot="1" x14ac:dyDescent="0.35">
      <c r="A42" s="46"/>
      <c r="B42" s="46"/>
      <c r="C42" s="448"/>
      <c r="D42" s="449" t="s">
        <v>490</v>
      </c>
      <c r="E42" s="36"/>
      <c r="F42" s="295"/>
      <c r="G42" s="258"/>
    </row>
    <row r="43" spans="1:7" ht="16.8" thickTop="1" thickBot="1" x14ac:dyDescent="0.35">
      <c r="A43" s="20" t="s">
        <v>73</v>
      </c>
      <c r="B43" s="20" t="s">
        <v>7</v>
      </c>
      <c r="C43" s="37" t="s">
        <v>25</v>
      </c>
      <c r="D43" s="23" t="s">
        <v>75</v>
      </c>
      <c r="E43" s="24" t="s">
        <v>76</v>
      </c>
      <c r="F43" s="295"/>
      <c r="G43" s="450" t="s">
        <v>137</v>
      </c>
    </row>
    <row r="44" spans="1:7" x14ac:dyDescent="0.3">
      <c r="A44" s="38" t="s">
        <v>416</v>
      </c>
      <c r="B44" s="39">
        <v>1</v>
      </c>
      <c r="C44" s="43">
        <v>8</v>
      </c>
      <c r="D44" s="41"/>
      <c r="E44" s="42"/>
      <c r="G44" s="294">
        <v>0</v>
      </c>
    </row>
    <row r="45" spans="1:7" x14ac:dyDescent="0.3">
      <c r="A45" s="38" t="s">
        <v>399</v>
      </c>
      <c r="B45" s="39">
        <v>1</v>
      </c>
      <c r="C45" s="43">
        <v>5</v>
      </c>
      <c r="D45" s="41"/>
      <c r="E45" s="42"/>
      <c r="G45" s="246">
        <v>0</v>
      </c>
    </row>
    <row r="46" spans="1:7" x14ac:dyDescent="0.3">
      <c r="A46" s="38" t="s">
        <v>415</v>
      </c>
      <c r="B46" s="454">
        <v>1</v>
      </c>
      <c r="C46" s="40">
        <v>6</v>
      </c>
      <c r="D46" s="41"/>
      <c r="E46" s="451"/>
      <c r="F46" s="295"/>
      <c r="G46" s="294">
        <v>30</v>
      </c>
    </row>
    <row r="47" spans="1:7" x14ac:dyDescent="0.3">
      <c r="A47" s="38" t="s">
        <v>404</v>
      </c>
      <c r="B47" s="39">
        <v>1</v>
      </c>
      <c r="C47" s="43">
        <v>4</v>
      </c>
      <c r="D47" s="41"/>
      <c r="E47" s="42"/>
      <c r="G47" s="294">
        <v>1</v>
      </c>
    </row>
    <row r="48" spans="1:7" x14ac:dyDescent="0.3">
      <c r="A48" s="38" t="s">
        <v>405</v>
      </c>
      <c r="B48" s="39">
        <v>1</v>
      </c>
      <c r="C48" s="43">
        <v>10</v>
      </c>
      <c r="D48" s="41"/>
      <c r="E48" s="42"/>
      <c r="G48" s="294">
        <v>3</v>
      </c>
    </row>
    <row r="49" spans="1:7" x14ac:dyDescent="0.3">
      <c r="A49" s="38" t="s">
        <v>426</v>
      </c>
      <c r="B49" s="39">
        <v>1</v>
      </c>
      <c r="C49" s="43">
        <v>10</v>
      </c>
      <c r="D49" s="41"/>
      <c r="E49" s="42"/>
      <c r="G49" s="294">
        <v>75</v>
      </c>
    </row>
    <row r="50" spans="1:7" x14ac:dyDescent="0.3">
      <c r="A50" s="38" t="s">
        <v>420</v>
      </c>
      <c r="B50" s="39">
        <v>7</v>
      </c>
      <c r="C50" s="43">
        <f>B50</f>
        <v>7</v>
      </c>
      <c r="D50" s="41"/>
      <c r="E50" s="42"/>
      <c r="G50" s="294">
        <v>0</v>
      </c>
    </row>
    <row r="51" spans="1:7" x14ac:dyDescent="0.3">
      <c r="A51" s="38" t="s">
        <v>169</v>
      </c>
      <c r="B51" s="39">
        <v>3</v>
      </c>
      <c r="C51" s="43">
        <f>B51</f>
        <v>3</v>
      </c>
      <c r="D51" s="41"/>
      <c r="E51" s="42"/>
      <c r="G51" s="452">
        <f>B51*0.05</f>
        <v>0.15000000000000002</v>
      </c>
    </row>
    <row r="52" spans="1:7" ht="16.2" thickBot="1" x14ac:dyDescent="0.35">
      <c r="A52" s="453" t="s">
        <v>427</v>
      </c>
      <c r="B52" s="44">
        <v>1</v>
      </c>
      <c r="C52" s="45">
        <v>6</v>
      </c>
      <c r="D52" s="455"/>
      <c r="E52" s="34"/>
      <c r="G52" s="242">
        <v>5</v>
      </c>
    </row>
    <row r="53" spans="1:7" ht="16.2" thickTop="1" x14ac:dyDescent="0.3"/>
    <row r="54" spans="1:7" x14ac:dyDescent="0.3">
      <c r="E54" s="46" t="s">
        <v>138</v>
      </c>
      <c r="G54" s="505">
        <f>SUM(G3:G52,Martial!M3:M31)</f>
        <v>94129.2</v>
      </c>
    </row>
  </sheetData>
  <sortState xmlns:xlrd2="http://schemas.microsoft.com/office/spreadsheetml/2017/richdata2" ref="A3:G12">
    <sortCondition ref="A3:A12"/>
  </sortState>
  <phoneticPr fontId="0" type="noConversion"/>
  <conditionalFormatting sqref="G54">
    <cfRule type="cellIs" dxfId="3"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showGridLines="0" workbookViewId="0"/>
  </sheetViews>
  <sheetFormatPr defaultColWidth="13" defaultRowHeight="15.6" x14ac:dyDescent="0.3"/>
  <cols>
    <col min="1" max="1" width="13.296875" style="422" bestFit="1" customWidth="1"/>
    <col min="2" max="2" width="10" style="423" customWidth="1"/>
    <col min="3" max="3" width="4.59765625" style="423" customWidth="1"/>
    <col min="4" max="4" width="13.69921875" style="422" bestFit="1" customWidth="1"/>
    <col min="5" max="5" width="9.59765625" style="423" bestFit="1" customWidth="1"/>
    <col min="6" max="6" width="14.8984375" style="422" customWidth="1"/>
    <col min="7" max="7" width="17.8984375" style="423" customWidth="1"/>
    <col min="8" max="16384" width="13" style="378"/>
  </cols>
  <sheetData>
    <row r="1" spans="1:7" ht="29.4" thickTop="1" thickBot="1" x14ac:dyDescent="0.35">
      <c r="A1" s="372" t="s">
        <v>454</v>
      </c>
      <c r="B1" s="373"/>
      <c r="C1" s="373"/>
      <c r="D1" s="374"/>
      <c r="E1" s="375"/>
      <c r="F1" s="376"/>
      <c r="G1" s="377" t="s">
        <v>382</v>
      </c>
    </row>
    <row r="2" spans="1:7" ht="17.399999999999999" thickTop="1" x14ac:dyDescent="0.3">
      <c r="A2" s="379" t="s">
        <v>0</v>
      </c>
      <c r="B2" s="380" t="s">
        <v>383</v>
      </c>
      <c r="C2" s="380"/>
      <c r="D2" s="381" t="s">
        <v>1</v>
      </c>
      <c r="E2" s="382" t="s">
        <v>170</v>
      </c>
      <c r="F2" s="381" t="s">
        <v>110</v>
      </c>
      <c r="G2" s="383" t="s">
        <v>436</v>
      </c>
    </row>
    <row r="3" spans="1:7" ht="17.399999999999999" thickBot="1" x14ac:dyDescent="0.35">
      <c r="A3" s="384" t="s">
        <v>61</v>
      </c>
      <c r="B3" s="385" t="s">
        <v>501</v>
      </c>
      <c r="C3" s="385"/>
      <c r="D3" s="386" t="s">
        <v>375</v>
      </c>
      <c r="E3" s="387" t="s">
        <v>384</v>
      </c>
      <c r="F3" s="386" t="s">
        <v>376</v>
      </c>
      <c r="G3" s="388" t="s">
        <v>437</v>
      </c>
    </row>
    <row r="4" spans="1:7" ht="18" thickTop="1" thickBot="1" x14ac:dyDescent="0.35">
      <c r="A4" s="389" t="s">
        <v>2</v>
      </c>
      <c r="B4" s="390">
        <v>2</v>
      </c>
      <c r="C4" s="391">
        <f t="shared" ref="C4:C9" si="0">IF(B4&gt;9.9,CONCATENATE("+",ROUNDDOWN((B4-10)/2,0)),ROUNDUP((B4-10)/2,0))</f>
        <v>-4</v>
      </c>
      <c r="D4" s="392" t="s">
        <v>13</v>
      </c>
      <c r="E4" s="393">
        <v>1</v>
      </c>
      <c r="F4" s="447">
        <v>1</v>
      </c>
      <c r="G4" s="394"/>
    </row>
    <row r="5" spans="1:7" ht="17.399999999999999" thickTop="1" x14ac:dyDescent="0.3">
      <c r="A5" s="395" t="s">
        <v>3</v>
      </c>
      <c r="B5" s="396">
        <v>15</v>
      </c>
      <c r="C5" s="397" t="str">
        <f t="shared" si="0"/>
        <v>+2</v>
      </c>
      <c r="D5" s="398" t="s">
        <v>377</v>
      </c>
      <c r="E5" s="446" t="s">
        <v>438</v>
      </c>
      <c r="F5" s="403"/>
      <c r="G5" s="399"/>
    </row>
    <row r="6" spans="1:7" ht="16.8" x14ac:dyDescent="0.3">
      <c r="A6" s="400" t="s">
        <v>11</v>
      </c>
      <c r="B6" s="396">
        <v>10</v>
      </c>
      <c r="C6" s="397" t="str">
        <f t="shared" si="0"/>
        <v>+0</v>
      </c>
      <c r="D6" s="401" t="s">
        <v>378</v>
      </c>
      <c r="E6" s="402">
        <v>0</v>
      </c>
      <c r="F6" s="406"/>
      <c r="G6" s="399"/>
    </row>
    <row r="7" spans="1:7" ht="16.8" x14ac:dyDescent="0.3">
      <c r="A7" s="404" t="s">
        <v>12</v>
      </c>
      <c r="B7" s="396">
        <v>2</v>
      </c>
      <c r="C7" s="397">
        <f t="shared" si="0"/>
        <v>-4</v>
      </c>
      <c r="D7" s="401" t="s">
        <v>379</v>
      </c>
      <c r="E7" s="405">
        <v>2</v>
      </c>
      <c r="F7" s="406"/>
      <c r="G7" s="399"/>
    </row>
    <row r="8" spans="1:7" ht="16.8" x14ac:dyDescent="0.3">
      <c r="A8" s="407" t="s">
        <v>14</v>
      </c>
      <c r="B8" s="396">
        <v>12</v>
      </c>
      <c r="C8" s="408" t="str">
        <f t="shared" si="0"/>
        <v>+1</v>
      </c>
      <c r="D8" s="409" t="s">
        <v>380</v>
      </c>
      <c r="E8" s="405">
        <v>4</v>
      </c>
      <c r="F8" s="406"/>
      <c r="G8" s="399"/>
    </row>
    <row r="9" spans="1:7" ht="17.399999999999999" thickBot="1" x14ac:dyDescent="0.35">
      <c r="A9" s="410" t="s">
        <v>10</v>
      </c>
      <c r="B9" s="411">
        <v>2</v>
      </c>
      <c r="C9" s="412">
        <f t="shared" si="0"/>
        <v>-4</v>
      </c>
      <c r="D9" s="413" t="s">
        <v>381</v>
      </c>
      <c r="E9" s="414">
        <v>1</v>
      </c>
      <c r="F9" s="406"/>
      <c r="G9" s="399"/>
    </row>
    <row r="10" spans="1:7" ht="17.399999999999999" thickTop="1" x14ac:dyDescent="0.3">
      <c r="A10" s="379"/>
      <c r="B10" s="415"/>
      <c r="C10" s="415"/>
      <c r="D10" s="415"/>
      <c r="E10" s="416"/>
      <c r="F10" s="417"/>
      <c r="G10" s="399"/>
    </row>
    <row r="11" spans="1:7" ht="16.8" x14ac:dyDescent="0.3">
      <c r="A11" s="418"/>
      <c r="B11" s="415"/>
      <c r="C11" s="415"/>
      <c r="D11" s="415"/>
      <c r="E11" s="416"/>
      <c r="F11" s="415"/>
      <c r="G11" s="416"/>
    </row>
    <row r="12" spans="1:7" ht="17.399999999999999" thickBot="1" x14ac:dyDescent="0.35">
      <c r="A12" s="419"/>
      <c r="B12" s="420"/>
      <c r="C12" s="420"/>
      <c r="D12" s="420"/>
      <c r="E12" s="421"/>
      <c r="F12" s="420"/>
      <c r="G12" s="421"/>
    </row>
    <row r="13" spans="1:7" ht="16.2" thickTop="1" x14ac:dyDescent="0.3"/>
  </sheetData>
  <conditionalFormatting sqref="F4">
    <cfRule type="cellIs" dxfId="2" priority="1" stopIfTrue="1" operator="greaterThan">
      <formula>$E$4/2</formula>
    </cfRule>
    <cfRule type="cellIs" dxfId="1"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
  <sheetViews>
    <sheetView showGridLines="0" workbookViewId="0">
      <pane ySplit="3" topLeftCell="A4" activePane="bottomLeft" state="frozen"/>
      <selection pane="bottomLeft" activeCell="A4" sqref="A4"/>
    </sheetView>
  </sheetViews>
  <sheetFormatPr defaultColWidth="9" defaultRowHeight="15.6" x14ac:dyDescent="0.3"/>
  <cols>
    <col min="1" max="1" width="8.69921875" style="511" bestFit="1" customWidth="1"/>
    <col min="2" max="2" width="20.5" style="511" bestFit="1" customWidth="1"/>
    <col min="3" max="3" width="10.296875" style="511" bestFit="1" customWidth="1"/>
    <col min="4" max="4" width="6.19921875" style="511" bestFit="1" customWidth="1"/>
    <col min="5" max="5" width="4.296875" style="511" bestFit="1" customWidth="1"/>
    <col min="6" max="6" width="6.296875" style="511" bestFit="1" customWidth="1"/>
    <col min="7" max="15" width="4" style="511" bestFit="1" customWidth="1"/>
    <col min="16" max="16384" width="9" style="511"/>
  </cols>
  <sheetData>
    <row r="1" spans="1:15" x14ac:dyDescent="0.3">
      <c r="G1" s="513" t="s">
        <v>496</v>
      </c>
      <c r="H1" s="513"/>
      <c r="I1" s="513"/>
      <c r="J1" s="513"/>
      <c r="K1" s="513"/>
      <c r="L1" s="513"/>
      <c r="M1" s="513"/>
      <c r="N1" s="513"/>
    </row>
    <row r="2" spans="1:15" ht="16.2" thickBot="1" x14ac:dyDescent="0.35">
      <c r="G2" s="512">
        <v>1</v>
      </c>
      <c r="H2" s="512">
        <v>2</v>
      </c>
      <c r="I2" s="512">
        <v>3</v>
      </c>
      <c r="J2" s="512">
        <v>4</v>
      </c>
      <c r="K2" s="512">
        <v>5</v>
      </c>
      <c r="L2" s="512">
        <v>6</v>
      </c>
      <c r="M2" s="512">
        <v>7</v>
      </c>
      <c r="N2" s="512">
        <v>8</v>
      </c>
      <c r="O2" s="512">
        <v>9</v>
      </c>
    </row>
    <row r="3" spans="1:15" s="512" customFormat="1" ht="16.2" thickBot="1" x14ac:dyDescent="0.35">
      <c r="A3" s="512" t="s">
        <v>495</v>
      </c>
      <c r="B3" s="512" t="s">
        <v>494</v>
      </c>
      <c r="C3" s="512" t="s">
        <v>493</v>
      </c>
      <c r="D3" s="512" t="s">
        <v>492</v>
      </c>
      <c r="E3" s="514" t="s">
        <v>113</v>
      </c>
      <c r="F3" s="512" t="s">
        <v>78</v>
      </c>
      <c r="G3" s="512">
        <f t="shared" ref="G3:O3" si="0">15+G2</f>
        <v>16</v>
      </c>
      <c r="H3" s="512">
        <f t="shared" si="0"/>
        <v>17</v>
      </c>
      <c r="I3" s="512">
        <f t="shared" ref="I3:J3" si="1">15+I2</f>
        <v>18</v>
      </c>
      <c r="J3" s="512">
        <f t="shared" si="1"/>
        <v>19</v>
      </c>
      <c r="K3" s="512">
        <f t="shared" si="0"/>
        <v>20</v>
      </c>
      <c r="L3" s="512">
        <f t="shared" si="0"/>
        <v>21</v>
      </c>
      <c r="M3" s="512">
        <f t="shared" si="0"/>
        <v>22</v>
      </c>
      <c r="N3" s="512">
        <f t="shared" si="0"/>
        <v>23</v>
      </c>
      <c r="O3" s="512">
        <f t="shared" si="0"/>
        <v>24</v>
      </c>
    </row>
    <row r="4" spans="1:15" x14ac:dyDescent="0.3">
      <c r="A4" s="511" t="s">
        <v>54</v>
      </c>
      <c r="B4" s="511" t="s">
        <v>513</v>
      </c>
      <c r="C4" s="511">
        <v>4</v>
      </c>
      <c r="D4" s="517">
        <f>Skills!$G$49</f>
        <v>39</v>
      </c>
      <c r="E4" s="515">
        <f ca="1">RANDBETWEEN(1,20)</f>
        <v>18</v>
      </c>
      <c r="F4" s="511">
        <f ca="1">E4+D4</f>
        <v>57</v>
      </c>
      <c r="G4" s="518" t="str">
        <f ca="1">IF($F4&gt;G$3-1,"Yes","No")</f>
        <v>Yes</v>
      </c>
      <c r="H4" s="518" t="str">
        <f t="shared" ref="H4:O8" ca="1" si="2">IF($F4&gt;H$3-1,"Yes","No")</f>
        <v>Yes</v>
      </c>
      <c r="I4" s="539" t="str">
        <f t="shared" ca="1" si="2"/>
        <v>Yes</v>
      </c>
      <c r="J4" s="518" t="str">
        <f t="shared" ca="1" si="2"/>
        <v>Yes</v>
      </c>
      <c r="K4" s="518" t="str">
        <f t="shared" ca="1" si="2"/>
        <v>Yes</v>
      </c>
      <c r="L4" s="518" t="str">
        <f t="shared" ca="1" si="2"/>
        <v>Yes</v>
      </c>
      <c r="M4" s="518" t="str">
        <f t="shared" ca="1" si="2"/>
        <v>Yes</v>
      </c>
      <c r="N4" s="518" t="str">
        <f t="shared" ca="1" si="2"/>
        <v>Yes</v>
      </c>
      <c r="O4" s="518" t="str">
        <f t="shared" ca="1" si="2"/>
        <v>Yes</v>
      </c>
    </row>
    <row r="5" spans="1:15" x14ac:dyDescent="0.3">
      <c r="A5" s="511" t="s">
        <v>54</v>
      </c>
      <c r="B5" s="511" t="s">
        <v>515</v>
      </c>
      <c r="C5" s="511">
        <v>4</v>
      </c>
      <c r="D5" s="517">
        <f>Skills!$G$49</f>
        <v>39</v>
      </c>
      <c r="E5" s="516">
        <f ca="1">RANDBETWEEN(1,20)</f>
        <v>10</v>
      </c>
      <c r="F5" s="511">
        <f ca="1">E5+D5</f>
        <v>49</v>
      </c>
      <c r="G5" s="518" t="str">
        <f t="shared" ref="G5:G8" ca="1" si="3">IF($F5&gt;G$3-1,"Yes","No")</f>
        <v>Yes</v>
      </c>
      <c r="H5" s="518" t="str">
        <f t="shared" ca="1" si="2"/>
        <v>Yes</v>
      </c>
      <c r="I5" s="518" t="str">
        <f t="shared" ca="1" si="2"/>
        <v>Yes</v>
      </c>
      <c r="J5" s="518" t="str">
        <f t="shared" ca="1" si="2"/>
        <v>Yes</v>
      </c>
      <c r="K5" s="518" t="str">
        <f t="shared" ca="1" si="2"/>
        <v>Yes</v>
      </c>
      <c r="L5" s="539" t="str">
        <f t="shared" ca="1" si="2"/>
        <v>Yes</v>
      </c>
      <c r="M5" s="518" t="str">
        <f t="shared" ca="1" si="2"/>
        <v>Yes</v>
      </c>
      <c r="N5" s="518" t="str">
        <f t="shared" ca="1" si="2"/>
        <v>Yes</v>
      </c>
      <c r="O5" s="518" t="str">
        <f t="shared" ca="1" si="2"/>
        <v>Yes</v>
      </c>
    </row>
    <row r="6" spans="1:15" x14ac:dyDescent="0.3">
      <c r="A6" s="511" t="s">
        <v>54</v>
      </c>
      <c r="C6" s="511">
        <v>5</v>
      </c>
      <c r="D6" s="517">
        <f>Skills!$G$49</f>
        <v>39</v>
      </c>
      <c r="E6" s="516">
        <f t="shared" ref="E6:E8" ca="1" si="4">RANDBETWEEN(1,20)</f>
        <v>2</v>
      </c>
      <c r="F6" s="511">
        <f ca="1">E6+D6</f>
        <v>41</v>
      </c>
      <c r="G6" s="518" t="str">
        <f t="shared" ca="1" si="3"/>
        <v>Yes</v>
      </c>
      <c r="H6" s="518" t="str">
        <f t="shared" ca="1" si="2"/>
        <v>Yes</v>
      </c>
      <c r="I6" s="518" t="str">
        <f t="shared" ca="1" si="2"/>
        <v>Yes</v>
      </c>
      <c r="J6" s="518" t="str">
        <f t="shared" ca="1" si="2"/>
        <v>Yes</v>
      </c>
      <c r="K6" s="518" t="str">
        <f t="shared" ca="1" si="2"/>
        <v>Yes</v>
      </c>
      <c r="L6" s="518" t="str">
        <f t="shared" ca="1" si="2"/>
        <v>Yes</v>
      </c>
      <c r="M6" s="518" t="str">
        <f t="shared" ca="1" si="2"/>
        <v>Yes</v>
      </c>
      <c r="N6" s="518" t="str">
        <f t="shared" ca="1" si="2"/>
        <v>Yes</v>
      </c>
      <c r="O6" s="518" t="str">
        <f t="shared" ca="1" si="2"/>
        <v>Yes</v>
      </c>
    </row>
    <row r="7" spans="1:15" x14ac:dyDescent="0.3">
      <c r="A7" s="511" t="s">
        <v>54</v>
      </c>
      <c r="C7" s="511">
        <v>5</v>
      </c>
      <c r="D7" s="517">
        <f>Skills!$G$49</f>
        <v>39</v>
      </c>
      <c r="E7" s="516">
        <f t="shared" ca="1" si="4"/>
        <v>18</v>
      </c>
      <c r="F7" s="511">
        <f ca="1">E7+D7</f>
        <v>57</v>
      </c>
      <c r="G7" s="518" t="str">
        <f t="shared" ca="1" si="3"/>
        <v>Yes</v>
      </c>
      <c r="H7" s="518" t="str">
        <f t="shared" ca="1" si="2"/>
        <v>Yes</v>
      </c>
      <c r="I7" s="518" t="str">
        <f t="shared" ca="1" si="2"/>
        <v>Yes</v>
      </c>
      <c r="J7" s="518" t="str">
        <f t="shared" ca="1" si="2"/>
        <v>Yes</v>
      </c>
      <c r="K7" s="518" t="str">
        <f t="shared" ca="1" si="2"/>
        <v>Yes</v>
      </c>
      <c r="L7" s="518" t="str">
        <f t="shared" ca="1" si="2"/>
        <v>Yes</v>
      </c>
      <c r="M7" s="518" t="str">
        <f t="shared" ca="1" si="2"/>
        <v>Yes</v>
      </c>
      <c r="N7" s="518" t="str">
        <f t="shared" ca="1" si="2"/>
        <v>Yes</v>
      </c>
      <c r="O7" s="518" t="str">
        <f t="shared" ca="1" si="2"/>
        <v>Yes</v>
      </c>
    </row>
    <row r="8" spans="1:15" x14ac:dyDescent="0.3">
      <c r="A8" s="511" t="s">
        <v>54</v>
      </c>
      <c r="C8" s="511">
        <v>6</v>
      </c>
      <c r="D8" s="517">
        <f>Skills!$G$49</f>
        <v>39</v>
      </c>
      <c r="E8" s="516">
        <f t="shared" ca="1" si="4"/>
        <v>16</v>
      </c>
      <c r="F8" s="511">
        <f ca="1">E8+D8</f>
        <v>55</v>
      </c>
      <c r="G8" s="518" t="str">
        <f t="shared" ca="1" si="3"/>
        <v>Yes</v>
      </c>
      <c r="H8" s="518" t="str">
        <f t="shared" ca="1" si="2"/>
        <v>Yes</v>
      </c>
      <c r="I8" s="518" t="str">
        <f t="shared" ca="1" si="2"/>
        <v>Yes</v>
      </c>
      <c r="J8" s="518" t="str">
        <f t="shared" ca="1" si="2"/>
        <v>Yes</v>
      </c>
      <c r="K8" s="518" t="str">
        <f t="shared" ca="1" si="2"/>
        <v>Yes</v>
      </c>
      <c r="L8" s="518" t="str">
        <f t="shared" ca="1" si="2"/>
        <v>Yes</v>
      </c>
      <c r="M8" s="518" t="str">
        <f t="shared" ca="1" si="2"/>
        <v>Yes</v>
      </c>
      <c r="N8" s="518" t="str">
        <f t="shared" ca="1" si="2"/>
        <v>Yes</v>
      </c>
      <c r="O8" s="518" t="str">
        <f t="shared" ca="1" si="2"/>
        <v>Yes</v>
      </c>
    </row>
  </sheetData>
  <conditionalFormatting sqref="G4:O8">
    <cfRule type="cellIs" dxfId="0" priority="1" operator="equal">
      <formula>"Yes"</formula>
    </cfRule>
  </conditionalFormatting>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4"/>
  <sheetViews>
    <sheetView showGridLines="0" workbookViewId="0"/>
  </sheetViews>
  <sheetFormatPr defaultColWidth="9" defaultRowHeight="15.6" x14ac:dyDescent="0.3"/>
  <cols>
    <col min="1" max="1" width="62.796875" style="488" bestFit="1" customWidth="1"/>
    <col min="2" max="2" width="9.5" style="496" customWidth="1"/>
    <col min="3" max="3" width="6.3984375" style="488" customWidth="1"/>
    <col min="4" max="16384" width="9" style="488"/>
  </cols>
  <sheetData>
    <row r="1" spans="1:3" x14ac:dyDescent="0.3">
      <c r="A1" s="46" t="s">
        <v>464</v>
      </c>
      <c r="B1" s="171" t="s">
        <v>195</v>
      </c>
      <c r="C1" s="487" t="s">
        <v>465</v>
      </c>
    </row>
    <row r="2" spans="1:3" x14ac:dyDescent="0.3">
      <c r="A2" s="489" t="s">
        <v>466</v>
      </c>
      <c r="B2" s="295" t="s">
        <v>467</v>
      </c>
      <c r="C2" s="490">
        <v>0.1</v>
      </c>
    </row>
    <row r="3" spans="1:3" x14ac:dyDescent="0.3">
      <c r="A3" s="489" t="s">
        <v>468</v>
      </c>
      <c r="B3" s="295" t="s">
        <v>467</v>
      </c>
      <c r="C3" s="490">
        <v>0.1</v>
      </c>
    </row>
    <row r="4" spans="1:3" x14ac:dyDescent="0.3">
      <c r="A4" s="489" t="s">
        <v>469</v>
      </c>
      <c r="B4" s="295" t="s">
        <v>467</v>
      </c>
      <c r="C4" s="490">
        <v>0.1</v>
      </c>
    </row>
    <row r="5" spans="1:3" x14ac:dyDescent="0.3">
      <c r="A5" s="489" t="s">
        <v>470</v>
      </c>
      <c r="B5" s="295" t="s">
        <v>489</v>
      </c>
      <c r="C5" s="490">
        <v>0.08</v>
      </c>
    </row>
    <row r="6" spans="1:3" x14ac:dyDescent="0.3">
      <c r="A6" s="489" t="s">
        <v>471</v>
      </c>
      <c r="B6" s="295" t="s">
        <v>489</v>
      </c>
      <c r="C6" s="490">
        <v>0.08</v>
      </c>
    </row>
    <row r="7" spans="1:3" x14ac:dyDescent="0.3">
      <c r="A7" s="489" t="s">
        <v>472</v>
      </c>
      <c r="B7" s="295" t="s">
        <v>467</v>
      </c>
      <c r="C7" s="490">
        <v>0.1</v>
      </c>
    </row>
    <row r="8" spans="1:3" x14ac:dyDescent="0.3">
      <c r="A8" s="489" t="s">
        <v>473</v>
      </c>
      <c r="B8" s="295" t="s">
        <v>467</v>
      </c>
      <c r="C8" s="490">
        <v>0.1</v>
      </c>
    </row>
    <row r="9" spans="1:3" x14ac:dyDescent="0.3">
      <c r="A9" s="489" t="s">
        <v>474</v>
      </c>
      <c r="B9" s="295" t="s">
        <v>467</v>
      </c>
      <c r="C9" s="490">
        <v>0.1</v>
      </c>
    </row>
    <row r="10" spans="1:3" x14ac:dyDescent="0.3">
      <c r="A10" s="489" t="s">
        <v>475</v>
      </c>
      <c r="B10" s="295" t="s">
        <v>467</v>
      </c>
      <c r="C10" s="490">
        <v>0.1</v>
      </c>
    </row>
    <row r="11" spans="1:3" x14ac:dyDescent="0.3">
      <c r="A11" s="489" t="s">
        <v>476</v>
      </c>
      <c r="B11" s="295" t="s">
        <v>467</v>
      </c>
      <c r="C11" s="490">
        <v>0.1</v>
      </c>
    </row>
    <row r="12" spans="1:3" x14ac:dyDescent="0.3">
      <c r="A12" s="46" t="s">
        <v>62</v>
      </c>
      <c r="B12" s="171"/>
      <c r="C12" s="487">
        <f>SUM(C2:C11)</f>
        <v>0.96</v>
      </c>
    </row>
    <row r="13" spans="1:3" x14ac:dyDescent="0.3">
      <c r="A13" s="46"/>
      <c r="B13" s="171"/>
      <c r="C13" s="487"/>
    </row>
    <row r="14" spans="1:3" x14ac:dyDescent="0.3">
      <c r="A14" s="46" t="s">
        <v>477</v>
      </c>
      <c r="B14" s="491">
        <v>0</v>
      </c>
      <c r="C14" s="492"/>
    </row>
    <row r="15" spans="1:3" x14ac:dyDescent="0.3">
      <c r="A15" s="46" t="s">
        <v>478</v>
      </c>
      <c r="B15" s="491">
        <v>0</v>
      </c>
      <c r="C15" s="492"/>
    </row>
    <row r="16" spans="1:3" x14ac:dyDescent="0.3">
      <c r="A16" s="46" t="s">
        <v>479</v>
      </c>
      <c r="B16" s="491">
        <f>B15*C12/(1+B14)</f>
        <v>0</v>
      </c>
      <c r="C16" s="492"/>
    </row>
    <row r="17" spans="1:3" x14ac:dyDescent="0.3">
      <c r="A17" s="46" t="s">
        <v>480</v>
      </c>
      <c r="B17" s="493">
        <v>0</v>
      </c>
      <c r="C17" s="494"/>
    </row>
    <row r="18" spans="1:3" x14ac:dyDescent="0.3">
      <c r="A18" s="46" t="s">
        <v>62</v>
      </c>
      <c r="B18" s="495">
        <f>SUM(B16:B17)</f>
        <v>0</v>
      </c>
      <c r="C18" s="492"/>
    </row>
    <row r="19" spans="1:3" x14ac:dyDescent="0.3">
      <c r="A19" s="46" t="s">
        <v>481</v>
      </c>
      <c r="B19" s="491"/>
      <c r="C19" s="492"/>
    </row>
    <row r="20" spans="1:3" x14ac:dyDescent="0.3">
      <c r="A20" s="46" t="s">
        <v>482</v>
      </c>
      <c r="B20" s="495">
        <f>SUM(B18:B19)</f>
        <v>0</v>
      </c>
      <c r="C20" s="492"/>
    </row>
    <row r="22" spans="1:3" x14ac:dyDescent="0.3">
      <c r="A22" s="48" t="s">
        <v>483</v>
      </c>
    </row>
    <row r="24" spans="1:3" x14ac:dyDescent="0.3">
      <c r="A24" s="48"/>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Personal File</vt:lpstr>
      <vt:lpstr>Skills</vt:lpstr>
      <vt:lpstr>Spellbook</vt:lpstr>
      <vt:lpstr>Spells</vt:lpstr>
      <vt:lpstr>Feats</vt:lpstr>
      <vt:lpstr>Martial</vt:lpstr>
      <vt:lpstr>Equipment</vt:lpstr>
      <vt:lpstr>Familiar</vt:lpstr>
      <vt:lpstr>Studies</vt:lpstr>
      <vt:lpstr>XP Awards</vt:lpstr>
      <vt:lpstr>Familiar!Print_Area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2017-10-26T22:20:18Z</cp:lastPrinted>
  <dcterms:created xsi:type="dcterms:W3CDTF">2000-10-24T15:39:59Z</dcterms:created>
  <dcterms:modified xsi:type="dcterms:W3CDTF">2023-11-04T14:06:07Z</dcterms:modified>
</cp:coreProperties>
</file>