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C:\A\Juegos\FoL\PCs\"/>
    </mc:Choice>
  </mc:AlternateContent>
  <xr:revisionPtr revIDLastSave="0" documentId="13_ncr:1_{48EDF7E3-C711-4730-B7C6-61FE8DE3D0C0}"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olonor" sheetId="18" r:id="rId3"/>
    <sheet name="Spells" sheetId="26" r:id="rId4"/>
    <sheet name="Feats" sheetId="20" r:id="rId5"/>
    <sheet name="Martial" sheetId="6" r:id="rId6"/>
    <sheet name="Equipment" sheetId="19" r:id="rId7"/>
  </sheets>
  <definedNames>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File'!$A$1:$H$22</definedName>
    <definedName name="_xlnm.Print_Area" localSheetId="1">Skills!$A$1:$K$28</definedName>
    <definedName name="_xlnm.Print_Area" localSheetId="2">Solonor!$A$1:$I$42</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6" i="15" l="1"/>
  <c r="F32" i="15"/>
  <c r="F37" i="15"/>
  <c r="B5" i="15"/>
  <c r="B4" i="15"/>
  <c r="B6" i="4"/>
  <c r="B3" i="15"/>
  <c r="E12" i="4"/>
  <c r="B10" i="4" l="1"/>
  <c r="B8" i="4"/>
  <c r="B9" i="4" l="1"/>
  <c r="H30" i="15" l="1"/>
  <c r="M29" i="6" l="1"/>
  <c r="M28" i="6"/>
  <c r="M27" i="6"/>
  <c r="M8" i="6" l="1"/>
  <c r="G26" i="19" s="1"/>
  <c r="G28" i="19" s="1"/>
  <c r="I4" i="6" l="1"/>
  <c r="I11" i="6" l="1"/>
  <c r="E43" i="15" l="1"/>
  <c r="B13" i="4" l="1"/>
  <c r="I10" i="6" l="1"/>
  <c r="H29" i="15" l="1"/>
  <c r="L7" i="26" l="1"/>
  <c r="G23" i="6" l="1"/>
  <c r="H40" i="15" l="1"/>
  <c r="H39" i="15"/>
  <c r="H38" i="15"/>
  <c r="H37" i="15"/>
  <c r="H36" i="15"/>
  <c r="H35" i="15"/>
  <c r="H34" i="15"/>
  <c r="H33" i="15"/>
  <c r="H32" i="15"/>
  <c r="H31" i="15"/>
  <c r="H28" i="15"/>
  <c r="H27" i="15"/>
  <c r="H26" i="15"/>
  <c r="H25" i="15"/>
  <c r="H24" i="15"/>
  <c r="H23" i="15"/>
  <c r="H22" i="15"/>
  <c r="H21" i="15"/>
  <c r="H20" i="15"/>
  <c r="H19" i="15"/>
  <c r="H18" i="15"/>
  <c r="H17" i="15"/>
  <c r="H16" i="15"/>
  <c r="H15" i="15"/>
  <c r="H14" i="15"/>
  <c r="H13" i="15"/>
  <c r="H12" i="15"/>
  <c r="I3" i="6" l="1"/>
  <c r="H3" i="15" l="1"/>
  <c r="H4" i="15"/>
  <c r="I8" i="6" l="1"/>
  <c r="I9" i="6"/>
  <c r="I12" i="6"/>
  <c r="I13" i="6"/>
  <c r="C15" i="6" l="1"/>
  <c r="C16" i="6"/>
  <c r="I15" i="6" l="1"/>
  <c r="B43" i="15" l="1"/>
  <c r="C9" i="20"/>
  <c r="K7" i="26" l="1"/>
  <c r="I12" i="26" l="1"/>
  <c r="I14" i="26" l="1"/>
  <c r="I10" i="26"/>
  <c r="I16" i="6" l="1"/>
  <c r="J7" i="26" l="1"/>
  <c r="C19" i="19" l="1"/>
  <c r="C23" i="19"/>
  <c r="I7" i="26" l="1"/>
  <c r="G24" i="6" l="1"/>
  <c r="G7" i="26" l="1"/>
  <c r="H7" i="26"/>
  <c r="M7" i="26"/>
  <c r="N7" i="26"/>
  <c r="H41" i="15" l="1"/>
  <c r="H11" i="15"/>
  <c r="H10" i="15"/>
  <c r="H9" i="15"/>
  <c r="H8" i="15"/>
  <c r="E9" i="4" l="1"/>
  <c r="I5" i="6" l="1"/>
  <c r="H5" i="15" l="1"/>
  <c r="C13" i="4" l="1"/>
  <c r="I13" i="26" s="1"/>
  <c r="C12" i="4"/>
  <c r="C11" i="4"/>
  <c r="D25" i="15" s="1"/>
  <c r="C10" i="4"/>
  <c r="C9" i="4"/>
  <c r="C8" i="4"/>
  <c r="E11" i="4" l="1"/>
  <c r="E13" i="4" s="1"/>
  <c r="C12" i="26"/>
  <c r="C13" i="26"/>
  <c r="C11" i="26"/>
  <c r="C4" i="26"/>
  <c r="C15" i="26"/>
  <c r="C23" i="26"/>
  <c r="C31" i="26"/>
  <c r="C18" i="26"/>
  <c r="C8" i="26"/>
  <c r="C28" i="26"/>
  <c r="C29" i="26"/>
  <c r="C5" i="26"/>
  <c r="C16" i="26"/>
  <c r="C24" i="26"/>
  <c r="C17" i="26"/>
  <c r="C26" i="26"/>
  <c r="C27" i="26"/>
  <c r="C20" i="26"/>
  <c r="C21" i="26"/>
  <c r="C3" i="26"/>
  <c r="C22" i="26"/>
  <c r="C6" i="26"/>
  <c r="C25" i="26"/>
  <c r="C19" i="26"/>
  <c r="C10" i="26"/>
  <c r="C14" i="26"/>
  <c r="C30" i="26"/>
  <c r="C7" i="26"/>
  <c r="C9" i="26"/>
  <c r="C9" i="6"/>
  <c r="C13" i="6"/>
  <c r="C10" i="6"/>
  <c r="C11" i="6"/>
  <c r="C8" i="6"/>
  <c r="C12" i="6"/>
  <c r="H11" i="6"/>
  <c r="J11" i="6" s="1"/>
  <c r="C3" i="6"/>
  <c r="H10" i="6"/>
  <c r="J10" i="6" s="1"/>
  <c r="H9" i="6"/>
  <c r="J9" i="6" s="1"/>
  <c r="D3" i="15"/>
  <c r="E3" i="15" s="1"/>
  <c r="E10" i="4"/>
  <c r="H8" i="6"/>
  <c r="J8" i="6" s="1"/>
  <c r="H12" i="6"/>
  <c r="J12" i="6" s="1"/>
  <c r="H3" i="6"/>
  <c r="H4" i="6" s="1"/>
  <c r="H5" i="6"/>
  <c r="J5" i="6" s="1"/>
  <c r="H16" i="6"/>
  <c r="J16" i="6" s="1"/>
  <c r="H15" i="6"/>
  <c r="J15" i="6" s="1"/>
  <c r="D4" i="15"/>
  <c r="H13" i="6"/>
  <c r="J13" i="6" s="1"/>
  <c r="I11" i="26"/>
  <c r="I15" i="26"/>
  <c r="B7" i="4"/>
  <c r="E25" i="15"/>
  <c r="G25" i="15"/>
  <c r="I25" i="15" s="1"/>
  <c r="D5" i="15"/>
  <c r="H42" i="15"/>
  <c r="H7" i="15"/>
  <c r="H6" i="15"/>
  <c r="J4" i="6" l="1"/>
  <c r="J3" i="6"/>
  <c r="G3" i="15"/>
  <c r="I3" i="15" s="1"/>
  <c r="E4" i="15"/>
  <c r="G4" i="15"/>
  <c r="I4" i="15" s="1"/>
  <c r="E5" i="15"/>
  <c r="G5" i="15"/>
  <c r="I5" i="15" s="1"/>
  <c r="D24" i="15" l="1"/>
  <c r="E24" i="15" l="1"/>
  <c r="G24" i="15"/>
  <c r="I24" i="15" s="1"/>
  <c r="D30" i="15"/>
  <c r="E30" i="15" l="1"/>
  <c r="G30" i="15"/>
  <c r="I30" i="15" s="1"/>
  <c r="D36" i="15"/>
  <c r="D19" i="15"/>
  <c r="D38" i="15"/>
  <c r="D35" i="15"/>
  <c r="D40" i="15"/>
  <c r="D37" i="15"/>
  <c r="D39" i="15"/>
  <c r="D32" i="15"/>
  <c r="D41" i="15"/>
  <c r="D28" i="15"/>
  <c r="D34" i="15"/>
  <c r="D14" i="15"/>
  <c r="D12" i="15"/>
  <c r="D42" i="15"/>
  <c r="D33" i="15"/>
  <c r="D31" i="15"/>
  <c r="D29" i="15"/>
  <c r="D27" i="15"/>
  <c r="D26" i="15"/>
  <c r="D23" i="15"/>
  <c r="D22" i="15"/>
  <c r="D21" i="15"/>
  <c r="D20" i="15"/>
  <c r="D18" i="15"/>
  <c r="D17" i="15"/>
  <c r="D16" i="15"/>
  <c r="D15" i="15"/>
  <c r="D13" i="15"/>
  <c r="D11" i="15"/>
  <c r="D10" i="15"/>
  <c r="D9" i="15"/>
  <c r="D8" i="15"/>
  <c r="D7" i="15"/>
  <c r="D6" i="15"/>
  <c r="E7" i="15" l="1"/>
  <c r="G7" i="15"/>
  <c r="I7" i="15" s="1"/>
  <c r="E11" i="15"/>
  <c r="G11" i="15"/>
  <c r="I11"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7" i="15"/>
  <c r="G27" i="15"/>
  <c r="I27" i="15" s="1"/>
  <c r="E31" i="15"/>
  <c r="G31" i="15"/>
  <c r="I31" i="15" s="1"/>
  <c r="E42" i="15"/>
  <c r="G42" i="15"/>
  <c r="I42" i="15" s="1"/>
  <c r="E14" i="15"/>
  <c r="G14" i="15"/>
  <c r="I14" i="15" s="1"/>
  <c r="E28" i="15"/>
  <c r="G28" i="15"/>
  <c r="I28" i="15" s="1"/>
  <c r="E32" i="15"/>
  <c r="G32" i="15"/>
  <c r="I32" i="15" s="1"/>
  <c r="E37" i="15"/>
  <c r="G37" i="15"/>
  <c r="I37" i="15" s="1"/>
  <c r="E35" i="15"/>
  <c r="G35" i="15"/>
  <c r="I35" i="15" s="1"/>
  <c r="E19" i="15"/>
  <c r="G19" i="15"/>
  <c r="I19" i="15" s="1"/>
  <c r="E9" i="15"/>
  <c r="G9" i="15"/>
  <c r="I9" i="15" s="1"/>
  <c r="E15" i="15"/>
  <c r="G15" i="15"/>
  <c r="I15" i="15" s="1"/>
  <c r="E17" i="15"/>
  <c r="G17" i="15"/>
  <c r="I17" i="15" s="1"/>
  <c r="E20" i="15"/>
  <c r="G20" i="15"/>
  <c r="I20" i="15" s="1"/>
  <c r="E22" i="15"/>
  <c r="G22" i="15"/>
  <c r="I22" i="15" s="1"/>
  <c r="E26" i="15"/>
  <c r="G26" i="15"/>
  <c r="I26" i="15" s="1"/>
  <c r="E29" i="15"/>
  <c r="G29" i="15"/>
  <c r="I29" i="15" s="1"/>
  <c r="E33" i="15"/>
  <c r="G33" i="15"/>
  <c r="I33" i="15" s="1"/>
  <c r="E12" i="15"/>
  <c r="G12" i="15"/>
  <c r="I12" i="15" s="1"/>
  <c r="E34" i="15"/>
  <c r="G34" i="15"/>
  <c r="I34" i="15" s="1"/>
  <c r="E41" i="15"/>
  <c r="G41" i="15"/>
  <c r="I41" i="15" s="1"/>
  <c r="E39" i="15"/>
  <c r="G39" i="15"/>
  <c r="I39" i="15" s="1"/>
  <c r="E40" i="15"/>
  <c r="G40" i="15"/>
  <c r="I40" i="15" s="1"/>
  <c r="E38" i="15"/>
  <c r="G38" i="15"/>
  <c r="I38" i="15" s="1"/>
  <c r="E36" i="15"/>
  <c r="G36" i="15"/>
  <c r="I36"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4" authorId="0" shapeId="0" xr:uid="{00000000-0006-0000-0000-000001000000}">
      <text>
        <r>
          <rPr>
            <sz val="12"/>
            <color indexed="81"/>
            <rFont val="Times New Roman"/>
            <family val="1"/>
          </rPr>
          <t>Seeker of the Misty Isle</t>
        </r>
      </text>
    </comment>
    <comment ref="C6" authorId="0" shapeId="0" xr:uid="{00000000-0006-0000-0000-000002000000}">
      <text>
        <r>
          <rPr>
            <i/>
            <sz val="12"/>
            <color indexed="81"/>
            <rFont val="Times New Roman"/>
            <family val="1"/>
          </rPr>
          <t>divine power</t>
        </r>
        <r>
          <rPr>
            <sz val="12"/>
            <color indexed="81"/>
            <rFont val="Times New Roman"/>
            <family val="1"/>
          </rPr>
          <t xml:space="preserve"> BAB = ECL
</t>
        </r>
        <r>
          <rPr>
            <i/>
            <sz val="12"/>
            <color indexed="81"/>
            <rFont val="Times New Roman"/>
            <family val="1"/>
          </rPr>
          <t>divine favor +3</t>
        </r>
        <r>
          <rPr>
            <sz val="12"/>
            <color indexed="81"/>
            <rFont val="Times New Roman"/>
            <family val="1"/>
          </rPr>
          <t xml:space="preserve">
</t>
        </r>
        <r>
          <rPr>
            <i/>
            <sz val="12"/>
            <color indexed="81"/>
            <rFont val="Times New Roman"/>
            <family val="1"/>
          </rPr>
          <t>bless +1   haste +1
shaken -2</t>
        </r>
      </text>
    </comment>
    <comment ref="B8" authorId="0" shapeId="0" xr:uid="{00000000-0006-0000-0000-000003000000}">
      <text>
        <r>
          <rPr>
            <i/>
            <sz val="12"/>
            <color indexed="81"/>
            <rFont val="Times New Roman"/>
            <family val="1"/>
          </rPr>
          <t>divine power +6 
bull’s strength +4
draconic might +5
lesser holy transformation +2</t>
        </r>
      </text>
    </comment>
    <comment ref="E8" authorId="0" shapeId="0" xr:uid="{00000000-0006-0000-0000-000004000000}">
      <text>
        <r>
          <rPr>
            <sz val="12"/>
            <color indexed="81"/>
            <rFont val="Times New Roman"/>
            <family val="1"/>
          </rPr>
          <t>See PHB 162</t>
        </r>
      </text>
    </comment>
    <comment ref="B9" authorId="0" shapeId="0" xr:uid="{00000000-0006-0000-0000-000005000000}">
      <text>
        <r>
          <rPr>
            <sz val="12"/>
            <color indexed="81"/>
            <rFont val="Times New Roman"/>
            <family val="1"/>
          </rPr>
          <t xml:space="preserve">+ 4 </t>
        </r>
        <r>
          <rPr>
            <i/>
            <sz val="12"/>
            <color indexed="81"/>
            <rFont val="Times New Roman"/>
            <family val="1"/>
          </rPr>
          <t>cat’s grace</t>
        </r>
      </text>
    </comment>
    <comment ref="B10" authorId="0" shapeId="0" xr:uid="{00000000-0006-0000-0000-000006000000}">
      <text>
        <r>
          <rPr>
            <i/>
            <sz val="12"/>
            <color indexed="81"/>
            <rFont val="Times New Roman"/>
            <family val="1"/>
          </rPr>
          <t>divine power +6 
bear’s endurance +4
draconic might +5
lesser holy transformation +2</t>
        </r>
      </text>
    </comment>
    <comment ref="E10" authorId="0" shapeId="0" xr:uid="{00000000-0006-0000-0000-000007000000}">
      <text>
        <r>
          <rPr>
            <sz val="12"/>
            <color indexed="81"/>
            <rFont val="Times New Roman"/>
            <family val="1"/>
          </rPr>
          <t>[(6 * 8 Cleric) * 75%]
+ [(4 * 8 Seeker) * 75%]
+ (10 * 1 Con)</t>
        </r>
      </text>
    </comment>
    <comment ref="E11" authorId="0" shapeId="0" xr:uid="{00000000-0006-0000-0000-000008000000}">
      <text>
        <r>
          <rPr>
            <i/>
            <sz val="12"/>
            <color indexed="81"/>
            <rFont val="Times New Roman"/>
            <family val="1"/>
          </rPr>
          <t>haste +1
prot. f. evil +2
shield of faith +3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00000000-0006-0000-0100-000001000000}">
      <text>
        <r>
          <rPr>
            <i/>
            <sz val="12"/>
            <color indexed="81"/>
            <rFont val="Times New Roman"/>
            <family val="1"/>
          </rPr>
          <t>lesser holy transformation +2
nighshield +3</t>
        </r>
      </text>
    </comment>
    <comment ref="F4" authorId="0" shapeId="0" xr:uid="{00000000-0006-0000-0100-000002000000}">
      <text>
        <r>
          <rPr>
            <i/>
            <sz val="12"/>
            <color indexed="81"/>
            <rFont val="Times New Roman"/>
            <family val="1"/>
          </rPr>
          <t>nightshield +3</t>
        </r>
      </text>
    </comment>
    <comment ref="F5" authorId="0" shapeId="0" xr:uid="{00000000-0006-0000-0100-000003000000}">
      <text>
        <r>
          <rPr>
            <i/>
            <sz val="12"/>
            <color indexed="81"/>
            <rFont val="Times New Roman"/>
            <family val="1"/>
          </rPr>
          <t>nightshield +3</t>
        </r>
      </text>
    </comment>
    <comment ref="F26" authorId="0" shapeId="0" xr:uid="{4D1ABE6B-8E4F-4BD4-80A1-316F9E7888CC}">
      <text>
        <r>
          <rPr>
            <sz val="12"/>
            <color indexed="81"/>
            <rFont val="Times New Roman"/>
            <family val="1"/>
          </rPr>
          <t>Elf +2
Corellon’s Perception +5</t>
        </r>
      </text>
    </comment>
    <comment ref="F32" authorId="0" shapeId="0" xr:uid="{62B2B013-AFA5-43D5-A11E-092887ADB6A4}">
      <text>
        <r>
          <rPr>
            <sz val="12"/>
            <color indexed="81"/>
            <rFont val="Times New Roman"/>
            <family val="1"/>
          </rPr>
          <t>Elf +2
Corellon’s Perception +5</t>
        </r>
      </text>
    </comment>
    <comment ref="F37" authorId="0" shapeId="0" xr:uid="{4F781BC8-B013-469C-822C-C2D16526DC69}">
      <text>
        <r>
          <rPr>
            <sz val="12"/>
            <color indexed="81"/>
            <rFont val="Times New Roman"/>
            <family val="1"/>
          </rPr>
          <t>Elf +2
Corellon’s Perception +5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9" authorId="0" shapeId="0" xr:uid="{00000000-0006-0000-0200-000001000000}">
      <text>
        <r>
          <rPr>
            <sz val="12"/>
            <color indexed="81"/>
            <rFont val="Times New Roman"/>
            <family val="1"/>
          </rPr>
          <t>Sulphur or phosphorous</t>
        </r>
      </text>
    </comment>
    <comment ref="E11" authorId="0" shapeId="0" xr:uid="{00000000-0006-0000-0200-000002000000}">
      <text>
        <r>
          <rPr>
            <sz val="12"/>
            <color indexed="81"/>
            <rFont val="Times New Roman"/>
            <family val="1"/>
          </rPr>
          <t>Copper wire</t>
        </r>
      </text>
    </comment>
    <comment ref="E14" authorId="0" shapeId="0" xr:uid="{00000000-0006-0000-0200-000003000000}">
      <text>
        <r>
          <rPr>
            <sz val="12"/>
            <color indexed="81"/>
            <rFont val="Times New Roman"/>
            <family val="1"/>
          </rPr>
          <t>Prism, lens, or monocle</t>
        </r>
      </text>
    </comment>
    <comment ref="E24" authorId="0" shapeId="0" xr:uid="{00000000-0006-0000-0200-000004000000}">
      <text>
        <r>
          <rPr>
            <sz val="12"/>
            <color indexed="81"/>
            <rFont val="Times New Roman"/>
            <family val="1"/>
          </rPr>
          <t>Bacteria culture</t>
        </r>
      </text>
    </comment>
    <comment ref="E31" authorId="0" shapeId="0" xr:uid="{00000000-0006-0000-0200-000005000000}">
      <text>
        <r>
          <rPr>
            <sz val="12"/>
            <color indexed="81"/>
            <rFont val="Times New Roman"/>
            <family val="1"/>
          </rPr>
          <t>powdered black gemstone</t>
        </r>
      </text>
    </comment>
    <comment ref="E37" authorId="0" shapeId="0" xr:uid="{00000000-0006-0000-0200-000006000000}">
      <text>
        <r>
          <rPr>
            <sz val="12"/>
            <color indexed="81"/>
            <rFont val="Times New Roman"/>
            <family val="1"/>
          </rPr>
          <t>Imbued weapon</t>
        </r>
      </text>
    </comment>
    <comment ref="E44" authorId="0" shapeId="0" xr:uid="{00000000-0006-0000-0200-000007000000}">
      <text>
        <r>
          <rPr>
            <sz val="12"/>
            <color indexed="81"/>
            <rFont val="Times New Roman"/>
            <family val="1"/>
          </rPr>
          <t>Parchment w/ holy text</t>
        </r>
      </text>
    </comment>
    <comment ref="E47" authorId="0" shapeId="0" xr:uid="{00000000-0006-0000-0200-000008000000}">
      <text>
        <r>
          <rPr>
            <sz val="12"/>
            <color indexed="81"/>
            <rFont val="Times New Roman"/>
            <family val="1"/>
          </rPr>
          <t>Humanoid phalanges</t>
        </r>
      </text>
    </comment>
    <comment ref="E49" authorId="0" shapeId="0" xr:uid="{00000000-0006-0000-0200-000009000000}">
      <text>
        <r>
          <rPr>
            <sz val="12"/>
            <color indexed="81"/>
            <rFont val="Times New Roman"/>
            <family val="1"/>
          </rPr>
          <t>piece of string &amp; bit of wood</t>
        </r>
      </text>
    </comment>
    <comment ref="E52" authorId="0" shapeId="0" xr:uid="{00000000-0006-0000-0200-00000A000000}">
      <text>
        <r>
          <rPr>
            <sz val="12"/>
            <color indexed="81"/>
            <rFont val="Times New Roman"/>
            <family val="1"/>
          </rPr>
          <t>25 gp of sticks and bones</t>
        </r>
      </text>
    </comment>
    <comment ref="E58" authorId="0" shapeId="0" xr:uid="{00000000-0006-0000-0200-00000B000000}">
      <text>
        <r>
          <rPr>
            <sz val="12"/>
            <color indexed="81"/>
            <rFont val="Times New Roman"/>
            <family val="1"/>
          </rPr>
          <t>Pinch of cat fur</t>
        </r>
      </text>
    </comment>
    <comment ref="E60" authorId="0" shapeId="0" xr:uid="{00000000-0006-0000-0200-00000C000000}">
      <text>
        <r>
          <rPr>
            <sz val="12"/>
            <color indexed="81"/>
            <rFont val="Times New Roman"/>
            <family val="1"/>
          </rPr>
          <t>Holy water, silver dust.</t>
        </r>
      </text>
    </comment>
    <comment ref="E73" authorId="0" shapeId="0" xr:uid="{00000000-0006-0000-0200-00000D000000}">
      <text>
        <r>
          <rPr>
            <sz val="12"/>
            <color indexed="81"/>
            <rFont val="Times New Roman"/>
            <family val="1"/>
          </rPr>
          <t>Eagle feathers or droppings</t>
        </r>
      </text>
    </comment>
    <comment ref="E79" authorId="0" shapeId="0" xr:uid="{00000000-0006-0000-0200-00000E000000}">
      <text>
        <r>
          <rPr>
            <sz val="12"/>
            <color indexed="81"/>
            <rFont val="Times New Roman"/>
            <family val="1"/>
          </rPr>
          <t>Dumathoin symbol, salt, copper pieces</t>
        </r>
      </text>
    </comment>
    <comment ref="E85" authorId="0" shapeId="0" xr:uid="{00000000-0006-0000-0200-00000F000000}">
      <text>
        <r>
          <rPr>
            <sz val="12"/>
            <color indexed="81"/>
            <rFont val="Times New Roman"/>
            <family val="1"/>
          </rPr>
          <t>Feathers or pinch of owl droppings</t>
        </r>
      </text>
    </comment>
    <comment ref="E86" authorId="0" shapeId="0" xr:uid="{00000000-0006-0000-0200-000010000000}">
      <text>
        <r>
          <rPr>
            <sz val="12"/>
            <color indexed="81"/>
            <rFont val="Times New Roman"/>
            <family val="1"/>
          </rPr>
          <t>Silver wire knot</t>
        </r>
      </text>
    </comment>
    <comment ref="E91" authorId="0" shapeId="0" xr:uid="{00000000-0006-0000-0200-000011000000}">
      <text>
        <r>
          <rPr>
            <sz val="12"/>
            <color indexed="81"/>
            <rFont val="Times New Roman"/>
            <family val="1"/>
          </rPr>
          <t>25 gp of sticks and bones</t>
        </r>
      </text>
    </comment>
    <comment ref="E94" authorId="0" shapeId="0" xr:uid="{00000000-0006-0000-0200-000012000000}">
      <text/>
    </comment>
    <comment ref="E101" authorId="0" shapeId="0" xr:uid="{00000000-0006-0000-0200-000013000000}">
      <text>
        <r>
          <rPr>
            <sz val="12"/>
            <color indexed="81"/>
            <rFont val="Times New Roman"/>
            <family val="1"/>
          </rPr>
          <t>A tiny bag, a small (not lit) candle, and a carved bone from any humanoid.</t>
        </r>
      </text>
    </comment>
    <comment ref="E106" authorId="0" shapeId="0" xr:uid="{00000000-0006-0000-0200-000014000000}">
      <text/>
    </comment>
    <comment ref="E108" authorId="0" shapeId="0" xr:uid="{00000000-0006-0000-0200-000015000000}">
      <text>
        <r>
          <rPr>
            <sz val="12"/>
            <color indexed="81"/>
            <rFont val="Times New Roman"/>
            <family val="1"/>
          </rPr>
          <t>Black onyx gem</t>
        </r>
      </text>
    </comment>
    <comment ref="E109" authorId="0" shapeId="0" xr:uid="{00000000-0006-0000-0200-000016000000}">
      <text>
        <r>
          <rPr>
            <sz val="12"/>
            <color indexed="81"/>
            <rFont val="Times New Roman"/>
            <family val="1"/>
          </rPr>
          <t>Stone earth from home plane</t>
        </r>
      </text>
    </comment>
    <comment ref="E111" authorId="0" shapeId="0" xr:uid="{00000000-0006-0000-0200-000017000000}">
      <text>
        <r>
          <rPr>
            <sz val="12"/>
            <color indexed="81"/>
            <rFont val="Times New Roman"/>
            <family val="1"/>
          </rPr>
          <t>ruby dust &amp; blood</t>
        </r>
      </text>
    </comment>
    <comment ref="E120" authorId="0" shapeId="0" xr:uid="{00000000-0006-0000-0200-000018000000}">
      <text>
        <r>
          <rPr>
            <sz val="12"/>
            <color indexed="81"/>
            <rFont val="Times New Roman"/>
            <family val="1"/>
          </rPr>
          <t>Phosphorous, sulfur, or other combustible powder</t>
        </r>
      </text>
    </comment>
    <comment ref="E127" authorId="0" shapeId="0" xr:uid="{00000000-0006-0000-0200-000019000000}">
      <text>
        <r>
          <rPr>
            <sz val="12"/>
            <color indexed="81"/>
            <rFont val="Times New Roman"/>
            <family val="1"/>
          </rPr>
          <t>magic potion</t>
        </r>
      </text>
    </comment>
    <comment ref="E128" authorId="0" shapeId="0" xr:uid="{00000000-0006-0000-0200-00001A000000}">
      <text>
        <r>
          <rPr>
            <sz val="12"/>
            <color indexed="81"/>
            <rFont val="Times New Roman"/>
            <family val="1"/>
          </rPr>
          <t>phosphorous</t>
        </r>
      </text>
    </comment>
    <comment ref="E131" authorId="0" shapeId="0" xr:uid="{00000000-0006-0000-0200-00001B000000}">
      <text>
        <r>
          <rPr>
            <sz val="12"/>
            <color indexed="81"/>
            <rFont val="Times New Roman"/>
            <family val="1"/>
          </rPr>
          <t>Dumathoin symbol</t>
        </r>
      </text>
    </comment>
    <comment ref="E138" authorId="0" shapeId="0" xr:uid="{00000000-0006-0000-0200-00001C000000}">
      <text>
        <r>
          <rPr>
            <sz val="12"/>
            <color indexed="81"/>
            <rFont val="Times New Roman"/>
            <family val="1"/>
          </rPr>
          <t>Holy symbol</t>
        </r>
      </text>
    </comment>
    <comment ref="E139" authorId="0" shapeId="0" xr:uid="{00000000-0006-0000-0200-00001D000000}">
      <text>
        <r>
          <rPr>
            <sz val="12"/>
            <color indexed="81"/>
            <rFont val="Times New Roman"/>
            <family val="1"/>
          </rPr>
          <t>Metal object with which to outline circle</t>
        </r>
      </text>
    </comment>
    <comment ref="E140" authorId="0" shapeId="0" xr:uid="{00000000-0006-0000-0200-00001E000000}">
      <text>
        <r>
          <rPr>
            <sz val="12"/>
            <color indexed="81"/>
            <rFont val="Times New Roman"/>
            <family val="1"/>
          </rPr>
          <t>Metal object with which to outline circle</t>
        </r>
      </text>
    </comment>
    <comment ref="E143" authorId="0" shapeId="0" xr:uid="{00000000-0006-0000-0200-00001F000000}">
      <text>
        <r>
          <rPr>
            <sz val="12"/>
            <color indexed="81"/>
            <rFont val="Times New Roman"/>
            <family val="1"/>
          </rPr>
          <t>Chameleon skin</t>
        </r>
      </text>
    </comment>
    <comment ref="E152" authorId="0" shapeId="0" xr:uid="{00000000-0006-0000-0200-000020000000}">
      <text>
        <r>
          <rPr>
            <sz val="12"/>
            <color indexed="81"/>
            <rFont val="Times New Roman"/>
            <family val="1"/>
          </rPr>
          <t>small dagger</t>
        </r>
      </text>
    </comment>
    <comment ref="E156" authorId="0" shapeId="0" xr:uid="{00000000-0006-0000-0200-000021000000}">
      <text/>
    </comment>
    <comment ref="E158" authorId="0" shapeId="0" xr:uid="{00000000-0006-0000-0200-000022000000}">
      <text>
        <r>
          <rPr>
            <sz val="12"/>
            <rFont val="Times New Roman"/>
            <family val="1"/>
          </rPr>
          <t>Bag and candle</t>
        </r>
      </text>
    </comment>
    <comment ref="E159" authorId="0" shapeId="0" xr:uid="{00000000-0006-0000-0200-000023000000}">
      <text>
        <r>
          <rPr>
            <sz val="12"/>
            <color indexed="81"/>
            <rFont val="Times New Roman"/>
            <family val="1"/>
          </rPr>
          <t>A tiny bag, a small (not lit) candle, and a carved bone from any humanoid.</t>
        </r>
      </text>
    </comment>
    <comment ref="E160" authorId="0" shapeId="0" xr:uid="{00000000-0006-0000-0200-000024000000}">
      <text/>
    </comment>
    <comment ref="E161" authorId="0" shapeId="0" xr:uid="{00000000-0006-0000-0200-000025000000}">
      <text/>
    </comment>
    <comment ref="E162" authorId="0" shapeId="0" xr:uid="{00000000-0006-0000-0200-000026000000}">
      <text/>
    </comment>
    <comment ref="E163" authorId="0" shapeId="0" xr:uid="{00000000-0006-0000-0200-000027000000}">
      <text/>
    </comment>
    <comment ref="E164" authorId="0" shapeId="0" xr:uid="{00000000-0006-0000-0200-000028000000}">
      <text>
        <r>
          <rPr>
            <sz val="12"/>
            <color indexed="81"/>
            <rFont val="Times New Roman"/>
            <family val="1"/>
          </rPr>
          <t>heart of a dwarven child</t>
        </r>
      </text>
    </comment>
    <comment ref="E170" authorId="0" shapeId="0" xr:uid="{00000000-0006-0000-0200-000029000000}">
      <text>
        <r>
          <rPr>
            <sz val="12"/>
            <color indexed="81"/>
            <rFont val="Times New Roman"/>
            <family val="1"/>
          </rPr>
          <t>Flawless, 250-GP gemstone</t>
        </r>
      </text>
    </comment>
    <comment ref="E171" authorId="0" shapeId="0" xr:uid="{00000000-0006-0000-0200-00002A000000}">
      <text>
        <r>
          <rPr>
            <sz val="12"/>
            <color indexed="81"/>
            <rFont val="Times New Roman"/>
            <family val="1"/>
          </rPr>
          <t>bird of prey talon</t>
        </r>
      </text>
    </comment>
    <comment ref="E179" authorId="0" shapeId="0" xr:uid="{00000000-0006-0000-0200-00002B000000}">
      <text/>
    </comment>
    <comment ref="E185" authorId="0" shapeId="0" xr:uid="{00000000-0006-0000-0200-00002C000000}">
      <text>
        <r>
          <rPr>
            <sz val="12"/>
            <color indexed="81"/>
            <rFont val="Times New Roman"/>
            <family val="1"/>
          </rPr>
          <t>Item distasteful to target</t>
        </r>
      </text>
    </comment>
    <comment ref="E186" authorId="0" shapeId="0" xr:uid="{00000000-0006-0000-0200-00002D000000}">
      <text>
        <r>
          <rPr>
            <sz val="12"/>
            <color indexed="81"/>
            <rFont val="Times New Roman"/>
            <family val="1"/>
          </rPr>
          <t>Herbal inhalant applied under nostrils, smoked, or imbibed</t>
        </r>
      </text>
    </comment>
    <comment ref="E192" authorId="0" shapeId="0" xr:uid="{00000000-0006-0000-0200-00002E000000}">
      <text/>
    </comment>
    <comment ref="E196" authorId="0" shapeId="0" xr:uid="{00000000-0006-0000-0200-00002F000000}">
      <text>
        <r>
          <rPr>
            <sz val="12"/>
            <color indexed="81"/>
            <rFont val="Times New Roman"/>
            <family val="1"/>
          </rPr>
          <t>heart of an elven child</t>
        </r>
      </text>
    </comment>
    <comment ref="E199" authorId="0" shapeId="0" xr:uid="{00000000-0006-0000-0200-000030000000}">
      <text>
        <r>
          <rPr>
            <sz val="12"/>
            <color indexed="81"/>
            <rFont val="Times New Roman"/>
            <family val="1"/>
          </rPr>
          <t>Dumathoin symbol</t>
        </r>
      </text>
    </comment>
    <comment ref="E202" authorId="0" shapeId="0" xr:uid="{00000000-0006-0000-0200-000031000000}">
      <text>
        <r>
          <rPr>
            <sz val="12"/>
            <color indexed="81"/>
            <rFont val="Times New Roman"/>
            <family val="1"/>
          </rPr>
          <t>Item distasteful to target</t>
        </r>
      </text>
    </comment>
    <comment ref="E205" authorId="0" shapeId="0" xr:uid="{00000000-0006-0000-0200-000032000000}">
      <text>
        <r>
          <rPr>
            <sz val="12"/>
            <color indexed="81"/>
            <rFont val="Times New Roman"/>
            <family val="1"/>
          </rPr>
          <t>Charcoal</t>
        </r>
      </text>
    </comment>
    <comment ref="E209" authorId="0" shapeId="0" xr:uid="{00000000-0006-0000-0200-000033000000}">
      <text>
        <r>
          <rPr>
            <sz val="12"/>
            <color indexed="81"/>
            <rFont val="Times New Roman"/>
            <family val="1"/>
          </rPr>
          <t>humanoid brain tissue</t>
        </r>
      </text>
    </comment>
    <comment ref="E213" authorId="0" shapeId="0" xr:uid="{00000000-0006-0000-0200-000034000000}">
      <text>
        <r>
          <rPr>
            <sz val="12"/>
            <color indexed="81"/>
            <rFont val="Times New Roman"/>
            <family val="1"/>
          </rPr>
          <t>Parchment w/ unholy text</t>
        </r>
      </text>
    </comment>
    <comment ref="E214" authorId="0" shapeId="0" xr:uid="{00000000-0006-0000-0200-000035000000}">
      <text>
        <r>
          <rPr>
            <sz val="12"/>
            <color indexed="81"/>
            <rFont val="Times New Roman"/>
            <family val="1"/>
          </rPr>
          <t>dandelion fluff and herbs</t>
        </r>
      </text>
    </comment>
    <comment ref="E215" authorId="0" shapeId="0" xr:uid="{00000000-0006-0000-0200-000036000000}">
      <text>
        <r>
          <rPr>
            <sz val="12"/>
            <color indexed="81"/>
            <rFont val="Times New Roman"/>
            <family val="1"/>
          </rPr>
          <t>Vial of holy water</t>
        </r>
      </text>
    </comment>
    <comment ref="E218" authorId="0" shapeId="0" xr:uid="{00000000-0006-0000-0200-000037000000}">
      <text/>
    </comment>
    <comment ref="E219" authorId="0" shapeId="0" xr:uid="{00000000-0006-0000-0200-000038000000}">
      <text>
        <r>
          <rPr>
            <sz val="12"/>
            <color indexed="81"/>
            <rFont val="Times New Roman"/>
            <family val="1"/>
          </rPr>
          <t>Parchment w/ holy text</t>
        </r>
      </text>
    </comment>
    <comment ref="E226" authorId="0" shapeId="0" xr:uid="{00000000-0006-0000-0200-000039000000}">
      <text>
        <r>
          <rPr>
            <sz val="12"/>
            <rFont val="Times New Roman"/>
            <family val="1"/>
          </rPr>
          <t>Bag and candle</t>
        </r>
      </text>
    </comment>
    <comment ref="E227" authorId="0" shapeId="0" xr:uid="{00000000-0006-0000-0200-00003A000000}">
      <text>
        <r>
          <rPr>
            <sz val="12"/>
            <color indexed="81"/>
            <rFont val="Times New Roman"/>
            <family val="1"/>
          </rPr>
          <t>A tiny bag, a small (not lit) candle, and a carved bone from any humanoid.</t>
        </r>
      </text>
    </comment>
    <comment ref="E228" authorId="0" shapeId="0" xr:uid="{00000000-0006-0000-0200-00003B000000}">
      <text>
        <r>
          <rPr>
            <sz val="12"/>
            <color indexed="81"/>
            <rFont val="Times New Roman"/>
            <family val="1"/>
          </rPr>
          <t>flask of wine and loaf of bread</t>
        </r>
      </text>
    </comment>
    <comment ref="E230" authorId="0" shapeId="0" xr:uid="{00000000-0006-0000-0200-00003C000000}">
      <text/>
    </comment>
    <comment ref="E232" authorId="0" shapeId="0" xr:uid="{00000000-0006-0000-0200-00003D000000}">
      <text>
        <r>
          <rPr>
            <sz val="12"/>
            <color indexed="81"/>
            <rFont val="Times New Roman"/>
            <family val="1"/>
          </rPr>
          <t>25 GPs' worth of powdered silver</t>
        </r>
      </text>
    </comment>
    <comment ref="E233" authorId="0" shapeId="0" xr:uid="{00000000-0006-0000-0200-00003E000000}">
      <text>
        <r>
          <rPr>
            <sz val="12"/>
            <color indexed="81"/>
            <rFont val="Times New Roman"/>
            <family val="1"/>
          </rPr>
          <t>handful of sand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I13" authorId="0" shapeId="0" xr:uid="{00000000-0006-0000-0300-000001000000}">
      <text>
        <r>
          <rPr>
            <sz val="12"/>
            <color indexed="81"/>
            <rFont val="Times New Roman"/>
            <family val="1"/>
          </rPr>
          <t>Know: Religion synergy +2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1000000}">
      <text>
        <r>
          <rPr>
            <sz val="12"/>
            <color indexed="81"/>
            <rFont val="Times New Roman"/>
            <family val="1"/>
          </rPr>
          <t xml:space="preserve">You are a known and respected ally of dragons.
</t>
        </r>
        <r>
          <rPr>
            <b/>
            <sz val="12"/>
            <color indexed="81"/>
            <rFont val="Times New Roman"/>
            <family val="1"/>
          </rPr>
          <t xml:space="preserve">Prerequisites:  </t>
        </r>
        <r>
          <rPr>
            <sz val="12"/>
            <color indexed="81"/>
            <rFont val="Times New Roman"/>
            <family val="1"/>
          </rPr>
          <t xml:space="preserve">Cha 11, Speak Language (Draconic).
</t>
        </r>
        <r>
          <rPr>
            <b/>
            <sz val="12"/>
            <color indexed="81"/>
            <rFont val="Times New Roman"/>
            <family val="1"/>
          </rPr>
          <t xml:space="preserve">Benefit:  </t>
        </r>
        <r>
          <rPr>
            <sz val="12"/>
            <color indexed="81"/>
            <rFont val="Times New Roman"/>
            <family val="1"/>
          </rPr>
          <t xml:space="preserve">You gain a +4 bonus on Diplomacy checks made to adjust the attitude of a dragon, and a +2 bonus on Ride checks made when you are mounted on a dragon.
In addition, you gain a +4 bonus on saves against the frightful presence of good dragons.
</t>
        </r>
        <r>
          <rPr>
            <b/>
            <sz val="12"/>
            <color indexed="81"/>
            <rFont val="Times New Roman"/>
            <family val="1"/>
          </rPr>
          <t xml:space="preserve">Special:  </t>
        </r>
        <r>
          <rPr>
            <sz val="12"/>
            <color indexed="81"/>
            <rFont val="Times New Roman"/>
            <family val="1"/>
          </rPr>
          <t>You can’t select this feat if you have already taken the Dragonthrall feat.
Draconomicon 105</t>
        </r>
      </text>
    </comment>
    <comment ref="A3" authorId="0" shapeId="0" xr:uid="{00000000-0006-0000-0400-000002000000}">
      <text>
        <r>
          <rPr>
            <sz val="12"/>
            <color indexed="81"/>
            <rFont val="Times New Roman"/>
            <family val="1"/>
          </rPr>
          <t xml:space="preserve">Your zeal on the battlefield allows you to deal extra damage in combat.
</t>
        </r>
        <r>
          <rPr>
            <b/>
            <sz val="12"/>
            <color indexed="81"/>
            <rFont val="Times New Roman"/>
            <family val="1"/>
          </rPr>
          <t xml:space="preserve">Prerequisites:  </t>
        </r>
        <r>
          <rPr>
            <sz val="12"/>
            <color indexed="81"/>
            <rFont val="Times New Roman"/>
            <family val="1"/>
          </rPr>
          <t xml:space="preserve">Ability to cast 4th-level spells, access to the War domain.
</t>
        </r>
        <r>
          <rPr>
            <b/>
            <sz val="12"/>
            <color indexed="81"/>
            <rFont val="Times New Roman"/>
            <family val="1"/>
          </rPr>
          <t xml:space="preserve">Benefit:  </t>
        </r>
        <r>
          <rPr>
            <sz val="12"/>
            <color indexed="81"/>
            <rFont val="Times New Roman"/>
            <family val="1"/>
          </rPr>
          <t>As long as you have a 4th-level or higher War domain spell available to cast, you gain a bonus on your weapon damage rolls equal to the level of the highest-level War spell you have available to cast.
As a secondary benefit, you gain a +1 competence bonus to your caster level when casting force spells.
Complete Adventurer 60</t>
        </r>
      </text>
    </comment>
    <comment ref="A4" authorId="0" shapeId="0" xr:uid="{00000000-0006-0000-0400-00000300000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C4" authorId="0" shapeId="0" xr:uid="{00000000-0006-0000-0400-000004000000}">
      <text>
        <r>
          <rPr>
            <b/>
            <sz val="12"/>
            <color indexed="81"/>
            <rFont val="Times New Roman"/>
            <family val="1"/>
          </rPr>
          <t>Elf Domain Spells</t>
        </r>
        <r>
          <rPr>
            <sz val="12"/>
            <color indexed="81"/>
            <rFont val="Times New Roman"/>
            <family val="1"/>
          </rPr>
          <t xml:space="preserve">
1 True strike
2 Cat’s grace
3 Snare
4 Tree stride
5 Commune with nature
6 Find the path
7 Liveoak
8 Sunburst
9 Antipathy
FRCS 63</t>
        </r>
      </text>
    </comment>
    <comment ref="A5" authorId="0" shapeId="0" xr:uid="{3579BA92-C5D6-4429-A3E5-BA388EF1FCA2}">
      <text>
        <r>
          <rPr>
            <sz val="12"/>
            <rFont val="Times New Roman"/>
            <family val="1"/>
          </rPr>
          <t xml:space="preserve">You can cast spells that last longer than normal.
</t>
        </r>
        <r>
          <rPr>
            <b/>
            <sz val="12"/>
            <color indexed="81"/>
            <rFont val="Times New Roman"/>
            <family val="1"/>
          </rPr>
          <t xml:space="preserve">Benefit:  </t>
        </r>
        <r>
          <rPr>
            <sz val="12"/>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 ref="C5" authorId="0" shapeId="0" xr:uid="{00000000-0006-0000-0400-00000600000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6" authorId="0" shapeId="0" xr:uid="{00000000-0006-0000-0400-000007000000}">
      <text>
        <r>
          <rPr>
            <b/>
            <sz val="12"/>
            <color indexed="81"/>
            <rFont val="Times New Roman"/>
            <family val="1"/>
          </rPr>
          <t>War Domain Spells</t>
        </r>
        <r>
          <rPr>
            <sz val="12"/>
            <color indexed="81"/>
            <rFont val="Times New Roman"/>
            <family val="1"/>
          </rPr>
          <t xml:space="preserve">
1 Magic Weapon: Weapon gains +1 bonus.
2 Spiritual Weapon: Magical weapon attacks on its own.
3 Magic Vestment: Armor or shield gains +1 enhancement per four levels.
4 Divine Power: You gain attack bonus, +6 to Str, and 1 hp/level.
5 Flame Strike: Smite foes with divine fire (1d6/level damage).
6 Blade Barrier: Wall of blades deals 1d6/level damage.
7 Power Word Blind: Blinds creature with 200 hp or less.
8 Power Word Stun: Stuns creature with 150 hp or less.
9 Power Word Kill: Kills creature with 100 hp or less.
PHB 189</t>
        </r>
      </text>
    </comment>
    <comment ref="C7" authorId="0" shapeId="0" xr:uid="{00000000-0006-0000-0400-000008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8" authorId="0" shapeId="0" xr:uid="{00000000-0006-0000-0400-000009000000}">
      <text>
        <r>
          <rPr>
            <b/>
            <sz val="12"/>
            <color indexed="81"/>
            <rFont val="Times New Roman"/>
            <family val="1"/>
          </rPr>
          <t>From Seeker of Misty Isle (level 1)
Travel Domain Spells</t>
        </r>
        <r>
          <rPr>
            <sz val="12"/>
            <color indexed="81"/>
            <rFont val="Times New Roman"/>
            <family val="1"/>
          </rPr>
          <t xml:space="preserve">
1 Longstrider:  Increases your speed.
2 Locate Object:  Senses direction toward object (specific or type).
3 Fly:  Subject flies at speed of 60 ft.
4 Dimension Door:  Teleports you short distance.
5 Teleport:  Instantly transports you as far as 100 miles/level.
6 Find the Path:  Shows most direct way to a location.
7 Teleport, Greater:  As teleport, but no range limit and no off-target arrival.
8 Phase Door:  Creates an invisible passage through wood or stone.
9 Astral Projection:  Projects you and companions onto Astral Plane.
PHB 188</t>
        </r>
      </text>
    </comment>
    <comment ref="A10" authorId="0" shapeId="0" xr:uid="{00000000-0006-0000-0400-00000A000000}">
      <text>
        <r>
          <rPr>
            <sz val="12"/>
            <color indexed="81"/>
            <rFont val="Times New Roman"/>
            <family val="1"/>
          </rPr>
          <t>Longsword, rapier, longbow (including composite longbow), and shortbow (including composite shortbow) as bonus feats. Elves esteem the arts of swordplay and archery, so all elves are familiar with these weapons.
PHB 16</t>
        </r>
      </text>
    </comment>
    <comment ref="C10" authorId="0" shapeId="0" xr:uid="{50104486-530B-49AE-B6C2-30D5191685AB}">
      <text>
        <r>
          <rPr>
            <sz val="12"/>
            <color indexed="81"/>
            <rFont val="Times New Roman"/>
            <family val="1"/>
          </rPr>
          <t>A 5th-level seeker of the Misty Isle has sight and hearing far beyond a normal elf’s, and she has attuned her senses to repetitively sweep oher immediate area. She gains a +5 racial bonus on Listen, Search, and Spot checks. Furthermore, she can attempt to spot or hear something she failed to notice previously once per round per skill as a free action (such attempts are ordinarily move actions).
Complete Divine 62</t>
        </r>
      </text>
    </comment>
    <comment ref="C11" authorId="0" shapeId="0" xr:uid="{C5E28FF9-9D88-4990-9E98-A5AF2E0342DD}">
      <text>
        <r>
          <rPr>
            <sz val="12"/>
            <color indexed="81"/>
            <rFont val="Times New Roman"/>
            <family val="1"/>
          </rPr>
          <t>As a side effect of the seeker of the Misty Isle’s keen senses, she is always searching the terrain around her. Accordingly, she has a preternatural sense of minute details in the landscape she can use to her advantage. She can ignore DC modifiers on Balance, Move Silently, and Tumble checks derived from the surface or terrain.
Complete Divine 62</t>
        </r>
      </text>
    </comment>
    <comment ref="C12" authorId="0" shapeId="0" xr:uid="{47BB3888-C543-4FE2-A5AC-03CD1D0885DC}">
      <text>
        <r>
          <rPr>
            <sz val="12"/>
            <color indexed="81"/>
            <rFont val="Times New Roman"/>
            <family val="1"/>
          </rPr>
          <t>A 6thlevel seeker can use find the path on herself once per day as a spell-like ability. Her caster level is equal to her class level.
Complete Divine 62</t>
        </r>
      </text>
    </comment>
    <comment ref="C13" authorId="0" shapeId="0" xr:uid="{00000000-0006-0000-0400-00000B000000}">
      <text>
        <r>
          <rPr>
            <sz val="12"/>
            <color indexed="81"/>
            <rFont val="Times New Roman"/>
            <family val="1"/>
          </rPr>
          <t>At 4th level, the seeker can ignore the normal –5 penalty for accelerated movement when she uses the following skills:  Balance, Climb, Hide, Move Silently, and Survival (for following tracks).  Her penalty for accelerated tumbling is reduced from –10 to –5.
Complete Divine 62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3" authorId="0" shapeId="0" xr:uid="{00000000-0006-0000-0500-000001000000}">
      <text>
        <r>
          <rPr>
            <sz val="12"/>
            <color indexed="81"/>
            <rFont val="Times New Roman"/>
            <family val="1"/>
          </rPr>
          <t>+2 Strength; + 4 Holy Warrior; +1 Divine Favor</t>
        </r>
      </text>
    </comment>
    <comment ref="A8" authorId="0" shapeId="0" xr:uid="{00000000-0006-0000-0500-000002000000}">
      <text>
        <r>
          <rPr>
            <b/>
            <sz val="12"/>
            <color indexed="81"/>
            <rFont val="Times New Roman"/>
            <family val="1"/>
          </rPr>
          <t xml:space="preserve">Price (Item Level): </t>
        </r>
        <r>
          <rPr>
            <sz val="12"/>
            <color indexed="81"/>
            <rFont val="Times New Roman"/>
            <family val="1"/>
          </rPr>
          <t xml:space="preserve"> 3,400 gp (8th)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20th
</t>
        </r>
        <r>
          <rPr>
            <b/>
            <sz val="12"/>
            <color indexed="81"/>
            <rFont val="Times New Roman"/>
            <family val="1"/>
          </rPr>
          <t xml:space="preserve">Aura:  </t>
        </r>
        <r>
          <rPr>
            <sz val="12"/>
            <color indexed="81"/>
            <rFont val="Times New Roman"/>
            <family val="1"/>
          </rPr>
          <t xml:space="preserve">Strong; (DC 25) evocation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3 lb.
This elegant composite longbow is carved of rowan and inlaid with silver tracery in an elven design.  Its tips are shod with silver, and its grip is wound with blue metal wire.
When you wield this bow, it functions as a +1 composite longbow if you are chaotic good, neutral good, or chaotic neutral.  It adjusts its pull automatically, allowing you to add your full Strength bonus to your damage roll with each arrow fired.
</t>
        </r>
        <r>
          <rPr>
            <b/>
            <sz val="12"/>
            <color indexed="81"/>
            <rFont val="Times New Roman"/>
            <family val="1"/>
          </rPr>
          <t xml:space="preserve">Relic Power:  </t>
        </r>
        <r>
          <rPr>
            <sz val="12"/>
            <color indexed="81"/>
            <rFont val="Times New Roman"/>
            <family val="1"/>
          </rPr>
          <t xml:space="preserve">If you have established the proper divine connection, this bow gains the frost and drow bane weapon properties (DMG 224).
To use the relic power, you must worship Corellon Larethian and either sacrifice a 5th-level divine spell slot or have the True Believer feat and at least 9 HD.
</t>
        </r>
        <r>
          <rPr>
            <b/>
            <sz val="12"/>
            <color indexed="81"/>
            <rFont val="Times New Roman"/>
            <family val="1"/>
          </rPr>
          <t xml:space="preserve">Lore:  </t>
        </r>
        <r>
          <rPr>
            <sz val="12"/>
            <color indexed="81"/>
            <rFont val="Times New Roman"/>
            <family val="1"/>
          </rPr>
          <t xml:space="preserve">Corellon Larethian gave the original bow of the wintermoon to the elf hero Seskaya more than two thousand years ago, but his clerics have since made several copies (Knowledge [religion] DC 20).
</t>
        </r>
        <r>
          <rPr>
            <b/>
            <sz val="12"/>
            <color indexed="81"/>
            <rFont val="Times New Roman"/>
            <family val="1"/>
          </rPr>
          <t xml:space="preserve">Prerequisites:  </t>
        </r>
        <r>
          <rPr>
            <sz val="12"/>
            <color indexed="81"/>
            <rFont val="Times New Roman"/>
            <family val="1"/>
          </rPr>
          <t xml:space="preserve">Craft Magic Arms and Armor, Sanctify Relic, </t>
        </r>
        <r>
          <rPr>
            <i/>
            <sz val="12"/>
            <color indexed="81"/>
            <rFont val="Times New Roman"/>
            <family val="1"/>
          </rPr>
          <t>ice storm, summon monster I</t>
        </r>
        <r>
          <rPr>
            <sz val="12"/>
            <color indexed="81"/>
            <rFont val="Times New Roman"/>
            <family val="1"/>
          </rPr>
          <t xml:space="preserve">.
</t>
        </r>
        <r>
          <rPr>
            <b/>
            <sz val="12"/>
            <color indexed="81"/>
            <rFont val="Times New Roman"/>
            <family val="1"/>
          </rPr>
          <t xml:space="preserve">Cost to Create:  </t>
        </r>
        <r>
          <rPr>
            <sz val="12"/>
            <color indexed="81"/>
            <rFont val="Times New Roman"/>
            <family val="1"/>
          </rPr>
          <t>1,500 gp (plus 400 gp for masterwork composite longbow), 120 XP, 3 days.
MIC 48</t>
        </r>
      </text>
    </comment>
    <comment ref="C8" authorId="0" shapeId="0" xr:uid="{00000000-0006-0000-0500-000003000000}">
      <text>
        <r>
          <rPr>
            <sz val="12"/>
            <color indexed="81"/>
            <rFont val="Times New Roman"/>
            <family val="1"/>
          </rPr>
          <t>+4 Weapon; +2 Strength; + 4 Holy Warrior; +1 Divine Favor</t>
        </r>
      </text>
    </comment>
    <comment ref="D8" authorId="0" shapeId="0" xr:uid="{00000000-0006-0000-0500-000004000000}">
      <text>
        <r>
          <rPr>
            <sz val="12"/>
            <color indexed="81"/>
            <rFont val="Times New Roman"/>
            <family val="1"/>
          </rPr>
          <t>+4 Weapon</t>
        </r>
      </text>
    </comment>
    <comment ref="C9" authorId="0" shapeId="0" xr:uid="{00000000-0006-0000-0500-000005000000}">
      <text>
        <r>
          <rPr>
            <sz val="12"/>
            <color indexed="81"/>
            <rFont val="Times New Roman"/>
            <family val="1"/>
          </rPr>
          <t>+4 Weapon; +2 Strength; + 4 Holy Warrior; +1 Divine Favor</t>
        </r>
      </text>
    </comment>
    <comment ref="D9" authorId="0" shapeId="0" xr:uid="{00000000-0006-0000-0500-000006000000}">
      <text>
        <r>
          <rPr>
            <sz val="12"/>
            <color indexed="81"/>
            <rFont val="Times New Roman"/>
            <family val="1"/>
          </rPr>
          <t>+4 Weapon</t>
        </r>
      </text>
    </comment>
    <comment ref="C10" authorId="0" shapeId="0" xr:uid="{00000000-0006-0000-0500-000007000000}">
      <text>
        <r>
          <rPr>
            <sz val="12"/>
            <color indexed="81"/>
            <rFont val="Times New Roman"/>
            <family val="1"/>
          </rPr>
          <t>+4 Weapon; +2 Strength; + 4 Holy Warrior; +1 Divine Favor</t>
        </r>
      </text>
    </comment>
    <comment ref="D10" authorId="0" shapeId="0" xr:uid="{00000000-0006-0000-0500-000008000000}">
      <text>
        <r>
          <rPr>
            <sz val="12"/>
            <color indexed="81"/>
            <rFont val="Times New Roman"/>
            <family val="1"/>
          </rPr>
          <t>+4 Weapon</t>
        </r>
      </text>
    </comment>
    <comment ref="C11" authorId="0" shapeId="0" xr:uid="{00000000-0006-0000-0500-000009000000}">
      <text>
        <r>
          <rPr>
            <sz val="12"/>
            <color indexed="81"/>
            <rFont val="Times New Roman"/>
            <family val="1"/>
          </rPr>
          <t>+4 Weapon; +2 Strength; + 4 Holy Warrior; +1 Divine Favor</t>
        </r>
      </text>
    </comment>
    <comment ref="D11" authorId="0" shapeId="0" xr:uid="{00000000-0006-0000-0500-00000A000000}">
      <text>
        <r>
          <rPr>
            <sz val="12"/>
            <color indexed="81"/>
            <rFont val="Times New Roman"/>
            <family val="1"/>
          </rPr>
          <t>+4 Weapon</t>
        </r>
      </text>
    </comment>
    <comment ref="C12" authorId="0" shapeId="0" xr:uid="{00000000-0006-0000-0500-00000B000000}">
      <text>
        <r>
          <rPr>
            <sz val="12"/>
            <color indexed="81"/>
            <rFont val="Times New Roman"/>
            <family val="1"/>
          </rPr>
          <t>+4 Weapon; +2 Strength; + 4 Holy Warrior; +1 Divine Favor</t>
        </r>
      </text>
    </comment>
    <comment ref="D12" authorId="0" shapeId="0" xr:uid="{00000000-0006-0000-0500-00000C000000}">
      <text>
        <r>
          <rPr>
            <sz val="12"/>
            <color indexed="81"/>
            <rFont val="Times New Roman"/>
            <family val="1"/>
          </rPr>
          <t>+4 Weapon</t>
        </r>
      </text>
    </comment>
    <comment ref="C13" authorId="0" shapeId="0" xr:uid="{00000000-0006-0000-0500-00000D000000}">
      <text>
        <r>
          <rPr>
            <sz val="12"/>
            <color indexed="81"/>
            <rFont val="Times New Roman"/>
            <family val="1"/>
          </rPr>
          <t>+4 Weapon; +2 Strength; + 4 Holy Warrior; +1 Divine Favor</t>
        </r>
      </text>
    </comment>
    <comment ref="D13" authorId="0" shapeId="0" xr:uid="{00000000-0006-0000-0500-00000E000000}">
      <text>
        <r>
          <rPr>
            <sz val="12"/>
            <color indexed="81"/>
            <rFont val="Times New Roman"/>
            <family val="1"/>
          </rPr>
          <t>+4 Weapon</t>
        </r>
      </text>
    </comment>
    <comment ref="D18" authorId="0" shapeId="0" xr:uid="{00000000-0006-0000-0500-00000F000000}">
      <text>
        <r>
          <rPr>
            <sz val="12"/>
            <color indexed="81"/>
            <rFont val="Times New Roman"/>
            <family val="1"/>
          </rPr>
          <t>Balance, Climb, Escape Artist, Hide, Jump, Move Silently, Sleight of Hand, Tumble.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5" authorId="0" shapeId="0" xr:uid="{00000000-0006-0000-0600-00000100000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Caster Level:</t>
        </r>
        <r>
          <rPr>
            <sz val="12"/>
            <color indexed="81"/>
            <rFont val="Times New Roman"/>
            <family val="1"/>
          </rPr>
          <t xml:space="preserve">  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25</t>
        </r>
      </text>
    </comment>
    <comment ref="A6" authorId="0" shapeId="0" xr:uid="{00000000-0006-0000-0600-00000200000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t>
        </r>
        <r>
          <rPr>
            <b/>
            <sz val="12"/>
            <color indexed="81"/>
            <rFont val="Times New Roman"/>
            <family val="1"/>
          </rPr>
          <t xml:space="preserve">1 charge:  </t>
        </r>
        <r>
          <rPr>
            <sz val="12"/>
            <color indexed="81"/>
            <rFont val="Times New Roman"/>
            <family val="1"/>
          </rPr>
          <t xml:space="preserve">Heals 2d8 points of damage.
</t>
        </r>
        <r>
          <rPr>
            <b/>
            <sz val="12"/>
            <color indexed="81"/>
            <rFont val="Times New Roman"/>
            <family val="1"/>
          </rPr>
          <t xml:space="preserve">2 charges:  </t>
        </r>
        <r>
          <rPr>
            <sz val="12"/>
            <color indexed="81"/>
            <rFont val="Times New Roman"/>
            <family val="1"/>
          </rPr>
          <t xml:space="preserve">Heals 3d8 points of damage.
</t>
        </r>
        <r>
          <rPr>
            <b/>
            <sz val="12"/>
            <color indexed="81"/>
            <rFont val="Times New Roman"/>
            <family val="1"/>
          </rPr>
          <t xml:space="preserve">3 charges:  </t>
        </r>
        <r>
          <rPr>
            <sz val="12"/>
            <color indexed="81"/>
            <rFont val="Times New Roman"/>
            <family val="1"/>
          </rPr>
          <t xml:space="preserve">Heals 4d8 points of damage.
</t>
        </r>
        <r>
          <rPr>
            <b/>
            <sz val="12"/>
            <color indexed="81"/>
            <rFont val="Times New Roman"/>
            <family val="1"/>
          </rPr>
          <t xml:space="preserve">Prerequisites:  </t>
        </r>
        <r>
          <rPr>
            <sz val="12"/>
            <color indexed="81"/>
            <rFont val="Times New Roman"/>
            <family val="1"/>
          </rPr>
          <t>Craft Wondrous Item, cure moderate wounds.
MIC 110</t>
        </r>
      </text>
    </comment>
    <comment ref="A8" authorId="0" shapeId="0" xr:uid="{00000000-0006-0000-0600-000003000000}">
      <text>
        <r>
          <rPr>
            <sz val="12"/>
            <color indexed="81"/>
            <rFont val="Times New Roman"/>
            <family val="1"/>
          </rPr>
          <t xml:space="preserve">Resistance to Acid, Cold, Electricity, Fire, and Negative Energy (20).
Ability to breathe normally in liquid and solid medium.
</t>
        </r>
        <r>
          <rPr>
            <b/>
            <sz val="12"/>
            <color indexed="81"/>
            <rFont val="Times New Roman"/>
            <family val="1"/>
          </rPr>
          <t xml:space="preserve">Fly (Sp):  </t>
        </r>
        <r>
          <rPr>
            <sz val="12"/>
            <color indexed="81"/>
            <rFont val="Times New Roman"/>
            <family val="1"/>
          </rPr>
          <t xml:space="preserve">1/day, CL 12.  </t>
        </r>
        <r>
          <rPr>
            <b/>
            <sz val="12"/>
            <color indexed="81"/>
            <rFont val="Times New Roman"/>
            <family val="1"/>
          </rPr>
          <t xml:space="preserve">Activation:  </t>
        </r>
        <r>
          <rPr>
            <sz val="12"/>
            <color indexed="81"/>
            <rFont val="Times New Roman"/>
            <family val="1"/>
          </rPr>
          <t xml:space="preserve">free action.
</t>
        </r>
        <r>
          <rPr>
            <b/>
            <sz val="12"/>
            <color indexed="81"/>
            <rFont val="Times New Roman"/>
            <family val="1"/>
          </rPr>
          <t xml:space="preserve">Feather Fall (Sp):  </t>
        </r>
        <r>
          <rPr>
            <sz val="12"/>
            <color indexed="81"/>
            <rFont val="Times New Roman"/>
            <family val="1"/>
          </rPr>
          <t xml:space="preserve">3/day, CL 12.  </t>
        </r>
        <r>
          <rPr>
            <b/>
            <sz val="12"/>
            <color indexed="81"/>
            <rFont val="Times New Roman"/>
            <family val="1"/>
          </rPr>
          <t xml:space="preserve">Activation:  </t>
        </r>
        <r>
          <rPr>
            <sz val="12"/>
            <color indexed="81"/>
            <rFont val="Times New Roman"/>
            <family val="1"/>
          </rPr>
          <t>free action.
Must be worn for 24 hours before it becomes effective.
In-house item</t>
        </r>
      </text>
    </comment>
    <comment ref="A13" authorId="0" shapeId="0" xr:uid="{00000000-0006-0000-0600-000004000000}">
      <text>
        <r>
          <rPr>
            <sz val="12"/>
            <color indexed="81"/>
            <rFont val="Times New Roman"/>
            <family val="1"/>
          </rPr>
          <t>A folding boat looks like a small wooden box—about 12 inches long, 6 inches wide, and 6 inches deep.  It can be used to store items like any other box.  If a command word is given, however, the box unfolds itself to form a boat 10 feet long, 4 feet wide, and 2 feet in depth.  A second command word causes it to unfold to a ship 24 feet long, 8 feet wide, and 6 feet deep.  Any objects formerly stored in the box now rest inside the boat or ship.
In its smaller form, the boat has one pair of oars, an anchor, a mast, and a lateen sail.  In its larger form, the boat has a deck, single rowing seats, five sets of oars, a steering oar, an anchor, a deck cabin, and a mast with a square sail.  The boat can hold four people comfortably, while the ship carries fifteen with ease.
A third word of command causes the boat or ship to fold itself into a box once again.  The words of command may be inscribed visibly or invisibly on the box, or they may be written elsewhere— perhaps on an item within the box.
Faint transmutation; CL 6th; Craft Wondrous Item, fabricate, creator must have 2 ranks in the Craft (shipmaking) skill; Price 7,200 gp; Weight 4 lb.
DMG 249</t>
        </r>
      </text>
    </comment>
  </commentList>
</comments>
</file>

<file path=xl/sharedStrings.xml><?xml version="1.0" encoding="utf-8"?>
<sst xmlns="http://schemas.openxmlformats.org/spreadsheetml/2006/main" count="2085" uniqueCount="585">
  <si>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</si>
  <si>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</si>
  <si>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</si>
  <si>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</si>
  <si>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</si>
  <si>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</si>
  <si>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</si>
  <si>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</si>
  <si>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</si>
  <si>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</si>
  <si>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</si>
  <si>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</si>
  <si>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</si>
  <si>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</si>
  <si>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</si>
  <si>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</si>
  <si>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</si>
  <si>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</si>
  <si>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</si>
  <si>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</si>
  <si>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</si>
  <si>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</si>
  <si>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</si>
  <si>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</si>
  <si>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</si>
  <si>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</si>
  <si>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</si>
  <si>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</si>
  <si>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</si>
  <si>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</si>
  <si>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</si>
  <si>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</si>
  <si>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</si>
  <si>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</si>
  <si>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</si>
  <si>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</si>
  <si>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</si>
  <si>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</si>
  <si>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</si>
  <si>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</si>
  <si>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</si>
  <si>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</si>
  <si>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</si>
  <si>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</si>
  <si>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</si>
  <si>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</si>
  <si>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</si>
  <si>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</si>
  <si>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</si>
  <si>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</si>
  <si>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</si>
  <si>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</si>
  <si>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</si>
  <si>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</si>
  <si>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</si>
  <si>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</si>
  <si>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</si>
  <si>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</si>
  <si>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</si>
  <si>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</si>
  <si>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</si>
  <si>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</si>
  <si>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</si>
  <si>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</si>
  <si>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</si>
  <si>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Class:</t>
  </si>
  <si>
    <t>Level:</t>
  </si>
  <si>
    <t>Alignment:</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</si>
  <si>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</si>
  <si>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</si>
  <si>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</si>
  <si>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</si>
  <si>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</si>
  <si>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</si>
  <si>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</si>
  <si>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</si>
  <si>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</si>
  <si>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</si>
  <si>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</si>
  <si>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</si>
  <si>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</si>
  <si>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</si>
  <si>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</si>
  <si>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</si>
  <si>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</si>
  <si>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</si>
  <si>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</si>
  <si>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Lb. Capacity:</t>
  </si>
  <si>
    <t>Lb. Carried:</t>
  </si>
  <si>
    <t>Base Speed:</t>
  </si>
  <si>
    <t>Spell</t>
  </si>
  <si>
    <t>Cast?</t>
  </si>
  <si>
    <t>Languages</t>
  </si>
  <si>
    <t>School</t>
  </si>
  <si>
    <t>60’</t>
  </si>
  <si>
    <t>10’</t>
  </si>
  <si>
    <t>Equipment Worn</t>
  </si>
  <si>
    <t>Item</t>
  </si>
  <si>
    <t>Effects/</t>
  </si>
  <si>
    <t>Notes</t>
  </si>
  <si>
    <t>Equipment Carried</t>
  </si>
  <si>
    <t>Check</t>
  </si>
  <si>
    <t>Arcane</t>
  </si>
  <si>
    <t>Speed</t>
  </si>
  <si>
    <t>25’ + 2½’/lvl</t>
  </si>
  <si>
    <t>Prepared Spells</t>
  </si>
  <si>
    <t>Speak Language</t>
  </si>
  <si>
    <t>Divination</t>
  </si>
  <si>
    <t>Cure Light Wounds</t>
  </si>
  <si>
    <t>Endure Elements</t>
  </si>
  <si>
    <t>24 hours</t>
  </si>
  <si>
    <t>Obscuring Mist</t>
  </si>
  <si>
    <t>1 day/lvl</t>
  </si>
  <si>
    <t>Speak with Animals</t>
  </si>
  <si>
    <t>30’ radius</t>
  </si>
  <si>
    <t>400’ + 40’/lvl</t>
  </si>
  <si>
    <t>Sleight of Hand</t>
  </si>
  <si>
    <t>Survival</t>
  </si>
  <si>
    <t>Craft:  (type)</t>
  </si>
  <si>
    <t>Attack Bonus:</t>
  </si>
  <si>
    <t>Class Features</t>
  </si>
  <si>
    <t>Touch AC:</t>
  </si>
  <si>
    <t>DC</t>
  </si>
  <si>
    <t>Weapon Proficiencies</t>
  </si>
  <si>
    <t>Atk</t>
  </si>
  <si>
    <t>Components</t>
  </si>
  <si>
    <t>Casting</t>
  </si>
  <si>
    <t>V S</t>
  </si>
  <si>
    <t>1 SA</t>
  </si>
  <si>
    <t>1 hr/lvl</t>
  </si>
  <si>
    <t>V S DF</t>
  </si>
  <si>
    <t>V S M</t>
  </si>
  <si>
    <t>Bull’s Strength</t>
  </si>
  <si>
    <t>V S M/DF</t>
  </si>
  <si>
    <t>Delay Poison</t>
  </si>
  <si>
    <t>100’ + 10’/lvl</t>
  </si>
  <si>
    <t>Contagion</t>
  </si>
  <si>
    <t>Cure Moderate Wounds</t>
  </si>
  <si>
    <t>Daylight</t>
  </si>
  <si>
    <t>Meld into Stone</t>
  </si>
  <si>
    <t>Remove Disease</t>
  </si>
  <si>
    <t>special</t>
  </si>
  <si>
    <t>Stone Shape</t>
  </si>
  <si>
    <t>Water Breathing</t>
  </si>
  <si>
    <t>2 hrs/lvl</t>
  </si>
  <si>
    <t>Wind Wall</t>
  </si>
  <si>
    <t>Cure Serious Wounds</t>
  </si>
  <si>
    <t>Dispel Magic</t>
  </si>
  <si>
    <t>Body Ward</t>
  </si>
  <si>
    <t>Divine Presence</t>
  </si>
  <si>
    <t>1 FR</t>
  </si>
  <si>
    <t>V S F</t>
  </si>
  <si>
    <t>V</t>
  </si>
  <si>
    <t>10 minutes</t>
  </si>
  <si>
    <t>1 round</t>
  </si>
  <si>
    <t>1 hour</t>
  </si>
  <si>
    <t>Create Water</t>
  </si>
  <si>
    <t>Detect Poison</t>
  </si>
  <si>
    <t>Light</t>
  </si>
  <si>
    <t>10 min.</t>
  </si>
  <si>
    <t>Cure Minor Wounds</t>
  </si>
  <si>
    <t>Detect Magic</t>
  </si>
  <si>
    <t>Guidance</t>
  </si>
  <si>
    <t>Mending</t>
  </si>
  <si>
    <t>Read Magic</t>
  </si>
  <si>
    <t>Resistance</t>
  </si>
  <si>
    <t>V M</t>
  </si>
  <si>
    <t>Permanent</t>
  </si>
  <si>
    <t>PHB 297</t>
  </si>
  <si>
    <t>1st</t>
  </si>
  <si>
    <t>2nd</t>
  </si>
  <si>
    <t>3rd</t>
  </si>
  <si>
    <t>4th</t>
  </si>
  <si>
    <t>5th</t>
  </si>
  <si>
    <t>6th</t>
  </si>
  <si>
    <t>Spells per Day</t>
  </si>
  <si>
    <t>Spell Level</t>
  </si>
  <si>
    <t>0th</t>
  </si>
  <si>
    <t>7th</t>
  </si>
  <si>
    <t>Wisdom Bonus</t>
  </si>
  <si>
    <t>Total Divine</t>
  </si>
  <si>
    <t>Feats</t>
  </si>
  <si>
    <t>x2</t>
  </si>
  <si>
    <t>Bludgeon</t>
  </si>
  <si>
    <t>Roll</t>
  </si>
  <si>
    <t>Skill/Save</t>
  </si>
  <si>
    <t>Actual Speed:</t>
  </si>
  <si>
    <t>30’</t>
  </si>
  <si>
    <t>50’</t>
  </si>
  <si>
    <t>FF AC:</t>
  </si>
  <si>
    <t>Chaotic Good</t>
  </si>
  <si>
    <t>Cleric Spells</t>
  </si>
  <si>
    <t>cleric 1</t>
  </si>
  <si>
    <t>Cleric</t>
  </si>
  <si>
    <t>Aid</t>
  </si>
  <si>
    <t>Shield of Faith</t>
  </si>
  <si>
    <t>Domain</t>
  </si>
  <si>
    <t>Necromancy</t>
  </si>
  <si>
    <t>Transmutation</t>
  </si>
  <si>
    <t>Message</t>
  </si>
  <si>
    <t>Purify Food &amp; Drink</t>
  </si>
  <si>
    <t>0’</t>
  </si>
  <si>
    <t>Command</t>
  </si>
  <si>
    <t>Comprehend Lang.</t>
  </si>
  <si>
    <t>Curse Water</t>
  </si>
  <si>
    <t>Deathwatch</t>
  </si>
  <si>
    <t>Detect Law</t>
  </si>
  <si>
    <t>Detect Undead</t>
  </si>
  <si>
    <t>Divine Favor</t>
  </si>
  <si>
    <t>Doom</t>
  </si>
  <si>
    <t>Entropic Shield</t>
  </si>
  <si>
    <t>Impede</t>
  </si>
  <si>
    <t>Enchantment</t>
  </si>
  <si>
    <t>1 hour/lvl</t>
  </si>
  <si>
    <t>Magic Weapon</t>
  </si>
  <si>
    <t>V S F/DF</t>
  </si>
  <si>
    <t>Protection from Law</t>
  </si>
  <si>
    <t>Sanctuary</t>
  </si>
  <si>
    <t>Summon Monster I</t>
  </si>
  <si>
    <t>Summon Undead I</t>
  </si>
  <si>
    <t>Unseen Servant</t>
  </si>
  <si>
    <t>Augury/Oracle</t>
  </si>
  <si>
    <t>Bewildering Substitution</t>
  </si>
  <si>
    <t>Illusion</t>
  </si>
  <si>
    <t>Bewildering Visions</t>
  </si>
  <si>
    <t>Calm Emotions</t>
  </si>
  <si>
    <t>Conduit of Life</t>
  </si>
  <si>
    <t>Darkness</t>
  </si>
  <si>
    <t>V M/DF</t>
  </si>
  <si>
    <t>Death Knell</t>
  </si>
  <si>
    <t>Desecrate</t>
  </si>
  <si>
    <t>Enthrall</t>
  </si>
  <si>
    <t>Execration</t>
  </si>
  <si>
    <t>Find Traps</t>
  </si>
  <si>
    <t>Gentle Repose</t>
  </si>
  <si>
    <t>Hold Person</t>
  </si>
  <si>
    <t>Lore of the Gods</t>
  </si>
  <si>
    <t>Make Whole</t>
  </si>
  <si>
    <t>Remove Paralysis</t>
  </si>
  <si>
    <t>Shatter</t>
  </si>
  <si>
    <t>Shield Other</t>
  </si>
  <si>
    <t>Silence</t>
  </si>
  <si>
    <t>Sound Burst</t>
  </si>
  <si>
    <t>Spiritual Weapon</t>
  </si>
  <si>
    <t>Substitute Domain</t>
  </si>
  <si>
    <t>Summon Monster II</t>
  </si>
  <si>
    <t>Summon Undead II</t>
  </si>
  <si>
    <t>Turn Anathema</t>
  </si>
  <si>
    <t>Undetectable Alignment</t>
  </si>
  <si>
    <t>Zone of Truth</t>
  </si>
  <si>
    <t>Animate Dead</t>
  </si>
  <si>
    <t>Bestow Curse</t>
  </si>
  <si>
    <t>Bolster Aura</t>
  </si>
  <si>
    <t>Continual Flame</t>
  </si>
  <si>
    <t>Create Food &amp; Water</t>
  </si>
  <si>
    <t>60’ radius</t>
  </si>
  <si>
    <t>Deeper Darkness</t>
  </si>
  <si>
    <t>Deific Bastion</t>
  </si>
  <si>
    <t>Footsteps of the Divine</t>
  </si>
  <si>
    <t>Glyph of Warding</t>
  </si>
  <si>
    <t>Discharge</t>
  </si>
  <si>
    <t>Illusory Script</t>
  </si>
  <si>
    <t>Invisibility Purge</t>
  </si>
  <si>
    <t>Light of Wisdom</t>
  </si>
  <si>
    <t>Locate Object</t>
  </si>
  <si>
    <t>M</t>
  </si>
  <si>
    <t>10’ radius</t>
  </si>
  <si>
    <t>Magic Circle v Law</t>
  </si>
  <si>
    <t>Magic Vestment</t>
  </si>
  <si>
    <t>Obscure Object</t>
  </si>
  <si>
    <t>8 hours</t>
  </si>
  <si>
    <t>Prayer</t>
  </si>
  <si>
    <t>Rem. Blind/Deafness</t>
  </si>
  <si>
    <t>Remove Curse</t>
  </si>
  <si>
    <t>Searing Light</t>
  </si>
  <si>
    <t>Speak with Dead</t>
  </si>
  <si>
    <t>Subdue Aura</t>
  </si>
  <si>
    <t>Summon Monster III</t>
  </si>
  <si>
    <t>Tongues</t>
  </si>
  <si>
    <t>Water Walk</t>
  </si>
  <si>
    <t>Detect Evil</t>
  </si>
  <si>
    <t>Protection from Evil</t>
  </si>
  <si>
    <t>Magic Circle v Evil</t>
  </si>
  <si>
    <t>Domain Powers</t>
  </si>
  <si>
    <t>Knowledge:  Religion</t>
  </si>
  <si>
    <t>Summon Holy Symbol</t>
  </si>
  <si>
    <t>1d20 Roll</t>
  </si>
  <si>
    <t>2d6 Roll</t>
  </si>
  <si>
    <t>Turns/Day</t>
  </si>
  <si>
    <t>Turn Check</t>
  </si>
  <si>
    <t>Turn Dmg.</t>
  </si>
  <si>
    <t>Turns Used</t>
  </si>
  <si>
    <t>Max HD Turned</t>
  </si>
  <si>
    <t>Domain Spell</t>
  </si>
  <si>
    <t>Snow Elf</t>
  </si>
  <si>
    <t>Weapon Focus:  Longbow</t>
  </si>
  <si>
    <t>Knowledge:  Arcana</t>
  </si>
  <si>
    <t>Blessed Aim</t>
  </si>
  <si>
    <t>True Strike</t>
  </si>
  <si>
    <t>Arrows</t>
  </si>
  <si>
    <t>Holy Symbol of Solonor Thelandira</t>
  </si>
  <si>
    <t>Cleric’s Vestments</t>
  </si>
  <si>
    <t>six</t>
  </si>
  <si>
    <t>Magic Weapon Oil</t>
  </si>
  <si>
    <t>Turn Undead</t>
  </si>
  <si>
    <t>Spells Granted by Solonor Thelandira</t>
  </si>
  <si>
    <t>Point Blank Shot</t>
  </si>
  <si>
    <t>Longbow (from War domain)</t>
  </si>
  <si>
    <t>War</t>
  </si>
  <si>
    <t>V F</t>
  </si>
  <si>
    <t>Elf</t>
  </si>
  <si>
    <t>Cat’s Grace</t>
  </si>
  <si>
    <t>Snare</t>
  </si>
  <si>
    <t>+2 versus Enchantments</t>
  </si>
  <si>
    <t>Racial Abilities</t>
  </si>
  <si>
    <t>Immunity to Sleep</t>
  </si>
  <si>
    <t>Low-light Vision</t>
  </si>
  <si>
    <t>x3</t>
  </si>
  <si>
    <t>110’</t>
  </si>
  <si>
    <t>Male</t>
  </si>
  <si>
    <t>Common, Elven, Dwarven</t>
  </si>
  <si>
    <t>Perform:  [type]</t>
  </si>
  <si>
    <t>cleric 2</t>
  </si>
  <si>
    <t>Blunt Arrows</t>
  </si>
  <si>
    <t>Backpack</t>
  </si>
  <si>
    <t>Waterskin</t>
  </si>
  <si>
    <t>Flint &amp; Steel</t>
  </si>
  <si>
    <t>Sacks</t>
  </si>
  <si>
    <t>Silk Rope</t>
  </si>
  <si>
    <t>Flask</t>
  </si>
  <si>
    <t>Bless</t>
  </si>
  <si>
    <t>Guiding Light</t>
  </si>
  <si>
    <t>Ebon Eyes</t>
  </si>
  <si>
    <t>Sign</t>
  </si>
  <si>
    <t>Light of Lunia</t>
  </si>
  <si>
    <t>Scrolls and Potions</t>
  </si>
  <si>
    <t>CLev</t>
  </si>
  <si>
    <t>cleric 3</t>
  </si>
  <si>
    <t>Turning Undead</t>
  </si>
  <si>
    <t>Smokesticks</t>
  </si>
  <si>
    <t>Mirror, Steel</t>
  </si>
  <si>
    <t>Oil Flask</t>
  </si>
  <si>
    <t>Ink (1 oz. vial)</t>
  </si>
  <si>
    <t>Inkpen</t>
  </si>
  <si>
    <t>Parchment</t>
  </si>
  <si>
    <t>cleric 4</t>
  </si>
  <si>
    <t>cleric 5</t>
  </si>
  <si>
    <t>+1</t>
  </si>
  <si>
    <t>Nimbus of Light</t>
  </si>
  <si>
    <t>Nightshield</t>
  </si>
  <si>
    <t>Initiative:</t>
  </si>
  <si>
    <t>6th:  Rapid Shot</t>
  </si>
  <si>
    <t>Value</t>
  </si>
  <si>
    <t>Spiritual Longbow</t>
  </si>
  <si>
    <t>Elven Weapons</t>
  </si>
  <si>
    <t>1d8+</t>
  </si>
  <si>
    <t>Total Equity:</t>
  </si>
  <si>
    <t>Seeker</t>
  </si>
  <si>
    <t>Class Skill from Travel Domain</t>
  </si>
  <si>
    <t>cleric 6</t>
  </si>
  <si>
    <t>seeker 1</t>
  </si>
  <si>
    <t>Divine Power</t>
  </si>
  <si>
    <t>3rd:  Holy Warrior</t>
  </si>
  <si>
    <t>2nd Shot</t>
  </si>
  <si>
    <t>Abyssal Might</t>
  </si>
  <si>
    <t>Aerial Alacrity</t>
  </si>
  <si>
    <t>Air Walk</t>
  </si>
  <si>
    <t>Aligned Aura</t>
  </si>
  <si>
    <t>Assay Resistance</t>
  </si>
  <si>
    <t>Assay Spell Resistance</t>
  </si>
  <si>
    <t>Astral Hospice</t>
  </si>
  <si>
    <t>Beast Claws</t>
  </si>
  <si>
    <t>Blight</t>
  </si>
  <si>
    <t>Blindsight</t>
  </si>
  <si>
    <t>Blood of the Martyr</t>
  </si>
  <si>
    <t>Castigate</t>
  </si>
  <si>
    <t>Celestial Brilliance</t>
  </si>
  <si>
    <t>Claws of the Savage</t>
  </si>
  <si>
    <t>Confound</t>
  </si>
  <si>
    <t>Control Water</t>
  </si>
  <si>
    <t>Cure Critical Wounds</t>
  </si>
  <si>
    <t>Dampen Magic</t>
  </si>
  <si>
    <t>Death Ward</t>
  </si>
  <si>
    <t>Dimensional Anchor</t>
  </si>
  <si>
    <t>Discern Lies</t>
  </si>
  <si>
    <t>Dismissal</t>
  </si>
  <si>
    <t>Divine Storm</t>
  </si>
  <si>
    <t>Dragon Blight</t>
  </si>
  <si>
    <t>Dust to Dust</t>
  </si>
  <si>
    <t>Focus Touchstone Energy</t>
  </si>
  <si>
    <t>Freedom of Movement</t>
  </si>
  <si>
    <t>Giant Vermin</t>
  </si>
  <si>
    <t>Greater Status</t>
  </si>
  <si>
    <t>Harrier</t>
  </si>
  <si>
    <t>Hell’s Power</t>
  </si>
  <si>
    <t>Identify Transgressor</t>
  </si>
  <si>
    <t>Imbue w Spell Ability</t>
  </si>
  <si>
    <t>Inflict Critical Wounds</t>
  </si>
  <si>
    <t>Light of Purity</t>
  </si>
  <si>
    <t>Magic Weapon, Greater</t>
  </si>
  <si>
    <t>Moral Façade</t>
  </si>
  <si>
    <t>Nchaser’s Glowing Orb</t>
  </si>
  <si>
    <t>Neutralize Poison</t>
  </si>
  <si>
    <t>Planar Ally, Lesser</t>
  </si>
  <si>
    <t>Planar Tolerance</t>
  </si>
  <si>
    <t>Poison</t>
  </si>
  <si>
    <t>Psychic Poison</t>
  </si>
  <si>
    <t>Recitation</t>
  </si>
  <si>
    <t>Remove Fatigue</t>
  </si>
  <si>
    <t>Repel Vermin</t>
  </si>
  <si>
    <t>Restoration</t>
  </si>
  <si>
    <t>Revelation</t>
  </si>
  <si>
    <t>Runic Marker</t>
  </si>
  <si>
    <t>Sacred Item</t>
  </si>
  <si>
    <t>Seed of Life</t>
  </si>
  <si>
    <t>Sending</t>
  </si>
  <si>
    <t>Spell Immunity</t>
  </si>
  <si>
    <t>Spiritual Advisor</t>
  </si>
  <si>
    <t>Stars of Arvandor</t>
  </si>
  <si>
    <t>Stars of Mystra</t>
  </si>
  <si>
    <t>Stars of Selûne</t>
  </si>
  <si>
    <t>Stop Heart</t>
  </si>
  <si>
    <t>Summon Monster IV</t>
  </si>
  <si>
    <t>Summon Undead IV</t>
  </si>
  <si>
    <t>Sustain</t>
  </si>
  <si>
    <t>Sword of Conscience</t>
  </si>
  <si>
    <t>Unfailing Endurance</t>
  </si>
  <si>
    <t>Wall of Good</t>
  </si>
  <si>
    <t>Wall of Sand</t>
  </si>
  <si>
    <t>Weapon of the Deity</t>
  </si>
  <si>
    <t>Weather Eye</t>
  </si>
  <si>
    <t>V S M Demon</t>
  </si>
  <si>
    <t>Book of Vile Darkness</t>
  </si>
  <si>
    <t>Swift</t>
  </si>
  <si>
    <t>Races of the Wild</t>
  </si>
  <si>
    <t>PHB</t>
  </si>
  <si>
    <t>20’ or 60’</t>
  </si>
  <si>
    <t>Complete Champion</t>
  </si>
  <si>
    <t>Complete Arcane</t>
  </si>
  <si>
    <t>Spell Compendium</t>
  </si>
  <si>
    <t>Planar Handbook</t>
  </si>
  <si>
    <t>Defenders of the Faith</t>
  </si>
  <si>
    <t>Magic of Faerûn</t>
  </si>
  <si>
    <t>Book of Exalted Deeds</t>
  </si>
  <si>
    <t>Dragons of Faerûn</t>
  </si>
  <si>
    <t>V S M Devil</t>
  </si>
  <si>
    <t>V S Drug Locat.</t>
  </si>
  <si>
    <t>V S DF0 min</t>
  </si>
  <si>
    <t>Player’s Guide to Faerûn</t>
  </si>
  <si>
    <t>20’</t>
  </si>
  <si>
    <t>Unapproachable East</t>
  </si>
  <si>
    <t>S</t>
  </si>
  <si>
    <t>Champions of Valor</t>
  </si>
  <si>
    <t>10+1 rnd/lvl</t>
  </si>
  <si>
    <t>12 hours</t>
  </si>
  <si>
    <t>S Drug</t>
  </si>
  <si>
    <t>Libris Mortis</t>
  </si>
  <si>
    <t>6 hrs/lvl</t>
  </si>
  <si>
    <t>V DF</t>
  </si>
  <si>
    <t>Conc. + 1/lvl</t>
  </si>
  <si>
    <t>1+1 mile/lvl</t>
  </si>
  <si>
    <t>Complete Divine</t>
  </si>
  <si>
    <t>PHB II</t>
  </si>
  <si>
    <t>Reference</t>
  </si>
  <si>
    <t>Page</t>
  </si>
  <si>
    <t>Amanuensis</t>
  </si>
  <si>
    <t>No Light</t>
  </si>
  <si>
    <t>Virtue</t>
  </si>
  <si>
    <t>Blade of Blood</t>
  </si>
  <si>
    <t>Consecrate</t>
  </si>
  <si>
    <t>Divine Flame</t>
  </si>
  <si>
    <t>15’</t>
  </si>
  <si>
    <t>Deific Vengeance</t>
  </si>
  <si>
    <t>Divine Insight</t>
  </si>
  <si>
    <t>Complete Adventurer</t>
  </si>
  <si>
    <t>Divine Zephyr</t>
  </si>
  <si>
    <t>Eagle’s Splendor</t>
  </si>
  <si>
    <t>Ease Pain</t>
  </si>
  <si>
    <t>S DF</t>
  </si>
  <si>
    <t>Estanna’s Stew</t>
  </si>
  <si>
    <t>Interfaith Blessing</t>
  </si>
  <si>
    <t>Restoration, Lesser</t>
  </si>
  <si>
    <t>Owl’s Wisdom</t>
  </si>
  <si>
    <t>Master Cavalier</t>
  </si>
  <si>
    <t>Portal Well</t>
  </si>
  <si>
    <t>Resist Energy</t>
  </si>
  <si>
    <t>Soul Ward</t>
  </si>
  <si>
    <t>Stay the Hand</t>
  </si>
  <si>
    <t>Status</t>
  </si>
  <si>
    <t>Sweet Water</t>
  </si>
  <si>
    <t>Wave of Grief</t>
  </si>
  <si>
    <t>S M</t>
  </si>
  <si>
    <t>Affliction</t>
  </si>
  <si>
    <t>Attune Form</t>
  </si>
  <si>
    <t>Bladebane</t>
  </si>
  <si>
    <t>Blessed Sight</t>
  </si>
  <si>
    <t>Blindness/Deafness</t>
  </si>
  <si>
    <t>Briar Web</t>
  </si>
  <si>
    <t>Chain of Eyes</t>
  </si>
  <si>
    <t>Circle Dance</t>
  </si>
  <si>
    <t>Curse of the Brute</t>
  </si>
  <si>
    <t>Energize Potion</t>
  </si>
  <si>
    <t>Flame of Faith</t>
  </si>
  <si>
    <t>Forest Eyes</t>
  </si>
  <si>
    <t>Unlimited</t>
  </si>
  <si>
    <t>Heart’s Ease</t>
  </si>
  <si>
    <t>Hesitate</t>
  </si>
  <si>
    <t>1 IA</t>
  </si>
  <si>
    <t>Inspired Aim</t>
  </si>
  <si>
    <t>40’</t>
  </si>
  <si>
    <t>Protection from Energy</t>
  </si>
  <si>
    <t>Refreshment</t>
  </si>
  <si>
    <t>Remove Nausea</t>
  </si>
  <si>
    <t>Resist Energy, Mass</t>
  </si>
  <si>
    <t>Ring of Blades</t>
  </si>
  <si>
    <t>Summon Undead III</t>
  </si>
  <si>
    <t>DMG 220</t>
  </si>
  <si>
    <t>-</t>
  </si>
  <si>
    <t>Grapple</t>
  </si>
  <si>
    <t>Mithral Chain Shirt +2</t>
  </si>
  <si>
    <t>MW Potion Belt</t>
  </si>
  <si>
    <t>Holds 10 vials</t>
  </si>
  <si>
    <t>Domain 1:  Elf</t>
  </si>
  <si>
    <t>Domain 2:  War</t>
  </si>
  <si>
    <t>Domain 3:  Travel</t>
  </si>
  <si>
    <t>All Armor and Shields (not tower)</t>
  </si>
  <si>
    <t>1d8</t>
  </si>
  <si>
    <t>+1 within 30’</t>
  </si>
  <si>
    <t>Bludgeoning damage</t>
  </si>
  <si>
    <t>seeker 2</t>
  </si>
  <si>
    <t>seeker 3</t>
  </si>
  <si>
    <t>9th:  Extend Spell</t>
  </si>
  <si>
    <t>Magic Circle vs Evil</t>
  </si>
  <si>
    <t>Healing Belt</t>
  </si>
  <si>
    <t>Swiftfooted</t>
  </si>
  <si>
    <t>seeker 4</t>
  </si>
  <si>
    <t>1st:  Dragonfriend</t>
  </si>
  <si>
    <t>Align Weapon</t>
  </si>
  <si>
    <t>Righteous Wrath of the Faithful</t>
  </si>
  <si>
    <t>Bow, 2nd Shot</t>
  </si>
  <si>
    <t>Bow, Rapid Firing</t>
  </si>
  <si>
    <r>
      <t xml:space="preserve">Bow, </t>
    </r>
    <r>
      <rPr>
        <i/>
        <sz val="12"/>
        <rFont val="Times New Roman"/>
        <family val="1"/>
      </rPr>
      <t>haste</t>
    </r>
  </si>
  <si>
    <r>
      <t xml:space="preserve">Bow, </t>
    </r>
    <r>
      <rPr>
        <i/>
        <sz val="12"/>
        <rFont val="Times New Roman"/>
        <family val="1"/>
      </rPr>
      <t>divine power</t>
    </r>
  </si>
  <si>
    <t>Greater Crystal of Aquatic Action</t>
  </si>
  <si>
    <t>Wand of Cure Light Wounds</t>
  </si>
  <si>
    <t>10 charges</t>
  </si>
  <si>
    <t>Potion of Delay Poison</t>
  </si>
  <si>
    <t>Potion of Lesser Restoration</t>
  </si>
  <si>
    <t>Bow of the Wintermoon +4</t>
  </si>
  <si>
    <t>Deity:</t>
  </si>
  <si>
    <t>Solonor Θ</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</si>
  <si>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</si>
  <si>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Simple Weapons, Martial Weapons</t>
  </si>
  <si>
    <t>Folding Boat/Ship</t>
  </si>
  <si>
    <t>Scarab</t>
  </si>
  <si>
    <t>Profession:  Sailor</t>
  </si>
  <si>
    <t>Divine Agility</t>
  </si>
  <si>
    <t>Holy Transformation, Lesser</t>
  </si>
  <si>
    <t>True Strike (domain)</t>
  </si>
  <si>
    <t>Fly (domain)</t>
  </si>
  <si>
    <t>Divine Power (domain)</t>
  </si>
  <si>
    <t>Shield of Faith, Mass</t>
  </si>
  <si>
    <t>Flame Strike (domain)</t>
  </si>
  <si>
    <t>Cat’s Grace (domain)</t>
  </si>
  <si>
    <t>Bracelet of the Planar Champion</t>
  </si>
  <si>
    <t>Crystal of Electrical Assault, Greater</t>
  </si>
  <si>
    <t>1d6</t>
  </si>
  <si>
    <t>+ Dazzle 1 round</t>
  </si>
  <si>
    <t>Wealth Cap:</t>
  </si>
  <si>
    <t>Remaining Balance:</t>
  </si>
  <si>
    <t>NPC</t>
  </si>
  <si>
    <t>?</t>
  </si>
  <si>
    <t>q</t>
  </si>
  <si>
    <t>The</t>
  </si>
  <si>
    <t>Seeker of the Misty Isle</t>
  </si>
  <si>
    <t>þ</t>
  </si>
  <si>
    <t>AC:</t>
  </si>
  <si>
    <t>Surefooted</t>
  </si>
  <si>
    <t>Corellon’s Perception</t>
  </si>
  <si>
    <t>Find the Path</t>
  </si>
  <si>
    <r>
      <rPr>
        <b/>
        <sz val="12"/>
        <rFont val="Times New Roman"/>
        <family val="1"/>
      </rPr>
      <t xml:space="preserve">Surefooted:  </t>
    </r>
    <r>
      <rPr>
        <sz val="12"/>
        <rFont val="Times New Roman"/>
        <family val="1"/>
      </rPr>
      <t xml:space="preserve">Ignore DC modifiers on Balance, Move Silently, and Tumble checks derived from the </t>
    </r>
    <r>
      <rPr>
        <b/>
        <sz val="12"/>
        <rFont val="Times New Roman"/>
        <family val="1"/>
      </rPr>
      <t xml:space="preserve">surface </t>
    </r>
    <r>
      <rPr>
        <sz val="12"/>
        <rFont val="Times New Roman"/>
        <family val="1"/>
      </rPr>
      <t xml:space="preserve">or </t>
    </r>
    <r>
      <rPr>
        <b/>
        <sz val="12"/>
        <rFont val="Times New Roman"/>
        <family val="1"/>
      </rPr>
      <t>terrain</t>
    </r>
    <r>
      <rPr>
        <sz val="12"/>
        <rFont val="Times New Roman"/>
        <family val="1"/>
      </rPr>
      <t>.</t>
    </r>
  </si>
  <si>
    <t>12th:  ?</t>
  </si>
  <si>
    <t>Morningstar +2</t>
  </si>
  <si>
    <t>Morningstar +2, 2nd Attack</t>
  </si>
  <si>
    <r>
      <t xml:space="preserve">+2 versus Enchantments; +1 </t>
    </r>
    <r>
      <rPr>
        <i/>
        <sz val="13"/>
        <rFont val="Times New Roman"/>
        <family val="1"/>
      </rPr>
      <t>haste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</si>
</sst>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3C0A]\ #,##0"/>
  </numFmts>
  <fonts count="67"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b/>
      <sz val="12"/>
      <color rgb="FF0000FF"/>
      <name val="Times New Roman"/>
      <family val="1"/>
    </font>
    <font>
      <sz val="12"/>
      <color rgb="FF0000FF"/>
      <name val="Times New Roman"/>
      <family val="1"/>
    </font>
    <font>
      <sz val="13"/>
      <color rgb="FFFF0000"/>
      <name val="Times New Roman"/>
      <family val="1"/>
    </font>
    <font>
      <i/>
      <sz val="12"/>
      <color indexed="81"/>
      <name val="Times New Roman"/>
      <family val="1"/>
    </font>
    <font>
      <i/>
      <sz val="20"/>
      <color indexed="17"/>
      <name val="Times New Roman"/>
      <family val="1"/>
    </font>
    <font>
      <i/>
      <sz val="20"/>
      <color rgb="FF0000FF"/>
      <name val="Times New Roman"/>
      <family val="1"/>
    </font>
    <font>
      <i/>
      <sz val="12"/>
      <name val="Times New Roman"/>
      <family val="1"/>
    </font>
    <font>
      <b/>
      <sz val="13"/>
      <color rgb="FF00B0F0"/>
      <name val="Times New Roman"/>
      <family val="1"/>
    </font>
    <font>
      <i/>
      <sz val="13"/>
      <name val="Times New Roman"/>
      <family val="1"/>
    </font>
  </fonts>
  <fills count="23">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indexed="12"/>
        <bgColor indexed="64"/>
      </patternFill>
    </fill>
    <fill>
      <patternFill patternType="solid">
        <fgColor rgb="FF66FF3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CCFFCC"/>
        <bgColor indexed="55"/>
      </patternFill>
    </fill>
    <fill>
      <patternFill patternType="solid">
        <fgColor rgb="FFFFFF00"/>
        <bgColor indexed="64"/>
      </patternFill>
    </fill>
    <fill>
      <patternFill patternType="solid">
        <fgColor rgb="FFFFC000"/>
        <bgColor indexed="64"/>
      </patternFill>
    </fill>
  </fills>
  <borders count="12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double">
        <color indexed="64"/>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style="double">
        <color indexed="64"/>
      </right>
      <top style="medium">
        <color indexed="64"/>
      </top>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double">
        <color indexed="64"/>
      </left>
      <right style="hair">
        <color indexed="64"/>
      </right>
      <top/>
      <bottom/>
      <diagonal/>
    </border>
    <border>
      <left style="hair">
        <color indexed="64"/>
      </left>
      <right style="hair">
        <color indexed="64"/>
      </right>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right style="hair">
        <color indexed="64"/>
      </right>
      <top style="medium">
        <color indexed="64"/>
      </top>
      <bottom/>
      <diagonal/>
    </border>
    <border>
      <left/>
      <right style="hair">
        <color indexed="64"/>
      </right>
      <top/>
      <bottom/>
      <diagonal/>
    </border>
    <border>
      <left style="hair">
        <color indexed="64"/>
      </left>
      <right style="double">
        <color indexed="64"/>
      </right>
      <top/>
      <bottom style="double">
        <color indexed="64"/>
      </bottom>
      <diagonal/>
    </border>
    <border>
      <left style="hair">
        <color indexed="64"/>
      </left>
      <right style="double">
        <color indexed="64"/>
      </right>
      <top style="medium">
        <color indexed="64"/>
      </top>
      <bottom/>
      <diagonal/>
    </border>
    <border>
      <left style="hair">
        <color indexed="64"/>
      </left>
      <right/>
      <top style="hair">
        <color indexed="64"/>
      </top>
      <bottom/>
      <diagonal/>
    </border>
    <border>
      <left style="double">
        <color indexed="64"/>
      </left>
      <right/>
      <top/>
      <bottom style="hair">
        <color indexed="64"/>
      </bottom>
      <diagonal/>
    </border>
    <border>
      <left/>
      <right/>
      <top/>
      <bottom style="hair">
        <color indexed="64"/>
      </bottom>
      <diagonal/>
    </border>
    <border>
      <left style="thin">
        <color indexed="64"/>
      </left>
      <right style="double">
        <color indexed="64"/>
      </right>
      <top/>
      <bottom style="hair">
        <color indexed="64"/>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8" fillId="0" borderId="0"/>
    <xf numFmtId="0" fontId="1" fillId="0" borderId="0"/>
    <xf numFmtId="0" fontId="41" fillId="0" borderId="0"/>
    <xf numFmtId="0" fontId="1" fillId="0" borderId="0"/>
    <xf numFmtId="0" fontId="1" fillId="0" borderId="0"/>
  </cellStyleXfs>
  <cellXfs count="507">
    <xf numFmtId="0" fontId="0" fillId="0" borderId="0" xfId="0"/>
    <xf numFmtId="9" fontId="6" fillId="0" borderId="25" xfId="2" applyFont="1" applyFill="1" applyBorder="1" applyAlignment="1">
      <alignment horizontal="center" vertical="center" shrinkToFit="1"/>
    </xf>
    <xf numFmtId="0" fontId="11" fillId="3" borderId="68" xfId="0" applyFont="1" applyFill="1" applyBorder="1" applyAlignment="1">
      <alignment horizontal="centerContinuous" vertical="center"/>
    </xf>
    <xf numFmtId="0" fontId="11" fillId="3" borderId="41" xfId="0" applyFont="1" applyFill="1" applyBorder="1" applyAlignment="1">
      <alignment horizontal="center" vertical="center"/>
    </xf>
    <xf numFmtId="0" fontId="11" fillId="3" borderId="41" xfId="0" applyFont="1" applyFill="1" applyBorder="1" applyAlignment="1">
      <alignment horizontal="center" vertical="center" wrapText="1"/>
    </xf>
    <xf numFmtId="0" fontId="48" fillId="14" borderId="40" xfId="0" applyFont="1" applyFill="1" applyBorder="1" applyAlignment="1">
      <alignment horizontal="center" vertical="center" wrapText="1"/>
    </xf>
    <xf numFmtId="0" fontId="11" fillId="3" borderId="69" xfId="0" applyFont="1" applyFill="1" applyBorder="1" applyAlignment="1">
      <alignment horizontal="center" vertical="center"/>
    </xf>
    <xf numFmtId="0" fontId="3" fillId="0" borderId="0" xfId="0" applyFont="1" applyAlignment="1">
      <alignment vertical="center"/>
    </xf>
    <xf numFmtId="0" fontId="53" fillId="0" borderId="33" xfId="0" applyFont="1" applyBorder="1" applyAlignment="1">
      <alignment horizontal="centerContinuous" vertical="center" wrapText="1"/>
    </xf>
    <xf numFmtId="0" fontId="54" fillId="0" borderId="33" xfId="0" applyFont="1" applyBorder="1" applyAlignment="1">
      <alignment horizontal="centerContinuous" vertical="center" wrapText="1"/>
    </xf>
    <xf numFmtId="0" fontId="6" fillId="0" borderId="24" xfId="8" applyFont="1" applyBorder="1" applyAlignment="1">
      <alignment horizontal="center" vertical="center" shrinkToFit="1"/>
    </xf>
    <xf numFmtId="0" fontId="6" fillId="0" borderId="25" xfId="2" applyNumberFormat="1" applyFont="1" applyFill="1" applyBorder="1" applyAlignment="1">
      <alignment horizontal="center" vertical="center" shrinkToFit="1"/>
    </xf>
    <xf numFmtId="9" fontId="6" fillId="0" borderId="25" xfId="2" applyFont="1" applyBorder="1" applyAlignment="1">
      <alignment horizontal="center" vertical="center" shrinkToFit="1"/>
    </xf>
    <xf numFmtId="9" fontId="6" fillId="0" borderId="14" xfId="2" applyFont="1" applyFill="1" applyBorder="1" applyAlignment="1">
      <alignment horizontal="center" vertical="center" shrinkToFit="1"/>
    </xf>
    <xf numFmtId="0" fontId="6" fillId="0" borderId="24" xfId="8" applyFont="1" applyBorder="1" applyAlignment="1">
      <alignment horizontal="center" vertical="center" wrapText="1"/>
    </xf>
    <xf numFmtId="0" fontId="6" fillId="11" borderId="24" xfId="8" applyFont="1" applyFill="1" applyBorder="1" applyAlignment="1">
      <alignment horizontal="center" vertical="center"/>
    </xf>
    <xf numFmtId="9" fontId="6" fillId="0" borderId="24" xfId="2" applyFont="1" applyBorder="1" applyAlignment="1">
      <alignment horizontal="center" vertical="center" shrinkToFit="1"/>
    </xf>
    <xf numFmtId="0" fontId="6" fillId="0" borderId="25" xfId="2" applyNumberFormat="1" applyFont="1" applyBorder="1" applyAlignment="1">
      <alignment horizontal="center" vertical="center" shrinkToFit="1"/>
    </xf>
    <xf numFmtId="9" fontId="6" fillId="0" borderId="24" xfId="2" applyFont="1" applyFill="1" applyBorder="1" applyAlignment="1">
      <alignment horizontal="center" vertical="center" shrinkToFit="1"/>
    </xf>
    <xf numFmtId="0" fontId="6" fillId="0" borderId="14" xfId="2" applyNumberFormat="1" applyFont="1" applyFill="1" applyBorder="1" applyAlignment="1">
      <alignment horizontal="center" vertical="center" shrinkToFit="1"/>
    </xf>
    <xf numFmtId="0" fontId="3" fillId="0" borderId="74" xfId="0" applyFont="1" applyBorder="1" applyAlignment="1">
      <alignment horizontal="right" vertical="center"/>
    </xf>
    <xf numFmtId="0" fontId="3" fillId="0" borderId="76" xfId="0" applyFont="1" applyBorder="1" applyAlignment="1">
      <alignment horizontal="right" vertical="center"/>
    </xf>
    <xf numFmtId="0" fontId="49" fillId="15" borderId="74" xfId="0" applyFont="1" applyFill="1" applyBorder="1" applyAlignment="1">
      <alignment horizontal="right" vertical="center"/>
    </xf>
    <xf numFmtId="0" fontId="6" fillId="0" borderId="24" xfId="0" applyFont="1" applyBorder="1" applyAlignment="1">
      <alignment horizontal="center" vertical="center" shrinkToFit="1"/>
    </xf>
    <xf numFmtId="0" fontId="6" fillId="0" borderId="26" xfId="0" applyFont="1" applyBorder="1" applyAlignment="1">
      <alignment horizontal="center" vertical="center" wrapText="1"/>
    </xf>
    <xf numFmtId="0" fontId="6" fillId="0" borderId="26" xfId="0" quotePrefix="1" applyFont="1" applyBorder="1" applyAlignment="1">
      <alignment horizontal="center" vertical="center" wrapText="1"/>
    </xf>
    <xf numFmtId="0" fontId="6" fillId="0" borderId="26" xfId="8" applyFont="1" applyBorder="1" applyAlignment="1">
      <alignment horizontal="center" vertical="center" wrapText="1"/>
    </xf>
    <xf numFmtId="0" fontId="24" fillId="0" borderId="33" xfId="0" applyFont="1" applyBorder="1" applyAlignment="1">
      <alignment horizontal="centerContinuous" vertical="center" wrapText="1"/>
    </xf>
    <xf numFmtId="9" fontId="6" fillId="0" borderId="51" xfId="2" applyFont="1" applyFill="1" applyBorder="1" applyAlignment="1">
      <alignment horizontal="center" vertical="center" shrinkToFit="1"/>
    </xf>
    <xf numFmtId="0" fontId="6" fillId="0" borderId="58" xfId="0" applyFont="1" applyBorder="1" applyAlignment="1">
      <alignment horizontal="centerContinuous" vertical="center"/>
    </xf>
    <xf numFmtId="0" fontId="36" fillId="2" borderId="65" xfId="0" applyFont="1" applyFill="1" applyBorder="1" applyAlignment="1">
      <alignment horizontal="right" vertical="center"/>
    </xf>
    <xf numFmtId="0" fontId="37" fillId="2" borderId="66" xfId="0" applyFont="1" applyFill="1" applyBorder="1" applyAlignment="1">
      <alignment horizontal="left" vertical="center"/>
    </xf>
    <xf numFmtId="0" fontId="19" fillId="2" borderId="66" xfId="0" applyFont="1" applyFill="1" applyBorder="1" applyAlignment="1">
      <alignment horizontal="left" vertical="center"/>
    </xf>
    <xf numFmtId="0" fontId="3" fillId="2" borderId="66" xfId="0" applyFont="1" applyFill="1" applyBorder="1" applyAlignment="1">
      <alignment horizontal="centerContinuous" vertical="center"/>
    </xf>
    <xf numFmtId="0" fontId="4" fillId="2" borderId="66" xfId="0" applyFont="1" applyFill="1" applyBorder="1" applyAlignment="1">
      <alignment horizontal="centerContinuous" vertical="center"/>
    </xf>
    <xf numFmtId="0" fontId="35" fillId="2" borderId="67" xfId="1" applyFont="1" applyFill="1" applyBorder="1" applyAlignment="1" applyProtection="1">
      <alignment horizontal="right" vertical="center"/>
    </xf>
    <xf numFmtId="0" fontId="4" fillId="0" borderId="0" xfId="0" applyFont="1" applyAlignment="1">
      <alignment vertical="center"/>
    </xf>
    <xf numFmtId="0" fontId="5" fillId="0" borderId="1" xfId="0" applyFont="1" applyBorder="1" applyAlignment="1">
      <alignment horizontal="right" vertical="center"/>
    </xf>
    <xf numFmtId="0" fontId="6" fillId="0" borderId="0" xfId="0" applyFont="1" applyAlignment="1">
      <alignment horizontal="centerContinuous" vertical="center"/>
    </xf>
    <xf numFmtId="0" fontId="5" fillId="0" borderId="0" xfId="0" applyFont="1" applyAlignment="1">
      <alignment horizontal="right" vertical="center"/>
    </xf>
    <xf numFmtId="0" fontId="6" fillId="0" borderId="0" xfId="0" applyFont="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70" xfId="0" applyFont="1" applyFill="1" applyBorder="1" applyAlignment="1">
      <alignment horizontal="right" vertical="center"/>
    </xf>
    <xf numFmtId="0" fontId="5" fillId="4" borderId="71" xfId="0" applyFont="1" applyFill="1" applyBorder="1" applyAlignment="1">
      <alignment horizontal="right" vertical="center"/>
    </xf>
    <xf numFmtId="49" fontId="6" fillId="0" borderId="72" xfId="0" applyNumberFormat="1" applyFont="1" applyBorder="1" applyAlignment="1">
      <alignment horizontal="center" vertical="center"/>
    </xf>
    <xf numFmtId="0" fontId="6" fillId="0" borderId="0" xfId="0" applyFont="1" applyAlignment="1">
      <alignment horizontal="left" vertical="center"/>
    </xf>
    <xf numFmtId="0" fontId="5" fillId="4" borderId="11" xfId="0" applyFont="1" applyFill="1" applyBorder="1" applyAlignment="1">
      <alignment horizontal="right" vertical="center"/>
    </xf>
    <xf numFmtId="0" fontId="51" fillId="4" borderId="29" xfId="0" applyFont="1" applyFill="1" applyBorder="1" applyAlignment="1">
      <alignment horizontal="right" vertical="center"/>
    </xf>
    <xf numFmtId="0" fontId="6" fillId="0" borderId="12" xfId="0" applyFont="1" applyBorder="1" applyAlignment="1">
      <alignment horizontal="center" vertical="center"/>
    </xf>
    <xf numFmtId="0" fontId="7" fillId="2" borderId="13" xfId="0" applyFont="1" applyFill="1" applyBorder="1" applyAlignment="1">
      <alignment horizontal="right" vertical="center"/>
    </xf>
    <xf numFmtId="0" fontId="7" fillId="4" borderId="55"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4" borderId="54" xfId="0" applyFont="1" applyFill="1" applyBorder="1" applyAlignment="1">
      <alignment horizontal="right" vertical="center"/>
    </xf>
    <xf numFmtId="164" fontId="5" fillId="9" borderId="28" xfId="0" applyNumberFormat="1" applyFont="1" applyFill="1" applyBorder="1" applyAlignment="1">
      <alignment horizontal="center" vertical="center"/>
    </xf>
    <xf numFmtId="0" fontId="8" fillId="0" borderId="3" xfId="0" quotePrefix="1" applyFont="1" applyBorder="1" applyAlignment="1">
      <alignment horizontal="center" vertical="center"/>
    </xf>
    <xf numFmtId="0" fontId="5" fillId="0" borderId="27" xfId="0" applyFont="1" applyBorder="1" applyAlignment="1">
      <alignment horizontal="center" vertical="center"/>
    </xf>
    <xf numFmtId="0" fontId="42" fillId="2" borderId="4" xfId="0" applyFont="1" applyFill="1" applyBorder="1" applyAlignment="1">
      <alignment horizontal="right" vertical="center"/>
    </xf>
    <xf numFmtId="0" fontId="10" fillId="4" borderId="54" xfId="0" applyFont="1" applyFill="1" applyBorder="1" applyAlignment="1">
      <alignment horizontal="right" vertical="center"/>
    </xf>
    <xf numFmtId="0" fontId="21" fillId="2" borderId="4" xfId="0" applyFont="1" applyFill="1" applyBorder="1" applyAlignment="1">
      <alignment horizontal="right" vertical="center"/>
    </xf>
    <xf numFmtId="0" fontId="13" fillId="2" borderId="15" xfId="0" applyFont="1" applyFill="1" applyBorder="1" applyAlignment="1">
      <alignment horizontal="right" vertical="center"/>
    </xf>
    <xf numFmtId="49" fontId="25" fillId="0" borderId="23" xfId="0" applyNumberFormat="1"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Alignment="1">
      <alignment horizontal="right" vertical="center"/>
    </xf>
    <xf numFmtId="0" fontId="4" fillId="0" borderId="0" xfId="0" applyFont="1" applyAlignment="1">
      <alignment horizontal="left" vertical="center"/>
    </xf>
    <xf numFmtId="0" fontId="62" fillId="0" borderId="22" xfId="0" applyFont="1" applyBorder="1" applyAlignment="1">
      <alignment horizontal="centerContinuous" vertical="center"/>
    </xf>
    <xf numFmtId="0" fontId="14" fillId="0" borderId="0" xfId="0" applyFont="1" applyAlignment="1">
      <alignment horizontal="centerContinuous" vertical="center"/>
    </xf>
    <xf numFmtId="0" fontId="45" fillId="0" borderId="1" xfId="0" applyFont="1" applyBorder="1" applyAlignment="1">
      <alignment vertical="center"/>
    </xf>
    <xf numFmtId="0" fontId="5" fillId="0" borderId="24" xfId="0" applyFont="1" applyBorder="1" applyAlignment="1">
      <alignment horizontal="center" vertical="center"/>
    </xf>
    <xf numFmtId="0" fontId="6" fillId="0" borderId="24" xfId="0" applyFont="1" applyBorder="1" applyAlignment="1">
      <alignment horizontal="center" vertical="center"/>
    </xf>
    <xf numFmtId="1" fontId="6" fillId="0" borderId="24" xfId="0" applyNumberFormat="1" applyFont="1" applyBorder="1" applyAlignment="1">
      <alignment horizontal="center" vertical="center" wrapText="1"/>
    </xf>
    <xf numFmtId="0" fontId="43" fillId="14" borderId="25" xfId="0" applyFont="1" applyFill="1" applyBorder="1" applyAlignment="1">
      <alignment horizontal="center" vertical="center"/>
    </xf>
    <xf numFmtId="0" fontId="6" fillId="0" borderId="2" xfId="0" quotePrefix="1" applyFont="1" applyBorder="1" applyAlignment="1">
      <alignment horizontal="center" vertical="center"/>
    </xf>
    <xf numFmtId="0" fontId="47" fillId="0" borderId="1" xfId="0" applyFont="1" applyBorder="1" applyAlignment="1">
      <alignment vertical="center"/>
    </xf>
    <xf numFmtId="0" fontId="12" fillId="0" borderId="25" xfId="0" applyFont="1" applyBorder="1" applyAlignment="1">
      <alignment horizontal="center" vertical="center"/>
    </xf>
    <xf numFmtId="0" fontId="46" fillId="0" borderId="34" xfId="0" applyFont="1" applyBorder="1" applyAlignment="1">
      <alignment vertical="center"/>
    </xf>
    <xf numFmtId="0" fontId="5" fillId="0" borderId="50" xfId="0" applyFont="1" applyBorder="1" applyAlignment="1">
      <alignment horizontal="center" vertical="center"/>
    </xf>
    <xf numFmtId="0" fontId="6" fillId="0" borderId="50" xfId="0" applyFont="1" applyBorder="1" applyAlignment="1">
      <alignment horizontal="center" vertical="center"/>
    </xf>
    <xf numFmtId="0" fontId="48" fillId="0" borderId="50" xfId="0" applyFont="1" applyBorder="1" applyAlignment="1">
      <alignment horizontal="center" vertical="center" wrapText="1"/>
    </xf>
    <xf numFmtId="1" fontId="6" fillId="0" borderId="50" xfId="0" applyNumberFormat="1" applyFont="1" applyBorder="1" applyAlignment="1">
      <alignment horizontal="center" vertical="center" wrapText="1"/>
    </xf>
    <xf numFmtId="0" fontId="43" fillId="14" borderId="50" xfId="0" applyFont="1" applyFill="1" applyBorder="1" applyAlignment="1">
      <alignment horizontal="center" vertical="center"/>
    </xf>
    <xf numFmtId="0" fontId="6" fillId="0" borderId="36" xfId="0" quotePrefix="1" applyFont="1" applyBorder="1" applyAlignment="1">
      <alignment horizontal="center" vertical="center"/>
    </xf>
    <xf numFmtId="0" fontId="10" fillId="0" borderId="1" xfId="0" applyFont="1" applyBorder="1" applyAlignment="1">
      <alignment vertical="center"/>
    </xf>
    <xf numFmtId="49" fontId="15" fillId="0" borderId="24" xfId="0" applyNumberFormat="1" applyFont="1" applyBorder="1" applyAlignment="1">
      <alignment horizontal="center" vertical="center"/>
    </xf>
    <xf numFmtId="0" fontId="15" fillId="0" borderId="25" xfId="0" applyFont="1" applyBorder="1" applyAlignment="1">
      <alignment horizontal="center" vertical="center"/>
    </xf>
    <xf numFmtId="0" fontId="10" fillId="0" borderId="25" xfId="0" applyFont="1" applyBorder="1" applyAlignment="1">
      <alignment horizontal="center" vertical="center"/>
    </xf>
    <xf numFmtId="0" fontId="6" fillId="0" borderId="25" xfId="0" applyFont="1" applyBorder="1" applyAlignment="1">
      <alignment horizontal="center" vertical="center"/>
    </xf>
    <xf numFmtId="49" fontId="6" fillId="0" borderId="25" xfId="0" applyNumberFormat="1" applyFont="1" applyBorder="1" applyAlignment="1">
      <alignment horizontal="center" vertical="center"/>
    </xf>
    <xf numFmtId="0" fontId="6" fillId="0" borderId="26" xfId="0" applyFont="1" applyBorder="1" applyAlignment="1">
      <alignment horizontal="center" vertical="center"/>
    </xf>
    <xf numFmtId="0" fontId="18" fillId="0" borderId="0" xfId="0" applyFont="1" applyAlignment="1">
      <alignment vertical="center"/>
    </xf>
    <xf numFmtId="0" fontId="12" fillId="0" borderId="1" xfId="0" applyFont="1" applyBorder="1" applyAlignment="1">
      <alignment vertical="center"/>
    </xf>
    <xf numFmtId="49" fontId="23" fillId="0" borderId="24" xfId="0" applyNumberFormat="1" applyFont="1" applyBorder="1" applyAlignment="1">
      <alignment horizontal="center" vertical="center"/>
    </xf>
    <xf numFmtId="0" fontId="23" fillId="0" borderId="25" xfId="0" applyFont="1" applyBorder="1" applyAlignment="1">
      <alignment horizontal="center" vertical="center"/>
    </xf>
    <xf numFmtId="0" fontId="31" fillId="0" borderId="0" xfId="0" applyFont="1" applyAlignment="1">
      <alignment vertical="center"/>
    </xf>
    <xf numFmtId="0" fontId="13" fillId="0" borderId="1" xfId="0" applyFont="1" applyBorder="1" applyAlignment="1">
      <alignment vertical="center"/>
    </xf>
    <xf numFmtId="49" fontId="22" fillId="0" borderId="24" xfId="0" applyNumberFormat="1" applyFont="1" applyBorder="1" applyAlignment="1">
      <alignment horizontal="center" vertical="center"/>
    </xf>
    <xf numFmtId="0" fontId="22" fillId="0" borderId="25" xfId="0" applyFont="1" applyBorder="1" applyAlignment="1">
      <alignment horizontal="center" vertical="center"/>
    </xf>
    <xf numFmtId="0" fontId="13" fillId="0" borderId="25" xfId="0" applyFont="1" applyBorder="1" applyAlignment="1">
      <alignment horizontal="center" vertical="center"/>
    </xf>
    <xf numFmtId="0" fontId="29" fillId="0" borderId="0" xfId="0" applyFont="1" applyAlignment="1">
      <alignment vertical="center"/>
    </xf>
    <xf numFmtId="0" fontId="7" fillId="0" borderId="1" xfId="0" applyFont="1" applyBorder="1" applyAlignment="1">
      <alignment vertical="center"/>
    </xf>
    <xf numFmtId="49" fontId="16" fillId="0" borderId="24" xfId="0" applyNumberFormat="1" applyFont="1" applyBorder="1" applyAlignment="1">
      <alignment horizontal="center" vertical="center"/>
    </xf>
    <xf numFmtId="0" fontId="16" fillId="0" borderId="25" xfId="0" applyFont="1" applyBorder="1" applyAlignment="1">
      <alignment horizontal="center" vertical="center"/>
    </xf>
    <xf numFmtId="0" fontId="7" fillId="0" borderId="25" xfId="0" applyFont="1" applyBorder="1" applyAlignment="1">
      <alignment horizontal="center" vertical="center"/>
    </xf>
    <xf numFmtId="0" fontId="28" fillId="0" borderId="0" xfId="0" applyFont="1" applyAlignment="1">
      <alignment vertical="center"/>
    </xf>
    <xf numFmtId="0" fontId="9" fillId="8" borderId="1" xfId="0" applyFont="1" applyFill="1" applyBorder="1" applyAlignment="1">
      <alignment vertical="center"/>
    </xf>
    <xf numFmtId="0" fontId="6" fillId="8" borderId="24" xfId="0" applyFont="1" applyFill="1" applyBorder="1" applyAlignment="1">
      <alignment horizontal="center" vertical="center"/>
    </xf>
    <xf numFmtId="49" fontId="26" fillId="8" borderId="24" xfId="0" applyNumberFormat="1" applyFont="1" applyFill="1" applyBorder="1" applyAlignment="1">
      <alignment horizontal="center" vertical="center"/>
    </xf>
    <xf numFmtId="0" fontId="26" fillId="8" borderId="25" xfId="0" applyFont="1" applyFill="1" applyBorder="1" applyAlignment="1">
      <alignment horizontal="center" vertical="center"/>
    </xf>
    <xf numFmtId="0" fontId="9" fillId="8" borderId="25" xfId="0" applyFont="1" applyFill="1" applyBorder="1" applyAlignment="1">
      <alignment horizontal="center" vertical="center"/>
    </xf>
    <xf numFmtId="49" fontId="6" fillId="8" borderId="25" xfId="0" applyNumberFormat="1" applyFont="1" applyFill="1" applyBorder="1" applyAlignment="1">
      <alignment horizontal="center" vertical="center"/>
    </xf>
    <xf numFmtId="0" fontId="6" fillId="8" borderId="26" xfId="0" applyFont="1" applyFill="1" applyBorder="1" applyAlignment="1">
      <alignment horizontal="center" vertical="center"/>
    </xf>
    <xf numFmtId="0" fontId="10" fillId="5" borderId="1" xfId="0" applyFont="1" applyFill="1" applyBorder="1" applyAlignment="1">
      <alignment vertical="center"/>
    </xf>
    <xf numFmtId="0" fontId="6" fillId="5" borderId="24" xfId="0" applyFont="1" applyFill="1" applyBorder="1" applyAlignment="1">
      <alignment horizontal="center" vertical="center"/>
    </xf>
    <xf numFmtId="49" fontId="15" fillId="5" borderId="24" xfId="0" applyNumberFormat="1" applyFont="1" applyFill="1" applyBorder="1" applyAlignment="1">
      <alignment horizontal="center" vertical="center"/>
    </xf>
    <xf numFmtId="0" fontId="15" fillId="5" borderId="25" xfId="0" applyFont="1" applyFill="1" applyBorder="1" applyAlignment="1">
      <alignment horizontal="center" vertical="center"/>
    </xf>
    <xf numFmtId="0" fontId="10" fillId="5" borderId="25" xfId="0" applyFont="1" applyFill="1" applyBorder="1" applyAlignment="1">
      <alignment horizontal="center" vertical="center"/>
    </xf>
    <xf numFmtId="49" fontId="6" fillId="5" borderId="25" xfId="0" applyNumberFormat="1" applyFont="1" applyFill="1" applyBorder="1" applyAlignment="1">
      <alignment horizontal="center" vertical="center"/>
    </xf>
    <xf numFmtId="0" fontId="6" fillId="5" borderId="26" xfId="0" applyFont="1" applyFill="1" applyBorder="1" applyAlignment="1">
      <alignment horizontal="center" vertical="center"/>
    </xf>
    <xf numFmtId="0" fontId="30" fillId="0" borderId="0" xfId="0" applyFont="1" applyAlignment="1">
      <alignment vertical="center"/>
    </xf>
    <xf numFmtId="0" fontId="6" fillId="0" borderId="26" xfId="0" quotePrefix="1" applyFont="1" applyBorder="1" applyAlignment="1">
      <alignment horizontal="center" vertical="center"/>
    </xf>
    <xf numFmtId="0" fontId="10" fillId="6" borderId="1" xfId="0" applyFont="1" applyFill="1" applyBorder="1" applyAlignment="1">
      <alignment vertical="center"/>
    </xf>
    <xf numFmtId="0" fontId="6" fillId="6" borderId="24" xfId="0" applyFont="1" applyFill="1" applyBorder="1" applyAlignment="1">
      <alignment horizontal="center" vertical="center"/>
    </xf>
    <xf numFmtId="49" fontId="15" fillId="6" borderId="24" xfId="0" applyNumberFormat="1" applyFont="1" applyFill="1" applyBorder="1" applyAlignment="1">
      <alignment horizontal="center" vertical="center"/>
    </xf>
    <xf numFmtId="0" fontId="15" fillId="6" borderId="25" xfId="0" applyFont="1" applyFill="1" applyBorder="1" applyAlignment="1">
      <alignment horizontal="center" vertical="center"/>
    </xf>
    <xf numFmtId="0" fontId="10" fillId="6" borderId="25" xfId="0"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Font="1" applyFill="1" applyBorder="1" applyAlignment="1">
      <alignment horizontal="center" vertical="center"/>
    </xf>
    <xf numFmtId="0" fontId="21" fillId="10" borderId="1" xfId="0" applyFont="1" applyFill="1" applyBorder="1" applyAlignment="1">
      <alignment vertical="center"/>
    </xf>
    <xf numFmtId="0" fontId="6" fillId="10" borderId="24" xfId="0" applyFont="1" applyFill="1" applyBorder="1" applyAlignment="1">
      <alignment horizontal="center" vertical="center"/>
    </xf>
    <xf numFmtId="49" fontId="27" fillId="10" borderId="24" xfId="0" applyNumberFormat="1" applyFont="1" applyFill="1" applyBorder="1" applyAlignment="1">
      <alignment horizontal="center" vertical="center"/>
    </xf>
    <xf numFmtId="0" fontId="27" fillId="10" borderId="25" xfId="0" applyFont="1" applyFill="1" applyBorder="1" applyAlignment="1">
      <alignment horizontal="center" vertical="center"/>
    </xf>
    <xf numFmtId="0" fontId="21" fillId="10" borderId="25" xfId="0" applyFont="1" applyFill="1" applyBorder="1" applyAlignment="1">
      <alignment horizontal="center" vertical="center"/>
    </xf>
    <xf numFmtId="49" fontId="6" fillId="10" borderId="25" xfId="0" applyNumberFormat="1" applyFont="1" applyFill="1" applyBorder="1" applyAlignment="1">
      <alignment horizontal="center" vertical="center"/>
    </xf>
    <xf numFmtId="0" fontId="6" fillId="10" borderId="26" xfId="0" applyFont="1" applyFill="1" applyBorder="1" applyAlignment="1">
      <alignment horizontal="center" vertical="center"/>
    </xf>
    <xf numFmtId="0" fontId="13" fillId="6" borderId="1" xfId="0" applyFont="1" applyFill="1" applyBorder="1" applyAlignment="1">
      <alignment vertical="center"/>
    </xf>
    <xf numFmtId="49" fontId="22" fillId="7" borderId="24" xfId="0" applyNumberFormat="1" applyFont="1" applyFill="1" applyBorder="1" applyAlignment="1">
      <alignment horizontal="center" vertical="center"/>
    </xf>
    <xf numFmtId="0" fontId="22" fillId="7" borderId="25" xfId="0" applyFont="1" applyFill="1" applyBorder="1" applyAlignment="1">
      <alignment horizontal="center" vertical="center"/>
    </xf>
    <xf numFmtId="0" fontId="13" fillId="6" borderId="25" xfId="0" applyFont="1" applyFill="1" applyBorder="1" applyAlignment="1">
      <alignment horizontal="center" vertical="center"/>
    </xf>
    <xf numFmtId="0" fontId="10" fillId="8" borderId="1" xfId="0" applyFont="1" applyFill="1" applyBorder="1" applyAlignment="1">
      <alignment vertical="center"/>
    </xf>
    <xf numFmtId="49" fontId="15" fillId="8" borderId="24" xfId="0" applyNumberFormat="1" applyFont="1" applyFill="1" applyBorder="1" applyAlignment="1">
      <alignment horizontal="center" vertical="center"/>
    </xf>
    <xf numFmtId="0" fontId="15" fillId="8" borderId="25" xfId="0" applyFont="1" applyFill="1" applyBorder="1" applyAlignment="1">
      <alignment horizontal="center" vertical="center"/>
    </xf>
    <xf numFmtId="0" fontId="10" fillId="8" borderId="25" xfId="0" applyFont="1" applyFill="1" applyBorder="1" applyAlignment="1">
      <alignment horizontal="center" vertical="center"/>
    </xf>
    <xf numFmtId="0" fontId="21" fillId="0" borderId="1" xfId="0" applyFont="1" applyBorder="1" applyAlignment="1">
      <alignment vertical="center"/>
    </xf>
    <xf numFmtId="49" fontId="27" fillId="0" borderId="24" xfId="0" applyNumberFormat="1" applyFont="1" applyBorder="1" applyAlignment="1">
      <alignment horizontal="center" vertical="center"/>
    </xf>
    <xf numFmtId="0" fontId="27" fillId="0" borderId="25" xfId="0" applyFont="1" applyBorder="1" applyAlignment="1">
      <alignment horizontal="center" vertical="center"/>
    </xf>
    <xf numFmtId="0" fontId="21" fillId="0" borderId="25" xfId="0" applyFont="1" applyBorder="1" applyAlignment="1">
      <alignment horizontal="center" vertical="center"/>
    </xf>
    <xf numFmtId="0" fontId="12"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Font="1" applyFill="1" applyBorder="1" applyAlignment="1">
      <alignment horizontal="center" vertical="center"/>
    </xf>
    <xf numFmtId="0" fontId="12" fillId="5" borderId="25" xfId="0" applyFont="1" applyFill="1" applyBorder="1" applyAlignment="1">
      <alignment horizontal="center" vertical="center"/>
    </xf>
    <xf numFmtId="0" fontId="13" fillId="10" borderId="1" xfId="0" applyFont="1" applyFill="1" applyBorder="1" applyAlignment="1">
      <alignment vertical="center"/>
    </xf>
    <xf numFmtId="49" fontId="22" fillId="10" borderId="24" xfId="0" applyNumberFormat="1" applyFont="1" applyFill="1" applyBorder="1" applyAlignment="1">
      <alignment horizontal="center" vertical="center"/>
    </xf>
    <xf numFmtId="0" fontId="22" fillId="10" borderId="25" xfId="0" applyFont="1" applyFill="1" applyBorder="1" applyAlignment="1">
      <alignment horizontal="center" vertical="center"/>
    </xf>
    <xf numFmtId="0" fontId="13" fillId="10" borderId="25" xfId="0" applyFont="1" applyFill="1" applyBorder="1" applyAlignment="1">
      <alignment horizontal="center" vertical="center"/>
    </xf>
    <xf numFmtId="0" fontId="6" fillId="11" borderId="24" xfId="0" applyFont="1" applyFill="1" applyBorder="1" applyAlignment="1">
      <alignment horizontal="center" vertical="center"/>
    </xf>
    <xf numFmtId="49" fontId="6" fillId="11" borderId="25" xfId="0" applyNumberFormat="1" applyFont="1" applyFill="1" applyBorder="1" applyAlignment="1">
      <alignment horizontal="center" vertical="center"/>
    </xf>
    <xf numFmtId="0" fontId="10" fillId="11" borderId="1" xfId="0" applyFont="1" applyFill="1" applyBorder="1" applyAlignment="1">
      <alignment vertical="center"/>
    </xf>
    <xf numFmtId="49" fontId="15" fillId="11" borderId="24" xfId="0" applyNumberFormat="1" applyFont="1" applyFill="1" applyBorder="1" applyAlignment="1">
      <alignment horizontal="center" vertical="center"/>
    </xf>
    <xf numFmtId="0" fontId="15" fillId="11" borderId="25" xfId="0" applyFont="1" applyFill="1" applyBorder="1" applyAlignment="1">
      <alignment horizontal="center" vertical="center"/>
    </xf>
    <xf numFmtId="0" fontId="10" fillId="11" borderId="25" xfId="0" applyFont="1" applyFill="1" applyBorder="1" applyAlignment="1">
      <alignment horizontal="center" vertical="center"/>
    </xf>
    <xf numFmtId="0" fontId="6" fillId="11" borderId="26" xfId="0" quotePrefix="1" applyFont="1" applyFill="1" applyBorder="1" applyAlignment="1">
      <alignment horizontal="center" vertical="center"/>
    </xf>
    <xf numFmtId="0" fontId="12" fillId="4" borderId="1" xfId="0" applyFont="1" applyFill="1" applyBorder="1" applyAlignment="1">
      <alignment vertical="center"/>
    </xf>
    <xf numFmtId="0" fontId="6" fillId="4" borderId="24" xfId="0" applyFont="1" applyFill="1" applyBorder="1" applyAlignment="1">
      <alignment horizontal="center" vertical="center"/>
    </xf>
    <xf numFmtId="49" fontId="23" fillId="4" borderId="24" xfId="0" applyNumberFormat="1" applyFont="1" applyFill="1" applyBorder="1" applyAlignment="1">
      <alignment horizontal="center" vertical="center"/>
    </xf>
    <xf numFmtId="0" fontId="23" fillId="4" borderId="25" xfId="0" applyFont="1" applyFill="1" applyBorder="1" applyAlignment="1">
      <alignment horizontal="center" vertical="center"/>
    </xf>
    <xf numFmtId="0" fontId="12" fillId="4" borderId="25" xfId="0" applyFont="1" applyFill="1" applyBorder="1" applyAlignment="1">
      <alignment horizontal="center" vertical="center"/>
    </xf>
    <xf numFmtId="0" fontId="13" fillId="5" borderId="1" xfId="0" applyFont="1" applyFill="1" applyBorder="1" applyAlignment="1">
      <alignment vertical="center"/>
    </xf>
    <xf numFmtId="49" fontId="22" fillId="5" borderId="24" xfId="0" applyNumberFormat="1" applyFont="1" applyFill="1" applyBorder="1" applyAlignment="1">
      <alignment horizontal="center" vertical="center"/>
    </xf>
    <xf numFmtId="0" fontId="22" fillId="5" borderId="25" xfId="0" applyFont="1" applyFill="1" applyBorder="1" applyAlignment="1">
      <alignment horizontal="center" vertical="center"/>
    </xf>
    <xf numFmtId="0" fontId="13" fillId="5" borderId="25" xfId="0" applyFont="1" applyFill="1" applyBorder="1" applyAlignment="1">
      <alignment horizontal="center" vertical="center"/>
    </xf>
    <xf numFmtId="0" fontId="12" fillId="0" borderId="8" xfId="0" applyFont="1" applyBorder="1" applyAlignment="1">
      <alignment vertical="center"/>
    </xf>
    <xf numFmtId="0" fontId="6" fillId="0" borderId="49" xfId="0" applyFont="1" applyBorder="1" applyAlignment="1">
      <alignment horizontal="center" vertical="center"/>
    </xf>
    <xf numFmtId="49" fontId="23" fillId="0" borderId="49" xfId="0" applyNumberFormat="1" applyFont="1" applyBorder="1" applyAlignment="1">
      <alignment horizontal="center" vertical="center"/>
    </xf>
    <xf numFmtId="0" fontId="23" fillId="0" borderId="51" xfId="0" applyFont="1" applyBorder="1" applyAlignment="1">
      <alignment horizontal="center" vertical="center"/>
    </xf>
    <xf numFmtId="0" fontId="12" fillId="0" borderId="51" xfId="0" applyFont="1" applyBorder="1" applyAlignment="1">
      <alignment horizontal="center" vertical="center"/>
    </xf>
    <xf numFmtId="49" fontId="6" fillId="0" borderId="51" xfId="0" applyNumberFormat="1" applyFont="1" applyBorder="1" applyAlignment="1">
      <alignment horizontal="center" vertical="center"/>
    </xf>
    <xf numFmtId="0" fontId="43" fillId="14" borderId="49"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horizontal="left" vertical="center"/>
    </xf>
    <xf numFmtId="0" fontId="63" fillId="0" borderId="22" xfId="0" applyFont="1" applyBorder="1" applyAlignment="1">
      <alignment horizontal="centerContinuous" vertical="center"/>
    </xf>
    <xf numFmtId="0" fontId="26" fillId="0" borderId="1" xfId="8" applyFont="1" applyBorder="1" applyAlignment="1">
      <alignment horizontal="center" vertical="center" shrinkToFit="1"/>
    </xf>
    <xf numFmtId="0" fontId="6" fillId="0" borderId="25" xfId="8" applyFont="1" applyBorder="1" applyAlignment="1">
      <alignment horizontal="center" vertical="center" wrapText="1"/>
    </xf>
    <xf numFmtId="0" fontId="26" fillId="0" borderId="34" xfId="8" applyFont="1" applyBorder="1" applyAlignment="1">
      <alignment horizontal="center" vertical="center" shrinkToFit="1"/>
    </xf>
    <xf numFmtId="0" fontId="6" fillId="0" borderId="50" xfId="8" applyFont="1" applyBorder="1" applyAlignment="1">
      <alignment horizontal="center" vertical="center" wrapText="1"/>
    </xf>
    <xf numFmtId="0" fontId="6" fillId="11" borderId="50" xfId="8" applyFont="1" applyFill="1" applyBorder="1" applyAlignment="1">
      <alignment horizontal="center" vertical="center"/>
    </xf>
    <xf numFmtId="9" fontId="6" fillId="0" borderId="50" xfId="2" applyFont="1" applyFill="1" applyBorder="1" applyAlignment="1">
      <alignment horizontal="center" vertical="center" shrinkToFit="1"/>
    </xf>
    <xf numFmtId="0" fontId="26" fillId="0" borderId="87" xfId="8"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37" xfId="0" applyFont="1" applyBorder="1" applyAlignment="1">
      <alignment horizontal="center" vertical="center" wrapText="1"/>
    </xf>
    <xf numFmtId="0" fontId="6" fillId="0" borderId="25" xfId="0" applyFont="1" applyBorder="1" applyAlignment="1">
      <alignment horizontal="center" vertical="center" wrapText="1"/>
    </xf>
    <xf numFmtId="9" fontId="6" fillId="0" borderId="49" xfId="2" applyFont="1" applyFill="1" applyBorder="1" applyAlignment="1">
      <alignment horizontal="center" vertical="center" shrinkToFit="1"/>
    </xf>
    <xf numFmtId="0" fontId="6" fillId="0" borderId="51" xfId="2" applyNumberFormat="1" applyFont="1" applyFill="1" applyBorder="1" applyAlignment="1">
      <alignment horizontal="center" vertical="center" shrinkToFit="1"/>
    </xf>
    <xf numFmtId="0" fontId="55" fillId="0" borderId="30" xfId="0" applyFont="1" applyBorder="1" applyAlignment="1">
      <alignment horizontal="centerContinuous" vertical="center" wrapText="1"/>
    </xf>
    <xf numFmtId="0" fontId="5" fillId="0" borderId="31" xfId="0" applyFont="1" applyBorder="1" applyAlignment="1">
      <alignment horizontal="centerContinuous" vertical="center" wrapText="1"/>
    </xf>
    <xf numFmtId="0" fontId="5" fillId="0" borderId="32" xfId="0" applyFont="1" applyBorder="1" applyAlignment="1">
      <alignment horizontal="centerContinuous" vertical="center" wrapText="1"/>
    </xf>
    <xf numFmtId="0" fontId="6" fillId="0" borderId="0" xfId="0" applyFont="1" applyAlignment="1">
      <alignment vertical="center" wrapText="1"/>
    </xf>
    <xf numFmtId="0" fontId="1" fillId="0" borderId="0" xfId="0" applyFont="1" applyAlignment="1">
      <alignment vertical="center" wrapText="1"/>
    </xf>
    <xf numFmtId="0" fontId="55" fillId="0" borderId="0" xfId="0" applyFont="1" applyAlignment="1">
      <alignment horizontal="centerContinuous" vertical="center" wrapText="1"/>
    </xf>
    <xf numFmtId="0" fontId="14" fillId="0" borderId="0" xfId="0" applyFont="1" applyAlignment="1">
      <alignment horizontal="centerContinuous" vertical="center" wrapText="1"/>
    </xf>
    <xf numFmtId="0" fontId="39" fillId="0" borderId="0" xfId="0" applyFont="1" applyAlignment="1">
      <alignment horizontal="centerContinuous" vertical="center" wrapText="1"/>
    </xf>
    <xf numFmtId="0" fontId="11" fillId="15" borderId="34" xfId="0" applyFont="1" applyFill="1" applyBorder="1" applyAlignment="1">
      <alignment horizontal="centerContinuous" vertical="center" wrapText="1"/>
    </xf>
    <xf numFmtId="0" fontId="11" fillId="15" borderId="35" xfId="0" applyFont="1" applyFill="1" applyBorder="1" applyAlignment="1">
      <alignment horizontal="center" vertical="center" wrapText="1"/>
    </xf>
    <xf numFmtId="0" fontId="11" fillId="15" borderId="36" xfId="0" applyFont="1" applyFill="1" applyBorder="1" applyAlignment="1">
      <alignment horizontal="center" vertical="center" wrapText="1"/>
    </xf>
    <xf numFmtId="0" fontId="3" fillId="0" borderId="5" xfId="0" applyFont="1" applyBorder="1" applyAlignment="1">
      <alignment horizontal="centerContinuous" vertical="center"/>
    </xf>
    <xf numFmtId="0" fontId="1" fillId="0" borderId="6" xfId="0" applyFont="1" applyBorder="1" applyAlignment="1">
      <alignment horizontal="centerContinuous" vertical="center" wrapText="1"/>
    </xf>
    <xf numFmtId="0" fontId="1" fillId="0" borderId="7" xfId="0" applyFont="1" applyBorder="1" applyAlignment="1">
      <alignment horizontal="centerContinuous" vertical="center" wrapText="1"/>
    </xf>
    <xf numFmtId="0" fontId="56" fillId="0" borderId="1" xfId="0" applyFont="1" applyBorder="1" applyAlignment="1">
      <alignment horizontal="center" vertical="center" shrinkToFit="1"/>
    </xf>
    <xf numFmtId="0" fontId="34" fillId="9" borderId="26" xfId="2" applyNumberFormat="1" applyFont="1" applyFill="1" applyBorder="1" applyAlignment="1">
      <alignment horizontal="center" vertical="center" shrinkToFi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3" xfId="0" applyFont="1" applyBorder="1" applyAlignment="1">
      <alignment horizontal="right" vertical="center" wrapText="1"/>
    </xf>
    <xf numFmtId="0" fontId="1" fillId="0" borderId="60" xfId="0" applyFont="1" applyBorder="1" applyAlignment="1">
      <alignment horizontal="center" vertical="center" wrapText="1"/>
    </xf>
    <xf numFmtId="0" fontId="1" fillId="0" borderId="61" xfId="0" applyFont="1" applyBorder="1" applyAlignment="1">
      <alignment horizontal="center" vertical="center" wrapText="1"/>
    </xf>
    <xf numFmtId="0" fontId="1" fillId="12" borderId="61" xfId="0" applyFont="1" applyFill="1" applyBorder="1" applyAlignment="1">
      <alignment horizontal="center" vertical="center" wrapText="1"/>
    </xf>
    <xf numFmtId="0" fontId="1" fillId="12" borderId="62" xfId="0" applyFont="1" applyFill="1" applyBorder="1" applyAlignment="1">
      <alignment horizontal="center" vertical="center" wrapText="1"/>
    </xf>
    <xf numFmtId="0" fontId="3" fillId="0" borderId="39" xfId="0" applyFont="1" applyBorder="1" applyAlignment="1">
      <alignment horizontal="right" vertical="center" wrapText="1"/>
    </xf>
    <xf numFmtId="0" fontId="1" fillId="0" borderId="59" xfId="0" applyFont="1" applyBorder="1" applyAlignment="1">
      <alignment horizontal="center" vertical="center" wrapText="1"/>
    </xf>
    <xf numFmtId="0" fontId="1" fillId="0" borderId="43" xfId="0" applyFont="1" applyBorder="1" applyAlignment="1">
      <alignment horizontal="center" vertical="center" wrapText="1"/>
    </xf>
    <xf numFmtId="0" fontId="1" fillId="12" borderId="43" xfId="0" applyFont="1" applyFill="1" applyBorder="1" applyAlignment="1">
      <alignment horizontal="center" vertical="center" wrapText="1"/>
    </xf>
    <xf numFmtId="0" fontId="1" fillId="12" borderId="44" xfId="0" applyFont="1" applyFill="1" applyBorder="1" applyAlignment="1">
      <alignment horizontal="center" vertical="center" wrapText="1"/>
    </xf>
    <xf numFmtId="0" fontId="56" fillId="0" borderId="34" xfId="0" applyFont="1" applyBorder="1" applyAlignment="1">
      <alignment horizontal="center" vertical="center" shrinkToFit="1"/>
    </xf>
    <xf numFmtId="0" fontId="3" fillId="0" borderId="52" xfId="0" applyFont="1" applyBorder="1" applyAlignment="1">
      <alignment horizontal="right" vertical="center" wrapText="1"/>
    </xf>
    <xf numFmtId="0" fontId="40" fillId="15" borderId="64" xfId="0" applyFont="1" applyFill="1" applyBorder="1" applyAlignment="1">
      <alignment horizontal="center" vertical="center" wrapText="1"/>
    </xf>
    <xf numFmtId="0" fontId="40" fillId="15" borderId="45" xfId="0" applyFont="1" applyFill="1" applyBorder="1" applyAlignment="1">
      <alignment horizontal="center" vertical="center" wrapText="1"/>
    </xf>
    <xf numFmtId="0" fontId="3" fillId="12" borderId="45" xfId="0" applyFont="1" applyFill="1" applyBorder="1" applyAlignment="1">
      <alignment horizontal="center" vertical="center" wrapText="1"/>
    </xf>
    <xf numFmtId="0" fontId="3" fillId="12" borderId="46" xfId="0" applyFont="1" applyFill="1" applyBorder="1" applyAlignment="1">
      <alignment horizontal="center" vertical="center" wrapText="1"/>
    </xf>
    <xf numFmtId="0" fontId="55" fillId="0" borderId="89" xfId="0" applyFont="1" applyBorder="1" applyAlignment="1">
      <alignment horizontal="centerContinuous" vertical="center"/>
    </xf>
    <xf numFmtId="0" fontId="55" fillId="0" borderId="90" xfId="0" applyFont="1" applyBorder="1" applyAlignment="1">
      <alignment horizontal="centerContinuous" vertical="center"/>
    </xf>
    <xf numFmtId="0" fontId="58" fillId="0" borderId="91" xfId="0" applyFont="1" applyBorder="1" applyAlignment="1">
      <alignment horizontal="centerContinuous" vertical="center"/>
    </xf>
    <xf numFmtId="0" fontId="59" fillId="0" borderId="92" xfId="0" applyFont="1" applyBorder="1" applyAlignment="1">
      <alignment horizontal="centerContinuous" vertical="center"/>
    </xf>
    <xf numFmtId="0" fontId="3" fillId="0" borderId="93" xfId="0" applyFont="1" applyBorder="1" applyAlignment="1">
      <alignment vertical="center"/>
    </xf>
    <xf numFmtId="0" fontId="1" fillId="0" borderId="103" xfId="0" applyFont="1" applyBorder="1" applyAlignment="1">
      <alignment horizontal="centerContinuous" vertical="center"/>
    </xf>
    <xf numFmtId="49" fontId="1" fillId="0" borderId="93" xfId="0" applyNumberFormat="1" applyFont="1" applyBorder="1" applyAlignment="1">
      <alignment vertical="center"/>
    </xf>
    <xf numFmtId="1" fontId="1" fillId="0" borderId="100" xfId="0" applyNumberFormat="1" applyFont="1" applyBorder="1" applyAlignment="1">
      <alignment horizontal="centerContinuous" vertical="center"/>
    </xf>
    <xf numFmtId="0" fontId="46" fillId="0" borderId="1" xfId="0" applyFont="1" applyBorder="1" applyAlignment="1">
      <alignment horizontal="center" vertical="center" shrinkToFit="1"/>
    </xf>
    <xf numFmtId="0" fontId="50" fillId="15" borderId="93" xfId="0" applyFont="1" applyFill="1" applyBorder="1" applyAlignment="1">
      <alignment vertical="center"/>
    </xf>
    <xf numFmtId="0" fontId="50" fillId="15" borderId="100" xfId="0" applyFont="1" applyFill="1" applyBorder="1" applyAlignment="1">
      <alignment horizontal="centerContinuous" vertical="center"/>
    </xf>
    <xf numFmtId="0" fontId="1" fillId="0" borderId="93" xfId="0" applyFont="1" applyBorder="1" applyAlignment="1">
      <alignment vertical="center"/>
    </xf>
    <xf numFmtId="49" fontId="1" fillId="0" borderId="100" xfId="0" applyNumberFormat="1" applyFont="1" applyBorder="1" applyAlignment="1">
      <alignment horizontal="centerContinuous" vertical="center"/>
    </xf>
    <xf numFmtId="49" fontId="1" fillId="0" borderId="94" xfId="0" applyNumberFormat="1" applyFont="1" applyBorder="1" applyAlignment="1">
      <alignment vertical="center"/>
    </xf>
    <xf numFmtId="0" fontId="1" fillId="17" borderId="83" xfId="0" applyFont="1" applyFill="1" applyBorder="1" applyAlignment="1">
      <alignment horizontal="centerContinuous" vertical="center"/>
    </xf>
    <xf numFmtId="0" fontId="6" fillId="0" borderId="0" xfId="0" applyFont="1" applyAlignment="1">
      <alignment horizontal="left" vertical="center" wrapText="1"/>
    </xf>
    <xf numFmtId="0" fontId="5" fillId="0" borderId="0" xfId="0" applyFont="1" applyAlignment="1">
      <alignment horizontal="right" vertical="center" wrapText="1"/>
    </xf>
    <xf numFmtId="0" fontId="52" fillId="0" borderId="33" xfId="0" applyFont="1" applyBorder="1" applyAlignment="1">
      <alignment horizontal="centerContinuous" vertical="center"/>
    </xf>
    <xf numFmtId="0" fontId="6" fillId="0" borderId="0" xfId="0" applyFont="1" applyAlignment="1">
      <alignment horizontal="center" vertical="center" wrapText="1"/>
    </xf>
    <xf numFmtId="0" fontId="56" fillId="0" borderId="57" xfId="0" applyFont="1" applyBorder="1" applyAlignment="1">
      <alignment horizontal="center" vertical="center" shrinkToFit="1"/>
    </xf>
    <xf numFmtId="0" fontId="60" fillId="0" borderId="39" xfId="0" quotePrefix="1" applyFont="1" applyBorder="1" applyAlignment="1">
      <alignment horizontal="center" vertical="center" shrinkToFit="1"/>
    </xf>
    <xf numFmtId="0" fontId="57" fillId="15" borderId="33" xfId="0" applyFont="1" applyFill="1" applyBorder="1" applyAlignment="1">
      <alignment horizontal="centerContinuous" vertical="center"/>
    </xf>
    <xf numFmtId="0" fontId="26" fillId="0" borderId="88" xfId="0" applyFont="1" applyBorder="1" applyAlignment="1">
      <alignment horizontal="centerContinuous" vertical="center" shrinkToFit="1"/>
    </xf>
    <xf numFmtId="0" fontId="60" fillId="0" borderId="58" xfId="0" applyFont="1" applyBorder="1" applyAlignment="1">
      <alignment horizontal="center" vertical="center" shrinkToFit="1"/>
    </xf>
    <xf numFmtId="0" fontId="6" fillId="0" borderId="56" xfId="0" applyFont="1" applyBorder="1" applyAlignment="1">
      <alignment horizontal="centerContinuous" vertical="center"/>
    </xf>
    <xf numFmtId="0" fontId="6" fillId="0" borderId="57" xfId="0" applyFont="1" applyBorder="1" applyAlignment="1">
      <alignment horizontal="centerContinuous" vertical="center"/>
    </xf>
    <xf numFmtId="0" fontId="6" fillId="0" borderId="52" xfId="0" applyFont="1" applyBorder="1" applyAlignment="1">
      <alignment horizontal="centerContinuous" vertical="center"/>
    </xf>
    <xf numFmtId="0" fontId="6" fillId="0" borderId="58" xfId="0" quotePrefix="1" applyFont="1" applyBorder="1" applyAlignment="1">
      <alignment horizontal="centerContinuous" vertical="center"/>
    </xf>
    <xf numFmtId="0" fontId="6" fillId="0" borderId="52" xfId="0" quotePrefix="1" applyFont="1" applyBorder="1" applyAlignment="1">
      <alignment horizontal="centerContinuous" vertical="center"/>
    </xf>
    <xf numFmtId="0" fontId="2" fillId="0" borderId="0" xfId="0" applyFont="1" applyAlignment="1">
      <alignment horizontal="centerContinuous" vertical="center"/>
    </xf>
    <xf numFmtId="0" fontId="4" fillId="0" borderId="0" xfId="0" applyFont="1" applyAlignment="1">
      <alignment horizontal="center" vertical="center"/>
    </xf>
    <xf numFmtId="0" fontId="20" fillId="13" borderId="16" xfId="0" applyFont="1" applyFill="1" applyBorder="1" applyAlignment="1">
      <alignment horizontal="center" vertical="center"/>
    </xf>
    <xf numFmtId="0" fontId="20" fillId="13" borderId="17" xfId="0" applyFont="1" applyFill="1" applyBorder="1" applyAlignment="1">
      <alignment horizontal="center" vertical="center"/>
    </xf>
    <xf numFmtId="49" fontId="20" fillId="13" borderId="17" xfId="0" applyNumberFormat="1" applyFont="1" applyFill="1" applyBorder="1" applyAlignment="1">
      <alignment horizontal="center" vertical="center"/>
    </xf>
    <xf numFmtId="0" fontId="20" fillId="13" borderId="21" xfId="0" applyFont="1" applyFill="1" applyBorder="1" applyAlignment="1">
      <alignment horizontal="center" vertical="center"/>
    </xf>
    <xf numFmtId="0" fontId="49" fillId="14" borderId="21" xfId="0" applyFont="1" applyFill="1" applyBorder="1" applyAlignment="1">
      <alignment horizontal="center" vertical="center"/>
    </xf>
    <xf numFmtId="0" fontId="20" fillId="13" borderId="18" xfId="0" applyFont="1" applyFill="1" applyBorder="1" applyAlignment="1">
      <alignment horizontal="center" vertical="center"/>
    </xf>
    <xf numFmtId="0" fontId="20" fillId="13" borderId="33" xfId="0" applyFont="1" applyFill="1" applyBorder="1" applyAlignment="1">
      <alignment horizontal="center" vertical="center"/>
    </xf>
    <xf numFmtId="0" fontId="4" fillId="0" borderId="0" xfId="0" applyFont="1" applyAlignment="1">
      <alignment horizontal="centerContinuous" vertical="center"/>
    </xf>
    <xf numFmtId="164" fontId="4" fillId="0" borderId="0" xfId="0" applyNumberFormat="1" applyFont="1" applyAlignment="1">
      <alignment horizontal="center" vertical="center"/>
    </xf>
    <xf numFmtId="0" fontId="20" fillId="13" borderId="21" xfId="0" applyFont="1" applyFill="1" applyBorder="1" applyAlignment="1">
      <alignment horizontal="centerContinuous" vertical="center"/>
    </xf>
    <xf numFmtId="0" fontId="20" fillId="13" borderId="73" xfId="0" applyFont="1" applyFill="1" applyBorder="1" applyAlignment="1">
      <alignment horizontal="centerContinuous" vertical="center"/>
    </xf>
    <xf numFmtId="0" fontId="20" fillId="13" borderId="53" xfId="0" applyFont="1" applyFill="1" applyBorder="1" applyAlignment="1">
      <alignment horizontal="centerContinuous" vertical="center"/>
    </xf>
    <xf numFmtId="164" fontId="1" fillId="0" borderId="74" xfId="0" applyNumberFormat="1" applyFont="1" applyBorder="1" applyAlignment="1">
      <alignment horizontal="centerContinuous" vertical="center"/>
    </xf>
    <xf numFmtId="0" fontId="4" fillId="0" borderId="75" xfId="0" quotePrefix="1" applyFont="1" applyBorder="1" applyAlignment="1">
      <alignment horizontal="centerContinuous" vertical="center"/>
    </xf>
    <xf numFmtId="164" fontId="1" fillId="0" borderId="76" xfId="0" applyNumberFormat="1" applyFont="1" applyBorder="1" applyAlignment="1">
      <alignment horizontal="centerContinuous" vertical="center"/>
    </xf>
    <xf numFmtId="0" fontId="1" fillId="0" borderId="77" xfId="0" applyFont="1" applyBorder="1" applyAlignment="1">
      <alignment horizontal="centerContinuous" vertical="center"/>
    </xf>
    <xf numFmtId="0" fontId="17" fillId="0" borderId="0" xfId="0" applyFont="1" applyAlignment="1">
      <alignment horizontal="right" vertical="center"/>
    </xf>
    <xf numFmtId="0" fontId="20" fillId="13" borderId="19" xfId="0" applyFont="1" applyFill="1" applyBorder="1" applyAlignment="1">
      <alignment horizontal="centerContinuous" vertical="center"/>
    </xf>
    <xf numFmtId="0" fontId="20" fillId="13" borderId="20" xfId="0" applyFont="1" applyFill="1" applyBorder="1" applyAlignment="1">
      <alignment horizontal="centerContinuous" vertical="center"/>
    </xf>
    <xf numFmtId="0" fontId="1" fillId="0" borderId="95" xfId="0" applyFont="1" applyBorder="1" applyAlignment="1">
      <alignment horizontal="centerContinuous" vertical="center"/>
    </xf>
    <xf numFmtId="0" fontId="1" fillId="0" borderId="96" xfId="0" applyFont="1" applyBorder="1" applyAlignment="1">
      <alignment horizontal="centerContinuous" vertical="center"/>
    </xf>
    <xf numFmtId="49" fontId="1" fillId="0" borderId="96" xfId="0" applyNumberFormat="1" applyFont="1" applyBorder="1" applyAlignment="1">
      <alignment horizontal="centerContinuous" vertical="center"/>
    </xf>
    <xf numFmtId="0" fontId="4" fillId="0" borderId="97" xfId="0" applyFont="1" applyBorder="1" applyAlignment="1">
      <alignment horizontal="centerContinuous" vertical="center"/>
    </xf>
    <xf numFmtId="0" fontId="1" fillId="0" borderId="94" xfId="0" applyFont="1" applyBorder="1" applyAlignment="1">
      <alignment horizontal="centerContinuous" vertical="center"/>
    </xf>
    <xf numFmtId="0" fontId="1" fillId="0" borderId="76" xfId="0" applyFont="1" applyBorder="1" applyAlignment="1">
      <alignment horizontal="centerContinuous" vertical="center"/>
    </xf>
    <xf numFmtId="49" fontId="1" fillId="0" borderId="76" xfId="0" applyNumberFormat="1" applyFont="1" applyBorder="1" applyAlignment="1">
      <alignment horizontal="centerContinuous" vertical="center"/>
    </xf>
    <xf numFmtId="0" fontId="4" fillId="0" borderId="77" xfId="0" applyFont="1" applyBorder="1" applyAlignment="1">
      <alignment horizontal="centerContinuous" vertical="center"/>
    </xf>
    <xf numFmtId="0" fontId="20" fillId="13" borderId="99" xfId="0" applyFont="1" applyFill="1" applyBorder="1" applyAlignment="1">
      <alignment horizontal="center" vertical="center"/>
    </xf>
    <xf numFmtId="0" fontId="1" fillId="0" borderId="109" xfId="0" applyFont="1" applyBorder="1" applyAlignment="1">
      <alignment horizontal="centerContinuous" vertical="center" shrinkToFit="1"/>
    </xf>
    <xf numFmtId="0" fontId="20" fillId="0" borderId="110" xfId="0" applyFont="1" applyBorder="1" applyAlignment="1">
      <alignment horizontal="centerContinuous" vertical="center"/>
    </xf>
    <xf numFmtId="0" fontId="1" fillId="0" borderId="111" xfId="0" applyFont="1" applyBorder="1" applyAlignment="1">
      <alignment horizontal="centerContinuous" vertical="center"/>
    </xf>
    <xf numFmtId="0" fontId="1" fillId="0" borderId="94" xfId="0" applyFont="1" applyBorder="1" applyAlignment="1">
      <alignment horizontal="centerContinuous" vertical="center" shrinkToFit="1"/>
    </xf>
    <xf numFmtId="0" fontId="1" fillId="0" borderId="0" xfId="0" applyFont="1" applyAlignment="1">
      <alignment vertical="center"/>
    </xf>
    <xf numFmtId="164" fontId="2" fillId="0" borderId="0" xfId="0" applyNumberFormat="1" applyFont="1" applyAlignment="1">
      <alignment horizontal="centerContinuous" vertical="center"/>
    </xf>
    <xf numFmtId="0" fontId="20" fillId="3" borderId="40" xfId="0" applyFont="1" applyFill="1" applyBorder="1" applyAlignment="1">
      <alignment horizontal="center" vertical="center"/>
    </xf>
    <xf numFmtId="164" fontId="20" fillId="3" borderId="41" xfId="0" applyNumberFormat="1" applyFont="1" applyFill="1" applyBorder="1" applyAlignment="1">
      <alignment horizontal="center" vertical="center"/>
    </xf>
    <xf numFmtId="0" fontId="20" fillId="3" borderId="40" xfId="0" applyFont="1" applyFill="1" applyBorder="1" applyAlignment="1">
      <alignment horizontal="right" vertical="center"/>
    </xf>
    <xf numFmtId="0" fontId="20" fillId="3" borderId="42" xfId="0" applyFont="1" applyFill="1" applyBorder="1" applyAlignment="1">
      <alignment vertical="center"/>
    </xf>
    <xf numFmtId="164" fontId="20" fillId="3" borderId="33" xfId="0" applyNumberFormat="1" applyFont="1" applyFill="1" applyBorder="1" applyAlignment="1">
      <alignment horizontal="center" vertical="center"/>
    </xf>
    <xf numFmtId="0" fontId="1" fillId="0" borderId="84" xfId="0" applyFont="1" applyBorder="1" applyAlignment="1">
      <alignment horizontal="center" vertical="center" shrinkToFit="1"/>
    </xf>
    <xf numFmtId="0" fontId="4" fillId="0" borderId="85" xfId="0" applyFont="1" applyBorder="1" applyAlignment="1">
      <alignment horizontal="center" vertical="center" shrinkToFit="1"/>
    </xf>
    <xf numFmtId="164" fontId="1" fillId="0" borderId="85" xfId="0" applyNumberFormat="1" applyFont="1" applyBorder="1" applyAlignment="1">
      <alignment horizontal="center" vertical="center" shrinkToFit="1"/>
    </xf>
    <xf numFmtId="0" fontId="4" fillId="0" borderId="85" xfId="0" applyFont="1" applyBorder="1" applyAlignment="1">
      <alignment horizontal="left" vertical="center"/>
    </xf>
    <xf numFmtId="0" fontId="4" fillId="0" borderId="86" xfId="0" applyFont="1" applyBorder="1" applyAlignment="1">
      <alignment horizontal="left" vertical="center" shrinkToFit="1"/>
    </xf>
    <xf numFmtId="0" fontId="1" fillId="0" borderId="80" xfId="0" applyFont="1" applyBorder="1" applyAlignment="1">
      <alignment horizontal="center" vertical="center" shrinkToFit="1"/>
    </xf>
    <xf numFmtId="0" fontId="1" fillId="0" borderId="45" xfId="0" applyFont="1" applyBorder="1" applyAlignment="1">
      <alignment horizontal="center" vertical="center" shrinkToFit="1"/>
    </xf>
    <xf numFmtId="164" fontId="1" fillId="0" borderId="45" xfId="0" applyNumberFormat="1" applyFont="1" applyBorder="1" applyAlignment="1">
      <alignment horizontal="center" vertical="center" shrinkToFit="1"/>
    </xf>
    <xf numFmtId="0" fontId="4" fillId="0" borderId="45" xfId="0" applyFont="1" applyBorder="1" applyAlignment="1">
      <alignment horizontal="left" vertical="center"/>
    </xf>
    <xf numFmtId="0" fontId="4" fillId="0" borderId="46" xfId="0" applyFont="1" applyBorder="1" applyAlignment="1">
      <alignment horizontal="left" vertical="center" shrinkToFit="1"/>
    </xf>
    <xf numFmtId="164" fontId="2" fillId="0" borderId="0" xfId="0" applyNumberFormat="1" applyFont="1" applyAlignment="1">
      <alignment horizontal="centerContinuous" vertical="center" shrinkToFit="1"/>
    </xf>
    <xf numFmtId="0" fontId="2" fillId="0" borderId="0" xfId="0" applyFont="1" applyAlignment="1">
      <alignment horizontal="centerContinuous" vertical="center" shrinkToFit="1"/>
    </xf>
    <xf numFmtId="0" fontId="1" fillId="0" borderId="78" xfId="0" applyFont="1" applyBorder="1" applyAlignment="1">
      <alignment horizontal="center" vertical="center" shrinkToFit="1"/>
    </xf>
    <xf numFmtId="0" fontId="1" fillId="0" borderId="48" xfId="0" applyFont="1" applyBorder="1" applyAlignment="1">
      <alignment horizontal="center" vertical="center" shrinkToFit="1"/>
    </xf>
    <xf numFmtId="164" fontId="4" fillId="0" borderId="48" xfId="0" applyNumberFormat="1" applyFont="1" applyBorder="1" applyAlignment="1">
      <alignment horizontal="center" vertical="center" shrinkToFit="1"/>
    </xf>
    <xf numFmtId="0" fontId="4" fillId="0" borderId="48" xfId="0" applyFont="1" applyBorder="1" applyAlignment="1">
      <alignment horizontal="left" vertical="center"/>
    </xf>
    <xf numFmtId="0" fontId="4" fillId="0" borderId="47" xfId="0" applyFont="1" applyBorder="1" applyAlignment="1">
      <alignment horizontal="left" vertical="center" shrinkToFit="1"/>
    </xf>
    <xf numFmtId="0" fontId="1" fillId="0" borderId="0" xfId="0" applyFont="1" applyAlignment="1">
      <alignment horizontal="center" vertical="center"/>
    </xf>
    <xf numFmtId="0" fontId="1" fillId="0" borderId="79" xfId="0" applyFont="1" applyBorder="1" applyAlignment="1">
      <alignment horizontal="center" vertical="center" shrinkToFit="1"/>
    </xf>
    <xf numFmtId="0" fontId="1" fillId="0" borderId="43" xfId="0" applyFont="1" applyBorder="1" applyAlignment="1">
      <alignment horizontal="center" vertical="center" shrinkToFit="1"/>
    </xf>
    <xf numFmtId="164" fontId="1" fillId="0" borderId="43" xfId="0" applyNumberFormat="1" applyFont="1" applyBorder="1" applyAlignment="1">
      <alignment horizontal="center" vertical="center" shrinkToFit="1"/>
    </xf>
    <xf numFmtId="0" fontId="1" fillId="0" borderId="43" xfId="0" applyFont="1" applyBorder="1" applyAlignment="1">
      <alignment horizontal="left" vertical="center"/>
    </xf>
    <xf numFmtId="0" fontId="4" fillId="0" borderId="44" xfId="0" applyFont="1" applyBorder="1" applyAlignment="1">
      <alignment horizontal="left" vertical="center" shrinkToFit="1"/>
    </xf>
    <xf numFmtId="0" fontId="4" fillId="0" borderId="43" xfId="0" applyFont="1" applyBorder="1" applyAlignment="1">
      <alignment horizontal="left" vertical="center"/>
    </xf>
    <xf numFmtId="164" fontId="4" fillId="0" borderId="43" xfId="0" applyNumberFormat="1" applyFont="1" applyBorder="1" applyAlignment="1">
      <alignment horizontal="center" vertical="center" shrinkToFit="1"/>
    </xf>
    <xf numFmtId="0" fontId="1" fillId="0" borderId="59" xfId="0" applyFont="1" applyBorder="1" applyAlignment="1">
      <alignment horizontal="center" vertical="center" shrinkToFit="1"/>
    </xf>
    <xf numFmtId="0" fontId="6" fillId="0" borderId="25" xfId="0" applyFont="1" applyBorder="1" applyAlignment="1">
      <alignment horizontal="center" vertical="center" shrinkToFit="1"/>
    </xf>
    <xf numFmtId="0" fontId="26" fillId="0" borderId="108" xfId="0" applyFont="1" applyBorder="1" applyAlignment="1">
      <alignment horizontal="centerContinuous" vertical="center" shrinkToFit="1"/>
    </xf>
    <xf numFmtId="0" fontId="60" fillId="0" borderId="58" xfId="0" quotePrefix="1" applyFont="1" applyBorder="1" applyAlignment="1">
      <alignment horizontal="center" vertical="center" shrinkToFit="1"/>
    </xf>
    <xf numFmtId="0" fontId="10" fillId="10" borderId="1" xfId="0" applyFont="1" applyFill="1" applyBorder="1" applyAlignment="1">
      <alignment vertical="center"/>
    </xf>
    <xf numFmtId="49" fontId="15" fillId="10" borderId="24" xfId="0" applyNumberFormat="1" applyFont="1" applyFill="1" applyBorder="1" applyAlignment="1">
      <alignment horizontal="center" vertical="center"/>
    </xf>
    <xf numFmtId="0" fontId="15" fillId="10" borderId="25" xfId="0" applyFont="1" applyFill="1" applyBorder="1" applyAlignment="1">
      <alignment horizontal="center" vertical="center"/>
    </xf>
    <xf numFmtId="0" fontId="10" fillId="10" borderId="25" xfId="0" applyFont="1" applyFill="1" applyBorder="1" applyAlignment="1">
      <alignment horizontal="center" vertical="center"/>
    </xf>
    <xf numFmtId="0" fontId="6" fillId="10" borderId="26" xfId="0" quotePrefix="1" applyFont="1" applyFill="1" applyBorder="1" applyAlignment="1">
      <alignment horizontal="center" vertical="center"/>
    </xf>
    <xf numFmtId="0" fontId="1" fillId="0" borderId="85" xfId="0" applyFont="1" applyBorder="1" applyAlignment="1">
      <alignment horizontal="left" vertical="center"/>
    </xf>
    <xf numFmtId="0" fontId="46" fillId="0" borderId="25" xfId="0" applyFont="1" applyBorder="1" applyAlignment="1">
      <alignment horizontal="center" vertical="center"/>
    </xf>
    <xf numFmtId="9" fontId="6" fillId="0" borderId="25" xfId="3" applyFont="1" applyFill="1" applyBorder="1" applyAlignment="1">
      <alignment horizontal="center" vertical="center" shrinkToFit="1"/>
    </xf>
    <xf numFmtId="0" fontId="6" fillId="0" borderId="25" xfId="3" applyNumberFormat="1" applyFont="1" applyFill="1" applyBorder="1" applyAlignment="1">
      <alignment horizontal="center" vertical="center" shrinkToFit="1"/>
    </xf>
    <xf numFmtId="0" fontId="6" fillId="0" borderId="25" xfId="5" applyFont="1" applyBorder="1" applyAlignment="1">
      <alignment horizontal="center" vertical="center"/>
    </xf>
    <xf numFmtId="9" fontId="6" fillId="0" borderId="24" xfId="3" applyFont="1" applyFill="1" applyBorder="1" applyAlignment="1">
      <alignment horizontal="center" vertical="center" shrinkToFit="1"/>
    </xf>
    <xf numFmtId="0" fontId="6" fillId="0" borderId="26" xfId="0" applyFont="1" applyBorder="1" applyAlignment="1">
      <alignment horizontal="center" vertical="center" shrinkToFit="1"/>
    </xf>
    <xf numFmtId="0" fontId="6" fillId="0" borderId="24" xfId="5" applyFont="1" applyBorder="1" applyAlignment="1">
      <alignment horizontal="center" vertical="center" shrinkToFit="1"/>
    </xf>
    <xf numFmtId="0" fontId="6" fillId="0" borderId="26" xfId="5" applyFont="1" applyBorder="1" applyAlignment="1">
      <alignment horizontal="center" vertical="center" wrapText="1"/>
    </xf>
    <xf numFmtId="9" fontId="6" fillId="11" borderId="50" xfId="2" applyFont="1" applyFill="1" applyBorder="1" applyAlignment="1">
      <alignment horizontal="center" vertical="center" shrinkToFit="1"/>
    </xf>
    <xf numFmtId="0" fontId="6" fillId="11" borderId="49" xfId="8" applyFont="1" applyFill="1" applyBorder="1" applyAlignment="1">
      <alignment horizontal="center" vertical="center"/>
    </xf>
    <xf numFmtId="0" fontId="6" fillId="0" borderId="51" xfId="0" applyFont="1" applyBorder="1" applyAlignment="1">
      <alignment horizontal="center" vertical="center" shrinkToFit="1"/>
    </xf>
    <xf numFmtId="9" fontId="6" fillId="0" borderId="50" xfId="2" applyFont="1" applyBorder="1" applyAlignment="1">
      <alignment horizontal="center" vertical="center" shrinkToFit="1"/>
    </xf>
    <xf numFmtId="9" fontId="6" fillId="0" borderId="14" xfId="2" applyFont="1" applyBorder="1" applyAlignment="1">
      <alignment horizontal="center" vertical="center" shrinkToFit="1"/>
    </xf>
    <xf numFmtId="0" fontId="6" fillId="0" borderId="14" xfId="2" applyNumberFormat="1" applyFont="1" applyBorder="1" applyAlignment="1">
      <alignment horizontal="center" vertical="center" shrinkToFit="1"/>
    </xf>
    <xf numFmtId="0" fontId="6" fillId="0" borderId="26" xfId="5" applyFont="1" applyBorder="1" applyAlignment="1">
      <alignment horizontal="center" vertical="center"/>
    </xf>
    <xf numFmtId="0" fontId="56" fillId="0" borderId="34" xfId="8" applyFont="1" applyBorder="1" applyAlignment="1">
      <alignment horizontal="center" vertical="center" shrinkToFit="1"/>
    </xf>
    <xf numFmtId="0" fontId="56" fillId="0" borderId="1" xfId="5" applyFont="1" applyBorder="1" applyAlignment="1">
      <alignment horizontal="center" vertical="center" shrinkToFit="1"/>
    </xf>
    <xf numFmtId="0" fontId="56" fillId="0" borderId="8" xfId="0" applyFont="1" applyBorder="1" applyAlignment="1">
      <alignment horizontal="center" vertical="center" shrinkToFit="1"/>
    </xf>
    <xf numFmtId="0" fontId="6" fillId="0" borderId="49" xfId="8" applyFont="1" applyBorder="1" applyAlignment="1">
      <alignment horizontal="center" vertical="center" wrapText="1"/>
    </xf>
    <xf numFmtId="0" fontId="6" fillId="0" borderId="38" xfId="0" applyFont="1" applyBorder="1" applyAlignment="1">
      <alignment horizontal="center" vertical="center" wrapText="1"/>
    </xf>
    <xf numFmtId="0" fontId="34" fillId="9" borderId="38" xfId="2" applyNumberFormat="1" applyFont="1" applyFill="1" applyBorder="1" applyAlignment="1">
      <alignment horizontal="center" vertical="center" shrinkToFit="1"/>
    </xf>
    <xf numFmtId="0" fontId="34" fillId="9" borderId="37" xfId="2" applyNumberFormat="1" applyFont="1" applyFill="1" applyBorder="1" applyAlignment="1">
      <alignment horizontal="center" vertical="center" shrinkToFit="1"/>
    </xf>
    <xf numFmtId="1" fontId="1" fillId="0" borderId="107" xfId="0" applyNumberFormat="1" applyFont="1" applyBorder="1" applyAlignment="1">
      <alignment horizontal="center" vertical="center"/>
    </xf>
    <xf numFmtId="1" fontId="1" fillId="11" borderId="58" xfId="0" applyNumberFormat="1" applyFont="1" applyFill="1" applyBorder="1" applyAlignment="1">
      <alignment horizontal="center" vertical="center"/>
    </xf>
    <xf numFmtId="1" fontId="1" fillId="0" borderId="39" xfId="0" applyNumberFormat="1" applyFont="1" applyBorder="1" applyAlignment="1">
      <alignment horizontal="center" vertical="center"/>
    </xf>
    <xf numFmtId="1" fontId="1" fillId="11" borderId="88" xfId="0" applyNumberFormat="1" applyFont="1" applyFill="1" applyBorder="1" applyAlignment="1">
      <alignment horizontal="center" vertical="center"/>
    </xf>
    <xf numFmtId="1" fontId="1" fillId="11" borderId="52" xfId="0" applyNumberFormat="1" applyFont="1" applyFill="1" applyBorder="1" applyAlignment="1">
      <alignment horizontal="center" vertical="center"/>
    </xf>
    <xf numFmtId="1" fontId="1" fillId="0" borderId="108" xfId="0" applyNumberFormat="1" applyFont="1" applyBorder="1" applyAlignment="1">
      <alignment horizontal="center" vertical="center"/>
    </xf>
    <xf numFmtId="1" fontId="1" fillId="0" borderId="52" xfId="0" applyNumberFormat="1" applyFont="1" applyBorder="1" applyAlignment="1">
      <alignment horizontal="center" vertical="center"/>
    </xf>
    <xf numFmtId="1" fontId="1" fillId="0" borderId="56" xfId="0" applyNumberFormat="1" applyFont="1" applyBorder="1" applyAlignment="1">
      <alignment horizontal="center" vertical="center"/>
    </xf>
    <xf numFmtId="1" fontId="4" fillId="0" borderId="0" xfId="0" applyNumberFormat="1" applyFont="1" applyAlignment="1">
      <alignment horizontal="center" vertical="center"/>
    </xf>
    <xf numFmtId="49" fontId="6" fillId="0" borderId="101" xfId="0" applyNumberFormat="1" applyFont="1" applyBorder="1" applyAlignment="1">
      <alignment horizontal="centerContinuous" vertical="center"/>
    </xf>
    <xf numFmtId="0" fontId="1" fillId="0" borderId="102" xfId="0" applyFont="1" applyBorder="1" applyAlignment="1">
      <alignment horizontal="centerContinuous" vertical="center"/>
    </xf>
    <xf numFmtId="0" fontId="4" fillId="0" borderId="112" xfId="0" applyFont="1" applyBorder="1" applyAlignment="1">
      <alignment horizontal="center" vertical="center"/>
    </xf>
    <xf numFmtId="0" fontId="4" fillId="0" borderId="2" xfId="0" applyFont="1" applyBorder="1" applyAlignment="1">
      <alignment horizontal="center" vertical="center"/>
    </xf>
    <xf numFmtId="0" fontId="4" fillId="0" borderId="98" xfId="0" applyFont="1" applyBorder="1" applyAlignment="1">
      <alignment horizontal="center" vertical="center"/>
    </xf>
    <xf numFmtId="0" fontId="4" fillId="18" borderId="75" xfId="0" applyFont="1" applyFill="1" applyBorder="1" applyAlignment="1">
      <alignment horizontal="center" vertical="center"/>
    </xf>
    <xf numFmtId="0" fontId="4" fillId="18" borderId="10" xfId="0" applyFont="1" applyFill="1" applyBorder="1" applyAlignment="1">
      <alignment horizontal="center" vertical="center"/>
    </xf>
    <xf numFmtId="0" fontId="1" fillId="0" borderId="114" xfId="0" applyFont="1" applyBorder="1" applyAlignment="1">
      <alignment horizontal="center" vertical="center"/>
    </xf>
    <xf numFmtId="49" fontId="1" fillId="0" borderId="114" xfId="0" applyNumberFormat="1" applyFont="1" applyBorder="1" applyAlignment="1">
      <alignment horizontal="center" vertical="center"/>
    </xf>
    <xf numFmtId="164" fontId="1" fillId="0" borderId="114" xfId="0" applyNumberFormat="1" applyFont="1" applyBorder="1" applyAlignment="1">
      <alignment horizontal="center" vertical="center"/>
    </xf>
    <xf numFmtId="0" fontId="1" fillId="0" borderId="114" xfId="0" quotePrefix="1" applyFont="1" applyBorder="1" applyAlignment="1">
      <alignment horizontal="center" vertical="center"/>
    </xf>
    <xf numFmtId="1" fontId="50" fillId="14" borderId="114" xfId="0" applyNumberFormat="1" applyFont="1" applyFill="1" applyBorder="1" applyAlignment="1">
      <alignment horizontal="center" vertical="center"/>
    </xf>
    <xf numFmtId="1" fontId="1" fillId="0" borderId="114" xfId="0" applyNumberFormat="1" applyFont="1" applyBorder="1" applyAlignment="1">
      <alignment horizontal="center" vertical="center"/>
    </xf>
    <xf numFmtId="0" fontId="1" fillId="11" borderId="116" xfId="0" applyFont="1" applyFill="1" applyBorder="1" applyAlignment="1">
      <alignment horizontal="center" vertical="center"/>
    </xf>
    <xf numFmtId="49" fontId="1" fillId="11" borderId="116" xfId="0" applyNumberFormat="1" applyFont="1" applyFill="1" applyBorder="1" applyAlignment="1">
      <alignment horizontal="center" vertical="center"/>
    </xf>
    <xf numFmtId="164" fontId="1" fillId="11" borderId="116" xfId="0" applyNumberFormat="1" applyFont="1" applyFill="1" applyBorder="1" applyAlignment="1">
      <alignment horizontal="center" vertical="center"/>
    </xf>
    <xf numFmtId="0" fontId="1" fillId="0" borderId="116" xfId="0" quotePrefix="1" applyFont="1" applyBorder="1" applyAlignment="1">
      <alignment horizontal="center" vertical="center"/>
    </xf>
    <xf numFmtId="1" fontId="50" fillId="14" borderId="116" xfId="0" applyNumberFormat="1" applyFont="1" applyFill="1" applyBorder="1" applyAlignment="1">
      <alignment horizontal="center" vertical="center"/>
    </xf>
    <xf numFmtId="1" fontId="1" fillId="0" borderId="116" xfId="0" applyNumberFormat="1" applyFont="1" applyBorder="1" applyAlignment="1">
      <alignment horizontal="center" vertical="center"/>
    </xf>
    <xf numFmtId="0" fontId="1" fillId="11" borderId="105" xfId="0" applyFont="1" applyFill="1" applyBorder="1" applyAlignment="1">
      <alignment horizontal="center" vertical="center"/>
    </xf>
    <xf numFmtId="49" fontId="1" fillId="11" borderId="105" xfId="0" applyNumberFormat="1" applyFont="1" applyFill="1" applyBorder="1" applyAlignment="1">
      <alignment horizontal="center" vertical="center"/>
    </xf>
    <xf numFmtId="164" fontId="1" fillId="11" borderId="105" xfId="0" applyNumberFormat="1" applyFont="1" applyFill="1" applyBorder="1" applyAlignment="1">
      <alignment horizontal="center" vertical="center"/>
    </xf>
    <xf numFmtId="0" fontId="1" fillId="0" borderId="105" xfId="0" quotePrefix="1" applyFont="1" applyBorder="1" applyAlignment="1">
      <alignment horizontal="center" vertical="center"/>
    </xf>
    <xf numFmtId="1" fontId="50" fillId="14" borderId="105" xfId="0" applyNumberFormat="1" applyFont="1" applyFill="1" applyBorder="1" applyAlignment="1">
      <alignment horizontal="center" vertical="center"/>
    </xf>
    <xf numFmtId="1" fontId="1" fillId="0" borderId="105" xfId="0" applyNumberFormat="1" applyFont="1" applyBorder="1" applyAlignment="1">
      <alignment horizontal="center" vertical="center"/>
    </xf>
    <xf numFmtId="0" fontId="1" fillId="0" borderId="43" xfId="0" applyFont="1" applyBorder="1" applyAlignment="1">
      <alignment horizontal="center" vertical="center"/>
    </xf>
    <xf numFmtId="49" fontId="1" fillId="0" borderId="43" xfId="0" applyNumberFormat="1" applyFont="1" applyBorder="1" applyAlignment="1">
      <alignment horizontal="center" vertical="center"/>
    </xf>
    <xf numFmtId="164" fontId="1" fillId="0" borderId="43" xfId="0" applyNumberFormat="1" applyFont="1" applyBorder="1" applyAlignment="1">
      <alignment horizontal="center" vertical="center"/>
    </xf>
    <xf numFmtId="0" fontId="1" fillId="0" borderId="104" xfId="0" applyFont="1" applyBorder="1" applyAlignment="1">
      <alignment horizontal="center" vertical="center"/>
    </xf>
    <xf numFmtId="164" fontId="1" fillId="11" borderId="43" xfId="0" applyNumberFormat="1" applyFont="1" applyFill="1" applyBorder="1" applyAlignment="1">
      <alignment horizontal="center" vertical="center"/>
    </xf>
    <xf numFmtId="0" fontId="1" fillId="18" borderId="43" xfId="0" applyFont="1" applyFill="1" applyBorder="1" applyAlignment="1">
      <alignment horizontal="center" vertical="center"/>
    </xf>
    <xf numFmtId="0" fontId="1" fillId="18" borderId="43" xfId="2" applyNumberFormat="1" applyFont="1" applyFill="1" applyBorder="1" applyAlignment="1">
      <alignment horizontal="center" vertical="center"/>
    </xf>
    <xf numFmtId="164" fontId="1" fillId="18" borderId="43" xfId="0" applyNumberFormat="1" applyFont="1" applyFill="1" applyBorder="1" applyAlignment="1">
      <alignment horizontal="center" vertical="center"/>
    </xf>
    <xf numFmtId="1" fontId="50" fillId="14" borderId="43" xfId="0" applyNumberFormat="1" applyFont="1" applyFill="1" applyBorder="1" applyAlignment="1">
      <alignment horizontal="center" vertical="center"/>
    </xf>
    <xf numFmtId="1" fontId="1" fillId="0" borderId="43" xfId="0" applyNumberFormat="1" applyFont="1" applyBorder="1" applyAlignment="1">
      <alignment horizontal="center" vertical="center"/>
    </xf>
    <xf numFmtId="0" fontId="1" fillId="18" borderId="118" xfId="0" applyFont="1" applyFill="1" applyBorder="1" applyAlignment="1">
      <alignment horizontal="center" vertical="center"/>
    </xf>
    <xf numFmtId="0" fontId="1" fillId="18" borderId="118" xfId="2" applyNumberFormat="1" applyFont="1" applyFill="1" applyBorder="1" applyAlignment="1">
      <alignment horizontal="center" vertical="center"/>
    </xf>
    <xf numFmtId="164" fontId="1" fillId="18" borderId="118" xfId="0" applyNumberFormat="1" applyFont="1" applyFill="1" applyBorder="1" applyAlignment="1">
      <alignment horizontal="center" vertical="center"/>
    </xf>
    <xf numFmtId="1" fontId="50" fillId="14" borderId="118" xfId="0" applyNumberFormat="1" applyFont="1" applyFill="1" applyBorder="1" applyAlignment="1">
      <alignment horizontal="center" vertical="center"/>
    </xf>
    <xf numFmtId="1" fontId="1" fillId="0" borderId="118" xfId="0" applyNumberFormat="1" applyFont="1" applyBorder="1" applyAlignment="1">
      <alignment horizontal="center" vertical="center"/>
    </xf>
    <xf numFmtId="0" fontId="1" fillId="0" borderId="80" xfId="0" applyFont="1" applyBorder="1" applyAlignment="1">
      <alignment horizontal="center" vertical="center"/>
    </xf>
    <xf numFmtId="0" fontId="1" fillId="0" borderId="45" xfId="0" applyFont="1" applyBorder="1" applyAlignment="1">
      <alignment horizontal="center" vertical="center"/>
    </xf>
    <xf numFmtId="0" fontId="1" fillId="0" borderId="45" xfId="0" quotePrefix="1" applyFont="1" applyBorder="1" applyAlignment="1">
      <alignment horizontal="center" vertical="center"/>
    </xf>
    <xf numFmtId="9" fontId="1" fillId="0" borderId="45" xfId="0" applyNumberFormat="1" applyFont="1" applyBorder="1" applyAlignment="1">
      <alignment horizontal="center" vertical="center"/>
    </xf>
    <xf numFmtId="164" fontId="1" fillId="0" borderId="45" xfId="0" applyNumberFormat="1" applyFont="1" applyBorder="1" applyAlignment="1">
      <alignment horizontal="center" vertical="center"/>
    </xf>
    <xf numFmtId="0" fontId="4" fillId="0" borderId="48" xfId="0" applyFont="1" applyBorder="1" applyAlignment="1">
      <alignment horizontal="centerContinuous" vertical="center"/>
    </xf>
    <xf numFmtId="164" fontId="1" fillId="0" borderId="48" xfId="0" applyNumberFormat="1" applyFont="1" applyBorder="1" applyAlignment="1">
      <alignment horizontal="center" vertical="center"/>
    </xf>
    <xf numFmtId="49" fontId="1" fillId="0" borderId="48" xfId="0" applyNumberFormat="1" applyFont="1" applyBorder="1" applyAlignment="1">
      <alignment horizontal="center" vertical="center"/>
    </xf>
    <xf numFmtId="0" fontId="4" fillId="0" borderId="45" xfId="0" applyFont="1" applyBorder="1" applyAlignment="1">
      <alignment horizontal="centerContinuous" vertical="center"/>
    </xf>
    <xf numFmtId="49" fontId="1" fillId="0" borderId="45" xfId="0" applyNumberFormat="1" applyFont="1" applyBorder="1" applyAlignment="1">
      <alignment horizontal="center" vertical="center"/>
    </xf>
    <xf numFmtId="0" fontId="4" fillId="0" borderId="119" xfId="0" applyFont="1" applyBorder="1" applyAlignment="1">
      <alignment horizontal="centerContinuous" vertical="center"/>
    </xf>
    <xf numFmtId="0" fontId="4" fillId="0" borderId="64" xfId="0" applyFont="1" applyBorder="1" applyAlignment="1">
      <alignment horizontal="centerContinuous" vertical="center"/>
    </xf>
    <xf numFmtId="49" fontId="1" fillId="0" borderId="110" xfId="0" applyNumberFormat="1" applyFont="1" applyBorder="1" applyAlignment="1">
      <alignment horizontal="centerContinuous" vertical="center"/>
    </xf>
    <xf numFmtId="0" fontId="1" fillId="0" borderId="85" xfId="0" applyFont="1" applyBorder="1" applyAlignment="1">
      <alignment horizontal="center" vertical="center"/>
    </xf>
    <xf numFmtId="9" fontId="1" fillId="0" borderId="114" xfId="0" applyNumberFormat="1" applyFont="1" applyBorder="1" applyAlignment="1">
      <alignment horizontal="center" vertical="center"/>
    </xf>
    <xf numFmtId="0" fontId="1" fillId="11" borderId="43" xfId="0" applyFont="1" applyFill="1" applyBorder="1" applyAlignment="1">
      <alignment horizontal="center" vertical="center"/>
    </xf>
    <xf numFmtId="49" fontId="1" fillId="11" borderId="43" xfId="0" applyNumberFormat="1" applyFont="1" applyFill="1" applyBorder="1" applyAlignment="1">
      <alignment horizontal="center" vertical="center"/>
    </xf>
    <xf numFmtId="0" fontId="1" fillId="11" borderId="105" xfId="0" quotePrefix="1" applyFont="1" applyFill="1" applyBorder="1" applyAlignment="1">
      <alignment horizontal="center" vertical="center"/>
    </xf>
    <xf numFmtId="1" fontId="50" fillId="11" borderId="105" xfId="0" applyNumberFormat="1" applyFont="1" applyFill="1" applyBorder="1" applyAlignment="1">
      <alignment horizontal="center" vertical="center"/>
    </xf>
    <xf numFmtId="1" fontId="1" fillId="11" borderId="105" xfId="0" applyNumberFormat="1" applyFont="1" applyFill="1" applyBorder="1" applyAlignment="1">
      <alignment horizontal="center" vertical="center"/>
    </xf>
    <xf numFmtId="0" fontId="1" fillId="0" borderId="117" xfId="0" applyFont="1" applyBorder="1" applyAlignment="1">
      <alignment horizontal="center" vertical="center"/>
    </xf>
    <xf numFmtId="49" fontId="1" fillId="0" borderId="118" xfId="2" applyNumberFormat="1" applyFont="1" applyBorder="1" applyAlignment="1">
      <alignment horizontal="center" vertical="center"/>
    </xf>
    <xf numFmtId="0" fontId="1" fillId="0" borderId="118" xfId="0" applyFont="1" applyBorder="1" applyAlignment="1">
      <alignment horizontal="center" vertical="center" shrinkToFit="1"/>
    </xf>
    <xf numFmtId="164" fontId="1" fillId="0" borderId="118" xfId="0" applyNumberFormat="1" applyFont="1" applyBorder="1" applyAlignment="1">
      <alignment horizontal="center" vertical="center"/>
    </xf>
    <xf numFmtId="0" fontId="1" fillId="0" borderId="121" xfId="0" applyFont="1" applyBorder="1" applyAlignment="1">
      <alignment horizontal="center" vertical="center"/>
    </xf>
    <xf numFmtId="0" fontId="1" fillId="0" borderId="122" xfId="0" applyFont="1" applyBorder="1" applyAlignment="1">
      <alignment horizontal="center" vertical="center"/>
    </xf>
    <xf numFmtId="0" fontId="1" fillId="0" borderId="120" xfId="0" applyFont="1" applyBorder="1" applyAlignment="1">
      <alignment horizontal="center" vertical="center"/>
    </xf>
    <xf numFmtId="0" fontId="1" fillId="19" borderId="59" xfId="0" quotePrefix="1" applyFont="1" applyFill="1" applyBorder="1" applyAlignment="1">
      <alignment horizontal="center" vertical="center"/>
    </xf>
    <xf numFmtId="0" fontId="1" fillId="0" borderId="108" xfId="0" applyFont="1" applyBorder="1" applyAlignment="1">
      <alignment horizontal="center" vertical="center"/>
    </xf>
    <xf numFmtId="0" fontId="1" fillId="0" borderId="45" xfId="0" applyFont="1" applyBorder="1" applyAlignment="1">
      <alignment horizontal="left" vertical="center"/>
    </xf>
    <xf numFmtId="0" fontId="25" fillId="0" borderId="14" xfId="0" applyFont="1" applyBorder="1" applyAlignment="1">
      <alignment horizontal="center" vertical="center"/>
    </xf>
    <xf numFmtId="0" fontId="6" fillId="8" borderId="26" xfId="0" quotePrefix="1" applyFont="1" applyFill="1" applyBorder="1" applyAlignment="1">
      <alignment horizontal="center" vertical="center"/>
    </xf>
    <xf numFmtId="0" fontId="6" fillId="5" borderId="26" xfId="0" quotePrefix="1" applyFont="1" applyFill="1" applyBorder="1" applyAlignment="1">
      <alignment horizontal="center" vertical="center"/>
    </xf>
    <xf numFmtId="1" fontId="6" fillId="0" borderId="24" xfId="0" applyNumberFormat="1" applyFont="1" applyBorder="1" applyAlignment="1">
      <alignment horizontal="center" vertical="center"/>
    </xf>
    <xf numFmtId="1" fontId="6" fillId="0" borderId="50" xfId="0" applyNumberFormat="1" applyFont="1" applyBorder="1" applyAlignment="1">
      <alignment horizontal="center" vertical="center"/>
    </xf>
    <xf numFmtId="1" fontId="6" fillId="0" borderId="49" xfId="0" applyNumberFormat="1" applyFont="1" applyBorder="1" applyAlignment="1">
      <alignment horizontal="center" vertical="center"/>
    </xf>
    <xf numFmtId="0" fontId="1" fillId="0" borderId="0" xfId="0" quotePrefix="1" applyFont="1" applyAlignment="1">
      <alignment vertical="center"/>
    </xf>
    <xf numFmtId="0" fontId="6" fillId="0" borderId="23" xfId="0" quotePrefix="1" applyFont="1" applyBorder="1" applyAlignment="1">
      <alignment horizontal="center" vertical="center"/>
    </xf>
    <xf numFmtId="164" fontId="4" fillId="0" borderId="118" xfId="0" applyNumberFormat="1" applyFont="1" applyBorder="1" applyAlignment="1">
      <alignment horizontal="center" vertical="center"/>
    </xf>
    <xf numFmtId="1" fontId="4" fillId="0" borderId="118" xfId="0" applyNumberFormat="1" applyFont="1" applyBorder="1" applyAlignment="1">
      <alignment horizontal="center" vertical="center"/>
    </xf>
    <xf numFmtId="0" fontId="3" fillId="0" borderId="123" xfId="0" applyFont="1" applyBorder="1" applyAlignment="1">
      <alignment horizontal="center" vertical="center"/>
    </xf>
    <xf numFmtId="0" fontId="1" fillId="0" borderId="113" xfId="0" applyFont="1" applyBorder="1" applyAlignment="1">
      <alignment horizontal="center" vertical="center"/>
    </xf>
    <xf numFmtId="49" fontId="1" fillId="0" borderId="114" xfId="2" applyNumberFormat="1" applyFont="1" applyBorder="1" applyAlignment="1">
      <alignment horizontal="center" vertical="center"/>
    </xf>
    <xf numFmtId="0" fontId="1" fillId="0" borderId="114" xfId="0" applyFont="1" applyBorder="1" applyAlignment="1">
      <alignment horizontal="center" vertical="center" shrinkToFit="1"/>
    </xf>
    <xf numFmtId="164" fontId="4" fillId="0" borderId="114" xfId="0" applyNumberFormat="1" applyFont="1" applyBorder="1" applyAlignment="1">
      <alignment horizontal="center" vertical="center"/>
    </xf>
    <xf numFmtId="0" fontId="4" fillId="0" borderId="124" xfId="0" applyFont="1" applyBorder="1" applyAlignment="1">
      <alignment horizontal="center" vertical="center"/>
    </xf>
    <xf numFmtId="0" fontId="4" fillId="0" borderId="106" xfId="0" applyFont="1" applyBorder="1" applyAlignment="1">
      <alignment horizontal="center" vertical="center"/>
    </xf>
    <xf numFmtId="49" fontId="1" fillId="11" borderId="105" xfId="2" applyNumberFormat="1" applyFont="1" applyFill="1" applyBorder="1" applyAlignment="1">
      <alignment horizontal="center" vertical="center"/>
    </xf>
    <xf numFmtId="0" fontId="1" fillId="11" borderId="105" xfId="0" applyFont="1" applyFill="1" applyBorder="1" applyAlignment="1">
      <alignment horizontal="center" vertical="center" shrinkToFit="1"/>
    </xf>
    <xf numFmtId="164" fontId="4" fillId="11" borderId="105" xfId="0" applyNumberFormat="1" applyFont="1" applyFill="1" applyBorder="1" applyAlignment="1">
      <alignment horizontal="center" vertical="center"/>
    </xf>
    <xf numFmtId="1" fontId="6" fillId="0" borderId="27" xfId="0" applyNumberFormat="1" applyFont="1" applyBorder="1" applyAlignment="1">
      <alignment horizontal="center" vertical="center"/>
    </xf>
    <xf numFmtId="0" fontId="1" fillId="0" borderId="115" xfId="0" applyFont="1" applyBorder="1" applyAlignment="1">
      <alignment horizontal="center" vertical="center"/>
    </xf>
    <xf numFmtId="0" fontId="1" fillId="18" borderId="79" xfId="0" applyFont="1" applyFill="1" applyBorder="1" applyAlignment="1">
      <alignment horizontal="center" vertical="center"/>
    </xf>
    <xf numFmtId="0" fontId="1" fillId="18" borderId="117" xfId="0" applyFont="1" applyFill="1" applyBorder="1" applyAlignment="1">
      <alignment horizontal="center" vertical="center"/>
    </xf>
    <xf numFmtId="0" fontId="11" fillId="16" borderId="68" xfId="8" applyFont="1" applyFill="1" applyBorder="1" applyAlignment="1">
      <alignment horizontal="centerContinuous" vertical="center" wrapText="1"/>
    </xf>
    <xf numFmtId="0" fontId="11" fillId="16" borderId="41" xfId="8" applyFont="1" applyFill="1" applyBorder="1" applyAlignment="1">
      <alignment horizontal="center" vertical="center" wrapText="1"/>
    </xf>
    <xf numFmtId="0" fontId="11" fillId="16" borderId="41" xfId="8" applyFont="1" applyFill="1" applyBorder="1" applyAlignment="1">
      <alignment horizontal="center" vertical="center"/>
    </xf>
    <xf numFmtId="0" fontId="11" fillId="15" borderId="41" xfId="0" applyFont="1" applyFill="1" applyBorder="1" applyAlignment="1">
      <alignment horizontal="center" vertical="center" wrapText="1"/>
    </xf>
    <xf numFmtId="0" fontId="11" fillId="15" borderId="69" xfId="0" applyFont="1" applyFill="1" applyBorder="1" applyAlignment="1">
      <alignment horizontal="centerContinuous" vertical="center" wrapText="1"/>
    </xf>
    <xf numFmtId="49" fontId="25" fillId="0" borderId="3" xfId="0" applyNumberFormat="1" applyFont="1" applyBorder="1" applyAlignment="1">
      <alignment horizontal="center" vertical="center"/>
    </xf>
    <xf numFmtId="1" fontId="1" fillId="0" borderId="88" xfId="0" applyNumberFormat="1" applyFont="1" applyBorder="1" applyAlignment="1">
      <alignment horizontal="center" vertical="center" shrinkToFit="1"/>
    </xf>
    <xf numFmtId="1" fontId="4" fillId="0" borderId="88" xfId="0" applyNumberFormat="1" applyFont="1" applyBorder="1" applyAlignment="1">
      <alignment horizontal="center" vertical="center" shrinkToFit="1"/>
    </xf>
    <xf numFmtId="1" fontId="1" fillId="0" borderId="88" xfId="0" applyNumberFormat="1" applyFont="1" applyBorder="1" applyAlignment="1">
      <alignment horizontal="center" vertical="center"/>
    </xf>
    <xf numFmtId="1" fontId="1" fillId="0" borderId="88" xfId="0" quotePrefix="1" applyNumberFormat="1" applyFont="1" applyBorder="1" applyAlignment="1">
      <alignment horizontal="center" vertical="center" shrinkToFit="1"/>
    </xf>
    <xf numFmtId="1" fontId="1" fillId="0" borderId="52" xfId="0" applyNumberFormat="1" applyFont="1" applyBorder="1" applyAlignment="1">
      <alignment horizontal="center" vertical="center" shrinkToFit="1"/>
    </xf>
    <xf numFmtId="1" fontId="4" fillId="0" borderId="56" xfId="0" applyNumberFormat="1" applyFont="1" applyBorder="1" applyAlignment="1">
      <alignment horizontal="center" vertical="center" shrinkToFit="1"/>
    </xf>
    <xf numFmtId="1" fontId="1" fillId="0" borderId="39" xfId="0" applyNumberFormat="1" applyFont="1" applyBorder="1" applyAlignment="1">
      <alignment horizontal="center" vertical="center" shrinkToFit="1"/>
    </xf>
    <xf numFmtId="1" fontId="4" fillId="0" borderId="39" xfId="0" applyNumberFormat="1" applyFont="1" applyBorder="1" applyAlignment="1">
      <alignment horizontal="center" vertical="center" shrinkToFit="1"/>
    </xf>
    <xf numFmtId="0" fontId="1" fillId="0" borderId="116" xfId="0" applyFont="1" applyBorder="1" applyAlignment="1">
      <alignment horizontal="center" vertical="center"/>
    </xf>
    <xf numFmtId="0" fontId="1" fillId="0" borderId="105" xfId="0" applyFont="1" applyBorder="1" applyAlignment="1">
      <alignment horizontal="center" vertical="center"/>
    </xf>
    <xf numFmtId="49" fontId="15" fillId="0" borderId="37" xfId="0" applyNumberFormat="1" applyFont="1" applyBorder="1" applyAlignment="1">
      <alignment horizontal="center" shrinkToFit="1"/>
    </xf>
    <xf numFmtId="0" fontId="1" fillId="0" borderId="109" xfId="0" applyFont="1" applyBorder="1" applyAlignment="1">
      <alignment horizontal="center" vertical="center" shrinkToFit="1"/>
    </xf>
    <xf numFmtId="0" fontId="1" fillId="0" borderId="125" xfId="0" applyFont="1" applyBorder="1" applyAlignment="1">
      <alignment horizontal="left" vertical="center"/>
    </xf>
    <xf numFmtId="0" fontId="1" fillId="0" borderId="86" xfId="0" applyFont="1" applyBorder="1" applyAlignment="1">
      <alignment horizontal="left" vertical="center" shrinkToFit="1"/>
    </xf>
    <xf numFmtId="49" fontId="6" fillId="20" borderId="25" xfId="0" applyNumberFormat="1" applyFont="1" applyFill="1" applyBorder="1" applyAlignment="1">
      <alignment horizontal="center" vertical="center"/>
    </xf>
    <xf numFmtId="49" fontId="50" fillId="15" borderId="126" xfId="0" applyNumberFormat="1" applyFont="1" applyFill="1" applyBorder="1" applyAlignment="1">
      <alignment vertical="center"/>
    </xf>
    <xf numFmtId="0" fontId="49" fillId="15" borderId="127" xfId="0" applyFont="1" applyFill="1" applyBorder="1" applyAlignment="1">
      <alignment horizontal="right" vertical="center"/>
    </xf>
    <xf numFmtId="0" fontId="50" fillId="15" borderId="128" xfId="0" applyFont="1" applyFill="1" applyBorder="1" applyAlignment="1">
      <alignment horizontal="centerContinuous" vertical="center"/>
    </xf>
    <xf numFmtId="0" fontId="8" fillId="21" borderId="3" xfId="0" quotePrefix="1" applyFont="1" applyFill="1" applyBorder="1" applyAlignment="1">
      <alignment horizontal="center" vertical="center"/>
    </xf>
    <xf numFmtId="0" fontId="6" fillId="21" borderId="3" xfId="0" quotePrefix="1" applyFont="1" applyFill="1" applyBorder="1" applyAlignment="1">
      <alignment horizontal="center" vertical="center"/>
    </xf>
    <xf numFmtId="165" fontId="1" fillId="0" borderId="0" xfId="0" applyNumberFormat="1" applyFont="1" applyAlignment="1">
      <alignment vertical="center"/>
    </xf>
    <xf numFmtId="0" fontId="6" fillId="4" borderId="26" xfId="0" quotePrefix="1" applyFont="1" applyFill="1" applyBorder="1" applyAlignment="1">
      <alignment horizontal="center" vertical="center"/>
    </xf>
    <xf numFmtId="0" fontId="6" fillId="0" borderId="38" xfId="0" quotePrefix="1" applyFont="1" applyBorder="1" applyAlignment="1">
      <alignment horizontal="center" vertical="center"/>
    </xf>
    <xf numFmtId="0" fontId="6" fillId="0" borderId="81" xfId="0" applyFont="1" applyBorder="1" applyAlignment="1">
      <alignment horizontal="centerContinuous" vertical="center"/>
    </xf>
    <xf numFmtId="0" fontId="1" fillId="0" borderId="82" xfId="0" applyFont="1" applyBorder="1" applyAlignment="1">
      <alignment horizontal="centerContinuous" vertical="center"/>
    </xf>
    <xf numFmtId="1" fontId="6" fillId="22" borderId="24" xfId="0" applyNumberFormat="1" applyFont="1" applyFill="1" applyBorder="1" applyAlignment="1">
      <alignment horizontal="center" vertical="center" wrapText="1"/>
    </xf>
    <xf numFmtId="1" fontId="6" fillId="22" borderId="50" xfId="0" applyNumberFormat="1" applyFont="1" applyFill="1" applyBorder="1" applyAlignment="1">
      <alignment horizontal="center" vertical="center" wrapText="1"/>
    </xf>
    <xf numFmtId="1" fontId="6" fillId="21" borderId="27" xfId="0" applyNumberFormat="1" applyFont="1" applyFill="1" applyBorder="1" applyAlignment="1">
      <alignment horizontal="center" vertical="center"/>
    </xf>
    <xf numFmtId="0" fontId="65" fillId="2" borderId="4" xfId="0" applyFont="1" applyFill="1" applyBorder="1" applyAlignment="1">
      <alignment horizontal="right" vertical="center"/>
    </xf>
    <xf numFmtId="0" fontId="6" fillId="0" borderId="27" xfId="0" applyFont="1" applyBorder="1" applyAlignment="1">
      <alignment horizontal="center" vertical="center"/>
    </xf>
    <xf numFmtId="0" fontId="56" fillId="0" borderId="88" xfId="0" quotePrefix="1" applyFont="1" applyBorder="1" applyAlignment="1">
      <alignment horizontal="center" vertical="center" shrinkToFit="1"/>
    </xf>
    <xf numFmtId="0" fontId="6" fillId="0" borderId="52" xfId="0" applyFont="1" applyBorder="1" applyAlignment="1">
      <alignment horizontal="centerContinuous" vertical="center" shrinkToFit="1"/>
    </xf>
    <xf numFmtId="0" fontId="56" fillId="0" borderId="39" xfId="0" quotePrefix="1" applyFont="1" applyBorder="1" applyAlignment="1">
      <alignment horizontal="center" vertical="center" shrinkToFit="1"/>
    </xf>
    <xf numFmtId="0" fontId="56" fillId="0" borderId="52" xfId="0" quotePrefix="1" applyFont="1" applyBorder="1" applyAlignment="1">
      <alignment horizontal="center" vertical="center" shrinkToFit="1"/>
    </xf>
  </cellXfs>
  <cellStyles count="9">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8" xr:uid="{00000000-0005-0000-0000-000005000000}"/>
    <cellStyle name="Normal 4" xfId="7" xr:uid="{00000000-0005-0000-0000-000006000000}"/>
    <cellStyle name="Percent" xfId="2" builtinId="5"/>
    <cellStyle name="Percent 2" xfId="3" xr:uid="{00000000-0005-0000-0000-000008000000}"/>
  </cellStyles>
  <dxfs count="8">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00FF"/>
      <color rgb="FFCCFFCC"/>
      <color rgb="FF009900"/>
      <color rgb="FFCCCC00"/>
      <color rgb="FF99FF99"/>
      <color rgb="FFCCFF99"/>
      <color rgb="FFFFFF66"/>
      <color rgb="FF00CC66"/>
      <color rgb="FF00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57150</xdr:colOff>
      <xdr:row>1</xdr:row>
      <xdr:rowOff>66675</xdr:rowOff>
    </xdr:from>
    <xdr:to>
      <xdr:col>6</xdr:col>
      <xdr:colOff>966976</xdr:colOff>
      <xdr:row>12</xdr:row>
      <xdr:rowOff>155720</xdr:rowOff>
    </xdr:to>
    <xdr:pic>
      <xdr:nvPicPr>
        <xdr:cNvPr id="5" name="Picture 4" descr="C:\A\Jue\SoF\Images\NPC\Primes\Elves &amp; Fey\archerepents.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48225" y="438150"/>
          <a:ext cx="1929001" cy="2441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13</xdr:row>
      <xdr:rowOff>57151</xdr:rowOff>
    </xdr:from>
    <xdr:to>
      <xdr:col>6</xdr:col>
      <xdr:colOff>971550</xdr:colOff>
      <xdr:row>21</xdr:row>
      <xdr:rowOff>171450</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57150" y="3000376"/>
          <a:ext cx="6724650" cy="1800224"/>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r>
            <a:rPr lang="en-US" sz="1400" b="1" i="0" u="none" strike="noStrike" baseline="0">
              <a:solidFill>
                <a:srgbClr val="00B0F0"/>
              </a:solidFill>
              <a:latin typeface="Times New Roman" panose="02020603050405020304" pitchFamily="18" charset="0"/>
              <a:cs typeface="Times New Roman" panose="02020603050405020304" pitchFamily="18" charset="0"/>
            </a:rPr>
            <a:t>Lesser HolyTransformation:  </a:t>
          </a:r>
          <a:r>
            <a:rPr lang="en-US" sz="1400" b="0" i="0" u="none" strike="noStrike" baseline="0">
              <a:solidFill>
                <a:srgbClr val="00B0F0"/>
              </a:solidFill>
              <a:latin typeface="Times New Roman" panose="02020603050405020304" pitchFamily="18" charset="0"/>
              <a:cs typeface="Times New Roman" panose="02020603050405020304" pitchFamily="18" charset="0"/>
            </a:rPr>
            <a:t>Outsider </a:t>
          </a:r>
          <a:r>
            <a:rPr lang="en-US" sz="1400" b="0" i="0" baseline="0">
              <a:solidFill>
                <a:srgbClr val="00B0F0"/>
              </a:solidFill>
              <a:effectLst/>
              <a:latin typeface="Times New Roman" panose="02020603050405020304" pitchFamily="18" charset="0"/>
              <a:ea typeface="+mn-ea"/>
              <a:cs typeface="Times New Roman" panose="02020603050405020304" pitchFamily="18" charset="0"/>
            </a:rPr>
            <a:t>(</a:t>
          </a:r>
          <a:r>
            <a:rPr lang="en-US" sz="1400" b="0" i="0" u="none" strike="noStrike" baseline="0">
              <a:solidFill>
                <a:srgbClr val="00B0F0"/>
              </a:solidFill>
              <a:latin typeface="Times New Roman" panose="02020603050405020304" pitchFamily="18" charset="0"/>
              <a:cs typeface="Times New Roman" panose="02020603050405020304" pitchFamily="18" charset="0"/>
            </a:rPr>
            <a:t>Good</a:t>
          </a:r>
          <a:r>
            <a:rPr lang="en-US" sz="1400" b="0" i="0" baseline="0">
              <a:solidFill>
                <a:srgbClr val="00B0F0"/>
              </a:solidFill>
              <a:effectLst/>
              <a:latin typeface="Times New Roman" panose="02020603050405020304" pitchFamily="18" charset="0"/>
              <a:ea typeface="+mn-ea"/>
              <a:cs typeface="Times New Roman" panose="02020603050405020304" pitchFamily="18" charset="0"/>
            </a:rPr>
            <a:t>)</a:t>
          </a:r>
        </a:p>
        <a:p>
          <a:pPr algn="ctr" rtl="0">
            <a:defRPr sz="1000"/>
          </a:pPr>
          <a:r>
            <a:rPr lang="en-US" sz="1400" b="0" i="0" u="none" strike="noStrike" baseline="0">
              <a:solidFill>
                <a:srgbClr val="00B0F0"/>
              </a:solidFill>
              <a:effectLst/>
              <a:latin typeface="Times New Roman" panose="02020603050405020304" pitchFamily="18" charset="0"/>
              <a:ea typeface="+mn-ea"/>
              <a:cs typeface="Times New Roman" panose="02020603050405020304" pitchFamily="18" charset="0"/>
            </a:rPr>
            <a:t>+2 to Strength and Constitution</a:t>
          </a:r>
        </a:p>
        <a:p>
          <a:pPr algn="ctr" rtl="0">
            <a:defRPr sz="1000"/>
          </a:pPr>
          <a:r>
            <a:rPr lang="en-US" sz="1400" b="0" i="0" u="none" strike="noStrike" baseline="0">
              <a:solidFill>
                <a:srgbClr val="00B0F0"/>
              </a:solidFill>
              <a:effectLst/>
              <a:latin typeface="Times New Roman" panose="02020603050405020304" pitchFamily="18" charset="0"/>
              <a:ea typeface="+mn-ea"/>
              <a:cs typeface="Times New Roman" panose="02020603050405020304" pitchFamily="18" charset="0"/>
            </a:rPr>
            <a:t>Flight speed:  60’</a:t>
          </a:r>
        </a:p>
        <a:p>
          <a:pPr algn="ctr" rtl="0">
            <a:defRPr sz="1000"/>
          </a:pPr>
          <a:r>
            <a:rPr lang="en-US" sz="1400" b="0" i="0" u="none" strike="noStrike" baseline="0">
              <a:solidFill>
                <a:srgbClr val="00B0F0"/>
              </a:solidFill>
              <a:effectLst/>
              <a:latin typeface="Times New Roman" panose="02020603050405020304" pitchFamily="18" charset="0"/>
              <a:ea typeface="+mn-ea"/>
              <a:cs typeface="Times New Roman" panose="02020603050405020304" pitchFamily="18" charset="0"/>
            </a:rPr>
            <a:t>Darkvision 60’</a:t>
          </a:r>
        </a:p>
        <a:p>
          <a:pPr algn="ctr" rtl="0">
            <a:defRPr sz="1000"/>
          </a:pPr>
          <a:r>
            <a:rPr lang="en-US" sz="1400" b="0" i="0" u="none" strike="noStrike" baseline="0">
              <a:solidFill>
                <a:srgbClr val="00B0F0"/>
              </a:solidFill>
              <a:effectLst/>
              <a:latin typeface="Times New Roman" panose="02020603050405020304" pitchFamily="18" charset="0"/>
              <a:ea typeface="+mn-ea"/>
              <a:cs typeface="Times New Roman" panose="02020603050405020304" pitchFamily="18" charset="0"/>
            </a:rPr>
            <a:t>Speaks Celestial</a:t>
          </a:r>
        </a:p>
        <a:p>
          <a:pPr algn="ctr" rtl="0">
            <a:defRPr sz="1000"/>
          </a:pPr>
          <a:r>
            <a:rPr lang="en-US" sz="1400" b="0" i="0" u="none" strike="noStrike" baseline="0">
              <a:solidFill>
                <a:srgbClr val="00B0F0"/>
              </a:solidFill>
              <a:effectLst/>
              <a:latin typeface="Times New Roman" panose="02020603050405020304" pitchFamily="18" charset="0"/>
              <a:ea typeface="+mn-ea"/>
              <a:cs typeface="Times New Roman" panose="02020603050405020304" pitchFamily="18" charset="0"/>
            </a:rPr>
            <a:t>+2 to all saving throws</a:t>
          </a:r>
        </a:p>
        <a:p>
          <a:pPr algn="ctr" rtl="0">
            <a:defRPr sz="1000"/>
          </a:pPr>
          <a:endParaRPr lang="en-US" sz="1400" b="0" i="0" u="none" strike="noStrike" baseline="0">
            <a:solidFill>
              <a:srgbClr val="00B0F0"/>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9</xdr:col>
      <xdr:colOff>22860</xdr:colOff>
      <xdr:row>5</xdr:row>
      <xdr:rowOff>22861</xdr:rowOff>
    </xdr:from>
    <xdr:to>
      <xdr:col>9</xdr:col>
      <xdr:colOff>2397477</xdr:colOff>
      <xdr:row>21</xdr:row>
      <xdr:rowOff>22860</xdr:rowOff>
    </xdr:to>
    <xdr:pic>
      <xdr:nvPicPr>
        <xdr:cNvPr id="2" name="Picture 1">
          <a:extLst>
            <a:ext uri="{FF2B5EF4-FFF2-40B4-BE49-F238E27FC236}">
              <a16:creationId xmlns:a16="http://schemas.microsoft.com/office/drawing/2014/main" id="{BBF48C8F-11AB-8BE1-762F-74B6CE853D8A}"/>
            </a:ext>
          </a:extLst>
        </xdr:cNvPr>
        <xdr:cNvPicPr>
          <a:picLocks noChangeAspect="1"/>
        </xdr:cNvPicPr>
      </xdr:nvPicPr>
      <xdr:blipFill>
        <a:blip xmlns:r="http://schemas.openxmlformats.org/officeDocument/2006/relationships" r:embed="rId1"/>
        <a:stretch>
          <a:fillRect/>
        </a:stretch>
      </xdr:blipFill>
      <xdr:spPr>
        <a:xfrm>
          <a:off x="4709160" y="1424941"/>
          <a:ext cx="2374617" cy="34137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142875</xdr:colOff>
      <xdr:row>1</xdr:row>
      <xdr:rowOff>123825</xdr:rowOff>
    </xdr:from>
    <xdr:to>
      <xdr:col>2</xdr:col>
      <xdr:colOff>178734</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
  <sheetViews>
    <sheetView showGridLines="0" tabSelected="1" zoomScaleNormal="100" workbookViewId="0"/>
  </sheetViews>
  <sheetFormatPr defaultColWidth="13" defaultRowHeight="15.6" x14ac:dyDescent="0.3"/>
  <cols>
    <col min="1" max="1" width="14.19921875" style="72" bestFit="1" customWidth="1"/>
    <col min="2" max="2" width="10" style="73" customWidth="1"/>
    <col min="3" max="3" width="5.09765625" style="73" customWidth="1"/>
    <col min="4" max="4" width="13.69921875" style="72" bestFit="1" customWidth="1"/>
    <col min="5" max="5" width="11.3984375" style="73" bestFit="1" customWidth="1"/>
    <col min="6" max="6" width="13.3984375" style="72" customWidth="1"/>
    <col min="7" max="7" width="13.3984375" style="73" customWidth="1"/>
    <col min="8" max="16384" width="13" style="36"/>
  </cols>
  <sheetData>
    <row r="1" spans="1:7" ht="29.4" thickTop="1" thickBot="1" x14ac:dyDescent="0.35">
      <c r="A1" s="30" t="s">
        <v>573</v>
      </c>
      <c r="B1" s="31" t="s">
        <v>574</v>
      </c>
      <c r="C1" s="32"/>
      <c r="D1" s="33"/>
      <c r="E1" s="34"/>
      <c r="F1" s="33"/>
      <c r="G1" s="35" t="s">
        <v>570</v>
      </c>
    </row>
    <row r="2" spans="1:7" ht="17.399999999999999" thickTop="1" x14ac:dyDescent="0.3">
      <c r="A2" s="37" t="s">
        <v>0</v>
      </c>
      <c r="B2" s="38" t="s">
        <v>294</v>
      </c>
      <c r="C2" s="38"/>
      <c r="D2" s="39" t="s">
        <v>1</v>
      </c>
      <c r="E2" s="40" t="s">
        <v>319</v>
      </c>
      <c r="F2" s="41"/>
      <c r="G2" s="42"/>
    </row>
    <row r="3" spans="1:7" ht="16.8" x14ac:dyDescent="0.3">
      <c r="A3" s="37" t="s">
        <v>65</v>
      </c>
      <c r="B3" s="38" t="s">
        <v>193</v>
      </c>
      <c r="C3" s="38"/>
      <c r="D3" s="39" t="s">
        <v>66</v>
      </c>
      <c r="E3" s="40">
        <v>6</v>
      </c>
      <c r="F3" s="39"/>
      <c r="G3" s="42"/>
    </row>
    <row r="4" spans="1:7" ht="16.8" x14ac:dyDescent="0.3">
      <c r="A4" s="37" t="s">
        <v>65</v>
      </c>
      <c r="B4" s="38" t="s">
        <v>357</v>
      </c>
      <c r="C4" s="38"/>
      <c r="D4" s="39" t="s">
        <v>66</v>
      </c>
      <c r="E4" s="40">
        <v>6</v>
      </c>
      <c r="F4" s="39"/>
      <c r="G4" s="42"/>
    </row>
    <row r="5" spans="1:7" ht="17.399999999999999" thickBot="1" x14ac:dyDescent="0.35">
      <c r="A5" s="37" t="s">
        <v>67</v>
      </c>
      <c r="B5" s="38" t="s">
        <v>190</v>
      </c>
      <c r="C5" s="38"/>
      <c r="D5" s="39" t="s">
        <v>549</v>
      </c>
      <c r="E5" s="40" t="s">
        <v>550</v>
      </c>
      <c r="F5" s="39"/>
      <c r="G5" s="42"/>
    </row>
    <row r="6" spans="1:7" ht="17.399999999999999" thickTop="1" x14ac:dyDescent="0.3">
      <c r="A6" s="43" t="s">
        <v>119</v>
      </c>
      <c r="B6" s="496">
        <f>4+4</f>
        <v>8</v>
      </c>
      <c r="C6" s="497"/>
      <c r="D6" s="44" t="s">
        <v>89</v>
      </c>
      <c r="E6" s="45" t="s">
        <v>187</v>
      </c>
      <c r="F6" s="46"/>
      <c r="G6" s="42"/>
    </row>
    <row r="7" spans="1:7" ht="17.399999999999999" thickBot="1" x14ac:dyDescent="0.35">
      <c r="A7" s="47" t="s">
        <v>350</v>
      </c>
      <c r="B7" s="373" t="str">
        <f>C9</f>
        <v>+5</v>
      </c>
      <c r="C7" s="374"/>
      <c r="D7" s="48" t="s">
        <v>186</v>
      </c>
      <c r="E7" s="49" t="s">
        <v>187</v>
      </c>
      <c r="F7" s="46"/>
      <c r="G7" s="42"/>
    </row>
    <row r="8" spans="1:7" ht="17.399999999999999" thickTop="1" x14ac:dyDescent="0.3">
      <c r="A8" s="50" t="s">
        <v>2</v>
      </c>
      <c r="B8" s="492">
        <f>14+4</f>
        <v>18</v>
      </c>
      <c r="C8" s="443" t="str">
        <f t="shared" ref="C8:C13" si="0">IF(B8&gt;9.9,CONCATENATE("+",ROUNDDOWN((B8-10)/2,0)),ROUNDUP((B8-10)/2,0))</f>
        <v>+4</v>
      </c>
      <c r="D8" s="51" t="s">
        <v>87</v>
      </c>
      <c r="E8" s="483" t="s">
        <v>551</v>
      </c>
      <c r="F8" s="46"/>
      <c r="G8" s="42"/>
    </row>
    <row r="9" spans="1:7" ht="16.8" x14ac:dyDescent="0.3">
      <c r="A9" s="52" t="s">
        <v>3</v>
      </c>
      <c r="B9" s="491">
        <f>16+4</f>
        <v>20</v>
      </c>
      <c r="C9" s="53" t="str">
        <f t="shared" si="0"/>
        <v>+5</v>
      </c>
      <c r="D9" s="54" t="s">
        <v>88</v>
      </c>
      <c r="E9" s="55">
        <f>SUM(Martial!G5:G23)+SUM(Equipment!C3:C16)</f>
        <v>46.5</v>
      </c>
      <c r="F9" s="46"/>
      <c r="G9" s="42"/>
    </row>
    <row r="10" spans="1:7" ht="16.8" x14ac:dyDescent="0.3">
      <c r="A10" s="501" t="s">
        <v>13</v>
      </c>
      <c r="B10" s="56">
        <f>12</f>
        <v>12</v>
      </c>
      <c r="C10" s="472" t="str">
        <f t="shared" si="0"/>
        <v>+1</v>
      </c>
      <c r="D10" s="54" t="s">
        <v>15</v>
      </c>
      <c r="E10" s="57">
        <f>ROUNDUP(((E3*8)*0.75)+((E4*8)*0.75)+((E3+E4)*C10),0)</f>
        <v>84</v>
      </c>
      <c r="F10" s="46"/>
      <c r="G10" s="42"/>
    </row>
    <row r="11" spans="1:7" ht="16.8" x14ac:dyDescent="0.3">
      <c r="A11" s="58" t="s">
        <v>14</v>
      </c>
      <c r="B11" s="56">
        <v>14</v>
      </c>
      <c r="C11" s="53" t="str">
        <f t="shared" si="0"/>
        <v>+2</v>
      </c>
      <c r="D11" s="59" t="s">
        <v>121</v>
      </c>
      <c r="E11" s="500">
        <f>10+C9+2+3</f>
        <v>20</v>
      </c>
      <c r="F11" s="37"/>
      <c r="G11" s="42"/>
    </row>
    <row r="12" spans="1:7" ht="16.8" x14ac:dyDescent="0.3">
      <c r="A12" s="60" t="s">
        <v>16</v>
      </c>
      <c r="B12" s="56">
        <v>17</v>
      </c>
      <c r="C12" s="53" t="str">
        <f t="shared" si="0"/>
        <v>+3</v>
      </c>
      <c r="D12" s="59" t="s">
        <v>189</v>
      </c>
      <c r="E12" s="502">
        <f>E13-C8+2</f>
        <v>26</v>
      </c>
      <c r="F12" s="46"/>
      <c r="G12" s="42"/>
    </row>
    <row r="13" spans="1:7" ht="17.399999999999999" thickBot="1" x14ac:dyDescent="0.35">
      <c r="A13" s="61" t="s">
        <v>12</v>
      </c>
      <c r="B13" s="450">
        <f>10</f>
        <v>10</v>
      </c>
      <c r="C13" s="62" t="str">
        <f t="shared" si="0"/>
        <v>+0</v>
      </c>
      <c r="D13" s="59" t="s">
        <v>576</v>
      </c>
      <c r="E13" s="463">
        <f>'Personal File'!E11+SUM(Martial!B19:B20)+2</f>
        <v>28</v>
      </c>
      <c r="F13" s="46"/>
      <c r="G13" s="42"/>
    </row>
    <row r="14" spans="1:7" s="7" customFormat="1" ht="17.399999999999999" thickTop="1" x14ac:dyDescent="0.3">
      <c r="A14" s="63"/>
      <c r="B14" s="64"/>
      <c r="C14" s="64"/>
      <c r="D14" s="64"/>
      <c r="E14" s="64"/>
      <c r="F14" s="64"/>
      <c r="G14" s="65"/>
    </row>
    <row r="15" spans="1:7" s="7" customFormat="1" ht="16.8" x14ac:dyDescent="0.3">
      <c r="A15" s="66"/>
      <c r="B15" s="67"/>
      <c r="C15" s="67"/>
      <c r="D15" s="67"/>
      <c r="E15" s="67"/>
      <c r="F15" s="67"/>
      <c r="G15" s="68"/>
    </row>
    <row r="16" spans="1:7" s="7" customFormat="1" ht="16.8" x14ac:dyDescent="0.3">
      <c r="A16" s="66"/>
      <c r="B16" s="67"/>
      <c r="C16" s="67"/>
      <c r="D16" s="67"/>
      <c r="E16" s="67"/>
      <c r="F16" s="67"/>
      <c r="G16" s="68"/>
    </row>
    <row r="17" spans="1:7" s="7" customFormat="1" ht="16.8" x14ac:dyDescent="0.3">
      <c r="A17" s="66"/>
      <c r="B17" s="67"/>
      <c r="C17" s="67"/>
      <c r="D17" s="67"/>
      <c r="E17" s="67"/>
      <c r="F17" s="67"/>
      <c r="G17" s="68"/>
    </row>
    <row r="18" spans="1:7" s="7" customFormat="1" ht="16.8" x14ac:dyDescent="0.3">
      <c r="A18" s="66"/>
      <c r="B18" s="67"/>
      <c r="C18" s="67"/>
      <c r="D18" s="67"/>
      <c r="E18" s="67"/>
      <c r="F18" s="67"/>
      <c r="G18" s="68"/>
    </row>
    <row r="19" spans="1:7" s="7" customFormat="1" ht="16.8" x14ac:dyDescent="0.3">
      <c r="A19" s="66"/>
      <c r="B19" s="67"/>
      <c r="C19" s="67"/>
      <c r="D19" s="67"/>
      <c r="E19" s="67"/>
      <c r="F19" s="67"/>
      <c r="G19" s="68"/>
    </row>
    <row r="20" spans="1:7" s="7" customFormat="1" ht="16.8" x14ac:dyDescent="0.3">
      <c r="A20" s="66"/>
      <c r="B20" s="67"/>
      <c r="C20" s="67"/>
      <c r="D20" s="67"/>
      <c r="E20" s="67"/>
      <c r="F20" s="67"/>
      <c r="G20" s="68"/>
    </row>
    <row r="21" spans="1:7" s="7" customFormat="1" ht="16.8" x14ac:dyDescent="0.3">
      <c r="A21" s="66"/>
      <c r="B21" s="67"/>
      <c r="C21" s="67"/>
      <c r="D21" s="67"/>
      <c r="E21" s="67"/>
      <c r="F21" s="67"/>
      <c r="G21" s="68"/>
    </row>
    <row r="22" spans="1:7" ht="17.399999999999999" thickBot="1" x14ac:dyDescent="0.35">
      <c r="A22" s="69"/>
      <c r="B22" s="70"/>
      <c r="C22" s="70"/>
      <c r="D22" s="70"/>
      <c r="E22" s="70"/>
      <c r="F22" s="70"/>
      <c r="G22" s="71"/>
    </row>
    <row r="23" spans="1:7" ht="16.2" thickTop="1" x14ac:dyDescent="0.3"/>
  </sheetData>
  <phoneticPr fontId="0" type="noConversion"/>
  <conditionalFormatting sqref="E9">
    <cfRule type="cellIs" dxfId="7" priority="4" stopIfTrue="1" operator="greaterThan">
      <formula>116</formula>
    </cfRule>
    <cfRule type="cellIs" dxfId="6"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3"/>
  <sheetViews>
    <sheetView showGridLines="0" workbookViewId="0">
      <pane ySplit="2" topLeftCell="A3" activePane="bottomLeft" state="frozen"/>
      <selection pane="bottomLeft" activeCell="A3" sqref="A3"/>
    </sheetView>
  </sheetViews>
  <sheetFormatPr defaultColWidth="13" defaultRowHeight="15.6" x14ac:dyDescent="0.3"/>
  <cols>
    <col min="1" max="1" width="21.3984375" style="72" bestFit="1" customWidth="1"/>
    <col min="2" max="2" width="5.8984375" style="72" bestFit="1" customWidth="1"/>
    <col min="3" max="3" width="7.09765625" style="73" hidden="1" customWidth="1"/>
    <col min="4" max="4" width="5.796875" style="73" hidden="1" customWidth="1"/>
    <col min="5" max="5" width="9.19921875" style="73" bestFit="1" customWidth="1"/>
    <col min="6" max="6" width="7.5" style="73" bestFit="1" customWidth="1"/>
    <col min="7" max="7" width="5.8984375" style="73" bestFit="1" customWidth="1"/>
    <col min="8" max="8" width="4.69921875" style="73" bestFit="1" customWidth="1"/>
    <col min="9" max="9" width="6.8984375" style="73" bestFit="1" customWidth="1"/>
    <col min="10" max="10" width="56.5" style="72" customWidth="1"/>
    <col min="11" max="11" width="13" style="300"/>
    <col min="12" max="16384" width="13" style="36"/>
  </cols>
  <sheetData>
    <row r="1" spans="1:11" ht="25.8" thickBot="1" x14ac:dyDescent="0.35">
      <c r="A1" s="74" t="s">
        <v>11</v>
      </c>
      <c r="B1" s="75"/>
      <c r="C1" s="75"/>
      <c r="D1" s="75"/>
      <c r="E1" s="75"/>
      <c r="F1" s="75"/>
      <c r="G1" s="75"/>
      <c r="H1" s="75"/>
      <c r="I1" s="75"/>
      <c r="J1" s="75"/>
    </row>
    <row r="2" spans="1:11" s="7" customFormat="1" ht="34.200000000000003" thickBot="1" x14ac:dyDescent="0.35">
      <c r="A2" s="2" t="s">
        <v>185</v>
      </c>
      <c r="B2" s="3" t="s">
        <v>31</v>
      </c>
      <c r="C2" s="3" t="s">
        <v>38</v>
      </c>
      <c r="D2" s="3" t="s">
        <v>30</v>
      </c>
      <c r="E2" s="4" t="s">
        <v>63</v>
      </c>
      <c r="F2" s="4" t="s">
        <v>39</v>
      </c>
      <c r="G2" s="4" t="s">
        <v>68</v>
      </c>
      <c r="H2" s="5" t="s">
        <v>184</v>
      </c>
      <c r="I2" s="3" t="s">
        <v>101</v>
      </c>
      <c r="J2" s="6" t="s">
        <v>99</v>
      </c>
      <c r="K2" s="300"/>
    </row>
    <row r="3" spans="1:11" s="7" customFormat="1" ht="16.8" x14ac:dyDescent="0.3">
      <c r="A3" s="76" t="s">
        <v>71</v>
      </c>
      <c r="B3" s="77">
        <f>5+5</f>
        <v>10</v>
      </c>
      <c r="C3" s="78" t="s">
        <v>33</v>
      </c>
      <c r="D3" s="78" t="str">
        <f>IF(C3="Str",'Personal File'!$C$8,IF(C3="Dex",'Personal File'!$C$9,IF(C3="Con",'Personal File'!$C$10,IF(C3="Int",'Personal File'!$C$11,IF(C3="Wis",'Personal File'!$C$12,IF(C3="Cha",'Personal File'!$C$13))))))</f>
        <v>+1</v>
      </c>
      <c r="E3" s="342" t="str">
        <f t="shared" ref="E3:E5" si="0">CONCATENATE(C3," (",D3,")")</f>
        <v>Con (+1)</v>
      </c>
      <c r="F3" s="498">
        <v>3</v>
      </c>
      <c r="G3" s="79">
        <f t="shared" ref="G3:G4" si="1">B3+D3+F3</f>
        <v>14</v>
      </c>
      <c r="H3" s="80">
        <f t="shared" ref="H3:H5" ca="1" si="2">RANDBETWEEN(1,20)</f>
        <v>4</v>
      </c>
      <c r="I3" s="79">
        <f t="shared" ref="I3:I4" ca="1" si="3">SUM(G3:H3)</f>
        <v>18</v>
      </c>
      <c r="J3" s="81" t="s">
        <v>313</v>
      </c>
      <c r="K3" s="300"/>
    </row>
    <row r="4" spans="1:11" s="7" customFormat="1" ht="16.8" x14ac:dyDescent="0.3">
      <c r="A4" s="82" t="s">
        <v>72</v>
      </c>
      <c r="B4" s="77">
        <f>2+5</f>
        <v>7</v>
      </c>
      <c r="C4" s="78" t="s">
        <v>36</v>
      </c>
      <c r="D4" s="78" t="str">
        <f>IF(C4="Str",'Personal File'!$C$8,IF(C4="Dex",'Personal File'!$C$9,IF(C4="Con",'Personal File'!$C$10,IF(C4="Int",'Personal File'!$C$11,IF(C4="Wis",'Personal File'!$C$12,IF(C4="Cha",'Personal File'!$C$13))))))</f>
        <v>+5</v>
      </c>
      <c r="E4" s="83" t="str">
        <f t="shared" si="0"/>
        <v>Dex (+5)</v>
      </c>
      <c r="F4" s="498">
        <v>3</v>
      </c>
      <c r="G4" s="79">
        <f t="shared" si="1"/>
        <v>15</v>
      </c>
      <c r="H4" s="80">
        <f t="shared" ca="1" si="2"/>
        <v>17</v>
      </c>
      <c r="I4" s="79">
        <f t="shared" ca="1" si="3"/>
        <v>32</v>
      </c>
      <c r="J4" s="81" t="s">
        <v>584</v>
      </c>
      <c r="K4" s="449"/>
    </row>
    <row r="5" spans="1:11" s="7" customFormat="1" ht="16.8" x14ac:dyDescent="0.3">
      <c r="A5" s="84" t="s">
        <v>73</v>
      </c>
      <c r="B5" s="85">
        <f>5+2</f>
        <v>7</v>
      </c>
      <c r="C5" s="86" t="s">
        <v>35</v>
      </c>
      <c r="D5" s="86" t="str">
        <f>IF(C5="Str",'Personal File'!$C$8,IF(C5="Dex",'Personal File'!$C$9,IF(C5="Con",'Personal File'!$C$10,IF(C5="Int",'Personal File'!$C$11,IF(C5="Wis",'Personal File'!$C$12,IF(C5="Cha",'Personal File'!$C$13))))))</f>
        <v>+3</v>
      </c>
      <c r="E5" s="87" t="str">
        <f t="shared" si="0"/>
        <v>Wis (+3)</v>
      </c>
      <c r="F5" s="499">
        <v>3</v>
      </c>
      <c r="G5" s="88">
        <f t="shared" ref="G5:G42" si="4">B5+D5+F5</f>
        <v>13</v>
      </c>
      <c r="H5" s="89">
        <f t="shared" ca="1" si="2"/>
        <v>4</v>
      </c>
      <c r="I5" s="88">
        <f t="shared" ref="I5:I42" ca="1" si="5">SUM(G5:H5)</f>
        <v>17</v>
      </c>
      <c r="J5" s="90" t="s">
        <v>313</v>
      </c>
      <c r="K5" s="300"/>
    </row>
    <row r="6" spans="1:11" s="98" customFormat="1" ht="16.8" x14ac:dyDescent="0.3">
      <c r="A6" s="91" t="s">
        <v>40</v>
      </c>
      <c r="B6" s="78">
        <v>0</v>
      </c>
      <c r="C6" s="92" t="s">
        <v>34</v>
      </c>
      <c r="D6" s="93" t="str">
        <f>IF(C6="Str",'Personal File'!$C$8,IF(C6="Dex",'Personal File'!$C$9,IF(C6="Con",'Personal File'!$C$10,IF(C6="Int",'Personal File'!$C$11,IF(C6="Wis",'Personal File'!$C$12,IF(C6="Cha",'Personal File'!$C$13))))))</f>
        <v>+2</v>
      </c>
      <c r="E6" s="94" t="str">
        <f t="shared" ref="E6:E42" si="6">CONCATENATE(C6," (",D6,")")</f>
        <v>Int (+2)</v>
      </c>
      <c r="F6" s="95" t="s">
        <v>64</v>
      </c>
      <c r="G6" s="96">
        <f t="shared" si="4"/>
        <v>2</v>
      </c>
      <c r="H6" s="80">
        <f ca="1">RANDBETWEEN(1,20)</f>
        <v>2</v>
      </c>
      <c r="I6" s="96">
        <f t="shared" ca="1" si="5"/>
        <v>4</v>
      </c>
      <c r="J6" s="128"/>
    </row>
    <row r="7" spans="1:11" s="102" customFormat="1" ht="16.8" x14ac:dyDescent="0.3">
      <c r="A7" s="99" t="s">
        <v>41</v>
      </c>
      <c r="B7" s="78">
        <v>0</v>
      </c>
      <c r="C7" s="100" t="s">
        <v>36</v>
      </c>
      <c r="D7" s="101" t="str">
        <f>IF(C7="Str",'Personal File'!$C$8,IF(C7="Dex",'Personal File'!$C$9,IF(C7="Con",'Personal File'!$C$10,IF(C7="Int",'Personal File'!$C$11,IF(C7="Wis",'Personal File'!$C$12,IF(C7="Cha",'Personal File'!$C$13))))))</f>
        <v>+5</v>
      </c>
      <c r="E7" s="83" t="str">
        <f t="shared" si="6"/>
        <v>Dex (+5)</v>
      </c>
      <c r="F7" s="96" t="s">
        <v>64</v>
      </c>
      <c r="G7" s="96">
        <f t="shared" si="4"/>
        <v>5</v>
      </c>
      <c r="H7" s="80">
        <f ca="1">RANDBETWEEN(1,20)</f>
        <v>19</v>
      </c>
      <c r="I7" s="96">
        <f t="shared" ca="1" si="5"/>
        <v>24</v>
      </c>
      <c r="J7" s="128"/>
    </row>
    <row r="8" spans="1:11" s="107" customFormat="1" ht="16.8" x14ac:dyDescent="0.3">
      <c r="A8" s="103" t="s">
        <v>42</v>
      </c>
      <c r="B8" s="78">
        <v>0</v>
      </c>
      <c r="C8" s="104" t="s">
        <v>32</v>
      </c>
      <c r="D8" s="105" t="str">
        <f>IF(C8="Str",'Personal File'!$C$8,IF(C8="Dex",'Personal File'!$C$9,IF(C8="Con",'Personal File'!$C$10,IF(C8="Int",'Personal File'!$C$11,IF(C8="Wis",'Personal File'!$C$12,IF(C8="Cha",'Personal File'!$C$13))))))</f>
        <v>+0</v>
      </c>
      <c r="E8" s="106" t="str">
        <f t="shared" si="6"/>
        <v>Cha (+0)</v>
      </c>
      <c r="F8" s="96" t="s">
        <v>64</v>
      </c>
      <c r="G8" s="96">
        <f t="shared" si="4"/>
        <v>0</v>
      </c>
      <c r="H8" s="80">
        <f t="shared" ref="H8:H42" ca="1" si="7">RANDBETWEEN(1,20)</f>
        <v>13</v>
      </c>
      <c r="I8" s="96">
        <f t="shared" ca="1" si="5"/>
        <v>13</v>
      </c>
      <c r="J8" s="128"/>
    </row>
    <row r="9" spans="1:11" s="112" customFormat="1" ht="16.8" x14ac:dyDescent="0.3">
      <c r="A9" s="108" t="s">
        <v>43</v>
      </c>
      <c r="B9" s="78">
        <v>0</v>
      </c>
      <c r="C9" s="109" t="s">
        <v>37</v>
      </c>
      <c r="D9" s="110" t="str">
        <f>IF(C9="Str",'Personal File'!$C$8,IF(C9="Dex",'Personal File'!$C$9,IF(C9="Con",'Personal File'!$C$10,IF(C9="Int",'Personal File'!$C$11,IF(C9="Wis",'Personal File'!$C$12,IF(C9="Cha",'Personal File'!$C$13))))))</f>
        <v>+4</v>
      </c>
      <c r="E9" s="111" t="str">
        <f t="shared" si="6"/>
        <v>Str (+4)</v>
      </c>
      <c r="F9" s="96" t="s">
        <v>64</v>
      </c>
      <c r="G9" s="96">
        <f t="shared" si="4"/>
        <v>4</v>
      </c>
      <c r="H9" s="80">
        <f t="shared" ca="1" si="7"/>
        <v>5</v>
      </c>
      <c r="I9" s="96">
        <f t="shared" ca="1" si="5"/>
        <v>9</v>
      </c>
      <c r="J9" s="128"/>
    </row>
    <row r="10" spans="1:11" s="112" customFormat="1" ht="16.8" x14ac:dyDescent="0.3">
      <c r="A10" s="113" t="s">
        <v>17</v>
      </c>
      <c r="B10" s="114">
        <v>11</v>
      </c>
      <c r="C10" s="115" t="s">
        <v>33</v>
      </c>
      <c r="D10" s="116" t="str">
        <f>IF(C10="Str",'Personal File'!$C$8,IF(C10="Dex",'Personal File'!$C$9,IF(C10="Con",'Personal File'!$C$10,IF(C10="Int",'Personal File'!$C$11,IF(C10="Wis",'Personal File'!$C$12,IF(C10="Cha",'Personal File'!$C$13))))))</f>
        <v>+1</v>
      </c>
      <c r="E10" s="117" t="str">
        <f t="shared" si="6"/>
        <v>Con (+1)</v>
      </c>
      <c r="F10" s="118" t="s">
        <v>64</v>
      </c>
      <c r="G10" s="118">
        <f t="shared" si="4"/>
        <v>12</v>
      </c>
      <c r="H10" s="80">
        <f t="shared" ca="1" si="7"/>
        <v>8</v>
      </c>
      <c r="I10" s="118">
        <f t="shared" ca="1" si="5"/>
        <v>20</v>
      </c>
      <c r="J10" s="444"/>
    </row>
    <row r="11" spans="1:11" s="98" customFormat="1" ht="16.8" x14ac:dyDescent="0.3">
      <c r="A11" s="91" t="s">
        <v>118</v>
      </c>
      <c r="B11" s="78">
        <v>0</v>
      </c>
      <c r="C11" s="92" t="s">
        <v>34</v>
      </c>
      <c r="D11" s="93" t="str">
        <f>IF(C11="Str",'Personal File'!$C$8,IF(C11="Dex",'Personal File'!$C$9,IF(C11="Con",'Personal File'!$C$10,IF(C11="Int",'Personal File'!$C$11,IF(C11="Wis",'Personal File'!$C$12,IF(C11="Cha",'Personal File'!$C$13))))))</f>
        <v>+2</v>
      </c>
      <c r="E11" s="94" t="str">
        <f t="shared" si="6"/>
        <v>Int (+2)</v>
      </c>
      <c r="F11" s="96" t="s">
        <v>64</v>
      </c>
      <c r="G11" s="96">
        <f t="shared" si="4"/>
        <v>2</v>
      </c>
      <c r="H11" s="80">
        <f t="shared" ca="1" si="7"/>
        <v>18</v>
      </c>
      <c r="I11" s="96">
        <f t="shared" ca="1" si="5"/>
        <v>20</v>
      </c>
      <c r="J11" s="128"/>
    </row>
    <row r="12" spans="1:11" s="127" customFormat="1" ht="16.8" x14ac:dyDescent="0.3">
      <c r="A12" s="120" t="s">
        <v>44</v>
      </c>
      <c r="B12" s="121">
        <v>0</v>
      </c>
      <c r="C12" s="122" t="s">
        <v>34</v>
      </c>
      <c r="D12" s="123" t="str">
        <f>IF(C12="Str",'Personal File'!$C$8,IF(C12="Dex",'Personal File'!$C$9,IF(C12="Con",'Personal File'!$C$10,IF(C12="Int",'Personal File'!$C$11,IF(C12="Wis",'Personal File'!$C$12,IF(C12="Cha",'Personal File'!$C$13))))))</f>
        <v>+2</v>
      </c>
      <c r="E12" s="124" t="str">
        <f t="shared" si="6"/>
        <v>Int (+2)</v>
      </c>
      <c r="F12" s="125" t="s">
        <v>64</v>
      </c>
      <c r="G12" s="125">
        <f t="shared" si="4"/>
        <v>2</v>
      </c>
      <c r="H12" s="80">
        <f t="shared" ca="1" si="7"/>
        <v>14</v>
      </c>
      <c r="I12" s="125">
        <f t="shared" ca="1" si="5"/>
        <v>16</v>
      </c>
      <c r="J12" s="445"/>
    </row>
    <row r="13" spans="1:11" s="102" customFormat="1" ht="16.8" x14ac:dyDescent="0.3">
      <c r="A13" s="159" t="s">
        <v>45</v>
      </c>
      <c r="B13" s="137">
        <v>10</v>
      </c>
      <c r="C13" s="160" t="s">
        <v>32</v>
      </c>
      <c r="D13" s="161" t="str">
        <f>IF(C13="Str",'Personal File'!$C$8,IF(C13="Dex",'Personal File'!$C$9,IF(C13="Con",'Personal File'!$C$10,IF(C13="Int",'Personal File'!$C$11,IF(C13="Wis",'Personal File'!$C$12,IF(C13="Cha",'Personal File'!$C$13))))))</f>
        <v>+0</v>
      </c>
      <c r="E13" s="162" t="str">
        <f t="shared" si="6"/>
        <v>Cha (+0)</v>
      </c>
      <c r="F13" s="141" t="s">
        <v>64</v>
      </c>
      <c r="G13" s="141">
        <f t="shared" si="4"/>
        <v>10</v>
      </c>
      <c r="H13" s="80">
        <f t="shared" ca="1" si="7"/>
        <v>10</v>
      </c>
      <c r="I13" s="141">
        <f t="shared" ca="1" si="5"/>
        <v>20</v>
      </c>
      <c r="J13" s="340"/>
    </row>
    <row r="14" spans="1:11" s="102" customFormat="1" ht="16.8" x14ac:dyDescent="0.3">
      <c r="A14" s="120" t="s">
        <v>46</v>
      </c>
      <c r="B14" s="121">
        <v>0</v>
      </c>
      <c r="C14" s="122" t="s">
        <v>34</v>
      </c>
      <c r="D14" s="123" t="str">
        <f>IF(C14="Str",'Personal File'!$C$8,IF(C14="Dex",'Personal File'!$C$9,IF(C14="Con",'Personal File'!$C$10,IF(C14="Int",'Personal File'!$C$11,IF(C14="Wis",'Personal File'!$C$12,IF(C14="Cha",'Personal File'!$C$13))))))</f>
        <v>+2</v>
      </c>
      <c r="E14" s="124" t="str">
        <f t="shared" si="6"/>
        <v>Int (+2)</v>
      </c>
      <c r="F14" s="125" t="s">
        <v>64</v>
      </c>
      <c r="G14" s="125">
        <f t="shared" si="4"/>
        <v>2</v>
      </c>
      <c r="H14" s="80">
        <f t="shared" ca="1" si="7"/>
        <v>5</v>
      </c>
      <c r="I14" s="125">
        <f t="shared" ca="1" si="5"/>
        <v>7</v>
      </c>
      <c r="J14" s="445"/>
    </row>
    <row r="15" spans="1:11" s="102" customFormat="1" ht="16.8" x14ac:dyDescent="0.3">
      <c r="A15" s="103" t="s">
        <v>47</v>
      </c>
      <c r="B15" s="78">
        <v>0</v>
      </c>
      <c r="C15" s="104" t="s">
        <v>32</v>
      </c>
      <c r="D15" s="105" t="str">
        <f>IF(C15="Str",'Personal File'!$C$8,IF(C15="Dex",'Personal File'!$C$9,IF(C15="Con",'Personal File'!$C$10,IF(C15="Int",'Personal File'!$C$11,IF(C15="Wis",'Personal File'!$C$12,IF(C15="Cha",'Personal File'!$C$13))))))</f>
        <v>+0</v>
      </c>
      <c r="E15" s="106" t="str">
        <f t="shared" si="6"/>
        <v>Cha (+0)</v>
      </c>
      <c r="F15" s="96" t="s">
        <v>64</v>
      </c>
      <c r="G15" s="96">
        <f t="shared" si="4"/>
        <v>0</v>
      </c>
      <c r="H15" s="80">
        <f t="shared" ca="1" si="7"/>
        <v>5</v>
      </c>
      <c r="I15" s="96">
        <f t="shared" ca="1" si="5"/>
        <v>5</v>
      </c>
      <c r="J15" s="128"/>
    </row>
    <row r="16" spans="1:11" s="102" customFormat="1" ht="16.8" x14ac:dyDescent="0.3">
      <c r="A16" s="99" t="s">
        <v>48</v>
      </c>
      <c r="B16" s="78">
        <v>0</v>
      </c>
      <c r="C16" s="100" t="s">
        <v>36</v>
      </c>
      <c r="D16" s="101" t="str">
        <f>IF(C16="Str",'Personal File'!$C$8,IF(C16="Dex",'Personal File'!$C$9,IF(C16="Con",'Personal File'!$C$10,IF(C16="Int",'Personal File'!$C$11,IF(C16="Wis",'Personal File'!$C$12,IF(C16="Cha",'Personal File'!$C$13))))))</f>
        <v>+5</v>
      </c>
      <c r="E16" s="83" t="str">
        <f t="shared" si="6"/>
        <v>Dex (+5)</v>
      </c>
      <c r="F16" s="96" t="s">
        <v>64</v>
      </c>
      <c r="G16" s="96">
        <f t="shared" si="4"/>
        <v>5</v>
      </c>
      <c r="H16" s="80">
        <f t="shared" ca="1" si="7"/>
        <v>11</v>
      </c>
      <c r="I16" s="96">
        <f t="shared" ca="1" si="5"/>
        <v>16</v>
      </c>
      <c r="J16" s="97"/>
    </row>
    <row r="17" spans="1:10" s="102" customFormat="1" ht="16.8" x14ac:dyDescent="0.3">
      <c r="A17" s="129" t="s">
        <v>49</v>
      </c>
      <c r="B17" s="130">
        <v>0</v>
      </c>
      <c r="C17" s="131" t="s">
        <v>34</v>
      </c>
      <c r="D17" s="132" t="str">
        <f>IF(C17="Str",'Personal File'!$C$8,IF(C17="Dex",'Personal File'!$C$9,IF(C17="Con",'Personal File'!$C$10,IF(C17="Int",'Personal File'!$C$11,IF(C17="Wis",'Personal File'!$C$12,IF(C17="Cha",'Personal File'!$C$13))))))</f>
        <v>+2</v>
      </c>
      <c r="E17" s="133" t="str">
        <f t="shared" si="6"/>
        <v>Int (+2)</v>
      </c>
      <c r="F17" s="134" t="s">
        <v>64</v>
      </c>
      <c r="G17" s="134">
        <f t="shared" si="4"/>
        <v>2</v>
      </c>
      <c r="H17" s="80">
        <f t="shared" ca="1" si="7"/>
        <v>20</v>
      </c>
      <c r="I17" s="134">
        <f t="shared" ca="1" si="5"/>
        <v>22</v>
      </c>
      <c r="J17" s="135"/>
    </row>
    <row r="18" spans="1:10" s="102" customFormat="1" ht="16.8" x14ac:dyDescent="0.3">
      <c r="A18" s="103" t="s">
        <v>50</v>
      </c>
      <c r="B18" s="78">
        <v>0</v>
      </c>
      <c r="C18" s="104" t="s">
        <v>32</v>
      </c>
      <c r="D18" s="105" t="str">
        <f>IF(C18="Str",'Personal File'!$C$8,IF(C18="Dex",'Personal File'!$C$9,IF(C18="Con",'Personal File'!$C$10,IF(C18="Int",'Personal File'!$C$11,IF(C18="Wis",'Personal File'!$C$12,IF(C18="Cha",'Personal File'!$C$13))))))</f>
        <v>+0</v>
      </c>
      <c r="E18" s="106" t="str">
        <f t="shared" si="6"/>
        <v>Cha (+0)</v>
      </c>
      <c r="F18" s="96" t="s">
        <v>64</v>
      </c>
      <c r="G18" s="96">
        <f t="shared" si="4"/>
        <v>0</v>
      </c>
      <c r="H18" s="80">
        <f t="shared" ca="1" si="7"/>
        <v>6</v>
      </c>
      <c r="I18" s="96">
        <f t="shared" ca="1" si="5"/>
        <v>6</v>
      </c>
      <c r="J18" s="97"/>
    </row>
    <row r="19" spans="1:10" s="102" customFormat="1" ht="16.8" x14ac:dyDescent="0.3">
      <c r="A19" s="103" t="s">
        <v>19</v>
      </c>
      <c r="B19" s="78">
        <v>0</v>
      </c>
      <c r="C19" s="104" t="s">
        <v>32</v>
      </c>
      <c r="D19" s="105" t="str">
        <f>IF(C19="Str",'Personal File'!$C$8,IF(C19="Dex",'Personal File'!$C$9,IF(C19="Con",'Personal File'!$C$10,IF(C19="Int",'Personal File'!$C$11,IF(C19="Wis",'Personal File'!$C$12,IF(C19="Cha",'Personal File'!$C$13))))))</f>
        <v>+0</v>
      </c>
      <c r="E19" s="106" t="str">
        <f t="shared" si="6"/>
        <v>Cha (+0)</v>
      </c>
      <c r="F19" s="96" t="s">
        <v>64</v>
      </c>
      <c r="G19" s="96">
        <f t="shared" si="4"/>
        <v>0</v>
      </c>
      <c r="H19" s="80">
        <f t="shared" ca="1" si="7"/>
        <v>10</v>
      </c>
      <c r="I19" s="96">
        <f t="shared" ca="1" si="5"/>
        <v>10</v>
      </c>
      <c r="J19" s="97"/>
    </row>
    <row r="20" spans="1:10" s="102" customFormat="1" ht="16.8" x14ac:dyDescent="0.3">
      <c r="A20" s="136" t="s">
        <v>51</v>
      </c>
      <c r="B20" s="137">
        <v>5</v>
      </c>
      <c r="C20" s="138" t="s">
        <v>35</v>
      </c>
      <c r="D20" s="139" t="str">
        <f>IF(C20="Str",'Personal File'!$C$8,IF(C20="Dex",'Personal File'!$C$9,IF(C20="Con",'Personal File'!$C$10,IF(C20="Int",'Personal File'!$C$11,IF(C20="Wis",'Personal File'!$C$12,IF(C20="Cha",'Personal File'!$C$13))))))</f>
        <v>+3</v>
      </c>
      <c r="E20" s="140" t="str">
        <f t="shared" si="6"/>
        <v>Wis (+3)</v>
      </c>
      <c r="F20" s="141" t="s">
        <v>64</v>
      </c>
      <c r="G20" s="141">
        <f t="shared" si="4"/>
        <v>8</v>
      </c>
      <c r="H20" s="80">
        <f t="shared" ca="1" si="7"/>
        <v>13</v>
      </c>
      <c r="I20" s="141">
        <f t="shared" ca="1" si="5"/>
        <v>21</v>
      </c>
      <c r="J20" s="142"/>
    </row>
    <row r="21" spans="1:10" s="102" customFormat="1" ht="16.8" x14ac:dyDescent="0.3">
      <c r="A21" s="99" t="s">
        <v>52</v>
      </c>
      <c r="B21" s="78">
        <v>0</v>
      </c>
      <c r="C21" s="100" t="s">
        <v>36</v>
      </c>
      <c r="D21" s="101" t="str">
        <f>IF(C21="Str",'Personal File'!$C$8,IF(C21="Dex",'Personal File'!$C$9,IF(C21="Con",'Personal File'!$C$10,IF(C21="Int",'Personal File'!$C$11,IF(C21="Wis",'Personal File'!$C$12,IF(C21="Cha",'Personal File'!$C$13))))))</f>
        <v>+5</v>
      </c>
      <c r="E21" s="83" t="str">
        <f t="shared" si="6"/>
        <v>Dex (+5)</v>
      </c>
      <c r="F21" s="96" t="s">
        <v>64</v>
      </c>
      <c r="G21" s="96">
        <f t="shared" si="4"/>
        <v>5</v>
      </c>
      <c r="H21" s="80">
        <f t="shared" ca="1" si="7"/>
        <v>6</v>
      </c>
      <c r="I21" s="96">
        <f t="shared" ca="1" si="5"/>
        <v>11</v>
      </c>
      <c r="J21" s="97"/>
    </row>
    <row r="22" spans="1:10" s="102" customFormat="1" ht="16.8" x14ac:dyDescent="0.3">
      <c r="A22" s="143" t="s">
        <v>53</v>
      </c>
      <c r="B22" s="130">
        <v>0</v>
      </c>
      <c r="C22" s="144" t="s">
        <v>32</v>
      </c>
      <c r="D22" s="145" t="str">
        <f>IF(C22="Str",'Personal File'!$C$8,IF(C22="Dex",'Personal File'!$C$9,IF(C22="Con",'Personal File'!$C$10,IF(C22="Int",'Personal File'!$C$11,IF(C22="Wis",'Personal File'!$C$12,IF(C22="Cha",'Personal File'!$C$13))))))</f>
        <v>+0</v>
      </c>
      <c r="E22" s="146" t="str">
        <f t="shared" si="6"/>
        <v>Cha (+0)</v>
      </c>
      <c r="F22" s="134" t="s">
        <v>64</v>
      </c>
      <c r="G22" s="134">
        <f t="shared" si="4"/>
        <v>0</v>
      </c>
      <c r="H22" s="80">
        <f t="shared" ca="1" si="7"/>
        <v>15</v>
      </c>
      <c r="I22" s="134">
        <f t="shared" ca="1" si="5"/>
        <v>15</v>
      </c>
      <c r="J22" s="135"/>
    </row>
    <row r="23" spans="1:10" s="102" customFormat="1" ht="16.8" x14ac:dyDescent="0.3">
      <c r="A23" s="108" t="s">
        <v>54</v>
      </c>
      <c r="B23" s="78">
        <v>0</v>
      </c>
      <c r="C23" s="109" t="s">
        <v>37</v>
      </c>
      <c r="D23" s="110" t="str">
        <f>IF(C23="Str",'Personal File'!$C$8,IF(C23="Dex",'Personal File'!$C$9,IF(C23="Con",'Personal File'!$C$10,IF(C23="Int",'Personal File'!$C$11,IF(C23="Wis",'Personal File'!$C$12,IF(C23="Cha",'Personal File'!$C$13))))))</f>
        <v>+4</v>
      </c>
      <c r="E23" s="111" t="str">
        <f t="shared" si="6"/>
        <v>Str (+4)</v>
      </c>
      <c r="F23" s="96" t="s">
        <v>64</v>
      </c>
      <c r="G23" s="96">
        <f t="shared" si="4"/>
        <v>4</v>
      </c>
      <c r="H23" s="80">
        <f t="shared" ca="1" si="7"/>
        <v>17</v>
      </c>
      <c r="I23" s="96">
        <f t="shared" ca="1" si="5"/>
        <v>21</v>
      </c>
      <c r="J23" s="97"/>
    </row>
    <row r="24" spans="1:10" s="102" customFormat="1" ht="16.8" x14ac:dyDescent="0.3">
      <c r="A24" s="147" t="s">
        <v>296</v>
      </c>
      <c r="B24" s="114">
        <v>10</v>
      </c>
      <c r="C24" s="148" t="s">
        <v>34</v>
      </c>
      <c r="D24" s="149" t="str">
        <f>IF(C24="Str",'Personal File'!$C$8,IF(C24="Dex",'Personal File'!$C$9,IF(C24="Con",'Personal File'!$C$10,IF(C24="Int",'Personal File'!$C$11,IF(C24="Wis",'Personal File'!$C$12,IF(C24="Cha",'Personal File'!$C$13))))))</f>
        <v>+2</v>
      </c>
      <c r="E24" s="150" t="str">
        <f>CONCATENATE(C24," (",D24,")")</f>
        <v>Int (+2)</v>
      </c>
      <c r="F24" s="141" t="s">
        <v>64</v>
      </c>
      <c r="G24" s="118">
        <f t="shared" si="4"/>
        <v>12</v>
      </c>
      <c r="H24" s="80">
        <f t="shared" ca="1" si="7"/>
        <v>2</v>
      </c>
      <c r="I24" s="118">
        <f t="shared" ca="1" si="5"/>
        <v>14</v>
      </c>
      <c r="J24" s="119"/>
    </row>
    <row r="25" spans="1:10" s="102" customFormat="1" ht="16.8" x14ac:dyDescent="0.3">
      <c r="A25" s="147" t="s">
        <v>284</v>
      </c>
      <c r="B25" s="114">
        <v>11</v>
      </c>
      <c r="C25" s="148" t="s">
        <v>34</v>
      </c>
      <c r="D25" s="149" t="str">
        <f>IF(C25="Str",'Personal File'!$C$8,IF(C25="Dex",'Personal File'!$C$9,IF(C25="Con",'Personal File'!$C$10,IF(C25="Int",'Personal File'!$C$11,IF(C25="Wis",'Personal File'!$C$12,IF(C25="Cha",'Personal File'!$C$13))))))</f>
        <v>+2</v>
      </c>
      <c r="E25" s="150" t="str">
        <f>CONCATENATE(C25," (",D25,")")</f>
        <v>Int (+2)</v>
      </c>
      <c r="F25" s="141" t="s">
        <v>64</v>
      </c>
      <c r="G25" s="118">
        <f t="shared" si="4"/>
        <v>13</v>
      </c>
      <c r="H25" s="80">
        <f t="shared" ca="1" si="7"/>
        <v>15</v>
      </c>
      <c r="I25" s="118">
        <f t="shared" ca="1" si="5"/>
        <v>28</v>
      </c>
      <c r="J25" s="119"/>
    </row>
    <row r="26" spans="1:10" s="102" customFormat="1" ht="16.8" x14ac:dyDescent="0.3">
      <c r="A26" s="151" t="s">
        <v>55</v>
      </c>
      <c r="B26" s="78">
        <v>0</v>
      </c>
      <c r="C26" s="152" t="s">
        <v>35</v>
      </c>
      <c r="D26" s="153" t="str">
        <f>IF(C26="Str",'Personal File'!$C$8,IF(C26="Dex",'Personal File'!$C$9,IF(C26="Con",'Personal File'!$C$10,IF(C26="Int",'Personal File'!$C$11,IF(C26="Wis",'Personal File'!$C$12,IF(C26="Cha",'Personal File'!$C$13))))))</f>
        <v>+3</v>
      </c>
      <c r="E26" s="154" t="str">
        <f t="shared" si="6"/>
        <v>Wis (+3)</v>
      </c>
      <c r="F26" s="95">
        <f>2+5</f>
        <v>7</v>
      </c>
      <c r="G26" s="96">
        <f t="shared" si="4"/>
        <v>10</v>
      </c>
      <c r="H26" s="80">
        <f t="shared" ca="1" si="7"/>
        <v>8</v>
      </c>
      <c r="I26" s="96">
        <f t="shared" ca="1" si="5"/>
        <v>18</v>
      </c>
      <c r="J26" s="97"/>
    </row>
    <row r="27" spans="1:10" s="102" customFormat="1" ht="16.8" x14ac:dyDescent="0.3">
      <c r="A27" s="99" t="s">
        <v>20</v>
      </c>
      <c r="B27" s="78">
        <v>0</v>
      </c>
      <c r="C27" s="100" t="s">
        <v>36</v>
      </c>
      <c r="D27" s="101" t="str">
        <f>IF(C27="Str",'Personal File'!$C$8,IF(C27="Dex",'Personal File'!$C$9,IF(C27="Con",'Personal File'!$C$10,IF(C27="Int",'Personal File'!$C$11,IF(C27="Wis",'Personal File'!$C$12,IF(C27="Cha",'Personal File'!$C$13))))))</f>
        <v>+5</v>
      </c>
      <c r="E27" s="83" t="str">
        <f t="shared" si="6"/>
        <v>Dex (+5)</v>
      </c>
      <c r="F27" s="96" t="s">
        <v>64</v>
      </c>
      <c r="G27" s="96">
        <f t="shared" si="4"/>
        <v>5</v>
      </c>
      <c r="H27" s="80">
        <f t="shared" ca="1" si="7"/>
        <v>14</v>
      </c>
      <c r="I27" s="96">
        <f t="shared" ca="1" si="5"/>
        <v>19</v>
      </c>
      <c r="J27" s="97"/>
    </row>
    <row r="28" spans="1:10" s="102" customFormat="1" ht="16.8" x14ac:dyDescent="0.3">
      <c r="A28" s="155" t="s">
        <v>56</v>
      </c>
      <c r="B28" s="121">
        <v>0</v>
      </c>
      <c r="C28" s="156" t="s">
        <v>36</v>
      </c>
      <c r="D28" s="157" t="str">
        <f>IF(C28="Str",'Personal File'!$C$8,IF(C28="Dex",'Personal File'!$C$9,IF(C28="Con",'Personal File'!$C$10,IF(C28="Int",'Personal File'!$C$11,IF(C28="Wis",'Personal File'!$C$12,IF(C28="Cha",'Personal File'!$C$13))))))</f>
        <v>+5</v>
      </c>
      <c r="E28" s="158" t="str">
        <f t="shared" si="6"/>
        <v>Dex (+5)</v>
      </c>
      <c r="F28" s="125" t="s">
        <v>64</v>
      </c>
      <c r="G28" s="125">
        <f t="shared" si="4"/>
        <v>5</v>
      </c>
      <c r="H28" s="80">
        <f t="shared" ca="1" si="7"/>
        <v>7</v>
      </c>
      <c r="I28" s="125">
        <f t="shared" ca="1" si="5"/>
        <v>12</v>
      </c>
      <c r="J28" s="126"/>
    </row>
    <row r="29" spans="1:10" ht="16.8" x14ac:dyDescent="0.3">
      <c r="A29" s="103" t="s">
        <v>321</v>
      </c>
      <c r="B29" s="78">
        <v>0</v>
      </c>
      <c r="C29" s="104" t="s">
        <v>32</v>
      </c>
      <c r="D29" s="105" t="str">
        <f>IF(C29="Str",'Personal File'!$C$8,IF(C29="Dex",'Personal File'!$C$9,IF(C29="Con",'Personal File'!$C$10,IF(C29="Int",'Personal File'!$C$11,IF(C29="Wis",'Personal File'!$C$12,IF(C29="Cha",'Personal File'!$C$13))))))</f>
        <v>+0</v>
      </c>
      <c r="E29" s="106" t="str">
        <f t="shared" si="6"/>
        <v>Cha (+0)</v>
      </c>
      <c r="F29" s="96" t="s">
        <v>64</v>
      </c>
      <c r="G29" s="96">
        <f t="shared" si="4"/>
        <v>0</v>
      </c>
      <c r="H29" s="80">
        <f t="shared" ca="1" si="7"/>
        <v>8</v>
      </c>
      <c r="I29" s="96">
        <f t="shared" ca="1" si="5"/>
        <v>8</v>
      </c>
      <c r="J29" s="97"/>
    </row>
    <row r="30" spans="1:10" ht="16.8" x14ac:dyDescent="0.3">
      <c r="A30" s="159" t="s">
        <v>555</v>
      </c>
      <c r="B30" s="137">
        <v>4</v>
      </c>
      <c r="C30" s="138" t="s">
        <v>35</v>
      </c>
      <c r="D30" s="139" t="str">
        <f>IF(C30="Str",'Personal File'!$C$8,IF(C30="Dex",'Personal File'!$C$9,IF(C30="Con",'Personal File'!$C$10,IF(C30="Int",'Personal File'!$C$11,IF(C30="Wis",'Personal File'!$C$12,IF(C30="Cha",'Personal File'!$C$13))))))</f>
        <v>+3</v>
      </c>
      <c r="E30" s="140" t="str">
        <f t="shared" ref="E30" si="8">CONCATENATE(C30," (",D30,")")</f>
        <v>Wis (+3)</v>
      </c>
      <c r="F30" s="141" t="s">
        <v>64</v>
      </c>
      <c r="G30" s="487">
        <f t="shared" si="4"/>
        <v>7</v>
      </c>
      <c r="H30" s="80">
        <f t="shared" ca="1" si="7"/>
        <v>18</v>
      </c>
      <c r="I30" s="487">
        <f t="shared" ca="1" si="5"/>
        <v>25</v>
      </c>
      <c r="J30" s="142"/>
    </row>
    <row r="31" spans="1:10" ht="16.8" x14ac:dyDescent="0.3">
      <c r="A31" s="99" t="s">
        <v>21</v>
      </c>
      <c r="B31" s="78">
        <v>0</v>
      </c>
      <c r="C31" s="100" t="s">
        <v>36</v>
      </c>
      <c r="D31" s="101" t="str">
        <f>IF(C31="Str",'Personal File'!$C$8,IF(C31="Dex",'Personal File'!$C$9,IF(C31="Con",'Personal File'!$C$10,IF(C31="Int",'Personal File'!$C$11,IF(C31="Wis",'Personal File'!$C$12,IF(C31="Cha",'Personal File'!$C$13))))))</f>
        <v>+5</v>
      </c>
      <c r="E31" s="83" t="str">
        <f t="shared" si="6"/>
        <v>Dex (+5)</v>
      </c>
      <c r="F31" s="96" t="s">
        <v>64</v>
      </c>
      <c r="G31" s="96">
        <f t="shared" si="4"/>
        <v>5</v>
      </c>
      <c r="H31" s="80">
        <f t="shared" ca="1" si="7"/>
        <v>5</v>
      </c>
      <c r="I31" s="96">
        <f t="shared" ca="1" si="5"/>
        <v>10</v>
      </c>
      <c r="J31" s="97"/>
    </row>
    <row r="32" spans="1:10" ht="16.8" x14ac:dyDescent="0.3">
      <c r="A32" s="91" t="s">
        <v>22</v>
      </c>
      <c r="B32" s="78">
        <v>0</v>
      </c>
      <c r="C32" s="92" t="s">
        <v>34</v>
      </c>
      <c r="D32" s="93" t="str">
        <f>IF(C32="Str",'Personal File'!$C$8,IF(C32="Dex",'Personal File'!$C$9,IF(C32="Con",'Personal File'!$C$10,IF(C32="Int",'Personal File'!$C$11,IF(C32="Wis",'Personal File'!$C$12,IF(C32="Cha",'Personal File'!$C$13))))))</f>
        <v>+2</v>
      </c>
      <c r="E32" s="94" t="str">
        <f t="shared" si="6"/>
        <v>Int (+2)</v>
      </c>
      <c r="F32" s="95">
        <f>2+5</f>
        <v>7</v>
      </c>
      <c r="G32" s="96">
        <f t="shared" si="4"/>
        <v>9</v>
      </c>
      <c r="H32" s="80">
        <f t="shared" ca="1" si="7"/>
        <v>10</v>
      </c>
      <c r="I32" s="96">
        <f t="shared" ca="1" si="5"/>
        <v>19</v>
      </c>
      <c r="J32" s="97"/>
    </row>
    <row r="33" spans="1:10" ht="16.8" x14ac:dyDescent="0.3">
      <c r="A33" s="151" t="s">
        <v>57</v>
      </c>
      <c r="B33" s="78">
        <v>0</v>
      </c>
      <c r="C33" s="152" t="s">
        <v>35</v>
      </c>
      <c r="D33" s="153" t="str">
        <f>IF(C33="Str",'Personal File'!$C$8,IF(C33="Dex",'Personal File'!$C$9,IF(C33="Con",'Personal File'!$C$10,IF(C33="Int",'Personal File'!$C$11,IF(C33="Wis",'Personal File'!$C$12,IF(C33="Cha",'Personal File'!$C$13))))))</f>
        <v>+3</v>
      </c>
      <c r="E33" s="154" t="str">
        <f t="shared" si="6"/>
        <v>Wis (+3)</v>
      </c>
      <c r="F33" s="96" t="s">
        <v>64</v>
      </c>
      <c r="G33" s="96">
        <f t="shared" si="4"/>
        <v>3</v>
      </c>
      <c r="H33" s="80">
        <f t="shared" ca="1" si="7"/>
        <v>7</v>
      </c>
      <c r="I33" s="96">
        <f t="shared" ca="1" si="5"/>
        <v>10</v>
      </c>
      <c r="J33" s="97"/>
    </row>
    <row r="34" spans="1:10" ht="16.8" x14ac:dyDescent="0.3">
      <c r="A34" s="155" t="s">
        <v>116</v>
      </c>
      <c r="B34" s="121">
        <v>0</v>
      </c>
      <c r="C34" s="156" t="s">
        <v>36</v>
      </c>
      <c r="D34" s="157" t="str">
        <f>IF(C34="Str",'Personal File'!$C$8,IF(C34="Dex",'Personal File'!$C$9,IF(C34="Con",'Personal File'!$C$10,IF(C34="Int",'Personal File'!$C$11,IF(C34="Wis",'Personal File'!$C$12,IF(C34="Cha",'Personal File'!$C$13))))))</f>
        <v>+5</v>
      </c>
      <c r="E34" s="158" t="str">
        <f t="shared" si="6"/>
        <v>Dex (+5)</v>
      </c>
      <c r="F34" s="164" t="s">
        <v>64</v>
      </c>
      <c r="G34" s="125">
        <f t="shared" si="4"/>
        <v>5</v>
      </c>
      <c r="H34" s="80">
        <f t="shared" ca="1" si="7"/>
        <v>8</v>
      </c>
      <c r="I34" s="125">
        <f t="shared" ca="1" si="5"/>
        <v>13</v>
      </c>
      <c r="J34" s="126"/>
    </row>
    <row r="35" spans="1:10" ht="16.8" x14ac:dyDescent="0.3">
      <c r="A35" s="165" t="s">
        <v>106</v>
      </c>
      <c r="B35" s="163">
        <v>0</v>
      </c>
      <c r="C35" s="166" t="s">
        <v>34</v>
      </c>
      <c r="D35" s="167" t="str">
        <f>IF(C35="Str",'Personal File'!$C$8,IF(C35="Dex",'Personal File'!$C$9,IF(C35="Con",'Personal File'!$C$10,IF(C35="Int",'Personal File'!$C$11,IF(C35="Wis",'Personal File'!$C$12,IF(C35="Cha",'Personal File'!$C$13))))))</f>
        <v>+2</v>
      </c>
      <c r="E35" s="168" t="str">
        <f t="shared" si="6"/>
        <v>Int (+2)</v>
      </c>
      <c r="F35" s="164" t="s">
        <v>64</v>
      </c>
      <c r="G35" s="125">
        <f t="shared" si="4"/>
        <v>2</v>
      </c>
      <c r="H35" s="80">
        <f t="shared" ca="1" si="7"/>
        <v>2</v>
      </c>
      <c r="I35" s="125">
        <f t="shared" ca="1" si="5"/>
        <v>4</v>
      </c>
      <c r="J35" s="169"/>
    </row>
    <row r="36" spans="1:10" ht="16.8" x14ac:dyDescent="0.3">
      <c r="A36" s="336" t="s">
        <v>58</v>
      </c>
      <c r="B36" s="137">
        <v>11</v>
      </c>
      <c r="C36" s="337" t="s">
        <v>34</v>
      </c>
      <c r="D36" s="338" t="str">
        <f>IF(C36="Str",'Personal File'!$C$8,IF(C36="Dex",'Personal File'!$C$9,IF(C36="Con",'Personal File'!$C$10,IF(C36="Int",'Personal File'!$C$11,IF(C36="Wis",'Personal File'!$C$12,IF(C36="Cha",'Personal File'!$C$13))))))</f>
        <v>+2</v>
      </c>
      <c r="E36" s="339" t="str">
        <f t="shared" si="6"/>
        <v>Int (+2)</v>
      </c>
      <c r="F36" s="141" t="s">
        <v>64</v>
      </c>
      <c r="G36" s="141">
        <f t="shared" si="4"/>
        <v>13</v>
      </c>
      <c r="H36" s="80">
        <f t="shared" ca="1" si="7"/>
        <v>14</v>
      </c>
      <c r="I36" s="141">
        <f t="shared" ca="1" si="5"/>
        <v>27</v>
      </c>
      <c r="J36" s="340"/>
    </row>
    <row r="37" spans="1:10" ht="16.8" x14ac:dyDescent="0.3">
      <c r="A37" s="151" t="s">
        <v>59</v>
      </c>
      <c r="B37" s="78">
        <v>0</v>
      </c>
      <c r="C37" s="152" t="s">
        <v>35</v>
      </c>
      <c r="D37" s="153" t="str">
        <f>IF(C37="Str",'Personal File'!$C$8,IF(C37="Dex",'Personal File'!$C$9,IF(C37="Con",'Personal File'!$C$10,IF(C37="Int",'Personal File'!$C$11,IF(C37="Wis",'Personal File'!$C$12,IF(C37="Cha",'Personal File'!$C$13))))))</f>
        <v>+3</v>
      </c>
      <c r="E37" s="154" t="str">
        <f t="shared" si="6"/>
        <v>Wis (+3)</v>
      </c>
      <c r="F37" s="95">
        <f>2+5</f>
        <v>7</v>
      </c>
      <c r="G37" s="96">
        <f t="shared" si="4"/>
        <v>10</v>
      </c>
      <c r="H37" s="80">
        <f t="shared" ca="1" si="7"/>
        <v>11</v>
      </c>
      <c r="I37" s="96">
        <f t="shared" ca="1" si="5"/>
        <v>21</v>
      </c>
      <c r="J37" s="97"/>
    </row>
    <row r="38" spans="1:10" ht="16.8" x14ac:dyDescent="0.3">
      <c r="A38" s="136" t="s">
        <v>117</v>
      </c>
      <c r="B38" s="137">
        <v>6</v>
      </c>
      <c r="C38" s="138" t="s">
        <v>35</v>
      </c>
      <c r="D38" s="139" t="str">
        <f>IF(C38="Str",'Personal File'!$C$8,IF(C38="Dex",'Personal File'!$C$9,IF(C38="Con",'Personal File'!$C$10,IF(C38="Int",'Personal File'!$C$11,IF(C38="Wis",'Personal File'!$C$12,IF(C38="Cha",'Personal File'!$C$13))))))</f>
        <v>+3</v>
      </c>
      <c r="E38" s="140" t="str">
        <f t="shared" si="6"/>
        <v>Wis (+3)</v>
      </c>
      <c r="F38" s="141" t="s">
        <v>64</v>
      </c>
      <c r="G38" s="141">
        <f t="shared" si="4"/>
        <v>9</v>
      </c>
      <c r="H38" s="80">
        <f t="shared" ca="1" si="7"/>
        <v>17</v>
      </c>
      <c r="I38" s="141">
        <f t="shared" ca="1" si="5"/>
        <v>26</v>
      </c>
      <c r="J38" s="142" t="s">
        <v>358</v>
      </c>
    </row>
    <row r="39" spans="1:10" ht="16.8" x14ac:dyDescent="0.3">
      <c r="A39" s="108" t="s">
        <v>23</v>
      </c>
      <c r="B39" s="78">
        <v>0</v>
      </c>
      <c r="C39" s="109" t="s">
        <v>37</v>
      </c>
      <c r="D39" s="110" t="str">
        <f>IF(C39="Str",'Personal File'!$C$8,IF(C39="Dex",'Personal File'!$C$9,IF(C39="Con",'Personal File'!$C$10,IF(C39="Int",'Personal File'!$C$11,IF(C39="Wis",'Personal File'!$C$12,IF(C39="Cha",'Personal File'!$C$13))))))</f>
        <v>+4</v>
      </c>
      <c r="E39" s="111" t="str">
        <f t="shared" si="6"/>
        <v>Str (+4)</v>
      </c>
      <c r="F39" s="96" t="s">
        <v>64</v>
      </c>
      <c r="G39" s="96">
        <f t="shared" si="4"/>
        <v>4</v>
      </c>
      <c r="H39" s="80">
        <f t="shared" ca="1" si="7"/>
        <v>9</v>
      </c>
      <c r="I39" s="96">
        <f t="shared" ca="1" si="5"/>
        <v>13</v>
      </c>
      <c r="J39" s="128"/>
    </row>
    <row r="40" spans="1:10" ht="16.8" x14ac:dyDescent="0.3">
      <c r="A40" s="170" t="s">
        <v>60</v>
      </c>
      <c r="B40" s="171">
        <v>0</v>
      </c>
      <c r="C40" s="172" t="s">
        <v>36</v>
      </c>
      <c r="D40" s="173" t="str">
        <f>IF(C40="Str",'Personal File'!$C$8,IF(C40="Dex",'Personal File'!$C$9,IF(C40="Con",'Personal File'!$C$10,IF(C40="Int",'Personal File'!$C$11,IF(C40="Wis",'Personal File'!$C$12,IF(C40="Cha",'Personal File'!$C$13))))))</f>
        <v>+5</v>
      </c>
      <c r="E40" s="174" t="str">
        <f t="shared" si="6"/>
        <v>Dex (+5)</v>
      </c>
      <c r="F40" s="125" t="s">
        <v>64</v>
      </c>
      <c r="G40" s="125">
        <f t="shared" si="4"/>
        <v>5</v>
      </c>
      <c r="H40" s="80">
        <f t="shared" ca="1" si="7"/>
        <v>13</v>
      </c>
      <c r="I40" s="125">
        <f t="shared" ca="1" si="5"/>
        <v>18</v>
      </c>
      <c r="J40" s="494"/>
    </row>
    <row r="41" spans="1:10" ht="16.8" x14ac:dyDescent="0.3">
      <c r="A41" s="175" t="s">
        <v>61</v>
      </c>
      <c r="B41" s="121">
        <v>0</v>
      </c>
      <c r="C41" s="176" t="s">
        <v>32</v>
      </c>
      <c r="D41" s="177" t="str">
        <f>IF(C41="Str",'Personal File'!$C$8,IF(C41="Dex",'Personal File'!$C$9,IF(C41="Con",'Personal File'!$C$10,IF(C41="Int",'Personal File'!$C$11,IF(C41="Wis",'Personal File'!$C$12,IF(C41="Cha",'Personal File'!$C$13))))))</f>
        <v>+0</v>
      </c>
      <c r="E41" s="178" t="str">
        <f t="shared" si="6"/>
        <v>Cha (+0)</v>
      </c>
      <c r="F41" s="125" t="s">
        <v>64</v>
      </c>
      <c r="G41" s="125">
        <f t="shared" si="4"/>
        <v>0</v>
      </c>
      <c r="H41" s="80">
        <f t="shared" ca="1" si="7"/>
        <v>5</v>
      </c>
      <c r="I41" s="125">
        <f t="shared" ca="1" si="5"/>
        <v>5</v>
      </c>
      <c r="J41" s="445"/>
    </row>
    <row r="42" spans="1:10" ht="17.399999999999999" thickBot="1" x14ac:dyDescent="0.35">
      <c r="A42" s="179" t="s">
        <v>62</v>
      </c>
      <c r="B42" s="180">
        <v>0</v>
      </c>
      <c r="C42" s="181" t="s">
        <v>36</v>
      </c>
      <c r="D42" s="182" t="str">
        <f>IF(C42="Str",'Personal File'!$C$8,IF(C42="Dex",'Personal File'!$C$9,IF(C42="Con",'Personal File'!$C$10,IF(C42="Int",'Personal File'!$C$11,IF(C42="Wis",'Personal File'!$C$12,IF(C42="Cha",'Personal File'!$C$13))))))</f>
        <v>+5</v>
      </c>
      <c r="E42" s="183" t="str">
        <f t="shared" si="6"/>
        <v>Dex (+5)</v>
      </c>
      <c r="F42" s="184" t="s">
        <v>64</v>
      </c>
      <c r="G42" s="184">
        <f t="shared" si="4"/>
        <v>5</v>
      </c>
      <c r="H42" s="185">
        <f t="shared" ca="1" si="7"/>
        <v>11</v>
      </c>
      <c r="I42" s="184">
        <f t="shared" ca="1" si="5"/>
        <v>16</v>
      </c>
      <c r="J42" s="495"/>
    </row>
    <row r="43" spans="1:10" ht="31.8" thickTop="1" x14ac:dyDescent="0.3">
      <c r="B43" s="186">
        <f>SUM(B6:B42)</f>
        <v>68</v>
      </c>
      <c r="E43" s="186">
        <f>SUM(E44:E53)</f>
        <v>68</v>
      </c>
      <c r="F43" s="187" t="s">
        <v>68</v>
      </c>
      <c r="J43" s="206" t="s">
        <v>580</v>
      </c>
    </row>
    <row r="44" spans="1:10" x14ac:dyDescent="0.3">
      <c r="B44" s="186"/>
      <c r="E44" s="186">
        <v>16</v>
      </c>
      <c r="F44" s="188" t="s">
        <v>192</v>
      </c>
    </row>
    <row r="45" spans="1:10" x14ac:dyDescent="0.3">
      <c r="E45" s="186">
        <v>4</v>
      </c>
      <c r="F45" s="188" t="s">
        <v>322</v>
      </c>
    </row>
    <row r="46" spans="1:10" x14ac:dyDescent="0.3">
      <c r="E46" s="186">
        <v>4</v>
      </c>
      <c r="F46" s="188" t="s">
        <v>337</v>
      </c>
    </row>
    <row r="47" spans="1:10" x14ac:dyDescent="0.3">
      <c r="E47" s="186">
        <v>4</v>
      </c>
      <c r="F47" s="188" t="s">
        <v>345</v>
      </c>
    </row>
    <row r="48" spans="1:10" x14ac:dyDescent="0.3">
      <c r="E48" s="186">
        <v>4</v>
      </c>
      <c r="F48" s="188" t="s">
        <v>346</v>
      </c>
    </row>
    <row r="49" spans="5:6" x14ac:dyDescent="0.3">
      <c r="E49" s="186">
        <v>4</v>
      </c>
      <c r="F49" s="188" t="s">
        <v>359</v>
      </c>
    </row>
    <row r="50" spans="5:6" x14ac:dyDescent="0.3">
      <c r="E50" s="186">
        <v>8</v>
      </c>
      <c r="F50" s="188" t="s">
        <v>360</v>
      </c>
    </row>
    <row r="51" spans="5:6" x14ac:dyDescent="0.3">
      <c r="E51" s="186">
        <v>8</v>
      </c>
      <c r="F51" s="188" t="s">
        <v>529</v>
      </c>
    </row>
    <row r="52" spans="5:6" x14ac:dyDescent="0.3">
      <c r="E52" s="186">
        <v>8</v>
      </c>
      <c r="F52" s="188" t="s">
        <v>530</v>
      </c>
    </row>
    <row r="53" spans="5:6" x14ac:dyDescent="0.3">
      <c r="E53" s="186">
        <v>8</v>
      </c>
      <c r="F53" s="188" t="s">
        <v>535</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37"/>
  <sheetViews>
    <sheetView showGridLines="0" workbookViewId="0">
      <pane ySplit="2" topLeftCell="A3" activePane="bottomLeft" state="frozen"/>
      <selection pane="bottomLeft" activeCell="A3" sqref="A3"/>
    </sheetView>
  </sheetViews>
  <sheetFormatPr defaultColWidth="13" defaultRowHeight="15.6" x14ac:dyDescent="0.3"/>
  <cols>
    <col min="1" max="1" width="28.8984375" style="72" bestFit="1" customWidth="1"/>
    <col min="2" max="2" width="6.19921875" style="72" bestFit="1" customWidth="1"/>
    <col min="3" max="3" width="8.296875" style="73" bestFit="1" customWidth="1"/>
    <col min="4" max="4" width="13.59765625" style="73" bestFit="1" customWidth="1"/>
    <col min="5" max="5" width="15.3984375" style="73" bestFit="1" customWidth="1"/>
    <col min="6" max="6" width="10.5" style="73" bestFit="1" customWidth="1"/>
    <col min="7" max="7" width="13.19921875" style="73" bestFit="1" customWidth="1"/>
    <col min="8" max="8" width="13.19921875" style="72" bestFit="1" customWidth="1"/>
    <col min="9" max="9" width="23.296875" style="36" bestFit="1" customWidth="1"/>
    <col min="10" max="10" width="5.5" style="36" bestFit="1" customWidth="1"/>
    <col min="11" max="16384" width="13" style="36"/>
  </cols>
  <sheetData>
    <row r="1" spans="1:10" ht="25.8" thickBot="1" x14ac:dyDescent="0.35">
      <c r="A1" s="189" t="s">
        <v>305</v>
      </c>
      <c r="B1" s="75"/>
      <c r="C1" s="75"/>
      <c r="D1" s="75"/>
      <c r="E1" s="75"/>
      <c r="F1" s="75"/>
      <c r="G1" s="75"/>
      <c r="H1" s="75"/>
      <c r="I1" s="75"/>
    </row>
    <row r="2" spans="1:10" s="7" customFormat="1" ht="17.399999999999999" thickBot="1" x14ac:dyDescent="0.35">
      <c r="A2" s="467" t="s">
        <v>90</v>
      </c>
      <c r="B2" s="468" t="s">
        <v>4</v>
      </c>
      <c r="C2" s="469" t="s">
        <v>196</v>
      </c>
      <c r="D2" s="468" t="s">
        <v>93</v>
      </c>
      <c r="E2" s="468" t="s">
        <v>125</v>
      </c>
      <c r="F2" s="468" t="s">
        <v>126</v>
      </c>
      <c r="G2" s="468" t="s">
        <v>70</v>
      </c>
      <c r="H2" s="468" t="s">
        <v>26</v>
      </c>
      <c r="I2" s="470" t="s">
        <v>463</v>
      </c>
      <c r="J2" s="471" t="s">
        <v>464</v>
      </c>
    </row>
    <row r="3" spans="1:10" s="7" customFormat="1" ht="16.8" x14ac:dyDescent="0.3">
      <c r="A3" s="190" t="s">
        <v>465</v>
      </c>
      <c r="B3" s="14">
        <v>0</v>
      </c>
      <c r="C3" s="15"/>
      <c r="D3" s="348" t="s">
        <v>198</v>
      </c>
      <c r="E3" s="12" t="s">
        <v>127</v>
      </c>
      <c r="F3" s="17" t="s">
        <v>128</v>
      </c>
      <c r="G3" s="17" t="s">
        <v>104</v>
      </c>
      <c r="H3" s="17" t="s">
        <v>83</v>
      </c>
      <c r="I3" s="17" t="s">
        <v>439</v>
      </c>
      <c r="J3" s="24">
        <v>9</v>
      </c>
    </row>
    <row r="4" spans="1:10" s="7" customFormat="1" ht="16.8" x14ac:dyDescent="0.3">
      <c r="A4" s="190" t="s">
        <v>156</v>
      </c>
      <c r="B4" s="14">
        <v>0</v>
      </c>
      <c r="C4" s="15"/>
      <c r="D4" s="16" t="s">
        <v>84</v>
      </c>
      <c r="E4" s="12" t="s">
        <v>127</v>
      </c>
      <c r="F4" s="12" t="s">
        <v>128</v>
      </c>
      <c r="G4" s="17" t="s">
        <v>104</v>
      </c>
      <c r="H4" s="17" t="s">
        <v>81</v>
      </c>
      <c r="I4" s="11" t="s">
        <v>435</v>
      </c>
      <c r="J4" s="24">
        <v>215</v>
      </c>
    </row>
    <row r="5" spans="1:10" s="7" customFormat="1" ht="16.8" x14ac:dyDescent="0.3">
      <c r="A5" s="190" t="s">
        <v>160</v>
      </c>
      <c r="B5" s="14">
        <v>0</v>
      </c>
      <c r="C5" s="15"/>
      <c r="D5" s="18" t="s">
        <v>79</v>
      </c>
      <c r="E5" s="1" t="s">
        <v>127</v>
      </c>
      <c r="F5" s="333" t="s">
        <v>128</v>
      </c>
      <c r="G5" s="11" t="s">
        <v>77</v>
      </c>
      <c r="H5" s="11" t="s">
        <v>81</v>
      </c>
      <c r="I5" s="11" t="s">
        <v>435</v>
      </c>
      <c r="J5" s="24">
        <v>216</v>
      </c>
    </row>
    <row r="6" spans="1:10" s="7" customFormat="1" ht="16.8" x14ac:dyDescent="0.3">
      <c r="A6" s="190" t="s">
        <v>161</v>
      </c>
      <c r="B6" s="14">
        <v>0</v>
      </c>
      <c r="C6" s="15"/>
      <c r="D6" s="16" t="s">
        <v>79</v>
      </c>
      <c r="E6" s="12" t="s">
        <v>127</v>
      </c>
      <c r="F6" s="12" t="s">
        <v>128</v>
      </c>
      <c r="G6" s="17" t="s">
        <v>94</v>
      </c>
      <c r="H6" s="17" t="s">
        <v>80</v>
      </c>
      <c r="I6" s="11" t="s">
        <v>435</v>
      </c>
      <c r="J6" s="24">
        <v>219</v>
      </c>
    </row>
    <row r="7" spans="1:10" s="7" customFormat="1" ht="16.8" x14ac:dyDescent="0.3">
      <c r="A7" s="190" t="s">
        <v>157</v>
      </c>
      <c r="B7" s="14">
        <v>0</v>
      </c>
      <c r="C7" s="15"/>
      <c r="D7" s="16" t="s">
        <v>107</v>
      </c>
      <c r="E7" s="12" t="s">
        <v>127</v>
      </c>
      <c r="F7" s="12" t="s">
        <v>128</v>
      </c>
      <c r="G7" s="17" t="s">
        <v>104</v>
      </c>
      <c r="H7" s="17" t="s">
        <v>81</v>
      </c>
      <c r="I7" s="11" t="s">
        <v>435</v>
      </c>
      <c r="J7" s="24">
        <v>219</v>
      </c>
    </row>
    <row r="8" spans="1:10" s="7" customFormat="1" ht="16.8" x14ac:dyDescent="0.3">
      <c r="A8" s="190" t="s">
        <v>162</v>
      </c>
      <c r="B8" s="14">
        <v>0</v>
      </c>
      <c r="C8" s="15"/>
      <c r="D8" s="16" t="s">
        <v>107</v>
      </c>
      <c r="E8" s="12" t="s">
        <v>127</v>
      </c>
      <c r="F8" s="12" t="s">
        <v>128</v>
      </c>
      <c r="G8" s="17" t="s">
        <v>77</v>
      </c>
      <c r="H8" s="17" t="s">
        <v>78</v>
      </c>
      <c r="I8" s="11" t="s">
        <v>435</v>
      </c>
      <c r="J8" s="25">
        <v>238</v>
      </c>
    </row>
    <row r="9" spans="1:10" s="7" customFormat="1" ht="16.8" x14ac:dyDescent="0.3">
      <c r="A9" s="190" t="s">
        <v>158</v>
      </c>
      <c r="B9" s="14">
        <v>0</v>
      </c>
      <c r="C9" s="15"/>
      <c r="D9" s="18" t="s">
        <v>86</v>
      </c>
      <c r="E9" s="1" t="s">
        <v>166</v>
      </c>
      <c r="F9" s="1" t="s">
        <v>128</v>
      </c>
      <c r="G9" s="11" t="s">
        <v>77</v>
      </c>
      <c r="H9" s="11" t="s">
        <v>83</v>
      </c>
      <c r="I9" s="11" t="s">
        <v>435</v>
      </c>
      <c r="J9" s="24">
        <v>248</v>
      </c>
    </row>
    <row r="10" spans="1:10" s="7" customFormat="1" ht="16.8" x14ac:dyDescent="0.3">
      <c r="A10" s="190" t="s">
        <v>163</v>
      </c>
      <c r="B10" s="14">
        <v>0</v>
      </c>
      <c r="C10" s="15"/>
      <c r="D10" s="18" t="s">
        <v>198</v>
      </c>
      <c r="E10" s="12" t="s">
        <v>127</v>
      </c>
      <c r="F10" s="12" t="s">
        <v>128</v>
      </c>
      <c r="G10" s="11" t="s">
        <v>95</v>
      </c>
      <c r="H10" s="11" t="s">
        <v>81</v>
      </c>
      <c r="I10" s="11" t="s">
        <v>435</v>
      </c>
      <c r="J10" s="24">
        <v>253</v>
      </c>
    </row>
    <row r="11" spans="1:10" s="7" customFormat="1" ht="16.8" x14ac:dyDescent="0.3">
      <c r="A11" s="190" t="s">
        <v>199</v>
      </c>
      <c r="B11" s="14">
        <v>0</v>
      </c>
      <c r="C11" s="15"/>
      <c r="D11" s="10" t="s">
        <v>198</v>
      </c>
      <c r="E11" s="1" t="s">
        <v>151</v>
      </c>
      <c r="F11" s="191" t="s">
        <v>128</v>
      </c>
      <c r="G11" s="11" t="s">
        <v>135</v>
      </c>
      <c r="H11" s="11" t="s">
        <v>83</v>
      </c>
      <c r="I11" s="11" t="s">
        <v>435</v>
      </c>
      <c r="J11" s="24">
        <v>253</v>
      </c>
    </row>
    <row r="12" spans="1:10" s="7" customFormat="1" ht="16.8" x14ac:dyDescent="0.3">
      <c r="A12" s="190" t="s">
        <v>466</v>
      </c>
      <c r="B12" s="14">
        <v>0</v>
      </c>
      <c r="C12" s="15"/>
      <c r="D12" s="348" t="s">
        <v>198</v>
      </c>
      <c r="E12" s="12" t="s">
        <v>127</v>
      </c>
      <c r="F12" s="17" t="s">
        <v>128</v>
      </c>
      <c r="G12" s="17" t="s">
        <v>104</v>
      </c>
      <c r="H12" s="17" t="s">
        <v>80</v>
      </c>
      <c r="I12" s="17" t="s">
        <v>432</v>
      </c>
      <c r="J12" s="349">
        <v>100</v>
      </c>
    </row>
    <row r="13" spans="1:10" s="7" customFormat="1" ht="16.8" x14ac:dyDescent="0.3">
      <c r="A13" s="190" t="s">
        <v>200</v>
      </c>
      <c r="B13" s="14">
        <v>0</v>
      </c>
      <c r="C13" s="15"/>
      <c r="D13" s="18" t="s">
        <v>79</v>
      </c>
      <c r="E13" s="12" t="s">
        <v>127</v>
      </c>
      <c r="F13" s="12" t="s">
        <v>128</v>
      </c>
      <c r="G13" s="11" t="s">
        <v>95</v>
      </c>
      <c r="H13" s="11" t="s">
        <v>81</v>
      </c>
      <c r="I13" s="11" t="s">
        <v>435</v>
      </c>
      <c r="J13" s="24">
        <v>267</v>
      </c>
    </row>
    <row r="14" spans="1:10" s="7" customFormat="1" ht="16.8" x14ac:dyDescent="0.3">
      <c r="A14" s="190" t="s">
        <v>164</v>
      </c>
      <c r="B14" s="14">
        <v>0</v>
      </c>
      <c r="C14" s="15"/>
      <c r="D14" s="16" t="s">
        <v>79</v>
      </c>
      <c r="E14" s="12" t="s">
        <v>151</v>
      </c>
      <c r="F14" s="12" t="s">
        <v>128</v>
      </c>
      <c r="G14" s="17" t="s">
        <v>82</v>
      </c>
      <c r="H14" s="17" t="s">
        <v>83</v>
      </c>
      <c r="I14" s="11" t="s">
        <v>435</v>
      </c>
      <c r="J14" s="24">
        <v>269</v>
      </c>
    </row>
    <row r="15" spans="1:10" s="7" customFormat="1" ht="16.8" x14ac:dyDescent="0.3">
      <c r="A15" s="190" t="s">
        <v>165</v>
      </c>
      <c r="B15" s="14">
        <v>0</v>
      </c>
      <c r="C15" s="15"/>
      <c r="D15" s="16" t="s">
        <v>76</v>
      </c>
      <c r="E15" s="12" t="s">
        <v>133</v>
      </c>
      <c r="F15" s="12" t="s">
        <v>128</v>
      </c>
      <c r="G15" s="17" t="s">
        <v>77</v>
      </c>
      <c r="H15" s="17" t="s">
        <v>78</v>
      </c>
      <c r="I15" s="11" t="s">
        <v>435</v>
      </c>
      <c r="J15" s="24">
        <v>272</v>
      </c>
    </row>
    <row r="16" spans="1:10" s="7" customFormat="1" ht="16.8" x14ac:dyDescent="0.3">
      <c r="A16" s="190" t="s">
        <v>285</v>
      </c>
      <c r="B16" s="14">
        <v>0</v>
      </c>
      <c r="C16" s="15"/>
      <c r="D16" s="18" t="s">
        <v>84</v>
      </c>
      <c r="E16" s="1" t="s">
        <v>127</v>
      </c>
      <c r="F16" s="191" t="s">
        <v>128</v>
      </c>
      <c r="G16" s="11" t="s">
        <v>201</v>
      </c>
      <c r="H16" s="11" t="s">
        <v>85</v>
      </c>
      <c r="I16" s="11" t="s">
        <v>437</v>
      </c>
      <c r="J16" s="24">
        <v>128</v>
      </c>
    </row>
    <row r="17" spans="1:10" s="7" customFormat="1" ht="16.8" x14ac:dyDescent="0.3">
      <c r="A17" s="192" t="s">
        <v>467</v>
      </c>
      <c r="B17" s="193">
        <v>0</v>
      </c>
      <c r="C17" s="194"/>
      <c r="D17" s="353" t="s">
        <v>198</v>
      </c>
      <c r="E17" s="354" t="s">
        <v>130</v>
      </c>
      <c r="F17" s="354" t="s">
        <v>128</v>
      </c>
      <c r="G17" s="355" t="s">
        <v>77</v>
      </c>
      <c r="H17" s="355" t="s">
        <v>78</v>
      </c>
      <c r="I17" s="19" t="s">
        <v>435</v>
      </c>
      <c r="J17" s="198">
        <v>298</v>
      </c>
    </row>
    <row r="18" spans="1:10" s="7" customFormat="1" ht="16.8" x14ac:dyDescent="0.3">
      <c r="A18" s="190" t="s">
        <v>468</v>
      </c>
      <c r="B18" s="14">
        <v>1</v>
      </c>
      <c r="C18" s="15"/>
      <c r="D18" s="16" t="s">
        <v>197</v>
      </c>
      <c r="E18" s="12" t="s">
        <v>127</v>
      </c>
      <c r="F18" s="17" t="s">
        <v>433</v>
      </c>
      <c r="G18" s="17" t="s">
        <v>77</v>
      </c>
      <c r="H18" s="17" t="s">
        <v>85</v>
      </c>
      <c r="I18" s="11" t="s">
        <v>462</v>
      </c>
      <c r="J18" s="25">
        <v>103</v>
      </c>
    </row>
    <row r="19" spans="1:10" s="7" customFormat="1" ht="16.8" x14ac:dyDescent="0.3">
      <c r="A19" s="190" t="s">
        <v>330</v>
      </c>
      <c r="B19" s="14">
        <v>1</v>
      </c>
      <c r="C19" s="15"/>
      <c r="D19" s="18" t="s">
        <v>212</v>
      </c>
      <c r="E19" s="1" t="s">
        <v>130</v>
      </c>
      <c r="F19" s="333" t="s">
        <v>128</v>
      </c>
      <c r="G19" s="11" t="s">
        <v>188</v>
      </c>
      <c r="H19" s="11" t="s">
        <v>80</v>
      </c>
      <c r="I19" s="11" t="s">
        <v>435</v>
      </c>
      <c r="J19" s="25">
        <v>205</v>
      </c>
    </row>
    <row r="20" spans="1:10" s="7" customFormat="1" ht="16.8" x14ac:dyDescent="0.3">
      <c r="A20" s="190" t="s">
        <v>297</v>
      </c>
      <c r="B20" s="14">
        <v>1</v>
      </c>
      <c r="C20" s="15"/>
      <c r="D20" s="18" t="s">
        <v>107</v>
      </c>
      <c r="E20" s="1" t="s">
        <v>127</v>
      </c>
      <c r="F20" s="333" t="s">
        <v>128</v>
      </c>
      <c r="G20" s="11" t="s">
        <v>94</v>
      </c>
      <c r="H20" s="11" t="s">
        <v>17</v>
      </c>
      <c r="I20" s="11" t="s">
        <v>441</v>
      </c>
      <c r="J20" s="24">
        <v>81</v>
      </c>
    </row>
    <row r="21" spans="1:10" ht="16.8" x14ac:dyDescent="0.3">
      <c r="A21" s="190" t="s">
        <v>202</v>
      </c>
      <c r="B21" s="14">
        <v>1</v>
      </c>
      <c r="C21" s="15"/>
      <c r="D21" s="16" t="s">
        <v>212</v>
      </c>
      <c r="E21" s="12" t="s">
        <v>152</v>
      </c>
      <c r="F21" s="12" t="s">
        <v>128</v>
      </c>
      <c r="G21" s="17" t="s">
        <v>104</v>
      </c>
      <c r="H21" s="17" t="s">
        <v>154</v>
      </c>
      <c r="I21" s="11" t="s">
        <v>435</v>
      </c>
      <c r="J21" s="24">
        <v>211</v>
      </c>
    </row>
    <row r="22" spans="1:10" ht="16.8" x14ac:dyDescent="0.3">
      <c r="A22" s="190" t="s">
        <v>203</v>
      </c>
      <c r="B22" s="14">
        <v>1</v>
      </c>
      <c r="C22" s="15"/>
      <c r="D22" s="16" t="s">
        <v>107</v>
      </c>
      <c r="E22" s="12" t="s">
        <v>133</v>
      </c>
      <c r="F22" s="12" t="s">
        <v>128</v>
      </c>
      <c r="G22" s="17" t="s">
        <v>82</v>
      </c>
      <c r="H22" s="17" t="s">
        <v>83</v>
      </c>
      <c r="I22" s="11" t="s">
        <v>435</v>
      </c>
      <c r="J22" s="24">
        <v>212</v>
      </c>
    </row>
    <row r="23" spans="1:10" ht="16.8" x14ac:dyDescent="0.3">
      <c r="A23" s="190" t="s">
        <v>108</v>
      </c>
      <c r="B23" s="14">
        <v>1</v>
      </c>
      <c r="C23" s="15"/>
      <c r="D23" s="18" t="s">
        <v>79</v>
      </c>
      <c r="E23" s="1" t="s">
        <v>127</v>
      </c>
      <c r="F23" s="333" t="s">
        <v>128</v>
      </c>
      <c r="G23" s="11" t="s">
        <v>77</v>
      </c>
      <c r="H23" s="11" t="s">
        <v>81</v>
      </c>
      <c r="I23" s="11" t="s">
        <v>435</v>
      </c>
      <c r="J23" s="24">
        <v>216</v>
      </c>
    </row>
    <row r="24" spans="1:10" ht="16.8" x14ac:dyDescent="0.3">
      <c r="A24" s="190" t="s">
        <v>204</v>
      </c>
      <c r="B24" s="14">
        <v>1</v>
      </c>
      <c r="C24" s="15"/>
      <c r="D24" s="16" t="s">
        <v>198</v>
      </c>
      <c r="E24" s="12" t="s">
        <v>131</v>
      </c>
      <c r="F24" s="12" t="s">
        <v>78</v>
      </c>
      <c r="G24" s="17" t="s">
        <v>77</v>
      </c>
      <c r="H24" s="17" t="s">
        <v>81</v>
      </c>
      <c r="I24" s="11" t="s">
        <v>435</v>
      </c>
      <c r="J24" s="24">
        <v>216</v>
      </c>
    </row>
    <row r="25" spans="1:10" ht="16.8" x14ac:dyDescent="0.3">
      <c r="A25" s="190" t="s">
        <v>205</v>
      </c>
      <c r="B25" s="14">
        <v>1</v>
      </c>
      <c r="C25" s="15"/>
      <c r="D25" s="16" t="s">
        <v>197</v>
      </c>
      <c r="E25" s="12" t="s">
        <v>127</v>
      </c>
      <c r="F25" s="12" t="s">
        <v>128</v>
      </c>
      <c r="G25" s="17" t="s">
        <v>104</v>
      </c>
      <c r="H25" s="17" t="s">
        <v>83</v>
      </c>
      <c r="I25" s="11" t="s">
        <v>435</v>
      </c>
      <c r="J25" s="24">
        <v>217</v>
      </c>
    </row>
    <row r="26" spans="1:10" ht="16.8" x14ac:dyDescent="0.3">
      <c r="A26" s="190" t="s">
        <v>280</v>
      </c>
      <c r="B26" s="14">
        <v>1</v>
      </c>
      <c r="C26" s="15"/>
      <c r="D26" s="16" t="s">
        <v>107</v>
      </c>
      <c r="E26" s="12" t="s">
        <v>130</v>
      </c>
      <c r="F26" s="12" t="s">
        <v>128</v>
      </c>
      <c r="G26" s="17" t="s">
        <v>94</v>
      </c>
      <c r="H26" s="17" t="s">
        <v>83</v>
      </c>
      <c r="I26" s="11" t="s">
        <v>435</v>
      </c>
      <c r="J26" s="24">
        <v>218</v>
      </c>
    </row>
    <row r="27" spans="1:10" ht="16.8" x14ac:dyDescent="0.3">
      <c r="A27" s="190" t="s">
        <v>206</v>
      </c>
      <c r="B27" s="14">
        <v>1</v>
      </c>
      <c r="C27" s="15"/>
      <c r="D27" s="16" t="s">
        <v>107</v>
      </c>
      <c r="E27" s="12" t="s">
        <v>130</v>
      </c>
      <c r="F27" s="12" t="s">
        <v>128</v>
      </c>
      <c r="G27" s="17" t="s">
        <v>94</v>
      </c>
      <c r="H27" s="17" t="s">
        <v>83</v>
      </c>
      <c r="I27" s="11" t="s">
        <v>435</v>
      </c>
      <c r="J27" s="24">
        <v>218</v>
      </c>
    </row>
    <row r="28" spans="1:10" ht="16.8" x14ac:dyDescent="0.3">
      <c r="A28" s="190" t="s">
        <v>207</v>
      </c>
      <c r="B28" s="14">
        <v>1</v>
      </c>
      <c r="C28" s="15"/>
      <c r="D28" s="16" t="s">
        <v>107</v>
      </c>
      <c r="E28" s="12" t="s">
        <v>133</v>
      </c>
      <c r="F28" s="12" t="s">
        <v>128</v>
      </c>
      <c r="G28" s="17" t="s">
        <v>94</v>
      </c>
      <c r="H28" s="17" t="s">
        <v>80</v>
      </c>
      <c r="I28" s="11" t="s">
        <v>435</v>
      </c>
      <c r="J28" s="24">
        <v>220</v>
      </c>
    </row>
    <row r="29" spans="1:10" ht="16.8" x14ac:dyDescent="0.3">
      <c r="A29" s="190" t="s">
        <v>208</v>
      </c>
      <c r="B29" s="14">
        <v>1</v>
      </c>
      <c r="C29" s="15"/>
      <c r="D29" s="16" t="s">
        <v>86</v>
      </c>
      <c r="E29" s="12" t="s">
        <v>130</v>
      </c>
      <c r="F29" s="12" t="s">
        <v>128</v>
      </c>
      <c r="G29" s="17" t="s">
        <v>82</v>
      </c>
      <c r="H29" s="17" t="s">
        <v>78</v>
      </c>
      <c r="I29" s="11" t="s">
        <v>435</v>
      </c>
      <c r="J29" s="25">
        <v>224</v>
      </c>
    </row>
    <row r="30" spans="1:10" ht="16.8" x14ac:dyDescent="0.3">
      <c r="A30" s="190" t="s">
        <v>209</v>
      </c>
      <c r="B30" s="14">
        <v>1</v>
      </c>
      <c r="C30" s="15"/>
      <c r="D30" s="16" t="s">
        <v>212</v>
      </c>
      <c r="E30" s="12" t="s">
        <v>130</v>
      </c>
      <c r="F30" s="12" t="s">
        <v>128</v>
      </c>
      <c r="G30" s="17" t="s">
        <v>135</v>
      </c>
      <c r="H30" s="17" t="s">
        <v>80</v>
      </c>
      <c r="I30" s="11" t="s">
        <v>435</v>
      </c>
      <c r="J30" s="24">
        <v>225</v>
      </c>
    </row>
    <row r="31" spans="1:10" ht="16.8" x14ac:dyDescent="0.3">
      <c r="A31" s="190" t="s">
        <v>332</v>
      </c>
      <c r="B31" s="14">
        <v>1</v>
      </c>
      <c r="C31" s="15"/>
      <c r="D31" s="18" t="s">
        <v>198</v>
      </c>
      <c r="E31" s="12" t="s">
        <v>131</v>
      </c>
      <c r="F31" s="12" t="s">
        <v>128</v>
      </c>
      <c r="G31" s="11" t="s">
        <v>77</v>
      </c>
      <c r="H31" s="11" t="s">
        <v>83</v>
      </c>
      <c r="I31" s="11" t="s">
        <v>439</v>
      </c>
      <c r="J31" s="24">
        <v>77</v>
      </c>
    </row>
    <row r="32" spans="1:10" ht="16.8" x14ac:dyDescent="0.3">
      <c r="A32" s="190" t="s">
        <v>109</v>
      </c>
      <c r="B32" s="14">
        <v>1</v>
      </c>
      <c r="C32" s="15"/>
      <c r="D32" s="16" t="s">
        <v>76</v>
      </c>
      <c r="E32" s="12" t="s">
        <v>127</v>
      </c>
      <c r="F32" s="12" t="s">
        <v>128</v>
      </c>
      <c r="G32" s="17" t="s">
        <v>77</v>
      </c>
      <c r="H32" s="17" t="s">
        <v>110</v>
      </c>
      <c r="I32" s="11" t="s">
        <v>435</v>
      </c>
      <c r="J32" s="24">
        <v>226</v>
      </c>
    </row>
    <row r="33" spans="1:10" ht="16.8" x14ac:dyDescent="0.3">
      <c r="A33" s="190" t="s">
        <v>210</v>
      </c>
      <c r="B33" s="14">
        <v>1</v>
      </c>
      <c r="C33" s="15"/>
      <c r="D33" s="16" t="s">
        <v>76</v>
      </c>
      <c r="E33" s="12" t="s">
        <v>127</v>
      </c>
      <c r="F33" s="12" t="s">
        <v>128</v>
      </c>
      <c r="G33" s="17" t="s">
        <v>82</v>
      </c>
      <c r="H33" s="17" t="s">
        <v>80</v>
      </c>
      <c r="I33" s="11" t="s">
        <v>435</v>
      </c>
      <c r="J33" s="25">
        <v>227</v>
      </c>
    </row>
    <row r="34" spans="1:10" ht="16.8" x14ac:dyDescent="0.3">
      <c r="A34" s="190" t="s">
        <v>331</v>
      </c>
      <c r="B34" s="14">
        <v>1</v>
      </c>
      <c r="C34" s="15"/>
      <c r="D34" s="18" t="s">
        <v>86</v>
      </c>
      <c r="E34" s="1" t="s">
        <v>127</v>
      </c>
      <c r="F34" s="1" t="s">
        <v>128</v>
      </c>
      <c r="G34" s="11" t="s">
        <v>115</v>
      </c>
      <c r="H34" s="11" t="s">
        <v>80</v>
      </c>
      <c r="I34" s="11" t="s">
        <v>439</v>
      </c>
      <c r="J34" s="24">
        <v>108</v>
      </c>
    </row>
    <row r="35" spans="1:10" ht="16.8" x14ac:dyDescent="0.3">
      <c r="A35" s="190" t="s">
        <v>211</v>
      </c>
      <c r="B35" s="14">
        <v>1</v>
      </c>
      <c r="C35" s="15"/>
      <c r="D35" s="18" t="s">
        <v>212</v>
      </c>
      <c r="E35" s="1" t="s">
        <v>130</v>
      </c>
      <c r="F35" s="333" t="s">
        <v>128</v>
      </c>
      <c r="G35" s="11" t="s">
        <v>135</v>
      </c>
      <c r="H35" s="11" t="s">
        <v>85</v>
      </c>
      <c r="I35" s="11" t="s">
        <v>437</v>
      </c>
      <c r="J35" s="24">
        <v>122</v>
      </c>
    </row>
    <row r="36" spans="1:10" ht="16.8" x14ac:dyDescent="0.3">
      <c r="A36" s="190" t="s">
        <v>334</v>
      </c>
      <c r="B36" s="14">
        <v>1</v>
      </c>
      <c r="C36" s="15"/>
      <c r="D36" s="18" t="s">
        <v>86</v>
      </c>
      <c r="E36" s="1" t="s">
        <v>127</v>
      </c>
      <c r="F36" s="333" t="s">
        <v>128</v>
      </c>
      <c r="G36" s="17" t="s">
        <v>135</v>
      </c>
      <c r="H36" s="11" t="s">
        <v>83</v>
      </c>
      <c r="I36" s="11" t="s">
        <v>440</v>
      </c>
      <c r="J36" s="24">
        <v>100</v>
      </c>
    </row>
    <row r="37" spans="1:10" ht="16.8" x14ac:dyDescent="0.3">
      <c r="A37" s="190" t="s">
        <v>214</v>
      </c>
      <c r="B37" s="14">
        <v>1</v>
      </c>
      <c r="C37" s="16" t="s">
        <v>308</v>
      </c>
      <c r="D37" s="16" t="s">
        <v>198</v>
      </c>
      <c r="E37" s="12" t="s">
        <v>215</v>
      </c>
      <c r="F37" s="12" t="s">
        <v>128</v>
      </c>
      <c r="G37" s="17" t="s">
        <v>77</v>
      </c>
      <c r="H37" s="17" t="s">
        <v>80</v>
      </c>
      <c r="I37" s="11" t="s">
        <v>435</v>
      </c>
      <c r="J37" s="347">
        <v>251</v>
      </c>
    </row>
    <row r="38" spans="1:10" ht="16.8" x14ac:dyDescent="0.3">
      <c r="A38" s="190" t="s">
        <v>349</v>
      </c>
      <c r="B38" s="14">
        <v>1</v>
      </c>
      <c r="C38" s="15"/>
      <c r="D38" s="18" t="s">
        <v>76</v>
      </c>
      <c r="E38" s="12" t="s">
        <v>127</v>
      </c>
      <c r="F38" s="12" t="s">
        <v>128</v>
      </c>
      <c r="G38" s="11" t="s">
        <v>82</v>
      </c>
      <c r="H38" s="11" t="s">
        <v>80</v>
      </c>
      <c r="I38" s="11" t="s">
        <v>439</v>
      </c>
      <c r="J38" s="26">
        <v>148</v>
      </c>
    </row>
    <row r="39" spans="1:10" ht="16.8" x14ac:dyDescent="0.3">
      <c r="A39" s="190" t="s">
        <v>348</v>
      </c>
      <c r="B39" s="14">
        <v>1</v>
      </c>
      <c r="C39" s="15"/>
      <c r="D39" s="18" t="s">
        <v>86</v>
      </c>
      <c r="E39" s="1" t="s">
        <v>130</v>
      </c>
      <c r="F39" s="12" t="s">
        <v>128</v>
      </c>
      <c r="G39" s="11" t="s">
        <v>82</v>
      </c>
      <c r="H39" s="11" t="s">
        <v>80</v>
      </c>
      <c r="I39" s="11" t="s">
        <v>461</v>
      </c>
      <c r="J39" s="24">
        <v>170</v>
      </c>
    </row>
    <row r="40" spans="1:10" ht="16.8" x14ac:dyDescent="0.3">
      <c r="A40" s="190" t="s">
        <v>111</v>
      </c>
      <c r="B40" s="14">
        <v>1</v>
      </c>
      <c r="C40" s="15"/>
      <c r="D40" s="16" t="s">
        <v>84</v>
      </c>
      <c r="E40" s="12" t="s">
        <v>127</v>
      </c>
      <c r="F40" s="12" t="s">
        <v>128</v>
      </c>
      <c r="G40" s="17" t="s">
        <v>114</v>
      </c>
      <c r="H40" s="17" t="s">
        <v>80</v>
      </c>
      <c r="I40" s="11" t="s">
        <v>435</v>
      </c>
      <c r="J40" s="24">
        <v>258</v>
      </c>
    </row>
    <row r="41" spans="1:10" ht="16.8" x14ac:dyDescent="0.3">
      <c r="A41" s="190" t="s">
        <v>281</v>
      </c>
      <c r="B41" s="14">
        <v>1</v>
      </c>
      <c r="C41" s="15"/>
      <c r="D41" s="16" t="s">
        <v>76</v>
      </c>
      <c r="E41" s="12" t="s">
        <v>133</v>
      </c>
      <c r="F41" s="12" t="s">
        <v>128</v>
      </c>
      <c r="G41" s="17" t="s">
        <v>77</v>
      </c>
      <c r="H41" s="17" t="s">
        <v>80</v>
      </c>
      <c r="I41" s="11" t="s">
        <v>435</v>
      </c>
      <c r="J41" s="25">
        <v>266</v>
      </c>
    </row>
    <row r="42" spans="1:10" ht="16.8" x14ac:dyDescent="0.3">
      <c r="A42" s="190" t="s">
        <v>216</v>
      </c>
      <c r="B42" s="14">
        <v>1</v>
      </c>
      <c r="C42" s="15"/>
      <c r="D42" s="16" t="s">
        <v>76</v>
      </c>
      <c r="E42" s="12" t="s">
        <v>133</v>
      </c>
      <c r="F42" s="12" t="s">
        <v>128</v>
      </c>
      <c r="G42" s="17" t="s">
        <v>77</v>
      </c>
      <c r="H42" s="17" t="s">
        <v>80</v>
      </c>
      <c r="I42" s="11" t="s">
        <v>435</v>
      </c>
      <c r="J42" s="25">
        <v>266</v>
      </c>
    </row>
    <row r="43" spans="1:10" ht="16.8" x14ac:dyDescent="0.3">
      <c r="A43" s="190" t="s">
        <v>217</v>
      </c>
      <c r="B43" s="14">
        <v>1</v>
      </c>
      <c r="C43" s="15"/>
      <c r="D43" s="16" t="s">
        <v>76</v>
      </c>
      <c r="E43" s="1" t="s">
        <v>130</v>
      </c>
      <c r="F43" s="1" t="s">
        <v>128</v>
      </c>
      <c r="G43" s="17" t="s">
        <v>77</v>
      </c>
      <c r="H43" s="17" t="s">
        <v>85</v>
      </c>
      <c r="I43" s="11" t="s">
        <v>435</v>
      </c>
      <c r="J43" s="24">
        <v>274</v>
      </c>
    </row>
    <row r="44" spans="1:10" ht="16.8" x14ac:dyDescent="0.3">
      <c r="A44" s="190" t="s">
        <v>195</v>
      </c>
      <c r="B44" s="14">
        <v>1</v>
      </c>
      <c r="C44" s="15"/>
      <c r="D44" s="16" t="s">
        <v>76</v>
      </c>
      <c r="E44" s="12" t="s">
        <v>131</v>
      </c>
      <c r="F44" s="12" t="s">
        <v>128</v>
      </c>
      <c r="G44" s="17" t="s">
        <v>77</v>
      </c>
      <c r="H44" s="17" t="s">
        <v>80</v>
      </c>
      <c r="I44" s="11" t="s">
        <v>435</v>
      </c>
      <c r="J44" s="25">
        <v>278</v>
      </c>
    </row>
    <row r="45" spans="1:10" ht="16.8" x14ac:dyDescent="0.3">
      <c r="A45" s="190" t="s">
        <v>333</v>
      </c>
      <c r="B45" s="14">
        <v>1</v>
      </c>
      <c r="C45" s="15"/>
      <c r="D45" s="18"/>
      <c r="E45" s="1"/>
      <c r="F45" s="12" t="s">
        <v>128</v>
      </c>
      <c r="G45" s="11"/>
      <c r="H45" s="11"/>
      <c r="I45" s="11"/>
      <c r="J45" s="24"/>
    </row>
    <row r="46" spans="1:10" ht="16.8" x14ac:dyDescent="0.3">
      <c r="A46" s="190" t="s">
        <v>218</v>
      </c>
      <c r="B46" s="14">
        <v>1</v>
      </c>
      <c r="C46" s="15"/>
      <c r="D46" s="16" t="s">
        <v>84</v>
      </c>
      <c r="E46" s="12" t="s">
        <v>133</v>
      </c>
      <c r="F46" s="12" t="s">
        <v>150</v>
      </c>
      <c r="G46" s="17" t="s">
        <v>104</v>
      </c>
      <c r="H46" s="17" t="s">
        <v>85</v>
      </c>
      <c r="I46" s="11" t="s">
        <v>435</v>
      </c>
      <c r="J46" s="347">
        <v>285</v>
      </c>
    </row>
    <row r="47" spans="1:10" ht="16.8" x14ac:dyDescent="0.3">
      <c r="A47" s="190" t="s">
        <v>219</v>
      </c>
      <c r="B47" s="14">
        <v>1</v>
      </c>
      <c r="C47" s="15"/>
      <c r="D47" s="16" t="s">
        <v>84</v>
      </c>
      <c r="E47" s="12" t="s">
        <v>133</v>
      </c>
      <c r="F47" s="12" t="s">
        <v>150</v>
      </c>
      <c r="G47" s="17" t="s">
        <v>104</v>
      </c>
      <c r="H47" s="17" t="s">
        <v>85</v>
      </c>
      <c r="I47" s="11" t="s">
        <v>456</v>
      </c>
      <c r="J47" s="347">
        <v>71</v>
      </c>
    </row>
    <row r="48" spans="1:10" ht="16.8" x14ac:dyDescent="0.3">
      <c r="A48" s="190" t="s">
        <v>298</v>
      </c>
      <c r="B48" s="14">
        <v>1</v>
      </c>
      <c r="C48" s="16" t="s">
        <v>310</v>
      </c>
      <c r="D48" s="23" t="s">
        <v>107</v>
      </c>
      <c r="E48" s="1" t="s">
        <v>309</v>
      </c>
      <c r="F48" s="1" t="s">
        <v>128</v>
      </c>
      <c r="G48" s="17" t="s">
        <v>82</v>
      </c>
      <c r="H48" s="17" t="s">
        <v>141</v>
      </c>
      <c r="I48" s="11" t="s">
        <v>435</v>
      </c>
      <c r="J48" s="24">
        <v>296</v>
      </c>
    </row>
    <row r="49" spans="1:10" ht="16.8" x14ac:dyDescent="0.3">
      <c r="A49" s="196" t="s">
        <v>220</v>
      </c>
      <c r="B49" s="193">
        <v>1</v>
      </c>
      <c r="C49" s="194"/>
      <c r="D49" s="195" t="s">
        <v>84</v>
      </c>
      <c r="E49" s="13" t="s">
        <v>131</v>
      </c>
      <c r="F49" s="197" t="s">
        <v>128</v>
      </c>
      <c r="G49" s="19" t="s">
        <v>104</v>
      </c>
      <c r="H49" s="19" t="s">
        <v>129</v>
      </c>
      <c r="I49" s="19" t="s">
        <v>435</v>
      </c>
      <c r="J49" s="198">
        <v>297</v>
      </c>
    </row>
    <row r="50" spans="1:10" ht="16.8" x14ac:dyDescent="0.3">
      <c r="A50" s="190" t="s">
        <v>194</v>
      </c>
      <c r="B50" s="14">
        <v>2</v>
      </c>
      <c r="C50" s="15"/>
      <c r="D50" s="18" t="s">
        <v>212</v>
      </c>
      <c r="E50" s="1" t="s">
        <v>130</v>
      </c>
      <c r="F50" s="1" t="s">
        <v>128</v>
      </c>
      <c r="G50" s="11" t="s">
        <v>77</v>
      </c>
      <c r="H50" s="11" t="s">
        <v>80</v>
      </c>
      <c r="I50" s="11" t="s">
        <v>435</v>
      </c>
      <c r="J50" s="25">
        <v>196</v>
      </c>
    </row>
    <row r="51" spans="1:10" ht="16.8" x14ac:dyDescent="0.3">
      <c r="A51" s="190" t="s">
        <v>537</v>
      </c>
      <c r="B51" s="14">
        <v>2</v>
      </c>
      <c r="C51" s="15"/>
      <c r="D51" s="18" t="s">
        <v>198</v>
      </c>
      <c r="E51" s="1" t="s">
        <v>130</v>
      </c>
      <c r="F51" s="1" t="s">
        <v>128</v>
      </c>
      <c r="G51" s="11" t="s">
        <v>77</v>
      </c>
      <c r="H51" s="11" t="s">
        <v>80</v>
      </c>
      <c r="I51" s="11" t="s">
        <v>435</v>
      </c>
      <c r="J51" s="25">
        <v>197</v>
      </c>
    </row>
    <row r="52" spans="1:10" ht="16.8" x14ac:dyDescent="0.3">
      <c r="A52" s="190" t="s">
        <v>221</v>
      </c>
      <c r="B52" s="14">
        <v>2</v>
      </c>
      <c r="C52" s="15"/>
      <c r="D52" s="18" t="s">
        <v>107</v>
      </c>
      <c r="E52" s="1" t="s">
        <v>151</v>
      </c>
      <c r="F52" s="1" t="s">
        <v>128</v>
      </c>
      <c r="G52" s="11" t="s">
        <v>82</v>
      </c>
      <c r="H52" s="11" t="s">
        <v>81</v>
      </c>
      <c r="I52" s="11" t="s">
        <v>435</v>
      </c>
      <c r="J52" s="24">
        <v>202</v>
      </c>
    </row>
    <row r="53" spans="1:10" ht="16.8" x14ac:dyDescent="0.3">
      <c r="A53" s="190" t="s">
        <v>222</v>
      </c>
      <c r="B53" s="14">
        <v>2</v>
      </c>
      <c r="C53" s="15"/>
      <c r="D53" s="18" t="s">
        <v>223</v>
      </c>
      <c r="E53" s="1" t="s">
        <v>130</v>
      </c>
      <c r="F53" s="191" t="s">
        <v>128</v>
      </c>
      <c r="G53" s="11" t="s">
        <v>104</v>
      </c>
      <c r="H53" s="11" t="s">
        <v>85</v>
      </c>
      <c r="I53" s="11" t="s">
        <v>437</v>
      </c>
      <c r="J53" s="24">
        <v>116</v>
      </c>
    </row>
    <row r="54" spans="1:10" ht="16.8" x14ac:dyDescent="0.3">
      <c r="A54" s="190" t="s">
        <v>224</v>
      </c>
      <c r="B54" s="14">
        <v>2</v>
      </c>
      <c r="C54" s="15"/>
      <c r="D54" s="18" t="s">
        <v>223</v>
      </c>
      <c r="E54" s="1" t="s">
        <v>130</v>
      </c>
      <c r="F54" s="191" t="s">
        <v>128</v>
      </c>
      <c r="G54" s="11" t="s">
        <v>104</v>
      </c>
      <c r="H54" s="11" t="s">
        <v>85</v>
      </c>
      <c r="I54" s="11" t="s">
        <v>437</v>
      </c>
      <c r="J54" s="24">
        <v>117</v>
      </c>
    </row>
    <row r="55" spans="1:10" ht="16.8" x14ac:dyDescent="0.3">
      <c r="A55" s="190" t="s">
        <v>148</v>
      </c>
      <c r="B55" s="14">
        <v>2</v>
      </c>
      <c r="C55" s="15"/>
      <c r="D55" s="18" t="s">
        <v>76</v>
      </c>
      <c r="E55" s="1" t="s">
        <v>130</v>
      </c>
      <c r="F55" s="191" t="s">
        <v>128</v>
      </c>
      <c r="G55" s="11" t="s">
        <v>77</v>
      </c>
      <c r="H55" s="11" t="s">
        <v>80</v>
      </c>
      <c r="I55" s="11" t="s">
        <v>437</v>
      </c>
      <c r="J55" s="24">
        <v>117</v>
      </c>
    </row>
    <row r="56" spans="1:10" ht="16.8" x14ac:dyDescent="0.3">
      <c r="A56" s="190" t="s">
        <v>132</v>
      </c>
      <c r="B56" s="14">
        <v>2</v>
      </c>
      <c r="C56" s="15"/>
      <c r="D56" s="18" t="s">
        <v>198</v>
      </c>
      <c r="E56" s="1" t="s">
        <v>133</v>
      </c>
      <c r="F56" s="1" t="s">
        <v>128</v>
      </c>
      <c r="G56" s="11" t="s">
        <v>77</v>
      </c>
      <c r="H56" s="11" t="s">
        <v>80</v>
      </c>
      <c r="I56" s="11" t="s">
        <v>435</v>
      </c>
      <c r="J56" s="24">
        <v>207</v>
      </c>
    </row>
    <row r="57" spans="1:10" ht="16.8" x14ac:dyDescent="0.3">
      <c r="A57" s="190" t="s">
        <v>225</v>
      </c>
      <c r="B57" s="14">
        <v>2</v>
      </c>
      <c r="C57" s="15"/>
      <c r="D57" s="18" t="s">
        <v>212</v>
      </c>
      <c r="E57" s="1" t="s">
        <v>130</v>
      </c>
      <c r="F57" s="1" t="s">
        <v>128</v>
      </c>
      <c r="G57" s="11" t="s">
        <v>135</v>
      </c>
      <c r="H57" s="11" t="s">
        <v>85</v>
      </c>
      <c r="I57" s="11" t="s">
        <v>435</v>
      </c>
      <c r="J57" s="24">
        <v>207</v>
      </c>
    </row>
    <row r="58" spans="1:10" ht="16.8" x14ac:dyDescent="0.3">
      <c r="A58" s="190" t="s">
        <v>311</v>
      </c>
      <c r="B58" s="14">
        <v>2</v>
      </c>
      <c r="C58" s="18" t="s">
        <v>310</v>
      </c>
      <c r="D58" s="18" t="s">
        <v>198</v>
      </c>
      <c r="E58" s="1" t="s">
        <v>131</v>
      </c>
      <c r="F58" s="333" t="s">
        <v>128</v>
      </c>
      <c r="G58" s="11" t="s">
        <v>77</v>
      </c>
      <c r="H58" s="11" t="s">
        <v>80</v>
      </c>
      <c r="I58" s="11" t="s">
        <v>435</v>
      </c>
      <c r="J58" s="25">
        <v>208</v>
      </c>
    </row>
    <row r="59" spans="1:10" ht="16.8" x14ac:dyDescent="0.3">
      <c r="A59" s="190" t="s">
        <v>226</v>
      </c>
      <c r="B59" s="14">
        <v>2</v>
      </c>
      <c r="C59" s="15"/>
      <c r="D59" s="18" t="s">
        <v>84</v>
      </c>
      <c r="E59" s="1" t="s">
        <v>127</v>
      </c>
      <c r="F59" s="191" t="s">
        <v>128</v>
      </c>
      <c r="G59" s="11" t="s">
        <v>82</v>
      </c>
      <c r="H59" s="11" t="s">
        <v>83</v>
      </c>
      <c r="I59" s="11" t="s">
        <v>437</v>
      </c>
      <c r="J59" s="24">
        <v>118</v>
      </c>
    </row>
    <row r="60" spans="1:10" ht="16.8" x14ac:dyDescent="0.3">
      <c r="A60" s="190" t="s">
        <v>469</v>
      </c>
      <c r="B60" s="14">
        <v>2</v>
      </c>
      <c r="C60" s="15"/>
      <c r="D60" s="18" t="s">
        <v>86</v>
      </c>
      <c r="E60" s="1" t="s">
        <v>133</v>
      </c>
      <c r="F60" s="333" t="s">
        <v>128</v>
      </c>
      <c r="G60" s="11" t="s">
        <v>104</v>
      </c>
      <c r="H60" s="11" t="s">
        <v>144</v>
      </c>
      <c r="I60" s="11" t="s">
        <v>435</v>
      </c>
      <c r="J60" s="24">
        <v>212</v>
      </c>
    </row>
    <row r="61" spans="1:10" ht="16.8" x14ac:dyDescent="0.3">
      <c r="A61" s="190" t="s">
        <v>137</v>
      </c>
      <c r="B61" s="14">
        <v>2</v>
      </c>
      <c r="C61" s="15"/>
      <c r="D61" s="18" t="s">
        <v>79</v>
      </c>
      <c r="E61" s="1" t="s">
        <v>127</v>
      </c>
      <c r="F61" s="333" t="s">
        <v>128</v>
      </c>
      <c r="G61" s="11" t="s">
        <v>77</v>
      </c>
      <c r="H61" s="11" t="s">
        <v>81</v>
      </c>
      <c r="I61" s="11" t="s">
        <v>435</v>
      </c>
      <c r="J61" s="24">
        <v>216</v>
      </c>
    </row>
    <row r="62" spans="1:10" ht="16.8" x14ac:dyDescent="0.3">
      <c r="A62" s="190" t="s">
        <v>227</v>
      </c>
      <c r="B62" s="14">
        <v>2</v>
      </c>
      <c r="C62" s="15"/>
      <c r="D62" s="18" t="s">
        <v>86</v>
      </c>
      <c r="E62" s="1" t="s">
        <v>228</v>
      </c>
      <c r="F62" s="1" t="s">
        <v>128</v>
      </c>
      <c r="G62" s="11" t="s">
        <v>77</v>
      </c>
      <c r="H62" s="11" t="s">
        <v>83</v>
      </c>
      <c r="I62" s="11" t="s">
        <v>435</v>
      </c>
      <c r="J62" s="24">
        <v>216</v>
      </c>
    </row>
    <row r="63" spans="1:10" ht="16.8" x14ac:dyDescent="0.3">
      <c r="A63" s="190" t="s">
        <v>138</v>
      </c>
      <c r="B63" s="14">
        <v>2</v>
      </c>
      <c r="C63" s="15"/>
      <c r="D63" s="18" t="s">
        <v>86</v>
      </c>
      <c r="E63" s="1" t="s">
        <v>127</v>
      </c>
      <c r="F63" s="333" t="s">
        <v>128</v>
      </c>
      <c r="G63" s="11" t="s">
        <v>77</v>
      </c>
      <c r="H63" s="11" t="s">
        <v>83</v>
      </c>
      <c r="I63" s="11" t="s">
        <v>435</v>
      </c>
      <c r="J63" s="24">
        <v>216</v>
      </c>
    </row>
    <row r="64" spans="1:10" ht="16.8" x14ac:dyDescent="0.3">
      <c r="A64" s="190" t="s">
        <v>138</v>
      </c>
      <c r="B64" s="14">
        <v>2</v>
      </c>
      <c r="C64" s="15"/>
      <c r="D64" s="18" t="s">
        <v>86</v>
      </c>
      <c r="E64" s="1" t="s">
        <v>127</v>
      </c>
      <c r="F64" s="1" t="s">
        <v>128</v>
      </c>
      <c r="G64" s="11" t="s">
        <v>77</v>
      </c>
      <c r="H64" s="11" t="s">
        <v>83</v>
      </c>
      <c r="I64" s="11" t="s">
        <v>255</v>
      </c>
      <c r="J64" s="24"/>
    </row>
    <row r="65" spans="1:10" ht="16.8" x14ac:dyDescent="0.3">
      <c r="A65" s="190" t="s">
        <v>229</v>
      </c>
      <c r="B65" s="14">
        <v>2</v>
      </c>
      <c r="C65" s="15"/>
      <c r="D65" s="18" t="s">
        <v>197</v>
      </c>
      <c r="E65" s="1" t="s">
        <v>127</v>
      </c>
      <c r="F65" s="1" t="s">
        <v>128</v>
      </c>
      <c r="G65" s="11" t="s">
        <v>77</v>
      </c>
      <c r="H65" s="11" t="s">
        <v>141</v>
      </c>
      <c r="I65" s="11" t="s">
        <v>435</v>
      </c>
      <c r="J65" s="24">
        <v>217</v>
      </c>
    </row>
    <row r="66" spans="1:10" ht="16.8" x14ac:dyDescent="0.3">
      <c r="A66" s="190" t="s">
        <v>472</v>
      </c>
      <c r="B66" s="14">
        <v>2</v>
      </c>
      <c r="C66" s="15"/>
      <c r="D66" s="18" t="s">
        <v>84</v>
      </c>
      <c r="E66" s="1" t="s">
        <v>130</v>
      </c>
      <c r="F66" s="333" t="s">
        <v>128</v>
      </c>
      <c r="G66" s="11" t="s">
        <v>104</v>
      </c>
      <c r="H66" s="11" t="s">
        <v>81</v>
      </c>
      <c r="I66" s="11" t="s">
        <v>461</v>
      </c>
      <c r="J66" s="24">
        <v>161</v>
      </c>
    </row>
    <row r="67" spans="1:10" ht="16.8" x14ac:dyDescent="0.3">
      <c r="A67" s="190" t="s">
        <v>134</v>
      </c>
      <c r="B67" s="14">
        <v>2</v>
      </c>
      <c r="C67" s="15"/>
      <c r="D67" s="18" t="s">
        <v>84</v>
      </c>
      <c r="E67" s="1" t="s">
        <v>130</v>
      </c>
      <c r="F67" s="1" t="s">
        <v>128</v>
      </c>
      <c r="G67" s="11" t="s">
        <v>77</v>
      </c>
      <c r="H67" s="11" t="s">
        <v>213</v>
      </c>
      <c r="I67" s="11" t="s">
        <v>435</v>
      </c>
      <c r="J67" s="24">
        <v>217</v>
      </c>
    </row>
    <row r="68" spans="1:10" ht="16.8" x14ac:dyDescent="0.3">
      <c r="A68" s="190" t="s">
        <v>230</v>
      </c>
      <c r="B68" s="14">
        <v>2</v>
      </c>
      <c r="C68" s="15"/>
      <c r="D68" s="18" t="s">
        <v>86</v>
      </c>
      <c r="E68" s="1" t="s">
        <v>133</v>
      </c>
      <c r="F68" s="1" t="s">
        <v>128</v>
      </c>
      <c r="G68" s="11" t="s">
        <v>104</v>
      </c>
      <c r="H68" s="11" t="s">
        <v>144</v>
      </c>
      <c r="I68" s="11" t="s">
        <v>435</v>
      </c>
      <c r="J68" s="24">
        <v>218</v>
      </c>
    </row>
    <row r="69" spans="1:10" ht="16.8" x14ac:dyDescent="0.3">
      <c r="A69" s="190" t="s">
        <v>470</v>
      </c>
      <c r="B69" s="14">
        <v>2</v>
      </c>
      <c r="C69" s="15"/>
      <c r="D69" s="18" t="s">
        <v>76</v>
      </c>
      <c r="E69" s="1" t="s">
        <v>127</v>
      </c>
      <c r="F69" s="333" t="s">
        <v>128</v>
      </c>
      <c r="G69" s="11" t="s">
        <v>471</v>
      </c>
      <c r="H69" s="17" t="s">
        <v>85</v>
      </c>
      <c r="I69" s="17" t="s">
        <v>441</v>
      </c>
      <c r="J69" s="24">
        <v>85</v>
      </c>
    </row>
    <row r="70" spans="1:10" ht="16.8" x14ac:dyDescent="0.3">
      <c r="A70" s="190" t="s">
        <v>473</v>
      </c>
      <c r="B70" s="14">
        <v>2</v>
      </c>
      <c r="C70" s="15"/>
      <c r="D70" s="18" t="s">
        <v>107</v>
      </c>
      <c r="E70" s="1" t="s">
        <v>130</v>
      </c>
      <c r="F70" s="333" t="s">
        <v>128</v>
      </c>
      <c r="G70" s="11" t="s">
        <v>82</v>
      </c>
      <c r="H70" s="11" t="s">
        <v>129</v>
      </c>
      <c r="I70" s="17" t="s">
        <v>474</v>
      </c>
      <c r="J70" s="24">
        <v>146</v>
      </c>
    </row>
    <row r="71" spans="1:10" ht="16.8" x14ac:dyDescent="0.3">
      <c r="A71" s="190" t="s">
        <v>149</v>
      </c>
      <c r="B71" s="14">
        <v>2</v>
      </c>
      <c r="C71" s="15"/>
      <c r="D71" s="18" t="s">
        <v>198</v>
      </c>
      <c r="E71" s="1" t="s">
        <v>127</v>
      </c>
      <c r="F71" s="191" t="s">
        <v>128</v>
      </c>
      <c r="G71" s="11" t="s">
        <v>82</v>
      </c>
      <c r="H71" s="11" t="s">
        <v>83</v>
      </c>
      <c r="I71" s="11" t="s">
        <v>437</v>
      </c>
      <c r="J71" s="24">
        <v>119</v>
      </c>
    </row>
    <row r="72" spans="1:10" ht="16.8" x14ac:dyDescent="0.3">
      <c r="A72" s="190" t="s">
        <v>475</v>
      </c>
      <c r="B72" s="14">
        <v>2</v>
      </c>
      <c r="C72" s="15"/>
      <c r="D72" s="18" t="s">
        <v>76</v>
      </c>
      <c r="E72" s="1" t="s">
        <v>127</v>
      </c>
      <c r="F72" s="333" t="s">
        <v>128</v>
      </c>
      <c r="G72" s="11" t="s">
        <v>471</v>
      </c>
      <c r="H72" s="17" t="s">
        <v>85</v>
      </c>
      <c r="I72" s="17" t="s">
        <v>441</v>
      </c>
      <c r="J72" s="24">
        <v>85</v>
      </c>
    </row>
    <row r="73" spans="1:10" ht="16.8" x14ac:dyDescent="0.3">
      <c r="A73" s="190" t="s">
        <v>476</v>
      </c>
      <c r="B73" s="14">
        <v>2</v>
      </c>
      <c r="C73" s="15"/>
      <c r="D73" s="18" t="s">
        <v>198</v>
      </c>
      <c r="E73" s="1" t="s">
        <v>133</v>
      </c>
      <c r="F73" s="333" t="s">
        <v>128</v>
      </c>
      <c r="G73" s="11" t="s">
        <v>77</v>
      </c>
      <c r="H73" s="11" t="s">
        <v>80</v>
      </c>
      <c r="I73" s="11" t="s">
        <v>435</v>
      </c>
      <c r="J73" s="24">
        <v>225</v>
      </c>
    </row>
    <row r="74" spans="1:10" ht="16.8" x14ac:dyDescent="0.3">
      <c r="A74" s="190" t="s">
        <v>477</v>
      </c>
      <c r="B74" s="14">
        <v>2</v>
      </c>
      <c r="C74" s="15"/>
      <c r="D74" s="18" t="s">
        <v>84</v>
      </c>
      <c r="E74" s="1" t="s">
        <v>478</v>
      </c>
      <c r="F74" s="11" t="s">
        <v>128</v>
      </c>
      <c r="G74" s="11" t="s">
        <v>77</v>
      </c>
      <c r="H74" s="11" t="s">
        <v>81</v>
      </c>
      <c r="I74" s="11" t="s">
        <v>443</v>
      </c>
      <c r="J74" s="24">
        <v>97</v>
      </c>
    </row>
    <row r="75" spans="1:10" ht="16.8" x14ac:dyDescent="0.3">
      <c r="A75" s="190" t="s">
        <v>231</v>
      </c>
      <c r="B75" s="14">
        <v>2</v>
      </c>
      <c r="C75" s="15"/>
      <c r="D75" s="18" t="s">
        <v>212</v>
      </c>
      <c r="E75" s="1" t="s">
        <v>127</v>
      </c>
      <c r="F75" s="333" t="s">
        <v>128</v>
      </c>
      <c r="G75" s="11" t="s">
        <v>135</v>
      </c>
      <c r="H75" s="11" t="s">
        <v>155</v>
      </c>
      <c r="I75" s="11" t="s">
        <v>435</v>
      </c>
      <c r="J75" s="24">
        <v>227</v>
      </c>
    </row>
    <row r="76" spans="1:10" ht="16.8" x14ac:dyDescent="0.3">
      <c r="A76" s="190" t="s">
        <v>479</v>
      </c>
      <c r="B76" s="14">
        <v>2</v>
      </c>
      <c r="C76" s="15"/>
      <c r="D76" s="18" t="s">
        <v>84</v>
      </c>
      <c r="E76" s="1" t="s">
        <v>151</v>
      </c>
      <c r="F76" s="11" t="s">
        <v>150</v>
      </c>
      <c r="G76" s="11" t="s">
        <v>201</v>
      </c>
      <c r="H76" s="11" t="s">
        <v>81</v>
      </c>
      <c r="I76" s="11" t="s">
        <v>443</v>
      </c>
      <c r="J76" s="24">
        <v>99</v>
      </c>
    </row>
    <row r="77" spans="1:10" ht="16.8" x14ac:dyDescent="0.3">
      <c r="A77" s="190" t="s">
        <v>232</v>
      </c>
      <c r="B77" s="14">
        <v>2</v>
      </c>
      <c r="C77" s="15"/>
      <c r="D77" s="18" t="s">
        <v>197</v>
      </c>
      <c r="E77" s="1" t="s">
        <v>130</v>
      </c>
      <c r="F77" s="191" t="s">
        <v>128</v>
      </c>
      <c r="G77" s="11" t="s">
        <v>77</v>
      </c>
      <c r="H77" s="11" t="s">
        <v>83</v>
      </c>
      <c r="I77" s="11" t="s">
        <v>437</v>
      </c>
      <c r="J77" s="24">
        <v>120</v>
      </c>
    </row>
    <row r="78" spans="1:10" ht="16.8" x14ac:dyDescent="0.3">
      <c r="A78" s="190" t="s">
        <v>233</v>
      </c>
      <c r="B78" s="14">
        <v>2</v>
      </c>
      <c r="C78" s="15"/>
      <c r="D78" s="18" t="s">
        <v>107</v>
      </c>
      <c r="E78" s="1" t="s">
        <v>127</v>
      </c>
      <c r="F78" s="333" t="s">
        <v>128</v>
      </c>
      <c r="G78" s="11" t="s">
        <v>135</v>
      </c>
      <c r="H78" s="11" t="s">
        <v>80</v>
      </c>
      <c r="I78" s="11" t="s">
        <v>435</v>
      </c>
      <c r="J78" s="24">
        <v>230</v>
      </c>
    </row>
    <row r="79" spans="1:10" ht="16.8" x14ac:dyDescent="0.3">
      <c r="A79" s="190" t="s">
        <v>234</v>
      </c>
      <c r="B79" s="14">
        <v>2</v>
      </c>
      <c r="C79" s="15"/>
      <c r="D79" s="18" t="s">
        <v>197</v>
      </c>
      <c r="E79" s="1" t="s">
        <v>133</v>
      </c>
      <c r="F79" s="1" t="s">
        <v>128</v>
      </c>
      <c r="G79" s="11" t="s">
        <v>77</v>
      </c>
      <c r="H79" s="11" t="s">
        <v>112</v>
      </c>
      <c r="I79" s="11" t="s">
        <v>435</v>
      </c>
      <c r="J79" s="24">
        <v>235</v>
      </c>
    </row>
    <row r="80" spans="1:10" ht="16.8" x14ac:dyDescent="0.3">
      <c r="A80" s="190" t="s">
        <v>235</v>
      </c>
      <c r="B80" s="14">
        <v>2</v>
      </c>
      <c r="C80" s="15"/>
      <c r="D80" s="18" t="s">
        <v>212</v>
      </c>
      <c r="E80" s="1" t="s">
        <v>130</v>
      </c>
      <c r="F80" s="1" t="s">
        <v>128</v>
      </c>
      <c r="G80" s="11" t="s">
        <v>135</v>
      </c>
      <c r="H80" s="11" t="s">
        <v>85</v>
      </c>
      <c r="I80" s="11" t="s">
        <v>435</v>
      </c>
      <c r="J80" s="24">
        <v>241</v>
      </c>
    </row>
    <row r="81" spans="1:10" ht="16.8" x14ac:dyDescent="0.3">
      <c r="A81" s="190" t="s">
        <v>480</v>
      </c>
      <c r="B81" s="14">
        <v>2</v>
      </c>
      <c r="C81" s="15"/>
      <c r="D81" s="18" t="s">
        <v>212</v>
      </c>
      <c r="E81" s="1" t="s">
        <v>130</v>
      </c>
      <c r="F81" s="333" t="s">
        <v>150</v>
      </c>
      <c r="G81" s="11" t="s">
        <v>449</v>
      </c>
      <c r="H81" s="11" t="s">
        <v>85</v>
      </c>
      <c r="I81" s="11" t="s">
        <v>437</v>
      </c>
      <c r="J81" s="24">
        <v>123</v>
      </c>
    </row>
    <row r="82" spans="1:10" ht="16.8" x14ac:dyDescent="0.3">
      <c r="A82" s="190" t="s">
        <v>236</v>
      </c>
      <c r="B82" s="14">
        <v>2</v>
      </c>
      <c r="C82" s="15"/>
      <c r="D82" s="18" t="s">
        <v>107</v>
      </c>
      <c r="E82" s="1" t="s">
        <v>127</v>
      </c>
      <c r="F82" s="333" t="s">
        <v>128</v>
      </c>
      <c r="G82" s="11" t="s">
        <v>77</v>
      </c>
      <c r="H82" s="11" t="s">
        <v>83</v>
      </c>
      <c r="I82" s="11" t="s">
        <v>437</v>
      </c>
      <c r="J82" s="24">
        <v>124</v>
      </c>
    </row>
    <row r="83" spans="1:10" ht="16.8" x14ac:dyDescent="0.3">
      <c r="A83" s="190" t="s">
        <v>237</v>
      </c>
      <c r="B83" s="14">
        <v>2</v>
      </c>
      <c r="C83" s="15"/>
      <c r="D83" s="18" t="s">
        <v>198</v>
      </c>
      <c r="E83" s="1" t="s">
        <v>127</v>
      </c>
      <c r="F83" s="333" t="s">
        <v>128</v>
      </c>
      <c r="G83" s="11" t="s">
        <v>104</v>
      </c>
      <c r="H83" s="11" t="s">
        <v>81</v>
      </c>
      <c r="I83" s="11" t="s">
        <v>435</v>
      </c>
      <c r="J83" s="24">
        <v>252</v>
      </c>
    </row>
    <row r="84" spans="1:10" ht="16.8" x14ac:dyDescent="0.3">
      <c r="A84" s="190" t="s">
        <v>483</v>
      </c>
      <c r="B84" s="14">
        <v>2</v>
      </c>
      <c r="C84" s="15"/>
      <c r="D84" s="18" t="s">
        <v>198</v>
      </c>
      <c r="E84" s="1" t="s">
        <v>127</v>
      </c>
      <c r="F84" s="333" t="s">
        <v>128</v>
      </c>
      <c r="G84" s="11" t="s">
        <v>82</v>
      </c>
      <c r="H84" s="11" t="s">
        <v>85</v>
      </c>
      <c r="I84" s="11" t="s">
        <v>437</v>
      </c>
      <c r="J84" s="24">
        <v>125</v>
      </c>
    </row>
    <row r="85" spans="1:10" ht="16.8" x14ac:dyDescent="0.3">
      <c r="A85" s="190" t="s">
        <v>482</v>
      </c>
      <c r="B85" s="14">
        <v>2</v>
      </c>
      <c r="C85" s="15"/>
      <c r="D85" s="18" t="s">
        <v>198</v>
      </c>
      <c r="E85" s="1" t="s">
        <v>133</v>
      </c>
      <c r="F85" s="333" t="s">
        <v>128</v>
      </c>
      <c r="G85" s="11" t="s">
        <v>77</v>
      </c>
      <c r="H85" s="11" t="s">
        <v>80</v>
      </c>
      <c r="I85" s="11" t="s">
        <v>435</v>
      </c>
      <c r="J85" s="24">
        <v>259</v>
      </c>
    </row>
    <row r="86" spans="1:10" ht="16.8" x14ac:dyDescent="0.3">
      <c r="A86" s="190" t="s">
        <v>484</v>
      </c>
      <c r="B86" s="14">
        <v>2</v>
      </c>
      <c r="C86" s="15"/>
      <c r="D86" s="346" t="s">
        <v>198</v>
      </c>
      <c r="E86" s="343" t="s">
        <v>131</v>
      </c>
      <c r="F86" s="345" t="s">
        <v>128</v>
      </c>
      <c r="G86" s="344" t="s">
        <v>77</v>
      </c>
      <c r="H86" s="344" t="s">
        <v>85</v>
      </c>
      <c r="I86" s="344" t="s">
        <v>452</v>
      </c>
      <c r="J86" s="356">
        <v>56</v>
      </c>
    </row>
    <row r="87" spans="1:10" ht="16.8" x14ac:dyDescent="0.3">
      <c r="A87" s="190" t="s">
        <v>238</v>
      </c>
      <c r="B87" s="14">
        <v>2</v>
      </c>
      <c r="C87" s="15"/>
      <c r="D87" s="18" t="s">
        <v>84</v>
      </c>
      <c r="E87" s="1" t="s">
        <v>127</v>
      </c>
      <c r="F87" s="333" t="s">
        <v>128</v>
      </c>
      <c r="G87" s="11" t="s">
        <v>104</v>
      </c>
      <c r="H87" s="11" t="s">
        <v>81</v>
      </c>
      <c r="I87" s="11" t="s">
        <v>435</v>
      </c>
      <c r="J87" s="24">
        <v>271</v>
      </c>
    </row>
    <row r="88" spans="1:10" ht="16.8" x14ac:dyDescent="0.3">
      <c r="A88" s="190" t="s">
        <v>485</v>
      </c>
      <c r="B88" s="14">
        <v>2</v>
      </c>
      <c r="C88" s="15"/>
      <c r="D88" s="18" t="s">
        <v>76</v>
      </c>
      <c r="E88" s="1" t="s">
        <v>130</v>
      </c>
      <c r="F88" s="333" t="s">
        <v>128</v>
      </c>
      <c r="G88" s="11" t="s">
        <v>77</v>
      </c>
      <c r="H88" s="11" t="s">
        <v>83</v>
      </c>
      <c r="I88" s="11" t="s">
        <v>435</v>
      </c>
      <c r="J88" s="24">
        <v>272</v>
      </c>
    </row>
    <row r="89" spans="1:10" ht="16.8" x14ac:dyDescent="0.3">
      <c r="A89" s="190" t="s">
        <v>481</v>
      </c>
      <c r="B89" s="14">
        <v>2</v>
      </c>
      <c r="C89" s="15"/>
      <c r="D89" s="18" t="s">
        <v>84</v>
      </c>
      <c r="E89" s="1" t="s">
        <v>127</v>
      </c>
      <c r="F89" s="333" t="s">
        <v>128</v>
      </c>
      <c r="G89" s="11" t="s">
        <v>77</v>
      </c>
      <c r="H89" s="11" t="s">
        <v>81</v>
      </c>
      <c r="I89" s="11" t="s">
        <v>435</v>
      </c>
      <c r="J89" s="24">
        <v>272</v>
      </c>
    </row>
    <row r="90" spans="1:10" ht="16.8" x14ac:dyDescent="0.3">
      <c r="A90" s="190" t="s">
        <v>239</v>
      </c>
      <c r="B90" s="14">
        <v>2</v>
      </c>
      <c r="C90" s="15"/>
      <c r="D90" s="18" t="s">
        <v>86</v>
      </c>
      <c r="E90" s="1" t="s">
        <v>133</v>
      </c>
      <c r="F90" s="1" t="s">
        <v>128</v>
      </c>
      <c r="G90" s="11" t="s">
        <v>104</v>
      </c>
      <c r="H90" s="11" t="s">
        <v>81</v>
      </c>
      <c r="I90" s="11" t="s">
        <v>435</v>
      </c>
      <c r="J90" s="24">
        <v>278</v>
      </c>
    </row>
    <row r="91" spans="1:10" ht="16.8" x14ac:dyDescent="0.3">
      <c r="A91" s="190" t="s">
        <v>240</v>
      </c>
      <c r="B91" s="14">
        <v>2</v>
      </c>
      <c r="C91" s="15"/>
      <c r="D91" s="18" t="s">
        <v>76</v>
      </c>
      <c r="E91" s="1" t="s">
        <v>151</v>
      </c>
      <c r="F91" s="1" t="s">
        <v>128</v>
      </c>
      <c r="G91" s="11" t="s">
        <v>104</v>
      </c>
      <c r="H91" s="11" t="s">
        <v>213</v>
      </c>
      <c r="I91" s="11" t="s">
        <v>435</v>
      </c>
      <c r="J91" s="24">
        <v>278</v>
      </c>
    </row>
    <row r="92" spans="1:10" ht="16.8" x14ac:dyDescent="0.3">
      <c r="A92" s="190" t="s">
        <v>241</v>
      </c>
      <c r="B92" s="14">
        <v>2</v>
      </c>
      <c r="C92" s="15"/>
      <c r="D92" s="18" t="s">
        <v>223</v>
      </c>
      <c r="E92" s="1" t="s">
        <v>127</v>
      </c>
      <c r="F92" s="1" t="s">
        <v>128</v>
      </c>
      <c r="G92" s="11" t="s">
        <v>115</v>
      </c>
      <c r="H92" s="11" t="s">
        <v>80</v>
      </c>
      <c r="I92" s="11" t="s">
        <v>435</v>
      </c>
      <c r="J92" s="24">
        <v>279</v>
      </c>
    </row>
    <row r="93" spans="1:10" ht="16.8" x14ac:dyDescent="0.3">
      <c r="A93" s="190" t="s">
        <v>486</v>
      </c>
      <c r="B93" s="14">
        <v>2</v>
      </c>
      <c r="C93" s="15"/>
      <c r="D93" s="18" t="s">
        <v>76</v>
      </c>
      <c r="E93" s="1" t="s">
        <v>130</v>
      </c>
      <c r="F93" s="333" t="s">
        <v>128</v>
      </c>
      <c r="G93" s="11" t="s">
        <v>77</v>
      </c>
      <c r="H93" s="11" t="s">
        <v>80</v>
      </c>
      <c r="I93" s="11" t="s">
        <v>437</v>
      </c>
      <c r="J93" s="24">
        <v>127</v>
      </c>
    </row>
    <row r="94" spans="1:10" ht="16.8" x14ac:dyDescent="0.3">
      <c r="A94" s="190" t="s">
        <v>242</v>
      </c>
      <c r="B94" s="14">
        <v>2</v>
      </c>
      <c r="C94" s="15"/>
      <c r="D94" s="18" t="s">
        <v>86</v>
      </c>
      <c r="E94" s="1" t="s">
        <v>215</v>
      </c>
      <c r="F94" s="1" t="s">
        <v>128</v>
      </c>
      <c r="G94" s="11" t="s">
        <v>104</v>
      </c>
      <c r="H94" s="11" t="s">
        <v>81</v>
      </c>
      <c r="I94" s="11" t="s">
        <v>435</v>
      </c>
      <c r="J94" s="24">
        <v>281</v>
      </c>
    </row>
    <row r="95" spans="1:10" ht="16.8" x14ac:dyDescent="0.3">
      <c r="A95" s="190" t="s">
        <v>113</v>
      </c>
      <c r="B95" s="14">
        <v>2</v>
      </c>
      <c r="C95" s="15"/>
      <c r="D95" s="18" t="s">
        <v>107</v>
      </c>
      <c r="E95" s="1" t="s">
        <v>127</v>
      </c>
      <c r="F95" s="1" t="s">
        <v>128</v>
      </c>
      <c r="G95" s="11" t="s">
        <v>82</v>
      </c>
      <c r="H95" s="11" t="s">
        <v>80</v>
      </c>
      <c r="I95" s="11" t="s">
        <v>435</v>
      </c>
      <c r="J95" s="24">
        <v>281</v>
      </c>
    </row>
    <row r="96" spans="1:10" ht="16.8" x14ac:dyDescent="0.3">
      <c r="A96" s="190" t="s">
        <v>243</v>
      </c>
      <c r="B96" s="14">
        <v>2</v>
      </c>
      <c r="C96" s="18" t="s">
        <v>308</v>
      </c>
      <c r="D96" s="18" t="s">
        <v>86</v>
      </c>
      <c r="E96" s="1" t="s">
        <v>130</v>
      </c>
      <c r="F96" s="1" t="s">
        <v>128</v>
      </c>
      <c r="G96" s="11" t="s">
        <v>135</v>
      </c>
      <c r="H96" s="11" t="s">
        <v>85</v>
      </c>
      <c r="I96" s="11" t="s">
        <v>435</v>
      </c>
      <c r="J96" s="24">
        <v>283</v>
      </c>
    </row>
    <row r="97" spans="1:10" ht="16.8" x14ac:dyDescent="0.3">
      <c r="A97" s="190" t="s">
        <v>488</v>
      </c>
      <c r="B97" s="14">
        <v>2</v>
      </c>
      <c r="C97" s="15"/>
      <c r="D97" s="18" t="s">
        <v>107</v>
      </c>
      <c r="E97" s="1" t="s">
        <v>127</v>
      </c>
      <c r="F97" s="333" t="s">
        <v>128</v>
      </c>
      <c r="G97" s="11" t="s">
        <v>77</v>
      </c>
      <c r="H97" s="11" t="s">
        <v>129</v>
      </c>
      <c r="I97" s="11" t="s">
        <v>435</v>
      </c>
      <c r="J97" s="24">
        <v>284</v>
      </c>
    </row>
    <row r="98" spans="1:10" ht="16.8" x14ac:dyDescent="0.3">
      <c r="A98" s="190" t="s">
        <v>487</v>
      </c>
      <c r="B98" s="14">
        <v>2</v>
      </c>
      <c r="C98" s="15"/>
      <c r="D98" s="18" t="s">
        <v>212</v>
      </c>
      <c r="E98" s="1" t="s">
        <v>152</v>
      </c>
      <c r="F98" s="199" t="s">
        <v>128</v>
      </c>
      <c r="G98" s="11" t="s">
        <v>135</v>
      </c>
      <c r="H98" s="11" t="s">
        <v>81</v>
      </c>
      <c r="I98" s="11" t="s">
        <v>462</v>
      </c>
      <c r="J98" s="24">
        <v>126</v>
      </c>
    </row>
    <row r="99" spans="1:10" ht="16.8" x14ac:dyDescent="0.3">
      <c r="A99" s="190" t="s">
        <v>244</v>
      </c>
      <c r="B99" s="14">
        <v>2</v>
      </c>
      <c r="C99" s="15"/>
      <c r="D99" s="18" t="s">
        <v>198</v>
      </c>
      <c r="E99" s="1" t="s">
        <v>130</v>
      </c>
      <c r="F99" s="191" t="s">
        <v>159</v>
      </c>
      <c r="G99" s="11" t="s">
        <v>82</v>
      </c>
      <c r="H99" s="11" t="s">
        <v>112</v>
      </c>
      <c r="I99" s="11" t="s">
        <v>437</v>
      </c>
      <c r="J99" s="24">
        <v>128</v>
      </c>
    </row>
    <row r="100" spans="1:10" ht="16.8" x14ac:dyDescent="0.3">
      <c r="A100" s="190" t="s">
        <v>245</v>
      </c>
      <c r="B100" s="14">
        <v>2</v>
      </c>
      <c r="C100" s="15"/>
      <c r="D100" s="18" t="s">
        <v>84</v>
      </c>
      <c r="E100" s="1" t="s">
        <v>133</v>
      </c>
      <c r="F100" s="1" t="s">
        <v>150</v>
      </c>
      <c r="G100" s="11" t="s">
        <v>104</v>
      </c>
      <c r="H100" s="11" t="s">
        <v>85</v>
      </c>
      <c r="I100" s="11" t="s">
        <v>435</v>
      </c>
      <c r="J100" s="347">
        <v>286</v>
      </c>
    </row>
    <row r="101" spans="1:10" ht="16.8" x14ac:dyDescent="0.3">
      <c r="A101" s="190" t="s">
        <v>246</v>
      </c>
      <c r="B101" s="14">
        <v>2</v>
      </c>
      <c r="C101" s="15"/>
      <c r="D101" s="18" t="s">
        <v>84</v>
      </c>
      <c r="E101" s="1" t="s">
        <v>215</v>
      </c>
      <c r="F101" s="199" t="s">
        <v>128</v>
      </c>
      <c r="G101" s="11" t="s">
        <v>104</v>
      </c>
      <c r="H101" s="11" t="s">
        <v>85</v>
      </c>
      <c r="I101" s="11" t="s">
        <v>456</v>
      </c>
      <c r="J101" s="347">
        <v>71</v>
      </c>
    </row>
    <row r="102" spans="1:10" ht="16.8" x14ac:dyDescent="0.3">
      <c r="A102" s="190" t="s">
        <v>489</v>
      </c>
      <c r="B102" s="14">
        <v>2</v>
      </c>
      <c r="C102" s="15"/>
      <c r="D102" s="18" t="s">
        <v>107</v>
      </c>
      <c r="E102" s="1" t="s">
        <v>127</v>
      </c>
      <c r="F102" s="333" t="s">
        <v>128</v>
      </c>
      <c r="G102" s="344" t="s">
        <v>115</v>
      </c>
      <c r="H102" s="11" t="s">
        <v>81</v>
      </c>
      <c r="I102" s="11" t="s">
        <v>441</v>
      </c>
      <c r="J102" s="24">
        <v>90</v>
      </c>
    </row>
    <row r="103" spans="1:10" ht="16.8" x14ac:dyDescent="0.3">
      <c r="A103" s="190" t="s">
        <v>247</v>
      </c>
      <c r="B103" s="14">
        <v>2</v>
      </c>
      <c r="C103" s="15"/>
      <c r="D103" s="18" t="s">
        <v>212</v>
      </c>
      <c r="E103" s="1" t="s">
        <v>130</v>
      </c>
      <c r="F103" s="191" t="s">
        <v>128</v>
      </c>
      <c r="G103" s="11" t="s">
        <v>82</v>
      </c>
      <c r="H103" s="11" t="s">
        <v>153</v>
      </c>
      <c r="I103" s="11" t="s">
        <v>437</v>
      </c>
      <c r="J103" s="24">
        <v>129</v>
      </c>
    </row>
    <row r="104" spans="1:10" ht="16.8" x14ac:dyDescent="0.3">
      <c r="A104" s="190" t="s">
        <v>248</v>
      </c>
      <c r="B104" s="14">
        <v>2</v>
      </c>
      <c r="C104" s="15"/>
      <c r="D104" s="18" t="s">
        <v>76</v>
      </c>
      <c r="E104" s="1" t="s">
        <v>127</v>
      </c>
      <c r="F104" s="1" t="s">
        <v>128</v>
      </c>
      <c r="G104" s="11" t="s">
        <v>104</v>
      </c>
      <c r="H104" s="11" t="s">
        <v>110</v>
      </c>
      <c r="I104" s="11" t="s">
        <v>168</v>
      </c>
      <c r="J104" s="24"/>
    </row>
    <row r="105" spans="1:10" ht="16.8" x14ac:dyDescent="0.3">
      <c r="A105" s="190" t="s">
        <v>490</v>
      </c>
      <c r="B105" s="14">
        <v>2</v>
      </c>
      <c r="C105" s="15"/>
      <c r="D105" s="18" t="s">
        <v>212</v>
      </c>
      <c r="E105" s="1" t="s">
        <v>491</v>
      </c>
      <c r="F105" s="1" t="s">
        <v>128</v>
      </c>
      <c r="G105" s="11" t="s">
        <v>104</v>
      </c>
      <c r="H105" s="11" t="s">
        <v>85</v>
      </c>
      <c r="I105" s="11" t="s">
        <v>461</v>
      </c>
      <c r="J105" s="24">
        <v>188</v>
      </c>
    </row>
    <row r="106" spans="1:10" ht="16.8" x14ac:dyDescent="0.3">
      <c r="A106" s="192" t="s">
        <v>249</v>
      </c>
      <c r="B106" s="193">
        <v>2</v>
      </c>
      <c r="C106" s="194"/>
      <c r="D106" s="195" t="s">
        <v>212</v>
      </c>
      <c r="E106" s="13" t="s">
        <v>133</v>
      </c>
      <c r="F106" s="197" t="s">
        <v>128</v>
      </c>
      <c r="G106" s="19" t="s">
        <v>104</v>
      </c>
      <c r="H106" s="19" t="s">
        <v>80</v>
      </c>
      <c r="I106" s="19" t="s">
        <v>435</v>
      </c>
      <c r="J106" s="198">
        <v>303</v>
      </c>
    </row>
    <row r="107" spans="1:10" ht="16.8" x14ac:dyDescent="0.3">
      <c r="A107" s="190" t="s">
        <v>492</v>
      </c>
      <c r="B107" s="14">
        <v>3</v>
      </c>
      <c r="C107" s="15"/>
      <c r="D107" s="18" t="s">
        <v>197</v>
      </c>
      <c r="E107" s="1" t="s">
        <v>127</v>
      </c>
      <c r="F107" s="11" t="s">
        <v>128</v>
      </c>
      <c r="G107" s="11" t="s">
        <v>77</v>
      </c>
      <c r="H107" s="11" t="s">
        <v>81</v>
      </c>
      <c r="I107" s="11" t="s">
        <v>443</v>
      </c>
      <c r="J107" s="24">
        <v>89</v>
      </c>
    </row>
    <row r="108" spans="1:10" ht="16.8" x14ac:dyDescent="0.3">
      <c r="A108" s="190" t="s">
        <v>250</v>
      </c>
      <c r="B108" s="14">
        <v>3</v>
      </c>
      <c r="C108" s="15"/>
      <c r="D108" s="18" t="s">
        <v>197</v>
      </c>
      <c r="E108" s="1" t="s">
        <v>131</v>
      </c>
      <c r="F108" s="1" t="s">
        <v>128</v>
      </c>
      <c r="G108" s="11" t="s">
        <v>77</v>
      </c>
      <c r="H108" s="11" t="s">
        <v>81</v>
      </c>
      <c r="I108" s="11" t="s">
        <v>435</v>
      </c>
      <c r="J108" s="24">
        <v>198</v>
      </c>
    </row>
    <row r="109" spans="1:10" ht="16.8" x14ac:dyDescent="0.3">
      <c r="A109" s="190" t="s">
        <v>493</v>
      </c>
      <c r="B109" s="14">
        <v>3</v>
      </c>
      <c r="C109" s="15"/>
      <c r="D109" s="18" t="s">
        <v>198</v>
      </c>
      <c r="E109" s="343" t="s">
        <v>133</v>
      </c>
      <c r="F109" s="11" t="s">
        <v>128</v>
      </c>
      <c r="G109" s="344" t="s">
        <v>77</v>
      </c>
      <c r="H109" s="11" t="s">
        <v>144</v>
      </c>
      <c r="I109" s="11" t="s">
        <v>440</v>
      </c>
      <c r="J109" s="97">
        <v>94</v>
      </c>
    </row>
    <row r="110" spans="1:10" ht="16.8" x14ac:dyDescent="0.3">
      <c r="A110" s="190" t="s">
        <v>251</v>
      </c>
      <c r="B110" s="14">
        <v>3</v>
      </c>
      <c r="C110" s="15"/>
      <c r="D110" s="18" t="s">
        <v>198</v>
      </c>
      <c r="E110" s="1" t="s">
        <v>127</v>
      </c>
      <c r="F110" s="1" t="s">
        <v>128</v>
      </c>
      <c r="G110" s="11" t="s">
        <v>77</v>
      </c>
      <c r="H110" s="11" t="s">
        <v>167</v>
      </c>
      <c r="I110" s="11" t="s">
        <v>435</v>
      </c>
      <c r="J110" s="24">
        <v>203</v>
      </c>
    </row>
    <row r="111" spans="1:10" ht="16.8" x14ac:dyDescent="0.3">
      <c r="A111" s="190" t="s">
        <v>494</v>
      </c>
      <c r="B111" s="14">
        <v>3</v>
      </c>
      <c r="C111" s="15"/>
      <c r="D111" s="18" t="s">
        <v>198</v>
      </c>
      <c r="E111" s="343" t="s">
        <v>131</v>
      </c>
      <c r="F111" s="345" t="s">
        <v>128</v>
      </c>
      <c r="G111" s="344" t="s">
        <v>77</v>
      </c>
      <c r="H111" s="344" t="s">
        <v>85</v>
      </c>
      <c r="I111" s="344" t="s">
        <v>450</v>
      </c>
      <c r="J111" s="97">
        <v>48</v>
      </c>
    </row>
    <row r="112" spans="1:10" ht="16.8" x14ac:dyDescent="0.3">
      <c r="A112" s="190" t="s">
        <v>297</v>
      </c>
      <c r="B112" s="14">
        <v>3</v>
      </c>
      <c r="C112" s="15"/>
      <c r="D112" s="18" t="s">
        <v>107</v>
      </c>
      <c r="E112" s="1" t="s">
        <v>127</v>
      </c>
      <c r="F112" s="333" t="s">
        <v>128</v>
      </c>
      <c r="G112" s="11" t="s">
        <v>94</v>
      </c>
      <c r="H112" s="11" t="s">
        <v>17</v>
      </c>
      <c r="I112" s="11" t="s">
        <v>441</v>
      </c>
      <c r="J112" s="24">
        <v>81</v>
      </c>
    </row>
    <row r="113" spans="1:10" ht="16.8" x14ac:dyDescent="0.3">
      <c r="A113" s="190" t="s">
        <v>495</v>
      </c>
      <c r="B113" s="14">
        <v>3</v>
      </c>
      <c r="C113" s="15"/>
      <c r="D113" s="18" t="s">
        <v>107</v>
      </c>
      <c r="E113" s="1" t="s">
        <v>127</v>
      </c>
      <c r="F113" s="11" t="s">
        <v>128</v>
      </c>
      <c r="G113" s="11" t="s">
        <v>82</v>
      </c>
      <c r="H113" s="11" t="s">
        <v>80</v>
      </c>
      <c r="I113" s="11" t="s">
        <v>443</v>
      </c>
      <c r="J113" s="24">
        <v>92</v>
      </c>
    </row>
    <row r="114" spans="1:10" ht="16.8" x14ac:dyDescent="0.3">
      <c r="A114" s="190" t="s">
        <v>496</v>
      </c>
      <c r="B114" s="14">
        <v>3</v>
      </c>
      <c r="C114" s="15"/>
      <c r="D114" s="18" t="s">
        <v>197</v>
      </c>
      <c r="E114" s="1" t="s">
        <v>152</v>
      </c>
      <c r="F114" s="333" t="s">
        <v>128</v>
      </c>
      <c r="G114" s="17" t="s">
        <v>135</v>
      </c>
      <c r="H114" s="11" t="s">
        <v>167</v>
      </c>
      <c r="I114" s="11" t="s">
        <v>435</v>
      </c>
      <c r="J114" s="24">
        <v>206</v>
      </c>
    </row>
    <row r="115" spans="1:10" ht="16.8" x14ac:dyDescent="0.3">
      <c r="A115" s="190" t="s">
        <v>252</v>
      </c>
      <c r="B115" s="14">
        <v>3</v>
      </c>
      <c r="C115" s="15"/>
      <c r="D115" s="18" t="s">
        <v>76</v>
      </c>
      <c r="E115" s="1" t="s">
        <v>127</v>
      </c>
      <c r="F115" s="191" t="s">
        <v>128</v>
      </c>
      <c r="G115" s="11" t="s">
        <v>77</v>
      </c>
      <c r="H115" s="11" t="s">
        <v>83</v>
      </c>
      <c r="I115" s="11" t="s">
        <v>437</v>
      </c>
      <c r="J115" s="24">
        <v>117</v>
      </c>
    </row>
    <row r="116" spans="1:10" ht="16.8" x14ac:dyDescent="0.3">
      <c r="A116" s="190" t="s">
        <v>497</v>
      </c>
      <c r="B116" s="14">
        <v>3</v>
      </c>
      <c r="C116" s="15"/>
      <c r="D116" s="18" t="s">
        <v>198</v>
      </c>
      <c r="E116" s="1" t="s">
        <v>130</v>
      </c>
      <c r="F116" s="333" t="s">
        <v>128</v>
      </c>
      <c r="G116" s="11" t="s">
        <v>135</v>
      </c>
      <c r="H116" s="11" t="s">
        <v>80</v>
      </c>
      <c r="I116" s="11" t="s">
        <v>441</v>
      </c>
      <c r="J116" s="24">
        <v>83</v>
      </c>
    </row>
    <row r="117" spans="1:10" ht="16.8" x14ac:dyDescent="0.3">
      <c r="A117" s="190" t="s">
        <v>498</v>
      </c>
      <c r="B117" s="14">
        <v>3</v>
      </c>
      <c r="C117" s="15"/>
      <c r="D117" s="18" t="s">
        <v>107</v>
      </c>
      <c r="E117" s="1" t="s">
        <v>127</v>
      </c>
      <c r="F117" s="333" t="s">
        <v>128</v>
      </c>
      <c r="G117" s="11" t="s">
        <v>77</v>
      </c>
      <c r="H117" s="17" t="s">
        <v>129</v>
      </c>
      <c r="I117" s="17" t="s">
        <v>441</v>
      </c>
      <c r="J117" s="24">
        <v>84</v>
      </c>
    </row>
    <row r="118" spans="1:10" ht="16.8" x14ac:dyDescent="0.3">
      <c r="A118" s="190" t="s">
        <v>499</v>
      </c>
      <c r="B118" s="14">
        <v>3</v>
      </c>
      <c r="C118" s="15"/>
      <c r="D118" s="346" t="s">
        <v>107</v>
      </c>
      <c r="E118" s="343" t="s">
        <v>127</v>
      </c>
      <c r="F118" s="345" t="s">
        <v>78</v>
      </c>
      <c r="G118" s="344" t="s">
        <v>82</v>
      </c>
      <c r="H118" s="344" t="s">
        <v>81</v>
      </c>
      <c r="I118" s="344" t="s">
        <v>442</v>
      </c>
      <c r="J118" s="356">
        <v>84</v>
      </c>
    </row>
    <row r="119" spans="1:10" ht="16.8" x14ac:dyDescent="0.3">
      <c r="A119" s="190" t="s">
        <v>136</v>
      </c>
      <c r="B119" s="14">
        <v>3</v>
      </c>
      <c r="C119" s="15"/>
      <c r="D119" s="18" t="s">
        <v>197</v>
      </c>
      <c r="E119" s="1" t="s">
        <v>127</v>
      </c>
      <c r="F119" s="1" t="s">
        <v>128</v>
      </c>
      <c r="G119" s="11" t="s">
        <v>77</v>
      </c>
      <c r="H119" s="11" t="s">
        <v>81</v>
      </c>
      <c r="I119" s="11" t="s">
        <v>435</v>
      </c>
      <c r="J119" s="24">
        <v>213</v>
      </c>
    </row>
    <row r="120" spans="1:10" ht="16.8" x14ac:dyDescent="0.3">
      <c r="A120" s="190" t="s">
        <v>253</v>
      </c>
      <c r="B120" s="14">
        <v>3</v>
      </c>
      <c r="C120" s="15"/>
      <c r="D120" s="18" t="s">
        <v>223</v>
      </c>
      <c r="E120" s="1" t="s">
        <v>131</v>
      </c>
      <c r="F120" s="333" t="s">
        <v>128</v>
      </c>
      <c r="G120" s="11" t="s">
        <v>77</v>
      </c>
      <c r="H120" s="11" t="s">
        <v>167</v>
      </c>
      <c r="I120" s="11" t="s">
        <v>435</v>
      </c>
      <c r="J120" s="24">
        <v>213</v>
      </c>
    </row>
    <row r="121" spans="1:10" ht="16.8" x14ac:dyDescent="0.3">
      <c r="A121" s="190" t="s">
        <v>254</v>
      </c>
      <c r="B121" s="14">
        <v>3</v>
      </c>
      <c r="C121" s="15"/>
      <c r="D121" s="18" t="s">
        <v>84</v>
      </c>
      <c r="E121" s="1" t="s">
        <v>127</v>
      </c>
      <c r="F121" s="333" t="s">
        <v>153</v>
      </c>
      <c r="G121" s="11" t="s">
        <v>104</v>
      </c>
      <c r="H121" s="11" t="s">
        <v>110</v>
      </c>
      <c r="I121" s="11" t="s">
        <v>435</v>
      </c>
      <c r="J121" s="24">
        <v>214</v>
      </c>
    </row>
    <row r="122" spans="1:10" ht="16.8" x14ac:dyDescent="0.3">
      <c r="A122" s="190" t="s">
        <v>146</v>
      </c>
      <c r="B122" s="14">
        <v>3</v>
      </c>
      <c r="C122" s="15"/>
      <c r="D122" s="18" t="s">
        <v>79</v>
      </c>
      <c r="E122" s="1" t="s">
        <v>127</v>
      </c>
      <c r="F122" s="333" t="s">
        <v>128</v>
      </c>
      <c r="G122" s="11" t="s">
        <v>77</v>
      </c>
      <c r="H122" s="11" t="s">
        <v>81</v>
      </c>
      <c r="I122" s="11" t="s">
        <v>435</v>
      </c>
      <c r="J122" s="24">
        <v>216</v>
      </c>
    </row>
    <row r="123" spans="1:10" ht="16.8" x14ac:dyDescent="0.3">
      <c r="A123" s="190" t="s">
        <v>500</v>
      </c>
      <c r="B123" s="14">
        <v>3</v>
      </c>
      <c r="C123" s="15"/>
      <c r="D123" s="18" t="s">
        <v>198</v>
      </c>
      <c r="E123" s="1" t="s">
        <v>127</v>
      </c>
      <c r="F123" s="333" t="s">
        <v>128</v>
      </c>
      <c r="G123" s="11" t="s">
        <v>77</v>
      </c>
      <c r="H123" s="17" t="s">
        <v>85</v>
      </c>
      <c r="I123" s="17" t="s">
        <v>441</v>
      </c>
      <c r="J123" s="24">
        <v>84</v>
      </c>
    </row>
    <row r="124" spans="1:10" ht="16.8" x14ac:dyDescent="0.3">
      <c r="A124" s="190" t="s">
        <v>256</v>
      </c>
      <c r="B124" s="14">
        <v>3</v>
      </c>
      <c r="C124" s="15"/>
      <c r="D124" s="18" t="s">
        <v>86</v>
      </c>
      <c r="E124" s="1" t="s">
        <v>127</v>
      </c>
      <c r="F124" s="1" t="s">
        <v>128</v>
      </c>
      <c r="G124" s="11" t="s">
        <v>77</v>
      </c>
      <c r="H124" s="11" t="s">
        <v>112</v>
      </c>
      <c r="I124" s="11" t="s">
        <v>435</v>
      </c>
      <c r="J124" s="24">
        <v>217</v>
      </c>
    </row>
    <row r="125" spans="1:10" ht="16.8" x14ac:dyDescent="0.3">
      <c r="A125" s="190" t="s">
        <v>257</v>
      </c>
      <c r="B125" s="14">
        <v>3</v>
      </c>
      <c r="C125" s="15"/>
      <c r="D125" s="18" t="s">
        <v>198</v>
      </c>
      <c r="E125" s="1" t="s">
        <v>130</v>
      </c>
      <c r="F125" s="191" t="s">
        <v>128</v>
      </c>
      <c r="G125" s="11" t="s">
        <v>77</v>
      </c>
      <c r="H125" s="11" t="s">
        <v>85</v>
      </c>
      <c r="I125" s="11" t="s">
        <v>437</v>
      </c>
      <c r="J125" s="24">
        <v>119</v>
      </c>
    </row>
    <row r="126" spans="1:10" ht="16.8" x14ac:dyDescent="0.3">
      <c r="A126" s="190" t="s">
        <v>147</v>
      </c>
      <c r="B126" s="14">
        <v>3</v>
      </c>
      <c r="C126" s="15"/>
      <c r="D126" s="18" t="s">
        <v>76</v>
      </c>
      <c r="E126" s="1" t="s">
        <v>127</v>
      </c>
      <c r="F126" s="1" t="s">
        <v>128</v>
      </c>
      <c r="G126" s="11" t="s">
        <v>135</v>
      </c>
      <c r="H126" s="11" t="s">
        <v>81</v>
      </c>
      <c r="I126" s="11" t="s">
        <v>435</v>
      </c>
      <c r="J126" s="24">
        <v>223</v>
      </c>
    </row>
    <row r="127" spans="1:10" ht="16.8" x14ac:dyDescent="0.3">
      <c r="A127" s="190" t="s">
        <v>501</v>
      </c>
      <c r="B127" s="14">
        <v>3</v>
      </c>
      <c r="C127" s="15"/>
      <c r="D127" s="18" t="s">
        <v>198</v>
      </c>
      <c r="E127" s="343" t="s">
        <v>131</v>
      </c>
      <c r="F127" s="11" t="s">
        <v>128</v>
      </c>
      <c r="G127" s="11" t="s">
        <v>104</v>
      </c>
      <c r="H127" s="11" t="s">
        <v>81</v>
      </c>
      <c r="I127" s="11" t="s">
        <v>443</v>
      </c>
      <c r="J127" s="24">
        <v>98</v>
      </c>
    </row>
    <row r="128" spans="1:10" ht="16.8" x14ac:dyDescent="0.3">
      <c r="A128" s="190" t="s">
        <v>502</v>
      </c>
      <c r="B128" s="14">
        <v>3</v>
      </c>
      <c r="C128" s="15"/>
      <c r="D128" s="18" t="s">
        <v>86</v>
      </c>
      <c r="E128" s="1" t="s">
        <v>131</v>
      </c>
      <c r="F128" s="333" t="s">
        <v>128</v>
      </c>
      <c r="G128" s="11" t="s">
        <v>77</v>
      </c>
      <c r="H128" s="17" t="s">
        <v>85</v>
      </c>
      <c r="I128" s="17" t="s">
        <v>441</v>
      </c>
      <c r="J128" s="24">
        <v>86</v>
      </c>
    </row>
    <row r="129" spans="1:10" ht="16.8" x14ac:dyDescent="0.3">
      <c r="A129" s="190" t="s">
        <v>258</v>
      </c>
      <c r="B129" s="14">
        <v>3</v>
      </c>
      <c r="C129" s="15"/>
      <c r="D129" s="18" t="s">
        <v>198</v>
      </c>
      <c r="E129" s="1" t="s">
        <v>130</v>
      </c>
      <c r="F129" s="333" t="s">
        <v>128</v>
      </c>
      <c r="G129" s="11" t="s">
        <v>82</v>
      </c>
      <c r="H129" s="11" t="s">
        <v>85</v>
      </c>
      <c r="I129" s="11" t="s">
        <v>437</v>
      </c>
      <c r="J129" s="24">
        <v>120</v>
      </c>
    </row>
    <row r="130" spans="1:10" ht="16.8" x14ac:dyDescent="0.3">
      <c r="A130" s="190" t="s">
        <v>503</v>
      </c>
      <c r="B130" s="14">
        <v>3</v>
      </c>
      <c r="C130" s="15"/>
      <c r="D130" s="18" t="s">
        <v>107</v>
      </c>
      <c r="E130" s="1" t="s">
        <v>130</v>
      </c>
      <c r="F130" s="333" t="s">
        <v>78</v>
      </c>
      <c r="G130" s="11" t="s">
        <v>504</v>
      </c>
      <c r="H130" s="11" t="s">
        <v>80</v>
      </c>
      <c r="I130" s="11" t="s">
        <v>437</v>
      </c>
      <c r="J130" s="24">
        <v>121</v>
      </c>
    </row>
    <row r="131" spans="1:10" ht="16.8" x14ac:dyDescent="0.3">
      <c r="A131" s="190" t="s">
        <v>259</v>
      </c>
      <c r="B131" s="14">
        <v>3</v>
      </c>
      <c r="C131" s="15"/>
      <c r="D131" s="18" t="s">
        <v>76</v>
      </c>
      <c r="E131" s="1" t="s">
        <v>447</v>
      </c>
      <c r="F131" s="333" t="s">
        <v>128</v>
      </c>
      <c r="G131" s="11" t="s">
        <v>77</v>
      </c>
      <c r="H131" s="11" t="s">
        <v>260</v>
      </c>
      <c r="I131" s="11" t="s">
        <v>435</v>
      </c>
      <c r="J131" s="24">
        <v>236</v>
      </c>
    </row>
    <row r="132" spans="1:10" ht="16.8" x14ac:dyDescent="0.3">
      <c r="A132" s="190" t="s">
        <v>505</v>
      </c>
      <c r="B132" s="14">
        <v>3</v>
      </c>
      <c r="C132" s="15"/>
      <c r="D132" s="18" t="s">
        <v>212</v>
      </c>
      <c r="E132" s="1" t="s">
        <v>130</v>
      </c>
      <c r="F132" s="11" t="s">
        <v>128</v>
      </c>
      <c r="G132" s="11" t="s">
        <v>104</v>
      </c>
      <c r="H132" s="11" t="s">
        <v>167</v>
      </c>
      <c r="I132" s="11" t="s">
        <v>443</v>
      </c>
      <c r="J132" s="24">
        <v>100</v>
      </c>
    </row>
    <row r="133" spans="1:10" ht="16.8" x14ac:dyDescent="0.3">
      <c r="A133" s="190" t="s">
        <v>506</v>
      </c>
      <c r="B133" s="14">
        <v>3</v>
      </c>
      <c r="C133" s="15"/>
      <c r="D133" s="23" t="s">
        <v>212</v>
      </c>
      <c r="E133" s="1" t="s">
        <v>127</v>
      </c>
      <c r="F133" s="199" t="s">
        <v>507</v>
      </c>
      <c r="G133" s="11" t="s">
        <v>104</v>
      </c>
      <c r="H133" s="11" t="s">
        <v>85</v>
      </c>
      <c r="I133" s="11" t="s">
        <v>462</v>
      </c>
      <c r="J133" s="24">
        <v>114</v>
      </c>
    </row>
    <row r="134" spans="1:10" ht="16.8" x14ac:dyDescent="0.3">
      <c r="A134" s="190" t="s">
        <v>261</v>
      </c>
      <c r="B134" s="14">
        <v>3</v>
      </c>
      <c r="C134" s="15"/>
      <c r="D134" s="18"/>
      <c r="E134" s="1"/>
      <c r="F134" s="1"/>
      <c r="G134" s="11"/>
      <c r="H134" s="11"/>
      <c r="I134" s="11"/>
      <c r="J134" s="24"/>
    </row>
    <row r="135" spans="1:10" ht="16.8" x14ac:dyDescent="0.3">
      <c r="A135" s="190" t="s">
        <v>508</v>
      </c>
      <c r="B135" s="14">
        <v>3</v>
      </c>
      <c r="C135" s="15"/>
      <c r="D135" s="18" t="s">
        <v>212</v>
      </c>
      <c r="E135" s="1" t="s">
        <v>152</v>
      </c>
      <c r="F135" s="11" t="s">
        <v>128</v>
      </c>
      <c r="G135" s="11" t="s">
        <v>509</v>
      </c>
      <c r="H135" s="11" t="s">
        <v>17</v>
      </c>
      <c r="I135" s="11" t="s">
        <v>443</v>
      </c>
      <c r="J135" s="24">
        <v>101</v>
      </c>
    </row>
    <row r="136" spans="1:10" ht="16.8" x14ac:dyDescent="0.3">
      <c r="A136" s="190" t="s">
        <v>262</v>
      </c>
      <c r="B136" s="14">
        <v>3</v>
      </c>
      <c r="C136" s="15"/>
      <c r="D136" s="18" t="s">
        <v>86</v>
      </c>
      <c r="E136" s="1" t="s">
        <v>127</v>
      </c>
      <c r="F136" s="333" t="s">
        <v>128</v>
      </c>
      <c r="G136" s="11" t="s">
        <v>82</v>
      </c>
      <c r="H136" s="11" t="s">
        <v>80</v>
      </c>
      <c r="I136" s="11" t="s">
        <v>435</v>
      </c>
      <c r="J136" s="24">
        <v>245</v>
      </c>
    </row>
    <row r="137" spans="1:10" ht="16.8" x14ac:dyDescent="0.3">
      <c r="A137" s="190" t="s">
        <v>263</v>
      </c>
      <c r="B137" s="14">
        <v>3</v>
      </c>
      <c r="C137" s="15"/>
      <c r="D137" s="18" t="s">
        <v>76</v>
      </c>
      <c r="E137" s="1" t="s">
        <v>130</v>
      </c>
      <c r="F137" s="333" t="s">
        <v>128</v>
      </c>
      <c r="G137" s="11" t="s">
        <v>77</v>
      </c>
      <c r="H137" s="11" t="s">
        <v>85</v>
      </c>
      <c r="I137" s="11" t="s">
        <v>437</v>
      </c>
      <c r="J137" s="24">
        <v>124</v>
      </c>
    </row>
    <row r="138" spans="1:10" ht="16.8" x14ac:dyDescent="0.3">
      <c r="A138" s="190" t="s">
        <v>264</v>
      </c>
      <c r="B138" s="14">
        <v>3</v>
      </c>
      <c r="C138" s="15"/>
      <c r="D138" s="18" t="s">
        <v>107</v>
      </c>
      <c r="E138" s="1" t="s">
        <v>215</v>
      </c>
      <c r="F138" s="333" t="s">
        <v>128</v>
      </c>
      <c r="G138" s="11" t="s">
        <v>115</v>
      </c>
      <c r="H138" s="11" t="s">
        <v>80</v>
      </c>
      <c r="I138" s="11" t="s">
        <v>435</v>
      </c>
      <c r="J138" s="24">
        <v>249</v>
      </c>
    </row>
    <row r="139" spans="1:10" ht="16.8" x14ac:dyDescent="0.3">
      <c r="A139" s="190" t="s">
        <v>282</v>
      </c>
      <c r="B139" s="14">
        <v>3</v>
      </c>
      <c r="C139" s="15"/>
      <c r="D139" s="18" t="s">
        <v>76</v>
      </c>
      <c r="E139" s="1" t="s">
        <v>265</v>
      </c>
      <c r="F139" s="333" t="s">
        <v>128</v>
      </c>
      <c r="G139" s="11" t="s">
        <v>266</v>
      </c>
      <c r="H139" s="11" t="s">
        <v>83</v>
      </c>
      <c r="I139" s="11" t="s">
        <v>435</v>
      </c>
      <c r="J139" s="24">
        <v>250</v>
      </c>
    </row>
    <row r="140" spans="1:10" ht="16.8" x14ac:dyDescent="0.3">
      <c r="A140" s="190" t="s">
        <v>267</v>
      </c>
      <c r="B140" s="14">
        <v>3</v>
      </c>
      <c r="C140" s="15"/>
      <c r="D140" s="18" t="s">
        <v>76</v>
      </c>
      <c r="E140" s="1" t="s">
        <v>265</v>
      </c>
      <c r="F140" s="333" t="s">
        <v>128</v>
      </c>
      <c r="G140" s="11" t="s">
        <v>266</v>
      </c>
      <c r="H140" s="11" t="s">
        <v>83</v>
      </c>
      <c r="I140" s="11" t="s">
        <v>435</v>
      </c>
      <c r="J140" s="24">
        <v>250</v>
      </c>
    </row>
    <row r="141" spans="1:10" ht="16.8" x14ac:dyDescent="0.3">
      <c r="A141" s="190" t="s">
        <v>268</v>
      </c>
      <c r="B141" s="14">
        <v>3</v>
      </c>
      <c r="C141" s="18" t="s">
        <v>308</v>
      </c>
      <c r="D141" s="18" t="s">
        <v>198</v>
      </c>
      <c r="E141" s="1" t="s">
        <v>130</v>
      </c>
      <c r="F141" s="333" t="s">
        <v>128</v>
      </c>
      <c r="G141" s="11" t="s">
        <v>77</v>
      </c>
      <c r="H141" s="11" t="s">
        <v>129</v>
      </c>
      <c r="I141" s="11" t="s">
        <v>435</v>
      </c>
      <c r="J141" s="347">
        <v>251</v>
      </c>
    </row>
    <row r="142" spans="1:10" ht="16.8" x14ac:dyDescent="0.3">
      <c r="A142" s="190" t="s">
        <v>139</v>
      </c>
      <c r="B142" s="14">
        <v>3</v>
      </c>
      <c r="C142" s="15"/>
      <c r="D142" s="18" t="s">
        <v>198</v>
      </c>
      <c r="E142" s="1" t="s">
        <v>130</v>
      </c>
      <c r="F142" s="333" t="s">
        <v>128</v>
      </c>
      <c r="G142" s="11" t="s">
        <v>82</v>
      </c>
      <c r="H142" s="11" t="s">
        <v>83</v>
      </c>
      <c r="I142" s="11" t="s">
        <v>435</v>
      </c>
      <c r="J142" s="24">
        <v>252</v>
      </c>
    </row>
    <row r="143" spans="1:10" ht="16.8" x14ac:dyDescent="0.3">
      <c r="A143" s="190" t="s">
        <v>269</v>
      </c>
      <c r="B143" s="14">
        <v>3</v>
      </c>
      <c r="C143" s="15"/>
      <c r="D143" s="18" t="s">
        <v>76</v>
      </c>
      <c r="E143" s="1" t="s">
        <v>133</v>
      </c>
      <c r="F143" s="333" t="s">
        <v>128</v>
      </c>
      <c r="G143" s="11" t="s">
        <v>77</v>
      </c>
      <c r="H143" s="11" t="s">
        <v>270</v>
      </c>
      <c r="I143" s="11" t="s">
        <v>435</v>
      </c>
      <c r="J143" s="24">
        <v>258</v>
      </c>
    </row>
    <row r="144" spans="1:10" ht="16.8" x14ac:dyDescent="0.3">
      <c r="A144" s="190" t="s">
        <v>271</v>
      </c>
      <c r="B144" s="14">
        <v>3</v>
      </c>
      <c r="C144" s="15"/>
      <c r="D144" s="18" t="s">
        <v>84</v>
      </c>
      <c r="E144" s="1" t="s">
        <v>130</v>
      </c>
      <c r="F144" s="333" t="s">
        <v>128</v>
      </c>
      <c r="G144" s="11" t="s">
        <v>187</v>
      </c>
      <c r="H144" s="11" t="s">
        <v>85</v>
      </c>
      <c r="I144" s="11" t="s">
        <v>435</v>
      </c>
      <c r="J144" s="25">
        <v>263</v>
      </c>
    </row>
    <row r="145" spans="1:10" ht="16.8" x14ac:dyDescent="0.3">
      <c r="A145" s="190" t="s">
        <v>510</v>
      </c>
      <c r="B145" s="14">
        <v>3</v>
      </c>
      <c r="C145" s="15"/>
      <c r="D145" s="18" t="s">
        <v>76</v>
      </c>
      <c r="E145" s="1" t="s">
        <v>130</v>
      </c>
      <c r="F145" s="333" t="s">
        <v>128</v>
      </c>
      <c r="G145" s="11" t="s">
        <v>77</v>
      </c>
      <c r="H145" s="11" t="s">
        <v>83</v>
      </c>
      <c r="I145" s="11" t="s">
        <v>435</v>
      </c>
      <c r="J145" s="24">
        <v>266</v>
      </c>
    </row>
    <row r="146" spans="1:10" ht="16.8" x14ac:dyDescent="0.3">
      <c r="A146" s="190" t="s">
        <v>511</v>
      </c>
      <c r="B146" s="14">
        <v>3</v>
      </c>
      <c r="C146" s="15"/>
      <c r="D146" s="18" t="s">
        <v>84</v>
      </c>
      <c r="E146" s="1" t="s">
        <v>127</v>
      </c>
      <c r="F146" s="11" t="s">
        <v>128</v>
      </c>
      <c r="G146" s="11" t="s">
        <v>449</v>
      </c>
      <c r="H146" s="11" t="s">
        <v>81</v>
      </c>
      <c r="I146" s="11" t="s">
        <v>443</v>
      </c>
      <c r="J146" s="24">
        <v>105</v>
      </c>
    </row>
    <row r="147" spans="1:10" ht="16.8" x14ac:dyDescent="0.3">
      <c r="A147" s="190" t="s">
        <v>272</v>
      </c>
      <c r="B147" s="14">
        <v>3</v>
      </c>
      <c r="C147" s="15"/>
      <c r="D147" s="18" t="s">
        <v>84</v>
      </c>
      <c r="E147" s="1" t="s">
        <v>127</v>
      </c>
      <c r="F147" s="333" t="s">
        <v>128</v>
      </c>
      <c r="G147" s="11" t="s">
        <v>77</v>
      </c>
      <c r="H147" s="11" t="s">
        <v>81</v>
      </c>
      <c r="I147" s="11" t="s">
        <v>435</v>
      </c>
      <c r="J147" s="24">
        <v>270</v>
      </c>
    </row>
    <row r="148" spans="1:10" ht="16.8" x14ac:dyDescent="0.3">
      <c r="A148" s="190" t="s">
        <v>273</v>
      </c>
      <c r="B148" s="14">
        <v>3</v>
      </c>
      <c r="C148" s="15"/>
      <c r="D148" s="18" t="s">
        <v>76</v>
      </c>
      <c r="E148" s="1" t="s">
        <v>127</v>
      </c>
      <c r="F148" s="333" t="s">
        <v>128</v>
      </c>
      <c r="G148" s="11" t="s">
        <v>77</v>
      </c>
      <c r="H148" s="11" t="s">
        <v>81</v>
      </c>
      <c r="I148" s="11" t="s">
        <v>435</v>
      </c>
      <c r="J148" s="24">
        <v>270</v>
      </c>
    </row>
    <row r="149" spans="1:10" ht="16.8" x14ac:dyDescent="0.3">
      <c r="A149" s="190" t="s">
        <v>140</v>
      </c>
      <c r="B149" s="14">
        <v>3</v>
      </c>
      <c r="C149" s="15"/>
      <c r="D149" s="18" t="s">
        <v>84</v>
      </c>
      <c r="E149" s="1" t="s">
        <v>127</v>
      </c>
      <c r="F149" s="333" t="s">
        <v>128</v>
      </c>
      <c r="G149" s="11" t="s">
        <v>77</v>
      </c>
      <c r="H149" s="11" t="s">
        <v>81</v>
      </c>
      <c r="I149" s="11" t="s">
        <v>435</v>
      </c>
      <c r="J149" s="24">
        <v>271</v>
      </c>
    </row>
    <row r="150" spans="1:10" ht="16.8" x14ac:dyDescent="0.3">
      <c r="A150" s="190" t="s">
        <v>512</v>
      </c>
      <c r="B150" s="14">
        <v>3</v>
      </c>
      <c r="C150" s="15"/>
      <c r="D150" s="18" t="s">
        <v>84</v>
      </c>
      <c r="E150" s="1" t="s">
        <v>458</v>
      </c>
      <c r="F150" s="11" t="s">
        <v>128</v>
      </c>
      <c r="G150" s="11" t="s">
        <v>77</v>
      </c>
      <c r="H150" s="11" t="s">
        <v>81</v>
      </c>
      <c r="I150" s="11" t="s">
        <v>443</v>
      </c>
      <c r="J150" s="24">
        <v>105</v>
      </c>
    </row>
    <row r="151" spans="1:10" ht="16.8" x14ac:dyDescent="0.3">
      <c r="A151" s="190" t="s">
        <v>513</v>
      </c>
      <c r="B151" s="14">
        <v>3</v>
      </c>
      <c r="C151" s="15"/>
      <c r="D151" s="18" t="s">
        <v>76</v>
      </c>
      <c r="E151" s="1" t="s">
        <v>130</v>
      </c>
      <c r="F151" s="333" t="s">
        <v>128</v>
      </c>
      <c r="G151" s="11" t="s">
        <v>104</v>
      </c>
      <c r="H151" s="11" t="s">
        <v>83</v>
      </c>
      <c r="I151" s="11" t="s">
        <v>438</v>
      </c>
      <c r="J151" s="97">
        <v>120</v>
      </c>
    </row>
    <row r="152" spans="1:10" ht="16.8" x14ac:dyDescent="0.3">
      <c r="A152" s="190" t="s">
        <v>514</v>
      </c>
      <c r="B152" s="14">
        <v>3</v>
      </c>
      <c r="C152" s="15"/>
      <c r="D152" s="18" t="s">
        <v>84</v>
      </c>
      <c r="E152" s="1" t="s">
        <v>131</v>
      </c>
      <c r="F152" s="333" t="s">
        <v>128</v>
      </c>
      <c r="G152" s="344" t="s">
        <v>82</v>
      </c>
      <c r="H152" s="11" t="s">
        <v>80</v>
      </c>
      <c r="I152" s="11" t="s">
        <v>438</v>
      </c>
      <c r="J152" s="97">
        <v>121</v>
      </c>
    </row>
    <row r="153" spans="1:10" ht="16.8" x14ac:dyDescent="0.3">
      <c r="A153" s="190" t="s">
        <v>274</v>
      </c>
      <c r="B153" s="14">
        <v>3</v>
      </c>
      <c r="C153" s="15"/>
      <c r="D153" s="18" t="s">
        <v>86</v>
      </c>
      <c r="E153" s="1" t="s">
        <v>127</v>
      </c>
      <c r="F153" s="333" t="s">
        <v>128</v>
      </c>
      <c r="G153" s="11" t="s">
        <v>135</v>
      </c>
      <c r="H153" s="11" t="s">
        <v>81</v>
      </c>
      <c r="I153" s="11" t="s">
        <v>435</v>
      </c>
      <c r="J153" s="24">
        <v>275</v>
      </c>
    </row>
    <row r="154" spans="1:10" ht="16.8" x14ac:dyDescent="0.3">
      <c r="A154" s="190" t="s">
        <v>312</v>
      </c>
      <c r="B154" s="14">
        <v>3</v>
      </c>
      <c r="C154" s="18" t="s">
        <v>310</v>
      </c>
      <c r="D154" s="18" t="s">
        <v>198</v>
      </c>
      <c r="E154" s="1" t="s">
        <v>130</v>
      </c>
      <c r="F154" s="333" t="s">
        <v>128</v>
      </c>
      <c r="G154" s="11" t="s">
        <v>77</v>
      </c>
      <c r="H154" s="11" t="s">
        <v>141</v>
      </c>
      <c r="I154" s="11" t="s">
        <v>435</v>
      </c>
      <c r="J154" s="24">
        <v>280</v>
      </c>
    </row>
    <row r="155" spans="1:10" ht="16.8" x14ac:dyDescent="0.3">
      <c r="A155" s="190" t="s">
        <v>275</v>
      </c>
      <c r="B155" s="14">
        <v>3</v>
      </c>
      <c r="C155" s="15"/>
      <c r="D155" s="18" t="s">
        <v>197</v>
      </c>
      <c r="E155" s="1" t="s">
        <v>130</v>
      </c>
      <c r="F155" s="333" t="s">
        <v>128</v>
      </c>
      <c r="G155" s="11" t="s">
        <v>95</v>
      </c>
      <c r="H155" s="11" t="s">
        <v>80</v>
      </c>
      <c r="I155" s="11" t="s">
        <v>435</v>
      </c>
      <c r="J155" s="24">
        <v>281</v>
      </c>
    </row>
    <row r="156" spans="1:10" ht="16.8" x14ac:dyDescent="0.3">
      <c r="A156" s="190" t="s">
        <v>142</v>
      </c>
      <c r="B156" s="14">
        <v>3</v>
      </c>
      <c r="C156" s="15"/>
      <c r="D156" s="18" t="s">
        <v>198</v>
      </c>
      <c r="E156" s="1" t="s">
        <v>133</v>
      </c>
      <c r="F156" s="333" t="s">
        <v>128</v>
      </c>
      <c r="G156" s="11" t="s">
        <v>77</v>
      </c>
      <c r="H156" s="11" t="s">
        <v>81</v>
      </c>
      <c r="I156" s="11" t="s">
        <v>435</v>
      </c>
      <c r="J156" s="24">
        <v>284</v>
      </c>
    </row>
    <row r="157" spans="1:10" ht="16.8" x14ac:dyDescent="0.3">
      <c r="A157" s="190" t="s">
        <v>276</v>
      </c>
      <c r="B157" s="14">
        <v>3</v>
      </c>
      <c r="C157" s="15"/>
      <c r="D157" s="18" t="s">
        <v>76</v>
      </c>
      <c r="E157" s="1" t="s">
        <v>127</v>
      </c>
      <c r="F157" s="333" t="s">
        <v>128</v>
      </c>
      <c r="G157" s="11" t="s">
        <v>77</v>
      </c>
      <c r="H157" s="11" t="s">
        <v>83</v>
      </c>
      <c r="I157" s="11" t="s">
        <v>437</v>
      </c>
      <c r="J157" s="24">
        <v>128</v>
      </c>
    </row>
    <row r="158" spans="1:10" ht="16.8" x14ac:dyDescent="0.3">
      <c r="A158" s="190" t="s">
        <v>277</v>
      </c>
      <c r="B158" s="14">
        <v>3</v>
      </c>
      <c r="C158" s="15"/>
      <c r="D158" s="18" t="s">
        <v>84</v>
      </c>
      <c r="E158" s="1" t="s">
        <v>133</v>
      </c>
      <c r="F158" s="333" t="s">
        <v>150</v>
      </c>
      <c r="G158" s="11" t="s">
        <v>104</v>
      </c>
      <c r="H158" s="11" t="s">
        <v>85</v>
      </c>
      <c r="I158" s="11" t="s">
        <v>435</v>
      </c>
      <c r="J158" s="347">
        <v>286</v>
      </c>
    </row>
    <row r="159" spans="1:10" ht="16.8" x14ac:dyDescent="0.3">
      <c r="A159" s="190" t="s">
        <v>515</v>
      </c>
      <c r="B159" s="14">
        <v>3</v>
      </c>
      <c r="C159" s="15"/>
      <c r="D159" s="16" t="s">
        <v>84</v>
      </c>
      <c r="E159" s="12" t="s">
        <v>215</v>
      </c>
      <c r="F159" s="199" t="s">
        <v>128</v>
      </c>
      <c r="G159" s="11" t="s">
        <v>104</v>
      </c>
      <c r="H159" s="11" t="s">
        <v>85</v>
      </c>
      <c r="I159" s="11" t="s">
        <v>456</v>
      </c>
      <c r="J159" s="24">
        <v>71</v>
      </c>
    </row>
    <row r="160" spans="1:10" ht="16.8" x14ac:dyDescent="0.3">
      <c r="A160" s="190" t="s">
        <v>278</v>
      </c>
      <c r="B160" s="14">
        <v>3</v>
      </c>
      <c r="C160" s="15"/>
      <c r="D160" s="18" t="s">
        <v>107</v>
      </c>
      <c r="E160" s="1" t="s">
        <v>228</v>
      </c>
      <c r="F160" s="333" t="s">
        <v>128</v>
      </c>
      <c r="G160" s="11" t="s">
        <v>77</v>
      </c>
      <c r="H160" s="11" t="s">
        <v>83</v>
      </c>
      <c r="I160" s="11" t="s">
        <v>435</v>
      </c>
      <c r="J160" s="24">
        <v>294</v>
      </c>
    </row>
    <row r="161" spans="1:10" ht="16.8" x14ac:dyDescent="0.3">
      <c r="A161" s="190" t="s">
        <v>143</v>
      </c>
      <c r="B161" s="14">
        <v>3</v>
      </c>
      <c r="C161" s="15"/>
      <c r="D161" s="18" t="s">
        <v>198</v>
      </c>
      <c r="E161" s="1" t="s">
        <v>133</v>
      </c>
      <c r="F161" s="333" t="s">
        <v>128</v>
      </c>
      <c r="G161" s="11" t="s">
        <v>77</v>
      </c>
      <c r="H161" s="11" t="s">
        <v>144</v>
      </c>
      <c r="I161" s="11" t="s">
        <v>435</v>
      </c>
      <c r="J161" s="24">
        <v>300</v>
      </c>
    </row>
    <row r="162" spans="1:10" ht="16.8" x14ac:dyDescent="0.3">
      <c r="A162" s="190" t="s">
        <v>279</v>
      </c>
      <c r="B162" s="14">
        <v>3</v>
      </c>
      <c r="C162" s="15"/>
      <c r="D162" s="18" t="s">
        <v>198</v>
      </c>
      <c r="E162" s="1" t="s">
        <v>133</v>
      </c>
      <c r="F162" s="333" t="s">
        <v>128</v>
      </c>
      <c r="G162" s="11" t="s">
        <v>77</v>
      </c>
      <c r="H162" s="11" t="s">
        <v>83</v>
      </c>
      <c r="I162" s="11" t="s">
        <v>435</v>
      </c>
      <c r="J162" s="24">
        <v>300</v>
      </c>
    </row>
    <row r="163" spans="1:10" ht="16.8" x14ac:dyDescent="0.3">
      <c r="A163" s="357" t="s">
        <v>145</v>
      </c>
      <c r="B163" s="193">
        <v>3</v>
      </c>
      <c r="C163" s="350"/>
      <c r="D163" s="195" t="s">
        <v>86</v>
      </c>
      <c r="E163" s="13" t="s">
        <v>133</v>
      </c>
      <c r="F163" s="197" t="s">
        <v>128</v>
      </c>
      <c r="G163" s="19" t="s">
        <v>135</v>
      </c>
      <c r="H163" s="19" t="s">
        <v>85</v>
      </c>
      <c r="I163" s="19" t="s">
        <v>435</v>
      </c>
      <c r="J163" s="198">
        <v>302</v>
      </c>
    </row>
    <row r="164" spans="1:10" ht="16.8" x14ac:dyDescent="0.3">
      <c r="A164" s="216" t="s">
        <v>364</v>
      </c>
      <c r="B164" s="14">
        <v>4</v>
      </c>
      <c r="C164" s="15"/>
      <c r="D164" s="18" t="s">
        <v>84</v>
      </c>
      <c r="E164" s="1" t="s">
        <v>431</v>
      </c>
      <c r="F164" s="333" t="s">
        <v>128</v>
      </c>
      <c r="G164" s="11" t="s">
        <v>82</v>
      </c>
      <c r="H164" s="11" t="s">
        <v>80</v>
      </c>
      <c r="I164" s="11" t="s">
        <v>432</v>
      </c>
      <c r="J164" s="24">
        <v>84</v>
      </c>
    </row>
    <row r="165" spans="1:10" ht="16.8" x14ac:dyDescent="0.3">
      <c r="A165" s="216" t="s">
        <v>365</v>
      </c>
      <c r="B165" s="14">
        <v>4</v>
      </c>
      <c r="C165" s="15"/>
      <c r="D165" s="23" t="s">
        <v>198</v>
      </c>
      <c r="E165" s="1" t="s">
        <v>152</v>
      </c>
      <c r="F165" s="17" t="s">
        <v>433</v>
      </c>
      <c r="G165" s="17" t="s">
        <v>82</v>
      </c>
      <c r="H165" s="17" t="s">
        <v>80</v>
      </c>
      <c r="I165" s="11" t="s">
        <v>434</v>
      </c>
      <c r="J165" s="24">
        <v>174</v>
      </c>
    </row>
    <row r="166" spans="1:10" ht="16.8" x14ac:dyDescent="0.3">
      <c r="A166" s="216" t="s">
        <v>366</v>
      </c>
      <c r="B166" s="14">
        <v>4</v>
      </c>
      <c r="C166" s="15"/>
      <c r="D166" s="18" t="s">
        <v>198</v>
      </c>
      <c r="E166" s="1" t="s">
        <v>130</v>
      </c>
      <c r="F166" s="333" t="s">
        <v>128</v>
      </c>
      <c r="G166" s="11" t="s">
        <v>77</v>
      </c>
      <c r="H166" s="11" t="s">
        <v>83</v>
      </c>
      <c r="I166" s="11" t="s">
        <v>435</v>
      </c>
      <c r="J166" s="24">
        <v>196</v>
      </c>
    </row>
    <row r="167" spans="1:10" ht="16.8" x14ac:dyDescent="0.3">
      <c r="A167" s="216" t="s">
        <v>367</v>
      </c>
      <c r="B167" s="14">
        <v>4</v>
      </c>
      <c r="C167" s="15"/>
      <c r="D167" s="18" t="s">
        <v>76</v>
      </c>
      <c r="E167" s="1" t="s">
        <v>130</v>
      </c>
      <c r="F167" s="333" t="s">
        <v>128</v>
      </c>
      <c r="G167" s="11" t="s">
        <v>436</v>
      </c>
      <c r="H167" s="11" t="s">
        <v>85</v>
      </c>
      <c r="I167" s="11" t="s">
        <v>437</v>
      </c>
      <c r="J167" s="24">
        <v>116</v>
      </c>
    </row>
    <row r="168" spans="1:10" ht="16.8" x14ac:dyDescent="0.3">
      <c r="A168" s="216" t="s">
        <v>368</v>
      </c>
      <c r="B168" s="14">
        <v>4</v>
      </c>
      <c r="C168" s="15"/>
      <c r="D168" s="18" t="s">
        <v>107</v>
      </c>
      <c r="E168" s="343" t="s">
        <v>127</v>
      </c>
      <c r="F168" s="333" t="s">
        <v>433</v>
      </c>
      <c r="G168" s="344" t="s">
        <v>82</v>
      </c>
      <c r="H168" s="11" t="s">
        <v>85</v>
      </c>
      <c r="I168" s="11" t="s">
        <v>438</v>
      </c>
      <c r="J168" s="24">
        <v>98</v>
      </c>
    </row>
    <row r="169" spans="1:10" ht="16.8" x14ac:dyDescent="0.3">
      <c r="A169" s="216" t="s">
        <v>369</v>
      </c>
      <c r="B169" s="14">
        <v>4</v>
      </c>
      <c r="C169" s="15"/>
      <c r="D169" s="23" t="s">
        <v>107</v>
      </c>
      <c r="E169" s="1" t="s">
        <v>127</v>
      </c>
      <c r="F169" s="17" t="s">
        <v>433</v>
      </c>
      <c r="G169" s="17" t="s">
        <v>82</v>
      </c>
      <c r="H169" s="17" t="s">
        <v>85</v>
      </c>
      <c r="I169" s="11" t="s">
        <v>439</v>
      </c>
      <c r="J169" s="24">
        <v>17</v>
      </c>
    </row>
    <row r="170" spans="1:10" ht="16.8" x14ac:dyDescent="0.3">
      <c r="A170" s="216" t="s">
        <v>370</v>
      </c>
      <c r="B170" s="14">
        <v>4</v>
      </c>
      <c r="C170" s="15"/>
      <c r="D170" s="18" t="s">
        <v>84</v>
      </c>
      <c r="E170" s="343" t="s">
        <v>131</v>
      </c>
      <c r="F170" s="11" t="s">
        <v>128</v>
      </c>
      <c r="G170" s="344" t="s">
        <v>104</v>
      </c>
      <c r="H170" s="11" t="s">
        <v>112</v>
      </c>
      <c r="I170" s="11" t="s">
        <v>440</v>
      </c>
      <c r="J170" s="24">
        <v>93</v>
      </c>
    </row>
    <row r="171" spans="1:10" ht="16.8" x14ac:dyDescent="0.3">
      <c r="A171" s="216" t="s">
        <v>371</v>
      </c>
      <c r="B171" s="14">
        <v>4</v>
      </c>
      <c r="C171" s="15"/>
      <c r="D171" s="18" t="s">
        <v>198</v>
      </c>
      <c r="E171" s="1" t="s">
        <v>131</v>
      </c>
      <c r="F171" s="333" t="s">
        <v>128</v>
      </c>
      <c r="G171" s="11" t="s">
        <v>82</v>
      </c>
      <c r="H171" s="17" t="s">
        <v>85</v>
      </c>
      <c r="I171" s="11" t="s">
        <v>441</v>
      </c>
      <c r="J171" s="24">
        <v>81</v>
      </c>
    </row>
    <row r="172" spans="1:10" ht="16.8" x14ac:dyDescent="0.3">
      <c r="A172" s="216" t="s">
        <v>372</v>
      </c>
      <c r="B172" s="14">
        <v>4</v>
      </c>
      <c r="C172" s="15"/>
      <c r="D172" s="18" t="s">
        <v>197</v>
      </c>
      <c r="E172" s="343" t="s">
        <v>130</v>
      </c>
      <c r="F172" s="333" t="s">
        <v>128</v>
      </c>
      <c r="G172" s="11" t="s">
        <v>77</v>
      </c>
      <c r="H172" s="11" t="s">
        <v>81</v>
      </c>
      <c r="I172" s="11" t="s">
        <v>435</v>
      </c>
      <c r="J172" s="24">
        <v>206</v>
      </c>
    </row>
    <row r="173" spans="1:10" ht="16.8" x14ac:dyDescent="0.3">
      <c r="A173" s="216" t="s">
        <v>373</v>
      </c>
      <c r="B173" s="14">
        <v>4</v>
      </c>
      <c r="C173" s="15"/>
      <c r="D173" s="18" t="s">
        <v>198</v>
      </c>
      <c r="E173" s="343" t="s">
        <v>127</v>
      </c>
      <c r="F173" s="345" t="s">
        <v>128</v>
      </c>
      <c r="G173" s="344" t="s">
        <v>77</v>
      </c>
      <c r="H173" s="344" t="s">
        <v>129</v>
      </c>
      <c r="I173" s="11" t="s">
        <v>442</v>
      </c>
      <c r="J173" s="24">
        <v>82</v>
      </c>
    </row>
    <row r="174" spans="1:10" ht="16.8" x14ac:dyDescent="0.3">
      <c r="A174" s="216" t="s">
        <v>374</v>
      </c>
      <c r="B174" s="14">
        <v>4</v>
      </c>
      <c r="C174" s="15"/>
      <c r="D174" s="18" t="s">
        <v>197</v>
      </c>
      <c r="E174" s="1" t="s">
        <v>127</v>
      </c>
      <c r="F174" s="11" t="s">
        <v>128</v>
      </c>
      <c r="G174" s="344" t="s">
        <v>135</v>
      </c>
      <c r="H174" s="11" t="s">
        <v>81</v>
      </c>
      <c r="I174" s="11" t="s">
        <v>443</v>
      </c>
      <c r="J174" s="24">
        <v>92</v>
      </c>
    </row>
    <row r="175" spans="1:10" ht="16.8" x14ac:dyDescent="0.3">
      <c r="A175" s="216" t="s">
        <v>375</v>
      </c>
      <c r="B175" s="14">
        <v>4</v>
      </c>
      <c r="C175" s="15"/>
      <c r="D175" s="18" t="s">
        <v>86</v>
      </c>
      <c r="E175" s="1" t="s">
        <v>152</v>
      </c>
      <c r="F175" s="333" t="s">
        <v>128</v>
      </c>
      <c r="G175" s="11" t="s">
        <v>95</v>
      </c>
      <c r="H175" s="11" t="s">
        <v>81</v>
      </c>
      <c r="I175" s="11" t="s">
        <v>441</v>
      </c>
      <c r="J175" s="24">
        <v>83</v>
      </c>
    </row>
    <row r="176" spans="1:10" ht="16.8" x14ac:dyDescent="0.3">
      <c r="A176" s="216" t="s">
        <v>376</v>
      </c>
      <c r="B176" s="14">
        <v>4</v>
      </c>
      <c r="C176" s="15"/>
      <c r="D176" s="18" t="s">
        <v>86</v>
      </c>
      <c r="E176" s="1" t="s">
        <v>127</v>
      </c>
      <c r="F176" s="11" t="s">
        <v>128</v>
      </c>
      <c r="G176" s="11" t="s">
        <v>77</v>
      </c>
      <c r="H176" s="11" t="s">
        <v>112</v>
      </c>
      <c r="I176" s="11" t="s">
        <v>443</v>
      </c>
      <c r="J176" s="24">
        <v>94</v>
      </c>
    </row>
    <row r="177" spans="1:10" ht="16.8" x14ac:dyDescent="0.3">
      <c r="A177" s="216" t="s">
        <v>377</v>
      </c>
      <c r="B177" s="14">
        <v>4</v>
      </c>
      <c r="C177" s="15"/>
      <c r="D177" s="18" t="s">
        <v>198</v>
      </c>
      <c r="E177" s="1" t="s">
        <v>127</v>
      </c>
      <c r="F177" s="333" t="s">
        <v>128</v>
      </c>
      <c r="G177" s="11" t="s">
        <v>77</v>
      </c>
      <c r="H177" s="11" t="s">
        <v>83</v>
      </c>
      <c r="I177" s="11" t="s">
        <v>432</v>
      </c>
      <c r="J177" s="24">
        <v>88</v>
      </c>
    </row>
    <row r="178" spans="1:10" ht="16.8" x14ac:dyDescent="0.3">
      <c r="A178" s="216" t="s">
        <v>378</v>
      </c>
      <c r="B178" s="14">
        <v>4</v>
      </c>
      <c r="C178" s="15"/>
      <c r="D178" s="18" t="s">
        <v>212</v>
      </c>
      <c r="E178" s="1" t="s">
        <v>130</v>
      </c>
      <c r="F178" s="333" t="s">
        <v>128</v>
      </c>
      <c r="G178" s="11" t="s">
        <v>104</v>
      </c>
      <c r="H178" s="11" t="s">
        <v>85</v>
      </c>
      <c r="I178" s="11" t="s">
        <v>437</v>
      </c>
      <c r="J178" s="24">
        <v>118</v>
      </c>
    </row>
    <row r="179" spans="1:10" ht="16.8" x14ac:dyDescent="0.3">
      <c r="A179" s="216" t="s">
        <v>379</v>
      </c>
      <c r="B179" s="14">
        <v>4</v>
      </c>
      <c r="C179" s="15"/>
      <c r="D179" s="18" t="s">
        <v>198</v>
      </c>
      <c r="E179" s="1" t="s">
        <v>133</v>
      </c>
      <c r="F179" s="333" t="s">
        <v>128</v>
      </c>
      <c r="G179" s="11" t="s">
        <v>115</v>
      </c>
      <c r="H179" s="11" t="s">
        <v>83</v>
      </c>
      <c r="I179" s="11" t="s">
        <v>435</v>
      </c>
      <c r="J179" s="24">
        <v>214</v>
      </c>
    </row>
    <row r="180" spans="1:10" ht="16.8" x14ac:dyDescent="0.3">
      <c r="A180" s="216" t="s">
        <v>380</v>
      </c>
      <c r="B180" s="14">
        <v>4</v>
      </c>
      <c r="C180" s="15"/>
      <c r="D180" s="346" t="s">
        <v>84</v>
      </c>
      <c r="E180" s="343" t="s">
        <v>127</v>
      </c>
      <c r="F180" s="344" t="s">
        <v>128</v>
      </c>
      <c r="G180" s="344" t="s">
        <v>77</v>
      </c>
      <c r="H180" s="344" t="s">
        <v>81</v>
      </c>
      <c r="I180" s="11" t="s">
        <v>435</v>
      </c>
      <c r="J180" s="24">
        <v>215</v>
      </c>
    </row>
    <row r="181" spans="1:10" ht="16.8" x14ac:dyDescent="0.3">
      <c r="A181" s="216" t="s">
        <v>381</v>
      </c>
      <c r="B181" s="14">
        <v>4</v>
      </c>
      <c r="C181" s="15"/>
      <c r="D181" s="18" t="s">
        <v>76</v>
      </c>
      <c r="E181" s="1" t="s">
        <v>130</v>
      </c>
      <c r="F181" s="333" t="s">
        <v>128</v>
      </c>
      <c r="G181" s="11" t="s">
        <v>77</v>
      </c>
      <c r="H181" s="11" t="s">
        <v>85</v>
      </c>
      <c r="I181" s="11" t="s">
        <v>437</v>
      </c>
      <c r="J181" s="24">
        <v>118</v>
      </c>
    </row>
    <row r="182" spans="1:10" ht="16.8" x14ac:dyDescent="0.3">
      <c r="A182" s="216" t="s">
        <v>382</v>
      </c>
      <c r="B182" s="14">
        <v>4</v>
      </c>
      <c r="C182" s="15"/>
      <c r="D182" s="346" t="s">
        <v>197</v>
      </c>
      <c r="E182" s="343" t="s">
        <v>130</v>
      </c>
      <c r="F182" s="344" t="s">
        <v>128</v>
      </c>
      <c r="G182" s="344" t="s">
        <v>77</v>
      </c>
      <c r="H182" s="344" t="s">
        <v>80</v>
      </c>
      <c r="I182" s="11" t="s">
        <v>435</v>
      </c>
      <c r="J182" s="24">
        <v>217</v>
      </c>
    </row>
    <row r="183" spans="1:10" ht="16.8" x14ac:dyDescent="0.3">
      <c r="A183" s="216" t="s">
        <v>383</v>
      </c>
      <c r="B183" s="14">
        <v>4</v>
      </c>
      <c r="C183" s="15"/>
      <c r="D183" s="18" t="s">
        <v>76</v>
      </c>
      <c r="E183" s="1" t="s">
        <v>127</v>
      </c>
      <c r="F183" s="333" t="s">
        <v>128</v>
      </c>
      <c r="G183" s="11" t="s">
        <v>135</v>
      </c>
      <c r="H183" s="11" t="s">
        <v>80</v>
      </c>
      <c r="I183" s="11" t="s">
        <v>435</v>
      </c>
      <c r="J183" s="24">
        <v>221</v>
      </c>
    </row>
    <row r="184" spans="1:10" ht="16.8" x14ac:dyDescent="0.3">
      <c r="A184" s="216" t="s">
        <v>384</v>
      </c>
      <c r="B184" s="14">
        <v>4</v>
      </c>
      <c r="C184" s="15"/>
      <c r="D184" s="18" t="s">
        <v>107</v>
      </c>
      <c r="E184" s="1" t="s">
        <v>130</v>
      </c>
      <c r="F184" s="333" t="s">
        <v>128</v>
      </c>
      <c r="G184" s="11" t="s">
        <v>104</v>
      </c>
      <c r="H184" s="11" t="s">
        <v>85</v>
      </c>
      <c r="I184" s="11" t="s">
        <v>435</v>
      </c>
      <c r="J184" s="24">
        <v>221</v>
      </c>
    </row>
    <row r="185" spans="1:10" ht="16.8" x14ac:dyDescent="0.3">
      <c r="A185" s="216" t="s">
        <v>385</v>
      </c>
      <c r="B185" s="14">
        <v>4</v>
      </c>
      <c r="C185" s="15"/>
      <c r="D185" s="18" t="s">
        <v>76</v>
      </c>
      <c r="E185" s="1" t="s">
        <v>215</v>
      </c>
      <c r="F185" s="333" t="s">
        <v>128</v>
      </c>
      <c r="G185" s="11" t="s">
        <v>104</v>
      </c>
      <c r="H185" s="11" t="s">
        <v>81</v>
      </c>
      <c r="I185" s="11" t="s">
        <v>435</v>
      </c>
      <c r="J185" s="24">
        <v>222</v>
      </c>
    </row>
    <row r="186" spans="1:10" ht="16.8" x14ac:dyDescent="0.3">
      <c r="A186" s="216" t="s">
        <v>107</v>
      </c>
      <c r="B186" s="14">
        <v>4</v>
      </c>
      <c r="C186" s="15"/>
      <c r="D186" s="18" t="s">
        <v>107</v>
      </c>
      <c r="E186" s="1" t="s">
        <v>131</v>
      </c>
      <c r="F186" s="333" t="s">
        <v>153</v>
      </c>
      <c r="G186" s="11" t="s">
        <v>82</v>
      </c>
      <c r="H186" s="11" t="s">
        <v>81</v>
      </c>
      <c r="I186" s="11" t="s">
        <v>435</v>
      </c>
      <c r="J186" s="24">
        <v>224</v>
      </c>
    </row>
    <row r="187" spans="1:10" ht="16.8" x14ac:dyDescent="0.3">
      <c r="A187" s="216" t="s">
        <v>361</v>
      </c>
      <c r="B187" s="14">
        <v>4</v>
      </c>
      <c r="C187" s="15"/>
      <c r="D187" s="18" t="s">
        <v>86</v>
      </c>
      <c r="E187" s="1" t="s">
        <v>130</v>
      </c>
      <c r="F187" s="333" t="s">
        <v>128</v>
      </c>
      <c r="G187" s="11" t="s">
        <v>82</v>
      </c>
      <c r="H187" s="11" t="s">
        <v>85</v>
      </c>
      <c r="I187" s="11" t="s">
        <v>435</v>
      </c>
      <c r="J187" s="24">
        <v>224</v>
      </c>
    </row>
    <row r="188" spans="1:10" ht="16.8" x14ac:dyDescent="0.3">
      <c r="A188" s="216" t="s">
        <v>386</v>
      </c>
      <c r="B188" s="14">
        <v>4</v>
      </c>
      <c r="C188" s="15"/>
      <c r="D188" s="18" t="s">
        <v>86</v>
      </c>
      <c r="E188" s="1" t="s">
        <v>130</v>
      </c>
      <c r="F188" s="333" t="s">
        <v>150</v>
      </c>
      <c r="G188" s="11" t="s">
        <v>104</v>
      </c>
      <c r="H188" s="11" t="s">
        <v>17</v>
      </c>
      <c r="I188" s="11" t="s">
        <v>441</v>
      </c>
      <c r="J188" s="24">
        <v>85</v>
      </c>
    </row>
    <row r="189" spans="1:10" ht="16.8" x14ac:dyDescent="0.3">
      <c r="A189" s="216" t="s">
        <v>387</v>
      </c>
      <c r="B189" s="14">
        <v>4</v>
      </c>
      <c r="C189" s="15"/>
      <c r="D189" s="18" t="s">
        <v>86</v>
      </c>
      <c r="E189" s="343" t="s">
        <v>127</v>
      </c>
      <c r="F189" s="345" t="s">
        <v>128</v>
      </c>
      <c r="G189" s="344" t="s">
        <v>135</v>
      </c>
      <c r="H189" s="344" t="s">
        <v>141</v>
      </c>
      <c r="I189" s="11" t="s">
        <v>444</v>
      </c>
      <c r="J189" s="24">
        <v>114</v>
      </c>
    </row>
    <row r="190" spans="1:10" ht="16.8" x14ac:dyDescent="0.3">
      <c r="A190" s="216" t="s">
        <v>388</v>
      </c>
      <c r="B190" s="14">
        <v>4</v>
      </c>
      <c r="C190" s="15"/>
      <c r="D190" s="23" t="s">
        <v>198</v>
      </c>
      <c r="E190" s="1" t="s">
        <v>130</v>
      </c>
      <c r="F190" s="17" t="s">
        <v>128</v>
      </c>
      <c r="G190" s="17" t="s">
        <v>104</v>
      </c>
      <c r="H190" s="17" t="s">
        <v>81</v>
      </c>
      <c r="I190" s="11" t="s">
        <v>434</v>
      </c>
      <c r="J190" s="24">
        <v>174</v>
      </c>
    </row>
    <row r="191" spans="1:10" ht="16.8" x14ac:dyDescent="0.3">
      <c r="A191" s="216" t="s">
        <v>389</v>
      </c>
      <c r="B191" s="14">
        <v>4</v>
      </c>
      <c r="C191" s="15"/>
      <c r="D191" s="18" t="s">
        <v>198</v>
      </c>
      <c r="E191" s="343" t="s">
        <v>127</v>
      </c>
      <c r="F191" s="333" t="s">
        <v>128</v>
      </c>
      <c r="G191" s="344" t="s">
        <v>77</v>
      </c>
      <c r="H191" s="344" t="s">
        <v>80</v>
      </c>
      <c r="I191" s="11" t="s">
        <v>440</v>
      </c>
      <c r="J191" s="24">
        <v>98</v>
      </c>
    </row>
    <row r="192" spans="1:10" ht="16.8" x14ac:dyDescent="0.3">
      <c r="A192" s="216" t="s">
        <v>390</v>
      </c>
      <c r="B192" s="14">
        <v>4</v>
      </c>
      <c r="C192" s="15"/>
      <c r="D192" s="18" t="s">
        <v>76</v>
      </c>
      <c r="E192" s="1" t="s">
        <v>133</v>
      </c>
      <c r="F192" s="333" t="s">
        <v>128</v>
      </c>
      <c r="G192" s="11" t="s">
        <v>77</v>
      </c>
      <c r="H192" s="11" t="s">
        <v>83</v>
      </c>
      <c r="I192" s="11" t="s">
        <v>435</v>
      </c>
      <c r="J192" s="24">
        <v>233</v>
      </c>
    </row>
    <row r="193" spans="1:10" ht="16.8" x14ac:dyDescent="0.3">
      <c r="A193" s="216" t="s">
        <v>391</v>
      </c>
      <c r="B193" s="14">
        <v>4</v>
      </c>
      <c r="C193" s="15"/>
      <c r="D193" s="18" t="s">
        <v>198</v>
      </c>
      <c r="E193" s="1" t="s">
        <v>130</v>
      </c>
      <c r="F193" s="333" t="s">
        <v>128</v>
      </c>
      <c r="G193" s="11" t="s">
        <v>104</v>
      </c>
      <c r="H193" s="11" t="s">
        <v>80</v>
      </c>
      <c r="I193" s="11" t="s">
        <v>435</v>
      </c>
      <c r="J193" s="24">
        <v>235</v>
      </c>
    </row>
    <row r="194" spans="1:10" ht="16.8" x14ac:dyDescent="0.3">
      <c r="A194" s="216" t="s">
        <v>392</v>
      </c>
      <c r="B194" s="14">
        <v>4</v>
      </c>
      <c r="C194" s="15"/>
      <c r="D194" s="18" t="s">
        <v>107</v>
      </c>
      <c r="E194" s="1" t="s">
        <v>130</v>
      </c>
      <c r="F194" s="11" t="s">
        <v>128</v>
      </c>
      <c r="G194" s="11" t="s">
        <v>77</v>
      </c>
      <c r="H194" s="11" t="s">
        <v>129</v>
      </c>
      <c r="I194" s="11" t="s">
        <v>443</v>
      </c>
      <c r="J194" s="24">
        <v>100</v>
      </c>
    </row>
    <row r="195" spans="1:10" ht="16.8" x14ac:dyDescent="0.3">
      <c r="A195" s="216" t="s">
        <v>393</v>
      </c>
      <c r="B195" s="14">
        <v>4</v>
      </c>
      <c r="C195" s="15"/>
      <c r="D195" s="18" t="s">
        <v>84</v>
      </c>
      <c r="E195" s="1" t="s">
        <v>127</v>
      </c>
      <c r="F195" s="333" t="s">
        <v>128</v>
      </c>
      <c r="G195" s="11" t="s">
        <v>104</v>
      </c>
      <c r="H195" s="17" t="s">
        <v>85</v>
      </c>
      <c r="I195" s="11" t="s">
        <v>441</v>
      </c>
      <c r="J195" s="24">
        <v>87</v>
      </c>
    </row>
    <row r="196" spans="1:10" ht="16.8" x14ac:dyDescent="0.3">
      <c r="A196" s="216" t="s">
        <v>394</v>
      </c>
      <c r="B196" s="14">
        <v>4</v>
      </c>
      <c r="C196" s="15"/>
      <c r="D196" s="18" t="s">
        <v>84</v>
      </c>
      <c r="E196" s="1" t="s">
        <v>445</v>
      </c>
      <c r="F196" s="333" t="s">
        <v>128</v>
      </c>
      <c r="G196" s="11" t="s">
        <v>82</v>
      </c>
      <c r="H196" s="11" t="s">
        <v>83</v>
      </c>
      <c r="I196" s="11" t="s">
        <v>432</v>
      </c>
      <c r="J196" s="24">
        <v>97</v>
      </c>
    </row>
    <row r="197" spans="1:10" ht="16.8" x14ac:dyDescent="0.3">
      <c r="A197" s="216" t="s">
        <v>557</v>
      </c>
      <c r="B197" s="14">
        <v>4</v>
      </c>
      <c r="C197" s="15"/>
      <c r="D197" s="18" t="s">
        <v>198</v>
      </c>
      <c r="E197" s="1" t="s">
        <v>130</v>
      </c>
      <c r="F197" s="333" t="s">
        <v>128</v>
      </c>
      <c r="G197" s="11" t="s">
        <v>82</v>
      </c>
      <c r="H197" s="11" t="s">
        <v>85</v>
      </c>
      <c r="I197" s="11" t="s">
        <v>439</v>
      </c>
      <c r="J197" s="24">
        <v>116</v>
      </c>
    </row>
    <row r="198" spans="1:10" ht="16.8" x14ac:dyDescent="0.3">
      <c r="A198" s="216" t="s">
        <v>395</v>
      </c>
      <c r="B198" s="14">
        <v>4</v>
      </c>
      <c r="C198" s="15"/>
      <c r="D198" s="18" t="s">
        <v>107</v>
      </c>
      <c r="E198" s="1" t="s">
        <v>446</v>
      </c>
      <c r="F198" s="333" t="s">
        <v>153</v>
      </c>
      <c r="G198" s="11" t="s">
        <v>82</v>
      </c>
      <c r="H198" s="11" t="s">
        <v>81</v>
      </c>
      <c r="I198" s="11" t="s">
        <v>432</v>
      </c>
      <c r="J198" s="24">
        <v>97</v>
      </c>
    </row>
    <row r="199" spans="1:10" ht="16.8" x14ac:dyDescent="0.3">
      <c r="A199" s="216" t="s">
        <v>396</v>
      </c>
      <c r="B199" s="14">
        <v>4</v>
      </c>
      <c r="C199" s="15"/>
      <c r="D199" s="18" t="s">
        <v>86</v>
      </c>
      <c r="E199" s="1" t="s">
        <v>447</v>
      </c>
      <c r="F199" s="333" t="s">
        <v>128</v>
      </c>
      <c r="G199" s="11" t="s">
        <v>77</v>
      </c>
      <c r="H199" s="11" t="s">
        <v>141</v>
      </c>
      <c r="I199" s="11" t="s">
        <v>435</v>
      </c>
      <c r="J199" s="24">
        <v>243</v>
      </c>
    </row>
    <row r="200" spans="1:10" ht="16.8" x14ac:dyDescent="0.3">
      <c r="A200" s="216" t="s">
        <v>397</v>
      </c>
      <c r="B200" s="14">
        <v>4</v>
      </c>
      <c r="C200" s="15"/>
      <c r="D200" s="18" t="s">
        <v>197</v>
      </c>
      <c r="E200" s="1" t="s">
        <v>127</v>
      </c>
      <c r="F200" s="11" t="s">
        <v>128</v>
      </c>
      <c r="G200" s="11" t="s">
        <v>77</v>
      </c>
      <c r="H200" s="11" t="s">
        <v>81</v>
      </c>
      <c r="I200" s="11" t="s">
        <v>435</v>
      </c>
      <c r="J200" s="24">
        <v>244</v>
      </c>
    </row>
    <row r="201" spans="1:10" ht="16.8" x14ac:dyDescent="0.3">
      <c r="A201" s="216" t="s">
        <v>398</v>
      </c>
      <c r="B201" s="14">
        <v>4</v>
      </c>
      <c r="C201" s="15"/>
      <c r="D201" s="18" t="s">
        <v>76</v>
      </c>
      <c r="E201" s="1" t="s">
        <v>130</v>
      </c>
      <c r="F201" s="333" t="s">
        <v>128</v>
      </c>
      <c r="G201" s="11" t="s">
        <v>77</v>
      </c>
      <c r="H201" s="11" t="s">
        <v>85</v>
      </c>
      <c r="I201" s="11" t="s">
        <v>437</v>
      </c>
      <c r="J201" s="24">
        <v>123</v>
      </c>
    </row>
    <row r="202" spans="1:10" ht="16.8" x14ac:dyDescent="0.3">
      <c r="A202" s="216" t="s">
        <v>399</v>
      </c>
      <c r="B202" s="14">
        <v>4</v>
      </c>
      <c r="C202" s="15"/>
      <c r="D202" s="346" t="s">
        <v>198</v>
      </c>
      <c r="E202" s="343" t="s">
        <v>215</v>
      </c>
      <c r="F202" s="344" t="s">
        <v>128</v>
      </c>
      <c r="G202" s="344" t="s">
        <v>104</v>
      </c>
      <c r="H202" s="344" t="s">
        <v>129</v>
      </c>
      <c r="I202" s="11" t="s">
        <v>435</v>
      </c>
      <c r="J202" s="24">
        <v>251</v>
      </c>
    </row>
    <row r="203" spans="1:10" ht="16.8" x14ac:dyDescent="0.3">
      <c r="A203" s="216" t="s">
        <v>400</v>
      </c>
      <c r="B203" s="14">
        <v>4</v>
      </c>
      <c r="C203" s="15"/>
      <c r="D203" s="18" t="s">
        <v>76</v>
      </c>
      <c r="E203" s="1" t="s">
        <v>127</v>
      </c>
      <c r="F203" s="333" t="s">
        <v>128</v>
      </c>
      <c r="G203" s="11" t="s">
        <v>104</v>
      </c>
      <c r="H203" s="11" t="s">
        <v>110</v>
      </c>
      <c r="I203" s="11" t="s">
        <v>437</v>
      </c>
      <c r="J203" s="24">
        <v>125</v>
      </c>
    </row>
    <row r="204" spans="1:10" ht="16.8" x14ac:dyDescent="0.3">
      <c r="A204" s="216" t="s">
        <v>401</v>
      </c>
      <c r="B204" s="14">
        <v>4</v>
      </c>
      <c r="C204" s="15"/>
      <c r="D204" s="18" t="s">
        <v>86</v>
      </c>
      <c r="E204" s="1" t="s">
        <v>151</v>
      </c>
      <c r="F204" s="345" t="s">
        <v>128</v>
      </c>
      <c r="G204" s="344" t="s">
        <v>77</v>
      </c>
      <c r="H204" s="344" t="s">
        <v>167</v>
      </c>
      <c r="I204" s="11" t="s">
        <v>448</v>
      </c>
      <c r="J204" s="24">
        <v>107</v>
      </c>
    </row>
    <row r="205" spans="1:10" ht="16.8" x14ac:dyDescent="0.3">
      <c r="A205" s="216" t="s">
        <v>402</v>
      </c>
      <c r="B205" s="14">
        <v>4</v>
      </c>
      <c r="C205" s="15"/>
      <c r="D205" s="18" t="s">
        <v>84</v>
      </c>
      <c r="E205" s="1" t="s">
        <v>133</v>
      </c>
      <c r="F205" s="333" t="s">
        <v>128</v>
      </c>
      <c r="G205" s="11" t="s">
        <v>77</v>
      </c>
      <c r="H205" s="11" t="s">
        <v>81</v>
      </c>
      <c r="I205" s="11" t="s">
        <v>435</v>
      </c>
      <c r="J205" s="24">
        <v>257</v>
      </c>
    </row>
    <row r="206" spans="1:10" ht="16.8" x14ac:dyDescent="0.3">
      <c r="A206" s="216" t="s">
        <v>403</v>
      </c>
      <c r="B206" s="14">
        <v>4</v>
      </c>
      <c r="C206" s="15"/>
      <c r="D206" s="18" t="s">
        <v>84</v>
      </c>
      <c r="E206" s="1" t="s">
        <v>130</v>
      </c>
      <c r="F206" s="333" t="s">
        <v>128</v>
      </c>
      <c r="G206" s="11" t="s">
        <v>104</v>
      </c>
      <c r="H206" s="11" t="s">
        <v>81</v>
      </c>
      <c r="I206" s="11" t="s">
        <v>435</v>
      </c>
      <c r="J206" s="24">
        <v>261</v>
      </c>
    </row>
    <row r="207" spans="1:10" ht="16.8" x14ac:dyDescent="0.3">
      <c r="A207" s="216" t="s">
        <v>404</v>
      </c>
      <c r="B207" s="14">
        <v>4</v>
      </c>
      <c r="C207" s="15"/>
      <c r="D207" s="18" t="s">
        <v>76</v>
      </c>
      <c r="E207" s="1" t="s">
        <v>152</v>
      </c>
      <c r="F207" s="11" t="s">
        <v>128</v>
      </c>
      <c r="G207" s="11" t="s">
        <v>449</v>
      </c>
      <c r="H207" s="11" t="s">
        <v>129</v>
      </c>
      <c r="I207" s="11" t="s">
        <v>440</v>
      </c>
      <c r="J207" s="24">
        <v>101</v>
      </c>
    </row>
    <row r="208" spans="1:10" ht="16.8" x14ac:dyDescent="0.3">
      <c r="A208" s="216" t="s">
        <v>405</v>
      </c>
      <c r="B208" s="14">
        <v>4</v>
      </c>
      <c r="C208" s="15"/>
      <c r="D208" s="18" t="s">
        <v>197</v>
      </c>
      <c r="E208" s="343" t="s">
        <v>130</v>
      </c>
      <c r="F208" s="11" t="s">
        <v>128</v>
      </c>
      <c r="G208" s="11" t="s">
        <v>77</v>
      </c>
      <c r="H208" s="11" t="s">
        <v>81</v>
      </c>
      <c r="I208" s="11" t="s">
        <v>435</v>
      </c>
      <c r="J208" s="24">
        <v>262</v>
      </c>
    </row>
    <row r="209" spans="1:10" ht="16.8" x14ac:dyDescent="0.3">
      <c r="A209" s="216" t="s">
        <v>406</v>
      </c>
      <c r="B209" s="14">
        <v>4</v>
      </c>
      <c r="C209" s="15"/>
      <c r="D209" s="18" t="s">
        <v>76</v>
      </c>
      <c r="E209" s="1" t="s">
        <v>133</v>
      </c>
      <c r="F209" s="333" t="s">
        <v>153</v>
      </c>
      <c r="G209" s="11" t="s">
        <v>104</v>
      </c>
      <c r="H209" s="11" t="s">
        <v>129</v>
      </c>
      <c r="I209" s="11" t="s">
        <v>432</v>
      </c>
      <c r="J209" s="24">
        <v>101</v>
      </c>
    </row>
    <row r="210" spans="1:10" ht="16.8" x14ac:dyDescent="0.3">
      <c r="A210" s="216" t="s">
        <v>407</v>
      </c>
      <c r="B210" s="14">
        <v>4</v>
      </c>
      <c r="C210" s="15"/>
      <c r="D210" s="18" t="s">
        <v>76</v>
      </c>
      <c r="E210" s="1" t="s">
        <v>130</v>
      </c>
      <c r="F210" s="345" t="s">
        <v>128</v>
      </c>
      <c r="G210" s="344" t="s">
        <v>94</v>
      </c>
      <c r="H210" s="344" t="s">
        <v>85</v>
      </c>
      <c r="I210" s="11" t="s">
        <v>450</v>
      </c>
      <c r="J210" s="24">
        <v>52</v>
      </c>
    </row>
    <row r="211" spans="1:10" ht="16.8" x14ac:dyDescent="0.3">
      <c r="A211" s="216" t="s">
        <v>408</v>
      </c>
      <c r="B211" s="14">
        <v>4</v>
      </c>
      <c r="C211" s="15"/>
      <c r="D211" s="18" t="s">
        <v>198</v>
      </c>
      <c r="E211" s="1" t="s">
        <v>451</v>
      </c>
      <c r="F211" s="11" t="s">
        <v>153</v>
      </c>
      <c r="G211" s="11" t="s">
        <v>82</v>
      </c>
      <c r="H211" s="11" t="s">
        <v>81</v>
      </c>
      <c r="I211" s="11" t="s">
        <v>443</v>
      </c>
      <c r="J211" s="24">
        <v>105</v>
      </c>
    </row>
    <row r="212" spans="1:10" ht="16.8" x14ac:dyDescent="0.3">
      <c r="A212" s="216" t="s">
        <v>409</v>
      </c>
      <c r="B212" s="14">
        <v>4</v>
      </c>
      <c r="C212" s="15"/>
      <c r="D212" s="18" t="s">
        <v>76</v>
      </c>
      <c r="E212" s="1" t="s">
        <v>130</v>
      </c>
      <c r="F212" s="333" t="s">
        <v>128</v>
      </c>
      <c r="G212" s="11" t="s">
        <v>95</v>
      </c>
      <c r="H212" s="11" t="s">
        <v>83</v>
      </c>
      <c r="I212" s="11" t="s">
        <v>435</v>
      </c>
      <c r="J212" s="24">
        <v>271</v>
      </c>
    </row>
    <row r="213" spans="1:10" ht="16.8" x14ac:dyDescent="0.3">
      <c r="A213" s="216" t="s">
        <v>410</v>
      </c>
      <c r="B213" s="14">
        <v>4</v>
      </c>
      <c r="C213" s="15"/>
      <c r="D213" s="18" t="s">
        <v>84</v>
      </c>
      <c r="E213" s="1" t="s">
        <v>131</v>
      </c>
      <c r="F213" s="333" t="s">
        <v>128</v>
      </c>
      <c r="G213" s="11" t="s">
        <v>77</v>
      </c>
      <c r="H213" s="11" t="s">
        <v>81</v>
      </c>
      <c r="I213" s="11" t="s">
        <v>435</v>
      </c>
      <c r="J213" s="24">
        <v>272</v>
      </c>
    </row>
    <row r="214" spans="1:10" ht="16.8" x14ac:dyDescent="0.3">
      <c r="A214" s="216" t="s">
        <v>411</v>
      </c>
      <c r="B214" s="14">
        <v>4</v>
      </c>
      <c r="C214" s="15"/>
      <c r="D214" s="18" t="s">
        <v>107</v>
      </c>
      <c r="E214" s="343" t="s">
        <v>131</v>
      </c>
      <c r="F214" s="333" t="s">
        <v>150</v>
      </c>
      <c r="G214" s="344" t="s">
        <v>135</v>
      </c>
      <c r="H214" s="344" t="s">
        <v>154</v>
      </c>
      <c r="I214" s="11" t="s">
        <v>444</v>
      </c>
      <c r="J214" s="24">
        <v>117</v>
      </c>
    </row>
    <row r="215" spans="1:10" ht="16.8" x14ac:dyDescent="0.3">
      <c r="A215" s="358" t="s">
        <v>412</v>
      </c>
      <c r="B215" s="14">
        <v>4</v>
      </c>
      <c r="C215" s="15"/>
      <c r="D215" s="346" t="s">
        <v>84</v>
      </c>
      <c r="E215" s="343" t="s">
        <v>131</v>
      </c>
      <c r="F215" s="345" t="s">
        <v>128</v>
      </c>
      <c r="G215" s="344" t="s">
        <v>104</v>
      </c>
      <c r="H215" s="344" t="s">
        <v>167</v>
      </c>
      <c r="I215" s="11" t="s">
        <v>452</v>
      </c>
      <c r="J215" s="24">
        <v>57</v>
      </c>
    </row>
    <row r="216" spans="1:10" ht="16.8" x14ac:dyDescent="0.3">
      <c r="A216" s="216" t="s">
        <v>413</v>
      </c>
      <c r="B216" s="14">
        <v>4</v>
      </c>
      <c r="C216" s="15"/>
      <c r="D216" s="18" t="s">
        <v>198</v>
      </c>
      <c r="E216" s="1" t="s">
        <v>130</v>
      </c>
      <c r="F216" s="333" t="s">
        <v>128</v>
      </c>
      <c r="G216" s="11" t="s">
        <v>77</v>
      </c>
      <c r="H216" s="11" t="s">
        <v>167</v>
      </c>
      <c r="I216" s="11" t="s">
        <v>437</v>
      </c>
      <c r="J216" s="24">
        <v>126</v>
      </c>
    </row>
    <row r="217" spans="1:10" ht="16.8" x14ac:dyDescent="0.3">
      <c r="A217" s="216" t="s">
        <v>414</v>
      </c>
      <c r="B217" s="14">
        <v>4</v>
      </c>
      <c r="C217" s="15"/>
      <c r="D217" s="18" t="s">
        <v>84</v>
      </c>
      <c r="E217" s="1" t="s">
        <v>130</v>
      </c>
      <c r="F217" s="333" t="s">
        <v>128</v>
      </c>
      <c r="G217" s="11" t="s">
        <v>77</v>
      </c>
      <c r="H217" s="11" t="s">
        <v>453</v>
      </c>
      <c r="I217" s="11" t="s">
        <v>437</v>
      </c>
      <c r="J217" s="24">
        <v>127</v>
      </c>
    </row>
    <row r="218" spans="1:10" ht="16.8" x14ac:dyDescent="0.3">
      <c r="A218" s="216" t="s">
        <v>415</v>
      </c>
      <c r="B218" s="14">
        <v>4</v>
      </c>
      <c r="C218" s="15"/>
      <c r="D218" s="18" t="s">
        <v>86</v>
      </c>
      <c r="E218" s="1" t="s">
        <v>133</v>
      </c>
      <c r="F218" s="333" t="s">
        <v>153</v>
      </c>
      <c r="G218" s="11" t="s">
        <v>104</v>
      </c>
      <c r="H218" s="11" t="s">
        <v>454</v>
      </c>
      <c r="I218" s="11" t="s">
        <v>435</v>
      </c>
      <c r="J218" s="24">
        <v>275</v>
      </c>
    </row>
    <row r="219" spans="1:10" ht="16.8" x14ac:dyDescent="0.3">
      <c r="A219" s="216" t="s">
        <v>561</v>
      </c>
      <c r="B219" s="14">
        <v>4</v>
      </c>
      <c r="C219" s="15"/>
      <c r="D219" s="18" t="s">
        <v>76</v>
      </c>
      <c r="E219" s="1" t="s">
        <v>131</v>
      </c>
      <c r="F219" s="333" t="s">
        <v>128</v>
      </c>
      <c r="G219" s="11" t="s">
        <v>187</v>
      </c>
      <c r="H219" s="11" t="s">
        <v>80</v>
      </c>
      <c r="I219" s="11" t="s">
        <v>571</v>
      </c>
      <c r="J219" s="25" t="s">
        <v>571</v>
      </c>
    </row>
    <row r="220" spans="1:10" ht="16.8" x14ac:dyDescent="0.3">
      <c r="A220" s="216" t="s">
        <v>416</v>
      </c>
      <c r="B220" s="14">
        <v>4</v>
      </c>
      <c r="C220" s="15"/>
      <c r="D220" s="18" t="s">
        <v>76</v>
      </c>
      <c r="E220" s="1" t="s">
        <v>130</v>
      </c>
      <c r="F220" s="333" t="s">
        <v>128</v>
      </c>
      <c r="G220" s="11" t="s">
        <v>77</v>
      </c>
      <c r="H220" s="11" t="s">
        <v>83</v>
      </c>
      <c r="I220" s="11" t="s">
        <v>435</v>
      </c>
      <c r="J220" s="24">
        <v>282</v>
      </c>
    </row>
    <row r="221" spans="1:10" ht="16.8" x14ac:dyDescent="0.3">
      <c r="A221" s="216" t="s">
        <v>417</v>
      </c>
      <c r="B221" s="14">
        <v>4</v>
      </c>
      <c r="C221" s="15"/>
      <c r="D221" s="18" t="s">
        <v>107</v>
      </c>
      <c r="E221" s="1" t="s">
        <v>127</v>
      </c>
      <c r="F221" s="333" t="s">
        <v>128</v>
      </c>
      <c r="G221" s="11" t="s">
        <v>82</v>
      </c>
      <c r="H221" s="11" t="s">
        <v>85</v>
      </c>
      <c r="I221" s="11" t="s">
        <v>437</v>
      </c>
      <c r="J221" s="24">
        <v>127</v>
      </c>
    </row>
    <row r="222" spans="1:10" ht="16.8" x14ac:dyDescent="0.3">
      <c r="A222" s="216" t="s">
        <v>418</v>
      </c>
      <c r="B222" s="14">
        <v>4</v>
      </c>
      <c r="C222" s="15"/>
      <c r="D222" s="18" t="s">
        <v>86</v>
      </c>
      <c r="E222" s="1" t="s">
        <v>127</v>
      </c>
      <c r="F222" s="11" t="s">
        <v>128</v>
      </c>
      <c r="G222" s="17" t="s">
        <v>104</v>
      </c>
      <c r="H222" s="17" t="s">
        <v>80</v>
      </c>
      <c r="I222" s="11" t="s">
        <v>443</v>
      </c>
      <c r="J222" s="24">
        <v>108</v>
      </c>
    </row>
    <row r="223" spans="1:10" ht="16.8" x14ac:dyDescent="0.3">
      <c r="A223" s="358" t="s">
        <v>419</v>
      </c>
      <c r="B223" s="14">
        <v>4</v>
      </c>
      <c r="C223" s="15"/>
      <c r="D223" s="346" t="s">
        <v>86</v>
      </c>
      <c r="E223" s="343" t="s">
        <v>127</v>
      </c>
      <c r="F223" s="345" t="s">
        <v>128</v>
      </c>
      <c r="G223" s="344" t="s">
        <v>104</v>
      </c>
      <c r="H223" s="344" t="s">
        <v>80</v>
      </c>
      <c r="I223" s="11" t="s">
        <v>452</v>
      </c>
      <c r="J223" s="24">
        <v>59</v>
      </c>
    </row>
    <row r="224" spans="1:10" ht="16.8" x14ac:dyDescent="0.3">
      <c r="A224" s="358" t="s">
        <v>420</v>
      </c>
      <c r="B224" s="14">
        <v>4</v>
      </c>
      <c r="C224" s="15"/>
      <c r="D224" s="346" t="s">
        <v>86</v>
      </c>
      <c r="E224" s="343" t="s">
        <v>127</v>
      </c>
      <c r="F224" s="345" t="s">
        <v>128</v>
      </c>
      <c r="G224" s="344" t="s">
        <v>104</v>
      </c>
      <c r="H224" s="344" t="s">
        <v>80</v>
      </c>
      <c r="I224" s="11" t="s">
        <v>452</v>
      </c>
      <c r="J224" s="24">
        <v>59</v>
      </c>
    </row>
    <row r="225" spans="1:10" ht="16.8" x14ac:dyDescent="0.3">
      <c r="A225" s="216" t="s">
        <v>421</v>
      </c>
      <c r="B225" s="14">
        <v>4</v>
      </c>
      <c r="C225" s="15"/>
      <c r="D225" s="18" t="s">
        <v>197</v>
      </c>
      <c r="E225" s="1" t="s">
        <v>455</v>
      </c>
      <c r="F225" s="333" t="s">
        <v>128</v>
      </c>
      <c r="G225" s="11" t="s">
        <v>77</v>
      </c>
      <c r="H225" s="11" t="s">
        <v>81</v>
      </c>
      <c r="I225" s="11" t="s">
        <v>432</v>
      </c>
      <c r="J225" s="24">
        <v>106</v>
      </c>
    </row>
    <row r="226" spans="1:10" ht="16.8" x14ac:dyDescent="0.3">
      <c r="A226" s="216" t="s">
        <v>422</v>
      </c>
      <c r="B226" s="14">
        <v>4</v>
      </c>
      <c r="C226" s="15"/>
      <c r="D226" s="18" t="s">
        <v>84</v>
      </c>
      <c r="E226" s="1" t="s">
        <v>133</v>
      </c>
      <c r="F226" s="333" t="s">
        <v>150</v>
      </c>
      <c r="G226" s="11" t="s">
        <v>104</v>
      </c>
      <c r="H226" s="11" t="s">
        <v>85</v>
      </c>
      <c r="I226" s="11" t="s">
        <v>435</v>
      </c>
      <c r="J226" s="24">
        <v>286</v>
      </c>
    </row>
    <row r="227" spans="1:10" ht="16.8" x14ac:dyDescent="0.3">
      <c r="A227" s="216" t="s">
        <v>423</v>
      </c>
      <c r="B227" s="14">
        <v>4</v>
      </c>
      <c r="C227" s="15"/>
      <c r="D227" s="16" t="s">
        <v>84</v>
      </c>
      <c r="E227" s="12" t="s">
        <v>215</v>
      </c>
      <c r="F227" s="199" t="s">
        <v>128</v>
      </c>
      <c r="G227" s="11" t="s">
        <v>104</v>
      </c>
      <c r="H227" s="11" t="s">
        <v>85</v>
      </c>
      <c r="I227" s="11" t="s">
        <v>456</v>
      </c>
      <c r="J227" s="24">
        <v>72</v>
      </c>
    </row>
    <row r="228" spans="1:10" ht="16.8" x14ac:dyDescent="0.3">
      <c r="A228" s="216" t="s">
        <v>424</v>
      </c>
      <c r="B228" s="14">
        <v>4</v>
      </c>
      <c r="C228" s="15"/>
      <c r="D228" s="18" t="s">
        <v>198</v>
      </c>
      <c r="E228" s="343" t="s">
        <v>131</v>
      </c>
      <c r="F228" s="11" t="s">
        <v>128</v>
      </c>
      <c r="G228" s="11" t="s">
        <v>77</v>
      </c>
      <c r="H228" s="11" t="s">
        <v>457</v>
      </c>
      <c r="I228" s="11" t="s">
        <v>443</v>
      </c>
      <c r="J228" s="24">
        <v>109</v>
      </c>
    </row>
    <row r="229" spans="1:10" ht="16.8" x14ac:dyDescent="0.3">
      <c r="A229" s="216" t="s">
        <v>425</v>
      </c>
      <c r="B229" s="14">
        <v>4</v>
      </c>
      <c r="C229" s="15"/>
      <c r="D229" s="18" t="s">
        <v>212</v>
      </c>
      <c r="E229" s="1" t="s">
        <v>458</v>
      </c>
      <c r="F229" s="11" t="s">
        <v>128</v>
      </c>
      <c r="G229" s="17" t="s">
        <v>104</v>
      </c>
      <c r="H229" s="11" t="s">
        <v>81</v>
      </c>
      <c r="I229" s="11" t="s">
        <v>443</v>
      </c>
      <c r="J229" s="24">
        <v>109</v>
      </c>
    </row>
    <row r="230" spans="1:10" ht="16.8" x14ac:dyDescent="0.3">
      <c r="A230" s="216" t="s">
        <v>278</v>
      </c>
      <c r="B230" s="14">
        <v>4</v>
      </c>
      <c r="C230" s="15"/>
      <c r="D230" s="18" t="s">
        <v>107</v>
      </c>
      <c r="E230" s="1" t="s">
        <v>228</v>
      </c>
      <c r="F230" s="333" t="s">
        <v>128</v>
      </c>
      <c r="G230" s="11" t="s">
        <v>77</v>
      </c>
      <c r="H230" s="11" t="s">
        <v>83</v>
      </c>
      <c r="I230" s="11" t="s">
        <v>435</v>
      </c>
      <c r="J230" s="24">
        <v>294</v>
      </c>
    </row>
    <row r="231" spans="1:10" ht="16.8" x14ac:dyDescent="0.3">
      <c r="A231" s="216" t="s">
        <v>426</v>
      </c>
      <c r="B231" s="14">
        <v>4</v>
      </c>
      <c r="C231" s="15"/>
      <c r="D231" s="18" t="s">
        <v>198</v>
      </c>
      <c r="E231" s="1" t="s">
        <v>127</v>
      </c>
      <c r="F231" s="333" t="s">
        <v>150</v>
      </c>
      <c r="G231" s="11" t="s">
        <v>77</v>
      </c>
      <c r="H231" s="11" t="s">
        <v>112</v>
      </c>
      <c r="I231" s="11" t="s">
        <v>441</v>
      </c>
      <c r="J231" s="24">
        <v>91</v>
      </c>
    </row>
    <row r="232" spans="1:10" ht="16.8" x14ac:dyDescent="0.3">
      <c r="A232" s="216" t="s">
        <v>427</v>
      </c>
      <c r="B232" s="14">
        <v>4</v>
      </c>
      <c r="C232" s="15"/>
      <c r="D232" s="23" t="s">
        <v>86</v>
      </c>
      <c r="E232" s="1" t="s">
        <v>133</v>
      </c>
      <c r="F232" s="333" t="s">
        <v>128</v>
      </c>
      <c r="G232" s="11" t="s">
        <v>104</v>
      </c>
      <c r="H232" s="17" t="s">
        <v>83</v>
      </c>
      <c r="I232" s="11" t="s">
        <v>439</v>
      </c>
      <c r="J232" s="24">
        <v>233</v>
      </c>
    </row>
    <row r="233" spans="1:10" ht="16.8" x14ac:dyDescent="0.3">
      <c r="A233" s="216" t="s">
        <v>428</v>
      </c>
      <c r="B233" s="14">
        <v>4</v>
      </c>
      <c r="C233" s="15"/>
      <c r="D233" s="18" t="s">
        <v>84</v>
      </c>
      <c r="E233" s="1" t="s">
        <v>133</v>
      </c>
      <c r="F233" s="345" t="s">
        <v>128</v>
      </c>
      <c r="G233" s="344" t="s">
        <v>135</v>
      </c>
      <c r="H233" s="344" t="s">
        <v>459</v>
      </c>
      <c r="I233" s="11" t="s">
        <v>448</v>
      </c>
      <c r="J233" s="24">
        <v>118</v>
      </c>
    </row>
    <row r="234" spans="1:10" ht="16.8" x14ac:dyDescent="0.3">
      <c r="A234" s="216" t="s">
        <v>429</v>
      </c>
      <c r="B234" s="14">
        <v>4</v>
      </c>
      <c r="C234" s="15"/>
      <c r="D234" s="18" t="s">
        <v>198</v>
      </c>
      <c r="E234" s="1" t="s">
        <v>458</v>
      </c>
      <c r="F234" s="333" t="s">
        <v>128</v>
      </c>
      <c r="G234" s="11" t="s">
        <v>82</v>
      </c>
      <c r="H234" s="17" t="s">
        <v>85</v>
      </c>
      <c r="I234" s="11" t="s">
        <v>441</v>
      </c>
      <c r="J234" s="24">
        <v>92</v>
      </c>
    </row>
    <row r="235" spans="1:10" ht="16.8" x14ac:dyDescent="0.3">
      <c r="A235" s="231" t="s">
        <v>430</v>
      </c>
      <c r="B235" s="193">
        <v>4</v>
      </c>
      <c r="C235" s="194"/>
      <c r="D235" s="195" t="s">
        <v>107</v>
      </c>
      <c r="E235" s="13" t="s">
        <v>127</v>
      </c>
      <c r="F235" s="197" t="s">
        <v>128</v>
      </c>
      <c r="G235" s="19" t="s">
        <v>460</v>
      </c>
      <c r="H235" s="355" t="s">
        <v>81</v>
      </c>
      <c r="I235" s="19" t="s">
        <v>441</v>
      </c>
      <c r="J235" s="198">
        <v>92</v>
      </c>
    </row>
    <row r="236" spans="1:10" ht="17.399999999999999" thickBot="1" x14ac:dyDescent="0.35">
      <c r="A236" s="359" t="s">
        <v>538</v>
      </c>
      <c r="B236" s="360">
        <v>5</v>
      </c>
      <c r="C236" s="351"/>
      <c r="D236" s="200" t="s">
        <v>212</v>
      </c>
      <c r="E236" s="28" t="s">
        <v>130</v>
      </c>
      <c r="F236" s="352" t="s">
        <v>128</v>
      </c>
      <c r="G236" s="201" t="s">
        <v>187</v>
      </c>
      <c r="H236" s="201" t="s">
        <v>85</v>
      </c>
      <c r="I236" s="201" t="s">
        <v>439</v>
      </c>
      <c r="J236" s="361">
        <v>177</v>
      </c>
    </row>
    <row r="237" spans="1:10" ht="16.2" thickTop="1" x14ac:dyDescent="0.3"/>
  </sheetData>
  <sortState xmlns:xlrd2="http://schemas.microsoft.com/office/spreadsheetml/2017/richdata2" ref="A3:J222">
    <sortCondition ref="B3:B222"/>
    <sortCondition ref="A3:A222"/>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2"/>
  <sheetViews>
    <sheetView showGridLines="0" workbookViewId="0"/>
  </sheetViews>
  <sheetFormatPr defaultColWidth="13" defaultRowHeight="16.8" x14ac:dyDescent="0.3"/>
  <cols>
    <col min="1" max="1" width="28.8984375" style="253" bestFit="1" customWidth="1"/>
    <col min="2" max="2" width="6.19921875" style="253" bestFit="1" customWidth="1"/>
    <col min="3" max="3" width="4.09765625" style="253" bestFit="1" customWidth="1"/>
    <col min="4" max="4" width="6.3984375" style="252" bestFit="1" customWidth="1"/>
    <col min="5" max="5" width="2.19921875" style="252" bestFit="1" customWidth="1"/>
    <col min="6" max="6" width="13.5" style="205" bestFit="1" customWidth="1"/>
    <col min="7" max="7" width="3.5" style="205" bestFit="1" customWidth="1"/>
    <col min="8" max="8" width="3.3984375" style="205" bestFit="1" customWidth="1"/>
    <col min="9" max="9" width="3.8984375" style="205" bestFit="1" customWidth="1"/>
    <col min="10" max="10" width="3.59765625" style="205" bestFit="1" customWidth="1"/>
    <col min="11" max="14" width="3.5" style="205" bestFit="1" customWidth="1"/>
    <col min="15" max="16384" width="13" style="205"/>
  </cols>
  <sheetData>
    <row r="1" spans="1:14" ht="24" thickTop="1" thickBot="1" x14ac:dyDescent="0.35">
      <c r="A1" s="202" t="s">
        <v>105</v>
      </c>
      <c r="B1" s="203"/>
      <c r="C1" s="203"/>
      <c r="D1" s="204"/>
      <c r="E1" s="205"/>
      <c r="F1" s="206"/>
      <c r="G1" s="207" t="s">
        <v>175</v>
      </c>
      <c r="H1" s="208"/>
      <c r="I1" s="208"/>
      <c r="J1" s="209"/>
      <c r="K1" s="208"/>
      <c r="L1" s="208"/>
      <c r="M1" s="208"/>
      <c r="N1" s="209"/>
    </row>
    <row r="2" spans="1:14" ht="17.399999999999999" thickTop="1" x14ac:dyDescent="0.3">
      <c r="A2" s="210" t="s">
        <v>90</v>
      </c>
      <c r="B2" s="211" t="s">
        <v>4</v>
      </c>
      <c r="C2" s="211" t="s">
        <v>122</v>
      </c>
      <c r="D2" s="212" t="s">
        <v>91</v>
      </c>
      <c r="E2" s="46"/>
      <c r="F2" s="206"/>
      <c r="G2" s="213" t="s">
        <v>176</v>
      </c>
      <c r="H2" s="214"/>
      <c r="I2" s="214"/>
      <c r="J2" s="214"/>
      <c r="K2" s="214"/>
      <c r="L2" s="214"/>
      <c r="M2" s="214"/>
      <c r="N2" s="215"/>
    </row>
    <row r="3" spans="1:14" ht="31.8" thickBot="1" x14ac:dyDescent="0.35">
      <c r="A3" s="216" t="s">
        <v>161</v>
      </c>
      <c r="B3" s="78">
        <v>0</v>
      </c>
      <c r="C3" s="446">
        <f>10+B3+'Personal File'!$C$12</f>
        <v>13</v>
      </c>
      <c r="D3" s="217" t="s">
        <v>575</v>
      </c>
      <c r="E3" s="46"/>
      <c r="F3" s="206"/>
      <c r="G3" s="218" t="s">
        <v>177</v>
      </c>
      <c r="H3" s="219" t="s">
        <v>169</v>
      </c>
      <c r="I3" s="219" t="s">
        <v>170</v>
      </c>
      <c r="J3" s="219" t="s">
        <v>171</v>
      </c>
      <c r="K3" s="219" t="s">
        <v>172</v>
      </c>
      <c r="L3" s="219" t="s">
        <v>173</v>
      </c>
      <c r="M3" s="219" t="s">
        <v>174</v>
      </c>
      <c r="N3" s="220" t="s">
        <v>178</v>
      </c>
    </row>
    <row r="4" spans="1:14" ht="17.399999999999999" thickTop="1" x14ac:dyDescent="0.3">
      <c r="A4" s="216" t="s">
        <v>161</v>
      </c>
      <c r="B4" s="78">
        <v>0</v>
      </c>
      <c r="C4" s="446">
        <f>10+B4+'Personal File'!$C$12</f>
        <v>13</v>
      </c>
      <c r="D4" s="217" t="s">
        <v>572</v>
      </c>
      <c r="E4" s="46"/>
      <c r="F4" s="221" t="s">
        <v>191</v>
      </c>
      <c r="G4" s="222">
        <v>6</v>
      </c>
      <c r="H4" s="223">
        <v>4</v>
      </c>
      <c r="I4" s="223">
        <v>3</v>
      </c>
      <c r="J4" s="223">
        <v>3</v>
      </c>
      <c r="K4" s="223">
        <v>3</v>
      </c>
      <c r="L4" s="223">
        <v>2</v>
      </c>
      <c r="M4" s="224">
        <v>0</v>
      </c>
      <c r="N4" s="225">
        <v>0</v>
      </c>
    </row>
    <row r="5" spans="1:14" x14ac:dyDescent="0.3">
      <c r="A5" s="216" t="s">
        <v>158</v>
      </c>
      <c r="B5" s="78">
        <v>0</v>
      </c>
      <c r="C5" s="446">
        <f>10+B5+'Personal File'!$C$12</f>
        <v>13</v>
      </c>
      <c r="D5" s="217" t="s">
        <v>572</v>
      </c>
      <c r="E5" s="46"/>
      <c r="F5" s="226" t="s">
        <v>179</v>
      </c>
      <c r="G5" s="227">
        <v>0</v>
      </c>
      <c r="H5" s="228">
        <v>1</v>
      </c>
      <c r="I5" s="228">
        <v>1</v>
      </c>
      <c r="J5" s="228">
        <v>1</v>
      </c>
      <c r="K5" s="228">
        <v>0</v>
      </c>
      <c r="L5" s="228">
        <v>0</v>
      </c>
      <c r="M5" s="229">
        <v>0</v>
      </c>
      <c r="N5" s="230">
        <v>0</v>
      </c>
    </row>
    <row r="6" spans="1:14" x14ac:dyDescent="0.3">
      <c r="A6" s="216" t="s">
        <v>158</v>
      </c>
      <c r="B6" s="78">
        <v>0</v>
      </c>
      <c r="C6" s="446">
        <f>10+B6+'Personal File'!$C$12</f>
        <v>13</v>
      </c>
      <c r="D6" s="217" t="s">
        <v>572</v>
      </c>
      <c r="E6" s="46"/>
      <c r="F6" s="226" t="s">
        <v>293</v>
      </c>
      <c r="G6" s="227">
        <v>0</v>
      </c>
      <c r="H6" s="228">
        <v>1</v>
      </c>
      <c r="I6" s="228">
        <v>1</v>
      </c>
      <c r="J6" s="228">
        <v>1</v>
      </c>
      <c r="K6" s="228">
        <v>1</v>
      </c>
      <c r="L6" s="228">
        <v>1</v>
      </c>
      <c r="M6" s="229">
        <v>0</v>
      </c>
      <c r="N6" s="230">
        <v>0</v>
      </c>
    </row>
    <row r="7" spans="1:14" ht="17.399999999999999" thickBot="1" x14ac:dyDescent="0.35">
      <c r="A7" s="216" t="s">
        <v>164</v>
      </c>
      <c r="B7" s="78">
        <v>0</v>
      </c>
      <c r="C7" s="446">
        <f>10+B7+'Personal File'!$C$12</f>
        <v>13</v>
      </c>
      <c r="D7" s="217" t="s">
        <v>575</v>
      </c>
      <c r="E7" s="46"/>
      <c r="F7" s="232" t="s">
        <v>180</v>
      </c>
      <c r="G7" s="233">
        <f t="shared" ref="G7" si="0">SUM(G4:G6)</f>
        <v>6</v>
      </c>
      <c r="H7" s="234">
        <f>SUM(H4:H6)</f>
        <v>6</v>
      </c>
      <c r="I7" s="234">
        <f>SUM(I4:I6)</f>
        <v>5</v>
      </c>
      <c r="J7" s="234">
        <f>SUM(J4:J6)</f>
        <v>5</v>
      </c>
      <c r="K7" s="234">
        <f>SUM(K4:K6)</f>
        <v>4</v>
      </c>
      <c r="L7" s="234">
        <f>SUM(L4:L6)</f>
        <v>3</v>
      </c>
      <c r="M7" s="235">
        <f t="shared" ref="M7:N7" si="1">SUM(M5:M6)</f>
        <v>0</v>
      </c>
      <c r="N7" s="236">
        <f t="shared" si="1"/>
        <v>0</v>
      </c>
    </row>
    <row r="8" spans="1:14" ht="18" thickTop="1" thickBot="1" x14ac:dyDescent="0.35">
      <c r="A8" s="231" t="s">
        <v>285</v>
      </c>
      <c r="B8" s="86">
        <v>0</v>
      </c>
      <c r="C8" s="447">
        <f>10+B8+'Personal File'!$C$12</f>
        <v>13</v>
      </c>
      <c r="D8" s="363" t="s">
        <v>572</v>
      </c>
      <c r="E8" s="46"/>
    </row>
    <row r="9" spans="1:14" ht="23.4" thickTop="1" x14ac:dyDescent="0.3">
      <c r="A9" s="245" t="s">
        <v>558</v>
      </c>
      <c r="B9" s="78">
        <v>1</v>
      </c>
      <c r="C9" s="446">
        <f>10+B9+'Personal File'!$C$12</f>
        <v>14</v>
      </c>
      <c r="D9" s="217" t="s">
        <v>572</v>
      </c>
      <c r="E9" s="46"/>
      <c r="F9" s="237" t="s">
        <v>338</v>
      </c>
      <c r="G9" s="238"/>
      <c r="H9" s="239"/>
      <c r="I9" s="240"/>
    </row>
    <row r="10" spans="1:14" x14ac:dyDescent="0.3">
      <c r="A10" s="216" t="s">
        <v>558</v>
      </c>
      <c r="B10" s="78">
        <v>1</v>
      </c>
      <c r="C10" s="446">
        <f>10+B10+'Personal File'!$C$12</f>
        <v>14</v>
      </c>
      <c r="D10" s="217" t="s">
        <v>572</v>
      </c>
      <c r="E10" s="46"/>
      <c r="F10" s="241"/>
      <c r="G10" s="20"/>
      <c r="H10" s="20" t="s">
        <v>292</v>
      </c>
      <c r="I10" s="242">
        <f>'Personal File'!E3</f>
        <v>6</v>
      </c>
    </row>
    <row r="11" spans="1:14" x14ac:dyDescent="0.3">
      <c r="A11" s="216" t="s">
        <v>349</v>
      </c>
      <c r="B11" s="78">
        <v>1</v>
      </c>
      <c r="C11" s="446">
        <f>10+B11+'Personal File'!$C$12</f>
        <v>14</v>
      </c>
      <c r="D11" s="217" t="s">
        <v>572</v>
      </c>
      <c r="E11" s="46"/>
      <c r="F11" s="241"/>
      <c r="G11" s="20"/>
      <c r="H11" s="20" t="s">
        <v>288</v>
      </c>
      <c r="I11" s="249">
        <f>3+'Personal File'!$C$13</f>
        <v>3</v>
      </c>
    </row>
    <row r="12" spans="1:14" x14ac:dyDescent="0.3">
      <c r="A12" s="216" t="s">
        <v>208</v>
      </c>
      <c r="B12" s="78">
        <v>1</v>
      </c>
      <c r="C12" s="446">
        <f>10+B12+'Personal File'!$C$12</f>
        <v>14</v>
      </c>
      <c r="D12" s="217" t="s">
        <v>572</v>
      </c>
      <c r="E12" s="46"/>
      <c r="F12" s="488"/>
      <c r="G12" s="489"/>
      <c r="H12" s="489" t="s">
        <v>286</v>
      </c>
      <c r="I12" s="490">
        <f ca="1">RANDBETWEEN(1,20)</f>
        <v>13</v>
      </c>
    </row>
    <row r="13" spans="1:14" x14ac:dyDescent="0.3">
      <c r="A13" s="216" t="s">
        <v>281</v>
      </c>
      <c r="B13" s="78">
        <v>1</v>
      </c>
      <c r="C13" s="446">
        <f>10+B13+'Personal File'!$C$12</f>
        <v>14</v>
      </c>
      <c r="D13" s="217" t="s">
        <v>572</v>
      </c>
      <c r="E13" s="46"/>
      <c r="F13" s="243"/>
      <c r="G13" s="20"/>
      <c r="H13" s="20" t="s">
        <v>289</v>
      </c>
      <c r="I13" s="244">
        <f ca="1">I12+'Personal File'!$C$13+2</f>
        <v>15</v>
      </c>
    </row>
    <row r="14" spans="1:14" x14ac:dyDescent="0.3">
      <c r="A14" s="231" t="s">
        <v>332</v>
      </c>
      <c r="B14" s="86">
        <v>1</v>
      </c>
      <c r="C14" s="447">
        <f>10+B14+'Personal File'!$C$12</f>
        <v>14</v>
      </c>
      <c r="D14" s="363" t="s">
        <v>572</v>
      </c>
      <c r="E14" s="46"/>
      <c r="F14" s="246"/>
      <c r="G14" s="22"/>
      <c r="H14" s="22" t="s">
        <v>287</v>
      </c>
      <c r="I14" s="247">
        <f ca="1">RANDBETWEEN(1,6)+RANDBETWEEN(1,6)</f>
        <v>5</v>
      </c>
    </row>
    <row r="15" spans="1:14" x14ac:dyDescent="0.3">
      <c r="A15" s="245" t="s">
        <v>563</v>
      </c>
      <c r="B15" s="78">
        <v>2</v>
      </c>
      <c r="C15" s="446">
        <f>10+B15+'Personal File'!$C$12</f>
        <v>15</v>
      </c>
      <c r="D15" s="217" t="s">
        <v>572</v>
      </c>
      <c r="E15" s="46"/>
      <c r="F15" s="248"/>
      <c r="G15" s="20"/>
      <c r="H15" s="20" t="s">
        <v>290</v>
      </c>
      <c r="I15" s="249">
        <f ca="1">I10+I14+'Personal File'!C13</f>
        <v>11</v>
      </c>
    </row>
    <row r="16" spans="1:14" ht="17.399999999999999" thickBot="1" x14ac:dyDescent="0.35">
      <c r="A16" s="216" t="s">
        <v>132</v>
      </c>
      <c r="B16" s="78">
        <v>2</v>
      </c>
      <c r="C16" s="446">
        <f>10+B16+'Personal File'!$C$12</f>
        <v>15</v>
      </c>
      <c r="D16" s="217" t="s">
        <v>572</v>
      </c>
      <c r="E16" s="46"/>
      <c r="F16" s="250"/>
      <c r="G16" s="21"/>
      <c r="H16" s="21" t="s">
        <v>291</v>
      </c>
      <c r="I16" s="251">
        <v>0</v>
      </c>
    </row>
    <row r="17" spans="1:6" ht="17.399999999999999" thickTop="1" x14ac:dyDescent="0.3">
      <c r="A17" s="216" t="s">
        <v>241</v>
      </c>
      <c r="B17" s="78">
        <v>2</v>
      </c>
      <c r="C17" s="446">
        <f>10+B17+'Personal File'!$C$12</f>
        <v>15</v>
      </c>
      <c r="D17" s="217" t="s">
        <v>572</v>
      </c>
      <c r="E17" s="46"/>
    </row>
    <row r="18" spans="1:6" x14ac:dyDescent="0.3">
      <c r="A18" s="216" t="s">
        <v>237</v>
      </c>
      <c r="B18" s="78">
        <v>2</v>
      </c>
      <c r="C18" s="446">
        <f>10+B18+'Personal File'!$C$12</f>
        <v>15</v>
      </c>
      <c r="D18" s="217" t="s">
        <v>572</v>
      </c>
      <c r="E18" s="46"/>
      <c r="F18" s="67"/>
    </row>
    <row r="19" spans="1:6" x14ac:dyDescent="0.3">
      <c r="A19" s="231" t="s">
        <v>249</v>
      </c>
      <c r="B19" s="86">
        <v>2</v>
      </c>
      <c r="C19" s="447">
        <f>10+B19+'Personal File'!$C$12</f>
        <v>15</v>
      </c>
      <c r="D19" s="363" t="s">
        <v>572</v>
      </c>
    </row>
    <row r="20" spans="1:6" x14ac:dyDescent="0.3">
      <c r="A20" s="245" t="s">
        <v>559</v>
      </c>
      <c r="B20" s="78">
        <v>3</v>
      </c>
      <c r="C20" s="446">
        <f>10+B20+'Personal File'!$C$12</f>
        <v>16</v>
      </c>
      <c r="D20" s="217" t="s">
        <v>572</v>
      </c>
      <c r="F20" s="67"/>
    </row>
    <row r="21" spans="1:6" x14ac:dyDescent="0.3">
      <c r="A21" s="216" t="s">
        <v>532</v>
      </c>
      <c r="B21" s="78">
        <v>3</v>
      </c>
      <c r="C21" s="446">
        <f>10+B21+'Personal File'!$C$12</f>
        <v>16</v>
      </c>
      <c r="D21" s="217" t="s">
        <v>572</v>
      </c>
      <c r="F21" s="67"/>
    </row>
    <row r="22" spans="1:6" x14ac:dyDescent="0.3">
      <c r="A22" s="216" t="s">
        <v>147</v>
      </c>
      <c r="B22" s="78">
        <v>3</v>
      </c>
      <c r="C22" s="446">
        <f>10+B22+'Personal File'!$C$12</f>
        <v>16</v>
      </c>
      <c r="D22" s="217" t="s">
        <v>572</v>
      </c>
    </row>
    <row r="23" spans="1:6" x14ac:dyDescent="0.3">
      <c r="A23" s="216" t="s">
        <v>147</v>
      </c>
      <c r="B23" s="78">
        <v>3</v>
      </c>
      <c r="C23" s="446">
        <f>10+B23+'Personal File'!$C$12</f>
        <v>16</v>
      </c>
      <c r="D23" s="217" t="s">
        <v>572</v>
      </c>
    </row>
    <row r="24" spans="1:6" x14ac:dyDescent="0.3">
      <c r="A24" s="231" t="s">
        <v>147</v>
      </c>
      <c r="B24" s="86">
        <v>3</v>
      </c>
      <c r="C24" s="447">
        <f>10+B24+'Personal File'!$C$12</f>
        <v>16</v>
      </c>
      <c r="D24" s="363" t="s">
        <v>572</v>
      </c>
    </row>
    <row r="25" spans="1:6" x14ac:dyDescent="0.3">
      <c r="A25" s="245" t="s">
        <v>560</v>
      </c>
      <c r="B25" s="78">
        <v>4</v>
      </c>
      <c r="C25" s="446">
        <f>10+B25+'Personal File'!$C$12</f>
        <v>17</v>
      </c>
      <c r="D25" s="217" t="s">
        <v>572</v>
      </c>
    </row>
    <row r="26" spans="1:6" x14ac:dyDescent="0.3">
      <c r="A26" s="216" t="s">
        <v>390</v>
      </c>
      <c r="B26" s="78">
        <v>4</v>
      </c>
      <c r="C26" s="446">
        <f>10+B26+'Personal File'!$C$12</f>
        <v>17</v>
      </c>
      <c r="D26" s="217" t="s">
        <v>572</v>
      </c>
    </row>
    <row r="27" spans="1:6" x14ac:dyDescent="0.3">
      <c r="A27" s="216" t="s">
        <v>561</v>
      </c>
      <c r="B27" s="78">
        <v>4</v>
      </c>
      <c r="C27" s="446">
        <f>10+B27+'Personal File'!$C$12</f>
        <v>17</v>
      </c>
      <c r="D27" s="217" t="s">
        <v>572</v>
      </c>
    </row>
    <row r="28" spans="1:6" x14ac:dyDescent="0.3">
      <c r="A28" s="231" t="s">
        <v>557</v>
      </c>
      <c r="B28" s="86">
        <v>4</v>
      </c>
      <c r="C28" s="447">
        <f>10+B28+'Personal File'!$C$12</f>
        <v>17</v>
      </c>
      <c r="D28" s="363" t="s">
        <v>572</v>
      </c>
      <c r="F28" s="67"/>
    </row>
    <row r="29" spans="1:6" x14ac:dyDescent="0.3">
      <c r="A29" s="245" t="s">
        <v>562</v>
      </c>
      <c r="B29" s="78">
        <v>5</v>
      </c>
      <c r="C29" s="446">
        <f>10+B29+'Personal File'!$C$12</f>
        <v>18</v>
      </c>
      <c r="D29" s="217" t="s">
        <v>575</v>
      </c>
    </row>
    <row r="30" spans="1:6" x14ac:dyDescent="0.3">
      <c r="A30" s="216" t="s">
        <v>556</v>
      </c>
      <c r="B30" s="78">
        <v>5</v>
      </c>
      <c r="C30" s="446">
        <f>10+B30+'Personal File'!$C$12</f>
        <v>18</v>
      </c>
      <c r="D30" s="217" t="s">
        <v>572</v>
      </c>
    </row>
    <row r="31" spans="1:6" ht="17.399999999999999" thickBot="1" x14ac:dyDescent="0.35">
      <c r="A31" s="359" t="s">
        <v>538</v>
      </c>
      <c r="B31" s="180">
        <v>5</v>
      </c>
      <c r="C31" s="448">
        <f>10+B31+'Personal File'!$C$12</f>
        <v>18</v>
      </c>
      <c r="D31" s="362" t="s">
        <v>575</v>
      </c>
    </row>
    <row r="32" spans="1:6" ht="17.399999999999999" thickTop="1" x14ac:dyDescent="0.3"/>
  </sheetData>
  <sortState xmlns:xlrd2="http://schemas.microsoft.com/office/spreadsheetml/2017/richdata2" ref="A3:D27">
    <sortCondition ref="B3:B27"/>
    <sortCondition ref="A3:A27"/>
  </sortState>
  <conditionalFormatting sqref="D3:D31">
    <cfRule type="cellIs" dxfId="5"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
  <sheetViews>
    <sheetView showGridLines="0" workbookViewId="0"/>
  </sheetViews>
  <sheetFormatPr defaultColWidth="8.59765625" defaultRowHeight="16.8" x14ac:dyDescent="0.3"/>
  <cols>
    <col min="1" max="1" width="31.3984375" style="252" customWidth="1"/>
    <col min="2" max="2" width="1.8984375" style="253" customWidth="1"/>
    <col min="3" max="3" width="34" style="205" bestFit="1" customWidth="1"/>
    <col min="4" max="4" width="8.59765625" style="255"/>
    <col min="5" max="16384" width="8.59765625" style="205"/>
  </cols>
  <sheetData>
    <row r="1" spans="1:3" ht="24" thickTop="1" thickBot="1" x14ac:dyDescent="0.35">
      <c r="A1" s="254" t="s">
        <v>181</v>
      </c>
      <c r="B1" s="205"/>
      <c r="C1" s="254" t="s">
        <v>120</v>
      </c>
    </row>
    <row r="2" spans="1:3" ht="17.399999999999999" thickBot="1" x14ac:dyDescent="0.35">
      <c r="A2" s="503" t="s">
        <v>536</v>
      </c>
      <c r="B2" s="205"/>
      <c r="C2" s="256" t="s">
        <v>304</v>
      </c>
    </row>
    <row r="3" spans="1:3" ht="21.6" thickTop="1" thickBot="1" x14ac:dyDescent="0.35">
      <c r="A3" s="257" t="s">
        <v>362</v>
      </c>
      <c r="B3" s="205"/>
      <c r="C3" s="258" t="s">
        <v>283</v>
      </c>
    </row>
    <row r="4" spans="1:3" x14ac:dyDescent="0.3">
      <c r="A4" s="257" t="s">
        <v>351</v>
      </c>
      <c r="B4" s="205"/>
      <c r="C4" s="259" t="s">
        <v>522</v>
      </c>
    </row>
    <row r="5" spans="1:3" x14ac:dyDescent="0.3">
      <c r="A5" s="503" t="s">
        <v>531</v>
      </c>
      <c r="B5" s="205"/>
      <c r="C5" s="260" t="s">
        <v>306</v>
      </c>
    </row>
    <row r="6" spans="1:3" ht="17.399999999999999" thickBot="1" x14ac:dyDescent="0.35">
      <c r="A6" s="504" t="s">
        <v>581</v>
      </c>
      <c r="B6" s="205"/>
      <c r="C6" s="259" t="s">
        <v>523</v>
      </c>
    </row>
    <row r="7" spans="1:3" ht="18" thickTop="1" thickBot="1" x14ac:dyDescent="0.35">
      <c r="B7" s="205"/>
      <c r="C7" s="335" t="s">
        <v>295</v>
      </c>
    </row>
    <row r="8" spans="1:3" ht="24" thickTop="1" thickBot="1" x14ac:dyDescent="0.35">
      <c r="A8" s="8" t="s">
        <v>123</v>
      </c>
      <c r="B8" s="205"/>
      <c r="C8" s="334" t="s">
        <v>524</v>
      </c>
    </row>
    <row r="9" spans="1:3" x14ac:dyDescent="0.3">
      <c r="A9" s="261" t="s">
        <v>525</v>
      </c>
      <c r="B9" s="205"/>
      <c r="C9" s="335" t="str">
        <f>CONCATENATE("Freedom of Movement ",SUM('Personal File'!E3:E4)," rounds/day")</f>
        <v>Freedom of Movement 12 rounds/day</v>
      </c>
    </row>
    <row r="10" spans="1:3" x14ac:dyDescent="0.3">
      <c r="A10" s="29" t="s">
        <v>354</v>
      </c>
      <c r="B10" s="205"/>
      <c r="C10" s="505" t="s">
        <v>578</v>
      </c>
    </row>
    <row r="11" spans="1:3" x14ac:dyDescent="0.3">
      <c r="A11" s="29" t="s">
        <v>552</v>
      </c>
      <c r="B11" s="205"/>
      <c r="C11" s="505" t="s">
        <v>577</v>
      </c>
    </row>
    <row r="12" spans="1:3" ht="17.399999999999999" thickBot="1" x14ac:dyDescent="0.35">
      <c r="A12" s="263" t="s">
        <v>307</v>
      </c>
      <c r="B12" s="205"/>
      <c r="C12" s="505" t="s">
        <v>579</v>
      </c>
    </row>
    <row r="13" spans="1:3" ht="18" thickTop="1" thickBot="1" x14ac:dyDescent="0.35">
      <c r="C13" s="506" t="s">
        <v>534</v>
      </c>
    </row>
    <row r="14" spans="1:3" ht="24" thickTop="1" thickBot="1" x14ac:dyDescent="0.35">
      <c r="A14" s="27" t="s">
        <v>314</v>
      </c>
    </row>
    <row r="15" spans="1:3" ht="24" thickTop="1" thickBot="1" x14ac:dyDescent="0.35">
      <c r="A15" s="264" t="s">
        <v>313</v>
      </c>
      <c r="C15" s="9" t="s">
        <v>92</v>
      </c>
    </row>
    <row r="16" spans="1:3" ht="17.399999999999999" thickBot="1" x14ac:dyDescent="0.35">
      <c r="A16" s="29" t="s">
        <v>315</v>
      </c>
      <c r="C16" s="262" t="s">
        <v>320</v>
      </c>
    </row>
    <row r="17" spans="1:1" ht="18" thickTop="1" thickBot="1" x14ac:dyDescent="0.35">
      <c r="A17" s="265" t="s">
        <v>316</v>
      </c>
    </row>
    <row r="18" spans="1:1" ht="17.399999999999999" thickTop="1" x14ac:dyDescent="0.3"/>
  </sheetData>
  <sortState xmlns:xlrd2="http://schemas.microsoft.com/office/spreadsheetml/2017/richdata2" ref="A2:A6">
    <sortCondition ref="A2:A6"/>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7"/>
  <sheetViews>
    <sheetView showGridLines="0" zoomScaleNormal="100" workbookViewId="0"/>
  </sheetViews>
  <sheetFormatPr defaultColWidth="13" defaultRowHeight="15.6" x14ac:dyDescent="0.3"/>
  <cols>
    <col min="1" max="1" width="30.59765625" style="267" bestFit="1" customWidth="1"/>
    <col min="2" max="2" width="8.59765625" style="267" customWidth="1"/>
    <col min="3" max="3" width="10.8984375" style="267" bestFit="1" customWidth="1"/>
    <col min="4" max="4" width="8.19921875" style="267" customWidth="1"/>
    <col min="5" max="5" width="8.3984375" style="267" customWidth="1"/>
    <col min="6" max="6" width="8.3984375" style="267" bestFit="1" customWidth="1"/>
    <col min="7" max="9" width="5.59765625" style="267" customWidth="1"/>
    <col min="10" max="10" width="6.19921875" style="267" bestFit="1" customWidth="1"/>
    <col min="11" max="11" width="21.3984375" style="267" bestFit="1" customWidth="1"/>
    <col min="12" max="12" width="2.19921875" style="267" customWidth="1"/>
    <col min="13" max="13" width="7.3984375" style="36" bestFit="1" customWidth="1"/>
    <col min="14" max="16384" width="13" style="36"/>
  </cols>
  <sheetData>
    <row r="1" spans="1:13" ht="23.4" thickBot="1" x14ac:dyDescent="0.35">
      <c r="A1" s="266" t="s">
        <v>24</v>
      </c>
      <c r="B1" s="266"/>
      <c r="C1" s="266"/>
      <c r="D1" s="266"/>
      <c r="E1" s="266"/>
      <c r="F1" s="266"/>
      <c r="G1" s="266"/>
      <c r="H1" s="266"/>
      <c r="I1" s="266"/>
      <c r="J1" s="266"/>
      <c r="K1" s="266"/>
      <c r="M1" s="266"/>
    </row>
    <row r="2" spans="1:13" ht="16.8" thickTop="1" thickBot="1" x14ac:dyDescent="0.35">
      <c r="A2" s="268" t="s">
        <v>5</v>
      </c>
      <c r="B2" s="269" t="s">
        <v>6</v>
      </c>
      <c r="C2" s="269" t="s">
        <v>27</v>
      </c>
      <c r="D2" s="269" t="s">
        <v>28</v>
      </c>
      <c r="E2" s="270" t="s">
        <v>69</v>
      </c>
      <c r="F2" s="269" t="s">
        <v>25</v>
      </c>
      <c r="G2" s="269" t="s">
        <v>29</v>
      </c>
      <c r="H2" s="271" t="s">
        <v>124</v>
      </c>
      <c r="I2" s="272" t="s">
        <v>184</v>
      </c>
      <c r="J2" s="271" t="s">
        <v>101</v>
      </c>
      <c r="K2" s="273" t="s">
        <v>99</v>
      </c>
      <c r="M2" s="274" t="s">
        <v>352</v>
      </c>
    </row>
    <row r="3" spans="1:13" x14ac:dyDescent="0.3">
      <c r="A3" s="454" t="s">
        <v>582</v>
      </c>
      <c r="B3" s="380" t="s">
        <v>355</v>
      </c>
      <c r="C3" s="383" t="str">
        <f>CONCATENATE('Personal File'!$C$8," +5")</f>
        <v>+4 +5</v>
      </c>
      <c r="D3" s="455" t="s">
        <v>347</v>
      </c>
      <c r="E3" s="455" t="s">
        <v>182</v>
      </c>
      <c r="F3" s="456" t="s">
        <v>183</v>
      </c>
      <c r="G3" s="457">
        <v>6</v>
      </c>
      <c r="H3" s="383" t="str">
        <f>CONCATENATE("+",'Personal File'!$B$6+'Personal File'!$C$8+D3)</f>
        <v>+13</v>
      </c>
      <c r="I3" s="384">
        <f t="shared" ref="I3" ca="1" si="0">RANDBETWEEN(1,20)</f>
        <v>3</v>
      </c>
      <c r="J3" s="385">
        <f t="shared" ref="J3" ca="1" si="1">(I3+H3)</f>
        <v>16</v>
      </c>
      <c r="K3" s="458"/>
      <c r="M3" s="441">
        <v>8300</v>
      </c>
    </row>
    <row r="4" spans="1:13" x14ac:dyDescent="0.3">
      <c r="A4" s="401" t="s">
        <v>583</v>
      </c>
      <c r="B4" s="392"/>
      <c r="C4" s="430"/>
      <c r="D4" s="460"/>
      <c r="E4" s="460"/>
      <c r="F4" s="461"/>
      <c r="G4" s="462"/>
      <c r="H4" s="395" t="str">
        <f t="shared" ref="H4" si="2">CONCATENATE("+",H3-5)</f>
        <v>+8</v>
      </c>
      <c r="I4" s="396">
        <f t="shared" ref="I4" ca="1" si="3">RANDBETWEEN(1,20)</f>
        <v>1</v>
      </c>
      <c r="J4" s="397">
        <f t="shared" ref="J4" ca="1" si="4">(I4+H4)</f>
        <v>9</v>
      </c>
      <c r="K4" s="459"/>
      <c r="M4" s="365"/>
    </row>
    <row r="5" spans="1:13" ht="16.2" thickBot="1" x14ac:dyDescent="0.35">
      <c r="A5" s="433" t="s">
        <v>518</v>
      </c>
      <c r="B5" s="434" t="s">
        <v>517</v>
      </c>
      <c r="C5" s="434" t="s">
        <v>517</v>
      </c>
      <c r="D5" s="434" t="s">
        <v>64</v>
      </c>
      <c r="E5" s="434" t="s">
        <v>517</v>
      </c>
      <c r="F5" s="435" t="s">
        <v>517</v>
      </c>
      <c r="G5" s="436" t="s">
        <v>517</v>
      </c>
      <c r="H5" s="451" t="str">
        <f>CONCATENATE("+",'Personal File'!$B$6+'Personal File'!$C$8+D5)</f>
        <v>+12</v>
      </c>
      <c r="I5" s="411">
        <f t="shared" ref="I5" ca="1" si="5">RANDBETWEEN(1,20)</f>
        <v>14</v>
      </c>
      <c r="J5" s="452">
        <f ca="1">(I5+H5)</f>
        <v>26</v>
      </c>
      <c r="K5" s="453"/>
      <c r="M5" s="368"/>
    </row>
    <row r="6" spans="1:13" ht="6" customHeight="1" thickTop="1" thickBot="1" x14ac:dyDescent="0.35">
      <c r="M6" s="267"/>
    </row>
    <row r="7" spans="1:13" ht="16.8" thickTop="1" thickBot="1" x14ac:dyDescent="0.35">
      <c r="A7" s="268" t="s">
        <v>8</v>
      </c>
      <c r="B7" s="269" t="s">
        <v>9</v>
      </c>
      <c r="C7" s="269" t="s">
        <v>27</v>
      </c>
      <c r="D7" s="269" t="s">
        <v>28</v>
      </c>
      <c r="E7" s="270" t="s">
        <v>69</v>
      </c>
      <c r="F7" s="269" t="s">
        <v>10</v>
      </c>
      <c r="G7" s="269" t="s">
        <v>29</v>
      </c>
      <c r="H7" s="271" t="s">
        <v>124</v>
      </c>
      <c r="I7" s="272" t="s">
        <v>184</v>
      </c>
      <c r="J7" s="271" t="s">
        <v>101</v>
      </c>
      <c r="K7" s="273" t="s">
        <v>99</v>
      </c>
      <c r="M7" s="274" t="s">
        <v>352</v>
      </c>
    </row>
    <row r="8" spans="1:13" x14ac:dyDescent="0.3">
      <c r="A8" s="454" t="s">
        <v>548</v>
      </c>
      <c r="B8" s="437" t="s">
        <v>526</v>
      </c>
      <c r="C8" s="383" t="str">
        <f>CONCATENATE('Personal File'!$C$8," +5 +4")</f>
        <v>+4 +5 +4</v>
      </c>
      <c r="D8" s="380">
        <v>4</v>
      </c>
      <c r="E8" s="380" t="s">
        <v>317</v>
      </c>
      <c r="F8" s="381" t="s">
        <v>318</v>
      </c>
      <c r="G8" s="382">
        <v>3</v>
      </c>
      <c r="H8" s="383" t="str">
        <f>CONCATENATE("+",'Personal File'!$B$6+'Personal File'!$C$9+D8+1-2)</f>
        <v>+16</v>
      </c>
      <c r="I8" s="384">
        <f ca="1">RANDBETWEEN(1,20)</f>
        <v>2</v>
      </c>
      <c r="J8" s="385">
        <f t="shared" ref="J8:J13" ca="1" si="6">(I8+H8)</f>
        <v>18</v>
      </c>
      <c r="K8" s="375" t="s">
        <v>527</v>
      </c>
      <c r="M8" s="364">
        <f>32000+3400</f>
        <v>35400</v>
      </c>
    </row>
    <row r="9" spans="1:13" x14ac:dyDescent="0.3">
      <c r="A9" s="464" t="s">
        <v>539</v>
      </c>
      <c r="B9" s="438" t="s">
        <v>526</v>
      </c>
      <c r="C9" s="389" t="str">
        <f>CONCATENATE('Personal File'!$C$8," +5 +4")</f>
        <v>+4 +5 +4</v>
      </c>
      <c r="D9" s="481">
        <v>4</v>
      </c>
      <c r="E9" s="386"/>
      <c r="F9" s="387"/>
      <c r="G9" s="388"/>
      <c r="H9" s="389" t="str">
        <f>CONCATENATE("+",'Personal File'!$B$6+'Personal File'!$C$9+D9+1-2-5)</f>
        <v>+11</v>
      </c>
      <c r="I9" s="390">
        <f t="shared" ref="I9:I16" ca="1" si="7">RANDBETWEEN(1,20)</f>
        <v>2</v>
      </c>
      <c r="J9" s="391">
        <f t="shared" ca="1" si="6"/>
        <v>13</v>
      </c>
      <c r="K9" s="376" t="s">
        <v>527</v>
      </c>
      <c r="M9" s="365"/>
    </row>
    <row r="10" spans="1:13" x14ac:dyDescent="0.3">
      <c r="A10" s="464" t="s">
        <v>540</v>
      </c>
      <c r="B10" s="438" t="s">
        <v>526</v>
      </c>
      <c r="C10" s="389" t="str">
        <f>CONCATENATE('Personal File'!$C$8," +5 +4")</f>
        <v>+4 +5 +4</v>
      </c>
      <c r="D10" s="481">
        <v>4</v>
      </c>
      <c r="E10" s="386"/>
      <c r="F10" s="387"/>
      <c r="G10" s="388"/>
      <c r="H10" s="389" t="str">
        <f>CONCATENATE("+",'Personal File'!$B$6+'Personal File'!$C$9+D10+1-2)</f>
        <v>+16</v>
      </c>
      <c r="I10" s="390">
        <f t="shared" ca="1" si="7"/>
        <v>20</v>
      </c>
      <c r="J10" s="391">
        <f t="shared" ref="J10:J11" ca="1" si="8">(I10+H10)</f>
        <v>36</v>
      </c>
      <c r="K10" s="376" t="s">
        <v>527</v>
      </c>
      <c r="M10" s="365"/>
    </row>
    <row r="11" spans="1:13" x14ac:dyDescent="0.3">
      <c r="A11" s="464" t="s">
        <v>541</v>
      </c>
      <c r="B11" s="438" t="s">
        <v>526</v>
      </c>
      <c r="C11" s="389" t="str">
        <f>CONCATENATE('Personal File'!$C$8," +5 +4")</f>
        <v>+4 +5 +4</v>
      </c>
      <c r="D11" s="481">
        <v>4</v>
      </c>
      <c r="E11" s="386"/>
      <c r="F11" s="387"/>
      <c r="G11" s="388"/>
      <c r="H11" s="389" t="str">
        <f>CONCATENATE("+",'Personal File'!$B$6+'Personal File'!$C$9+D11+1-2)</f>
        <v>+16</v>
      </c>
      <c r="I11" s="390">
        <f t="shared" ca="1" si="7"/>
        <v>20</v>
      </c>
      <c r="J11" s="391">
        <f t="shared" ca="1" si="8"/>
        <v>36</v>
      </c>
      <c r="K11" s="376" t="s">
        <v>527</v>
      </c>
      <c r="M11" s="365"/>
    </row>
    <row r="12" spans="1:13" x14ac:dyDescent="0.3">
      <c r="A12" s="401" t="s">
        <v>542</v>
      </c>
      <c r="B12" s="439" t="s">
        <v>526</v>
      </c>
      <c r="C12" s="395" t="str">
        <f>CONCATENATE('Personal File'!$C$8," +5 +4")</f>
        <v>+4 +5 +4</v>
      </c>
      <c r="D12" s="482">
        <v>4</v>
      </c>
      <c r="E12" s="392"/>
      <c r="F12" s="393"/>
      <c r="G12" s="394"/>
      <c r="H12" s="395" t="str">
        <f>CONCATENATE("+",'Personal File'!$B$6+'Personal File'!$C$9+D12+1-2-5)</f>
        <v>+11</v>
      </c>
      <c r="I12" s="396">
        <f t="shared" ca="1" si="7"/>
        <v>3</v>
      </c>
      <c r="J12" s="397">
        <f t="shared" ca="1" si="6"/>
        <v>14</v>
      </c>
      <c r="K12" s="377" t="s">
        <v>527</v>
      </c>
      <c r="M12" s="365"/>
    </row>
    <row r="13" spans="1:13" x14ac:dyDescent="0.3">
      <c r="A13" s="401" t="s">
        <v>548</v>
      </c>
      <c r="B13" s="439" t="s">
        <v>526</v>
      </c>
      <c r="C13" s="395" t="str">
        <f>CONCATENATE('Personal File'!$C$8," +5 +4")</f>
        <v>+4 +5 +4</v>
      </c>
      <c r="D13" s="482">
        <v>4</v>
      </c>
      <c r="E13" s="398" t="s">
        <v>317</v>
      </c>
      <c r="F13" s="399" t="s">
        <v>318</v>
      </c>
      <c r="G13" s="400">
        <v>3</v>
      </c>
      <c r="H13" s="395" t="str">
        <f>CONCATENATE("+",'Personal File'!$B$6+'Personal File'!$C$9+D13+1)</f>
        <v>+18</v>
      </c>
      <c r="I13" s="396">
        <f t="shared" ca="1" si="7"/>
        <v>6</v>
      </c>
      <c r="J13" s="397">
        <f t="shared" ca="1" si="6"/>
        <v>24</v>
      </c>
      <c r="K13" s="377" t="s">
        <v>527</v>
      </c>
      <c r="M13" s="365"/>
    </row>
    <row r="14" spans="1:13" x14ac:dyDescent="0.3">
      <c r="A14" s="401" t="s">
        <v>565</v>
      </c>
      <c r="B14" s="403"/>
      <c r="C14" s="440" t="s">
        <v>566</v>
      </c>
      <c r="D14" s="392"/>
      <c r="E14" s="428"/>
      <c r="F14" s="429"/>
      <c r="G14" s="402"/>
      <c r="H14" s="430"/>
      <c r="I14" s="431" t="s">
        <v>517</v>
      </c>
      <c r="J14" s="432" t="s">
        <v>517</v>
      </c>
      <c r="K14" s="377" t="s">
        <v>567</v>
      </c>
      <c r="M14" s="366">
        <v>6000</v>
      </c>
    </row>
    <row r="15" spans="1:13" x14ac:dyDescent="0.3">
      <c r="A15" s="465" t="s">
        <v>353</v>
      </c>
      <c r="B15" s="403" t="s">
        <v>526</v>
      </c>
      <c r="C15" s="404">
        <f>ROUNDDOWN(SUM('Personal File'!$E$3:$E$4)/3,0)</f>
        <v>4</v>
      </c>
      <c r="D15" s="403">
        <v>0</v>
      </c>
      <c r="E15" s="403" t="s">
        <v>317</v>
      </c>
      <c r="F15" s="403" t="s">
        <v>318</v>
      </c>
      <c r="G15" s="405">
        <v>0</v>
      </c>
      <c r="H15" s="405" t="str">
        <f>CONCATENATE("+",'Personal File'!$B$6+'Personal File'!$C$12+D15+1)</f>
        <v>+12</v>
      </c>
      <c r="I15" s="406">
        <f t="shared" ca="1" si="7"/>
        <v>15</v>
      </c>
      <c r="J15" s="407">
        <f t="shared" ref="J15:J16" ca="1" si="9">(I15+H15)</f>
        <v>27</v>
      </c>
      <c r="K15" s="378" t="s">
        <v>527</v>
      </c>
      <c r="M15" s="367"/>
    </row>
    <row r="16" spans="1:13" ht="16.2" thickBot="1" x14ac:dyDescent="0.35">
      <c r="A16" s="466" t="s">
        <v>363</v>
      </c>
      <c r="B16" s="408" t="s">
        <v>526</v>
      </c>
      <c r="C16" s="409">
        <f>ROUNDDOWN(SUM('Personal File'!$E$3:$E$4)/3,0)</f>
        <v>4</v>
      </c>
      <c r="D16" s="408">
        <v>0</v>
      </c>
      <c r="E16" s="408" t="s">
        <v>317</v>
      </c>
      <c r="F16" s="408" t="s">
        <v>318</v>
      </c>
      <c r="G16" s="410">
        <v>0</v>
      </c>
      <c r="H16" s="410" t="str">
        <f>CONCATENATE("+",'Personal File'!$B$6+'Personal File'!$C$12+D16+1-5)</f>
        <v>+7</v>
      </c>
      <c r="I16" s="411">
        <f t="shared" ca="1" si="7"/>
        <v>15</v>
      </c>
      <c r="J16" s="412">
        <f t="shared" ca="1" si="9"/>
        <v>22</v>
      </c>
      <c r="K16" s="379" t="s">
        <v>527</v>
      </c>
      <c r="M16" s="368"/>
    </row>
    <row r="17" spans="1:13" ht="6" customHeight="1" thickTop="1" thickBot="1" x14ac:dyDescent="0.35">
      <c r="D17" s="275"/>
      <c r="E17" s="275"/>
      <c r="G17" s="276"/>
      <c r="H17" s="276"/>
      <c r="I17" s="276"/>
      <c r="J17" s="276"/>
      <c r="M17" s="276"/>
    </row>
    <row r="18" spans="1:13" ht="16.8" thickTop="1" thickBot="1" x14ac:dyDescent="0.35">
      <c r="A18" s="268" t="s">
        <v>74</v>
      </c>
      <c r="B18" s="269" t="s">
        <v>18</v>
      </c>
      <c r="C18" s="269" t="s">
        <v>36</v>
      </c>
      <c r="D18" s="269" t="s">
        <v>101</v>
      </c>
      <c r="E18" s="269" t="s">
        <v>102</v>
      </c>
      <c r="F18" s="269" t="s">
        <v>103</v>
      </c>
      <c r="G18" s="269" t="s">
        <v>29</v>
      </c>
      <c r="H18" s="277" t="s">
        <v>99</v>
      </c>
      <c r="I18" s="278"/>
      <c r="J18" s="278"/>
      <c r="K18" s="279"/>
      <c r="M18" s="274" t="s">
        <v>352</v>
      </c>
    </row>
    <row r="19" spans="1:13" x14ac:dyDescent="0.3">
      <c r="A19" s="319" t="s">
        <v>519</v>
      </c>
      <c r="B19" s="380">
        <v>6</v>
      </c>
      <c r="C19" s="380">
        <v>6</v>
      </c>
      <c r="D19" s="380">
        <v>0</v>
      </c>
      <c r="E19" s="427">
        <v>0.1</v>
      </c>
      <c r="F19" s="380" t="s">
        <v>187</v>
      </c>
      <c r="G19" s="382">
        <v>10</v>
      </c>
      <c r="H19" s="280" t="s">
        <v>516</v>
      </c>
      <c r="I19" s="280"/>
      <c r="J19" s="280"/>
      <c r="K19" s="281"/>
      <c r="M19" s="369">
        <v>5100</v>
      </c>
    </row>
    <row r="20" spans="1:13" ht="16.2" thickBot="1" x14ac:dyDescent="0.35">
      <c r="A20" s="413"/>
      <c r="B20" s="414"/>
      <c r="C20" s="415"/>
      <c r="D20" s="414"/>
      <c r="E20" s="416"/>
      <c r="F20" s="414"/>
      <c r="G20" s="417"/>
      <c r="H20" s="282"/>
      <c r="I20" s="282"/>
      <c r="J20" s="282"/>
      <c r="K20" s="283"/>
      <c r="M20" s="370"/>
    </row>
    <row r="21" spans="1:13" ht="6.75" customHeight="1" thickTop="1" thickBot="1" x14ac:dyDescent="0.35">
      <c r="M21" s="267"/>
    </row>
    <row r="22" spans="1:13" ht="16.8" thickTop="1" thickBot="1" x14ac:dyDescent="0.35">
      <c r="A22" s="284"/>
      <c r="B22" s="276"/>
      <c r="C22" s="285" t="s">
        <v>75</v>
      </c>
      <c r="D22" s="278"/>
      <c r="E22" s="286"/>
      <c r="F22" s="277" t="s">
        <v>7</v>
      </c>
      <c r="G22" s="269" t="s">
        <v>29</v>
      </c>
      <c r="H22" s="271" t="s">
        <v>124</v>
      </c>
      <c r="I22" s="277" t="s">
        <v>99</v>
      </c>
      <c r="J22" s="278"/>
      <c r="K22" s="279"/>
      <c r="M22" s="274" t="s">
        <v>352</v>
      </c>
    </row>
    <row r="23" spans="1:13" x14ac:dyDescent="0.3">
      <c r="A23" s="284"/>
      <c r="B23" s="276"/>
      <c r="C23" s="287" t="s">
        <v>299</v>
      </c>
      <c r="D23" s="288"/>
      <c r="E23" s="423"/>
      <c r="F23" s="418">
        <v>150</v>
      </c>
      <c r="G23" s="419">
        <f t="shared" ref="G23" si="10">(F23*3)/20</f>
        <v>22.5</v>
      </c>
      <c r="H23" s="420" t="s">
        <v>64</v>
      </c>
      <c r="I23" s="289"/>
      <c r="J23" s="289"/>
      <c r="K23" s="290"/>
      <c r="M23" s="371">
        <v>0</v>
      </c>
    </row>
    <row r="24" spans="1:13" ht="16.2" thickBot="1" x14ac:dyDescent="0.35">
      <c r="C24" s="291" t="s">
        <v>323</v>
      </c>
      <c r="D24" s="292"/>
      <c r="E24" s="424"/>
      <c r="F24" s="421">
        <v>60</v>
      </c>
      <c r="G24" s="417">
        <f>(F24*3)/20</f>
        <v>9</v>
      </c>
      <c r="H24" s="422" t="s">
        <v>64</v>
      </c>
      <c r="I24" s="293" t="s">
        <v>528</v>
      </c>
      <c r="J24" s="293"/>
      <c r="K24" s="294"/>
      <c r="M24" s="370">
        <v>0</v>
      </c>
    </row>
    <row r="25" spans="1:13" ht="6" customHeight="1" thickTop="1" thickBot="1" x14ac:dyDescent="0.35">
      <c r="M25" s="267"/>
    </row>
    <row r="26" spans="1:13" ht="16.8" thickTop="1" thickBot="1" x14ac:dyDescent="0.35">
      <c r="C26" s="285" t="s">
        <v>335</v>
      </c>
      <c r="D26" s="278"/>
      <c r="E26" s="278"/>
      <c r="F26" s="278"/>
      <c r="G26" s="295" t="s">
        <v>7</v>
      </c>
      <c r="H26" s="295" t="s">
        <v>4</v>
      </c>
      <c r="I26" s="295" t="s">
        <v>336</v>
      </c>
      <c r="J26" s="277" t="s">
        <v>99</v>
      </c>
      <c r="K26" s="279"/>
      <c r="M26" s="274" t="s">
        <v>352</v>
      </c>
    </row>
    <row r="27" spans="1:13" x14ac:dyDescent="0.3">
      <c r="C27" s="296" t="s">
        <v>546</v>
      </c>
      <c r="D27" s="297"/>
      <c r="E27" s="297"/>
      <c r="F27" s="297"/>
      <c r="G27" s="426">
        <v>0</v>
      </c>
      <c r="H27" s="426">
        <v>2</v>
      </c>
      <c r="I27" s="426">
        <v>4</v>
      </c>
      <c r="J27" s="425"/>
      <c r="K27" s="298"/>
      <c r="M27" s="366">
        <f t="shared" ref="M27" si="11">300*G27</f>
        <v>0</v>
      </c>
    </row>
    <row r="28" spans="1:13" x14ac:dyDescent="0.3">
      <c r="C28" s="296" t="s">
        <v>547</v>
      </c>
      <c r="D28" s="297"/>
      <c r="E28" s="297"/>
      <c r="F28" s="297"/>
      <c r="G28" s="426">
        <v>1</v>
      </c>
      <c r="H28" s="426">
        <v>2</v>
      </c>
      <c r="I28" s="426">
        <v>4</v>
      </c>
      <c r="J28" s="425"/>
      <c r="K28" s="298"/>
      <c r="M28" s="475">
        <f t="shared" ref="M28" si="12">300*G28</f>
        <v>300</v>
      </c>
    </row>
    <row r="29" spans="1:13" ht="16.2" thickBot="1" x14ac:dyDescent="0.35">
      <c r="C29" s="299" t="s">
        <v>544</v>
      </c>
      <c r="D29" s="292"/>
      <c r="E29" s="292"/>
      <c r="F29" s="292"/>
      <c r="G29" s="422">
        <v>1</v>
      </c>
      <c r="H29" s="422">
        <v>2</v>
      </c>
      <c r="I29" s="422">
        <v>4</v>
      </c>
      <c r="J29" s="293" t="s">
        <v>545</v>
      </c>
      <c r="K29" s="283"/>
      <c r="M29" s="370">
        <f>750*G29</f>
        <v>750</v>
      </c>
    </row>
    <row r="30" spans="1:13" ht="16.2" thickTop="1" x14ac:dyDescent="0.3">
      <c r="M30" s="372"/>
    </row>
    <row r="31" spans="1:13" x14ac:dyDescent="0.3">
      <c r="M31" s="267"/>
    </row>
    <row r="32" spans="1:13" x14ac:dyDescent="0.3">
      <c r="M32" s="267"/>
    </row>
    <row r="33" spans="13:13" x14ac:dyDescent="0.3">
      <c r="M33" s="267"/>
    </row>
    <row r="34" spans="13:13" x14ac:dyDescent="0.3">
      <c r="M34" s="267"/>
    </row>
    <row r="35" spans="13:13" x14ac:dyDescent="0.3">
      <c r="M35" s="267"/>
    </row>
    <row r="36" spans="13:13" x14ac:dyDescent="0.3">
      <c r="M36" s="267"/>
    </row>
    <row r="37" spans="13:13" x14ac:dyDescent="0.3">
      <c r="M37" s="267"/>
    </row>
  </sheetData>
  <phoneticPr fontId="0" type="noConversion"/>
  <conditionalFormatting sqref="B20">
    <cfRule type="cellIs" dxfId="4" priority="29" operator="equal">
      <formula>2</formula>
    </cfRule>
  </conditionalFormatting>
  <conditionalFormatting sqref="I3:I5">
    <cfRule type="cellIs" dxfId="3" priority="3" operator="equal">
      <formula>20</formula>
    </cfRule>
    <cfRule type="cellIs" dxfId="2" priority="4" operator="equal">
      <formula>1</formula>
    </cfRule>
  </conditionalFormatting>
  <conditionalFormatting sqref="I8:I16">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8"/>
  <sheetViews>
    <sheetView showGridLines="0" workbookViewId="0"/>
  </sheetViews>
  <sheetFormatPr defaultColWidth="13" defaultRowHeight="15.6" x14ac:dyDescent="0.3"/>
  <cols>
    <col min="1" max="1" width="29.796875" style="267" bestFit="1" customWidth="1"/>
    <col min="2" max="2" width="4.69921875" style="267" bestFit="1" customWidth="1"/>
    <col min="3" max="3" width="4" style="276" bestFit="1" customWidth="1"/>
    <col min="4" max="4" width="12.59765625" style="36" bestFit="1" customWidth="1"/>
    <col min="5" max="5" width="17.8984375" style="36" bestFit="1" customWidth="1"/>
    <col min="6" max="6" width="2.3984375" style="267" customWidth="1"/>
    <col min="7" max="7" width="9" style="36" bestFit="1" customWidth="1"/>
    <col min="8" max="8" width="7.69921875" style="267" bestFit="1" customWidth="1"/>
    <col min="9" max="16384" width="13" style="36"/>
  </cols>
  <sheetData>
    <row r="1" spans="1:8" ht="23.4" thickBot="1" x14ac:dyDescent="0.35">
      <c r="A1" s="266" t="s">
        <v>96</v>
      </c>
      <c r="B1" s="266"/>
      <c r="C1" s="301"/>
      <c r="D1" s="266"/>
      <c r="E1" s="266"/>
    </row>
    <row r="2" spans="1:8" s="267" customFormat="1" ht="16.8" thickTop="1" thickBot="1" x14ac:dyDescent="0.35">
      <c r="A2" s="302" t="s">
        <v>97</v>
      </c>
      <c r="B2" s="302" t="s">
        <v>7</v>
      </c>
      <c r="C2" s="303" t="s">
        <v>29</v>
      </c>
      <c r="D2" s="304" t="s">
        <v>98</v>
      </c>
      <c r="E2" s="305" t="s">
        <v>99</v>
      </c>
      <c r="G2" s="306" t="s">
        <v>352</v>
      </c>
    </row>
    <row r="3" spans="1:8" x14ac:dyDescent="0.3">
      <c r="A3" s="307" t="s">
        <v>301</v>
      </c>
      <c r="B3" s="308">
        <v>1</v>
      </c>
      <c r="C3" s="309" t="s">
        <v>302</v>
      </c>
      <c r="D3" s="310"/>
      <c r="E3" s="311"/>
      <c r="G3" s="473">
        <v>0</v>
      </c>
    </row>
    <row r="4" spans="1:8" x14ac:dyDescent="0.3">
      <c r="A4" s="325" t="s">
        <v>300</v>
      </c>
      <c r="B4" s="332">
        <v>1</v>
      </c>
      <c r="C4" s="327">
        <v>0</v>
      </c>
      <c r="D4" s="341"/>
      <c r="E4" s="311"/>
      <c r="G4" s="474">
        <v>0</v>
      </c>
    </row>
    <row r="5" spans="1:8" x14ac:dyDescent="0.3">
      <c r="A5" s="325" t="s">
        <v>543</v>
      </c>
      <c r="B5" s="332">
        <v>1</v>
      </c>
      <c r="C5" s="327">
        <v>0</v>
      </c>
      <c r="D5" s="341"/>
      <c r="E5" s="311"/>
      <c r="F5" s="324"/>
      <c r="G5" s="475">
        <v>3000</v>
      </c>
    </row>
    <row r="6" spans="1:8" x14ac:dyDescent="0.3">
      <c r="A6" s="325" t="s">
        <v>533</v>
      </c>
      <c r="B6" s="332">
        <v>1</v>
      </c>
      <c r="C6" s="327">
        <v>1</v>
      </c>
      <c r="D6" s="341"/>
      <c r="E6" s="311"/>
      <c r="F6" s="300"/>
      <c r="G6" s="476">
        <v>750</v>
      </c>
    </row>
    <row r="7" spans="1:8" x14ac:dyDescent="0.3">
      <c r="A7" s="325" t="s">
        <v>520</v>
      </c>
      <c r="B7" s="332">
        <v>1</v>
      </c>
      <c r="C7" s="327">
        <v>1</v>
      </c>
      <c r="D7" s="341" t="s">
        <v>521</v>
      </c>
      <c r="E7" s="311"/>
      <c r="G7" s="476">
        <v>60</v>
      </c>
    </row>
    <row r="8" spans="1:8" ht="16.2" thickBot="1" x14ac:dyDescent="0.35">
      <c r="A8" s="312" t="s">
        <v>564</v>
      </c>
      <c r="B8" s="313">
        <v>1</v>
      </c>
      <c r="C8" s="314">
        <v>0</v>
      </c>
      <c r="D8" s="442"/>
      <c r="E8" s="316"/>
      <c r="G8" s="477">
        <v>10000</v>
      </c>
      <c r="H8" s="324"/>
    </row>
    <row r="9" spans="1:8" ht="24" thickTop="1" thickBot="1" x14ac:dyDescent="0.35">
      <c r="A9" s="266" t="s">
        <v>100</v>
      </c>
      <c r="B9" s="266"/>
      <c r="C9" s="317"/>
      <c r="D9" s="266"/>
      <c r="E9" s="318"/>
      <c r="G9" s="317"/>
    </row>
    <row r="10" spans="1:8" ht="16.8" thickTop="1" thickBot="1" x14ac:dyDescent="0.35">
      <c r="A10" s="302" t="s">
        <v>97</v>
      </c>
      <c r="B10" s="302" t="s">
        <v>7</v>
      </c>
      <c r="C10" s="303" t="s">
        <v>29</v>
      </c>
      <c r="D10" s="304" t="s">
        <v>98</v>
      </c>
      <c r="E10" s="305" t="s">
        <v>99</v>
      </c>
      <c r="G10" s="306" t="s">
        <v>352</v>
      </c>
    </row>
    <row r="11" spans="1:8" x14ac:dyDescent="0.3">
      <c r="A11" s="319" t="s">
        <v>324</v>
      </c>
      <c r="B11" s="320">
        <v>1</v>
      </c>
      <c r="C11" s="321">
        <v>2</v>
      </c>
      <c r="D11" s="322"/>
      <c r="E11" s="323"/>
      <c r="F11" s="324"/>
      <c r="G11" s="478">
        <v>0</v>
      </c>
    </row>
    <row r="12" spans="1:8" x14ac:dyDescent="0.3">
      <c r="A12" s="325" t="s">
        <v>329</v>
      </c>
      <c r="B12" s="326">
        <v>1</v>
      </c>
      <c r="C12" s="327">
        <v>0</v>
      </c>
      <c r="D12" s="328"/>
      <c r="E12" s="329"/>
      <c r="F12" s="324"/>
      <c r="G12" s="479">
        <v>0</v>
      </c>
    </row>
    <row r="13" spans="1:8" x14ac:dyDescent="0.3">
      <c r="A13" s="484" t="s">
        <v>553</v>
      </c>
      <c r="B13" s="326">
        <v>1</v>
      </c>
      <c r="C13" s="309">
        <v>4</v>
      </c>
      <c r="D13" s="485" t="s">
        <v>554</v>
      </c>
      <c r="E13" s="486"/>
      <c r="F13" s="300"/>
      <c r="G13" s="473">
        <v>7200</v>
      </c>
    </row>
    <row r="14" spans="1:8" x14ac:dyDescent="0.3">
      <c r="A14" s="325" t="s">
        <v>326</v>
      </c>
      <c r="B14" s="326">
        <v>1</v>
      </c>
      <c r="C14" s="327">
        <v>0</v>
      </c>
      <c r="D14" s="330"/>
      <c r="E14" s="329"/>
      <c r="F14" s="324"/>
      <c r="G14" s="479">
        <v>0</v>
      </c>
    </row>
    <row r="15" spans="1:8" x14ac:dyDescent="0.3">
      <c r="A15" s="325" t="s">
        <v>342</v>
      </c>
      <c r="B15" s="326">
        <v>1</v>
      </c>
      <c r="C15" s="327">
        <v>0</v>
      </c>
      <c r="D15" s="328"/>
      <c r="E15" s="329"/>
      <c r="F15" s="324"/>
      <c r="G15" s="479">
        <v>0</v>
      </c>
    </row>
    <row r="16" spans="1:8" x14ac:dyDescent="0.3">
      <c r="A16" s="325" t="s">
        <v>343</v>
      </c>
      <c r="B16" s="326">
        <v>1</v>
      </c>
      <c r="C16" s="327">
        <v>0</v>
      </c>
      <c r="D16" s="330"/>
      <c r="E16" s="329"/>
      <c r="F16" s="324"/>
      <c r="G16" s="479">
        <v>0</v>
      </c>
    </row>
    <row r="17" spans="1:7" x14ac:dyDescent="0.3">
      <c r="A17" s="325" t="s">
        <v>303</v>
      </c>
      <c r="B17" s="326">
        <v>1</v>
      </c>
      <c r="C17" s="331">
        <v>0</v>
      </c>
      <c r="D17" s="328"/>
      <c r="E17" s="329"/>
      <c r="G17" s="480">
        <v>0</v>
      </c>
    </row>
    <row r="18" spans="1:7" x14ac:dyDescent="0.3">
      <c r="A18" s="325" t="s">
        <v>340</v>
      </c>
      <c r="B18" s="326">
        <v>1</v>
      </c>
      <c r="C18" s="327">
        <v>0</v>
      </c>
      <c r="D18" s="330"/>
      <c r="E18" s="329"/>
      <c r="G18" s="479">
        <v>0</v>
      </c>
    </row>
    <row r="19" spans="1:7" x14ac:dyDescent="0.3">
      <c r="A19" s="325" t="s">
        <v>341</v>
      </c>
      <c r="B19" s="326">
        <v>2</v>
      </c>
      <c r="C19" s="327">
        <f>B19/5</f>
        <v>0.4</v>
      </c>
      <c r="D19" s="328"/>
      <c r="E19" s="329"/>
      <c r="G19" s="479">
        <v>0</v>
      </c>
    </row>
    <row r="20" spans="1:7" x14ac:dyDescent="0.3">
      <c r="A20" s="325" t="s">
        <v>344</v>
      </c>
      <c r="B20" s="326">
        <v>1</v>
      </c>
      <c r="C20" s="327">
        <v>0</v>
      </c>
      <c r="D20" s="330"/>
      <c r="E20" s="329"/>
      <c r="G20" s="479">
        <v>0</v>
      </c>
    </row>
    <row r="21" spans="1:7" x14ac:dyDescent="0.3">
      <c r="A21" s="325" t="s">
        <v>327</v>
      </c>
      <c r="B21" s="326">
        <v>2</v>
      </c>
      <c r="C21" s="327">
        <v>1</v>
      </c>
      <c r="D21" s="330"/>
      <c r="E21" s="329"/>
      <c r="G21" s="479">
        <v>0</v>
      </c>
    </row>
    <row r="22" spans="1:7" x14ac:dyDescent="0.3">
      <c r="A22" s="325" t="s">
        <v>328</v>
      </c>
      <c r="B22" s="326">
        <v>1</v>
      </c>
      <c r="C22" s="327">
        <v>5</v>
      </c>
      <c r="D22" s="328" t="s">
        <v>187</v>
      </c>
      <c r="E22" s="329"/>
      <c r="G22" s="479">
        <v>0</v>
      </c>
    </row>
    <row r="23" spans="1:7" x14ac:dyDescent="0.3">
      <c r="A23" s="325" t="s">
        <v>339</v>
      </c>
      <c r="B23" s="326">
        <v>2</v>
      </c>
      <c r="C23" s="327">
        <f>B23*0.2</f>
        <v>0.4</v>
      </c>
      <c r="D23" s="330"/>
      <c r="E23" s="329"/>
      <c r="G23" s="479">
        <v>0</v>
      </c>
    </row>
    <row r="24" spans="1:7" ht="16.2" thickBot="1" x14ac:dyDescent="0.35">
      <c r="A24" s="312" t="s">
        <v>325</v>
      </c>
      <c r="B24" s="313">
        <v>1</v>
      </c>
      <c r="C24" s="314">
        <v>4</v>
      </c>
      <c r="D24" s="315"/>
      <c r="E24" s="316"/>
      <c r="G24" s="477">
        <v>0</v>
      </c>
    </row>
    <row r="25" spans="1:7" ht="9" customHeight="1" thickTop="1" x14ac:dyDescent="0.3"/>
    <row r="26" spans="1:7" x14ac:dyDescent="0.3">
      <c r="E26" s="72" t="s">
        <v>356</v>
      </c>
      <c r="F26" s="300"/>
      <c r="G26" s="493">
        <f>SUM(G3:G24,Martial!M3:M29)</f>
        <v>76860</v>
      </c>
    </row>
    <row r="27" spans="1:7" x14ac:dyDescent="0.3">
      <c r="E27" s="72" t="s">
        <v>568</v>
      </c>
      <c r="G27" s="493">
        <v>88000</v>
      </c>
    </row>
    <row r="28" spans="1:7" x14ac:dyDescent="0.3">
      <c r="E28" s="72" t="s">
        <v>569</v>
      </c>
      <c r="F28" s="300"/>
      <c r="G28" s="493">
        <f>G27-G26</f>
        <v>11140</v>
      </c>
    </row>
  </sheetData>
  <sortState xmlns:xlrd2="http://schemas.microsoft.com/office/spreadsheetml/2017/richdata2" ref="A8:E23">
    <sortCondition ref="A8:A23"/>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Solonor</vt:lpstr>
      <vt:lpstr>Spells</vt:lpstr>
      <vt:lpstr>Feats</vt:lpstr>
      <vt:lpstr>Martial</vt:lpstr>
      <vt:lpstr>Equipment</vt:lpstr>
      <vt:lpstr>'Personal File'!Print_Area</vt:lpstr>
      <vt:lpstr>Skills!Print_Area</vt:lpstr>
      <vt:lpstr>Solonor!Print_Area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2013-10-18T14:33:00Z</cp:lastPrinted>
  <dcterms:created xsi:type="dcterms:W3CDTF">2000-10-24T15:39:59Z</dcterms:created>
  <dcterms:modified xsi:type="dcterms:W3CDTF">2024-06-13T19:15:16Z</dcterms:modified>
</cp:coreProperties>
</file>