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FoL\NPCs\"/>
    </mc:Choice>
  </mc:AlternateContent>
  <xr:revisionPtr revIDLastSave="0" documentId="13_ncr:1_{A78EBFFE-6B1F-48B7-9D3D-2153150132CF}"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 name="Familiar" sheetId="22" r:id="rId7"/>
  </sheets>
  <definedNames>
    <definedName name="_xlnm.Print_Area" localSheetId="5">Equipment!#REF!</definedName>
    <definedName name="_xlnm.Print_Area" localSheetId="6">Familiar!$A$1:$H$23</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7" l="1"/>
  <c r="B6" i="22" l="1"/>
  <c r="B6" i="4" l="1"/>
  <c r="B5" i="15" l="1"/>
  <c r="B4" i="15"/>
  <c r="B3" i="15"/>
  <c r="E7" i="22" l="1"/>
  <c r="E8" i="22"/>
  <c r="E9" i="22"/>
  <c r="C9" i="22"/>
  <c r="C8" i="22"/>
  <c r="C7" i="22"/>
  <c r="C6" i="22"/>
  <c r="C5" i="22"/>
  <c r="C4" i="22"/>
  <c r="C5" i="17" l="1"/>
  <c r="B13" i="4"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G5" i="17" l="1"/>
  <c r="C21" i="19" l="1"/>
  <c r="F5" i="17" l="1"/>
  <c r="G8" i="19" l="1"/>
  <c r="G23" i="19"/>
  <c r="D8" i="17" l="1"/>
  <c r="E5" i="17" l="1"/>
  <c r="B42" i="15" l="1"/>
  <c r="I7" i="6" l="1"/>
  <c r="H3" i="15" l="1"/>
  <c r="H5" i="15"/>
  <c r="H4" i="15"/>
  <c r="I8" i="6" l="1"/>
  <c r="I4" i="6"/>
  <c r="I3" i="6"/>
  <c r="C13" i="4" l="1"/>
  <c r="H6" i="17" s="1"/>
  <c r="C12" i="4"/>
  <c r="D5" i="15" s="1"/>
  <c r="C11" i="4"/>
  <c r="C10" i="4"/>
  <c r="E10" i="4" s="1"/>
  <c r="B3" i="22" s="1"/>
  <c r="C9" i="4"/>
  <c r="E11" i="4" s="1"/>
  <c r="C8" i="4"/>
  <c r="F6" i="17" l="1"/>
  <c r="G6" i="17"/>
  <c r="E13" i="4"/>
  <c r="E12" i="4" s="1"/>
  <c r="B7" i="4"/>
  <c r="E53" i="15"/>
  <c r="E51" i="15"/>
  <c r="E52" i="15"/>
  <c r="B6" i="17"/>
  <c r="C6" i="17"/>
  <c r="K6" i="17"/>
  <c r="D6" i="17"/>
  <c r="E6" i="17"/>
  <c r="I6" i="17"/>
  <c r="J6" i="17"/>
  <c r="E50" i="15"/>
  <c r="E47" i="15"/>
  <c r="E43" i="15"/>
  <c r="E46" i="15"/>
  <c r="E49" i="15"/>
  <c r="E45" i="15"/>
  <c r="E48" i="15"/>
  <c r="E44" i="15"/>
  <c r="D3" i="15"/>
  <c r="E3" i="15" s="1"/>
  <c r="H7" i="6"/>
  <c r="J7" i="6" s="1"/>
  <c r="H8" i="6"/>
  <c r="J8" i="6" s="1"/>
  <c r="E5" i="15"/>
  <c r="G5" i="15"/>
  <c r="I5" i="15" s="1"/>
  <c r="D4" i="15"/>
  <c r="E42" i="15" l="1"/>
  <c r="G3" i="15"/>
  <c r="I3" i="15" s="1"/>
  <c r="E4" i="15"/>
  <c r="G4" i="15"/>
  <c r="I4" i="15" s="1"/>
  <c r="H41" i="15" l="1"/>
  <c r="H7" i="15"/>
  <c r="H6" i="15"/>
  <c r="K5" i="17" l="1"/>
  <c r="J5" i="17"/>
  <c r="D5" i="17"/>
  <c r="I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 xml:space="preserve">Sorceress +3
Incantatrix +3
</t>
        </r>
        <r>
          <rPr>
            <i/>
            <sz val="12"/>
            <color indexed="81"/>
            <rFont val="Times New Roman"/>
            <family val="1"/>
          </rPr>
          <t>bless +1
haste +1</t>
        </r>
      </text>
    </comment>
    <comment ref="C7" authorId="0" shapeId="0" xr:uid="{00000000-0006-0000-0000-000002000000}">
      <text>
        <r>
          <rPr>
            <sz val="12"/>
            <color indexed="81"/>
            <rFont val="Times New Roman"/>
            <family val="1"/>
          </rPr>
          <t>Improved Initiative +4</t>
        </r>
      </text>
    </comment>
    <comment ref="E8" authorId="0" shapeId="0" xr:uid="{00000000-0006-0000-0000-000003000000}">
      <text>
        <r>
          <rPr>
            <sz val="12"/>
            <color indexed="81"/>
            <rFont val="Times New Roman"/>
            <family val="1"/>
          </rPr>
          <t>See PHB 162</t>
        </r>
      </text>
    </comment>
    <comment ref="B9" authorId="0" shapeId="0" xr:uid="{00000000-0006-0000-0000-000004000000}">
      <text>
        <r>
          <rPr>
            <sz val="12"/>
            <color indexed="81"/>
            <rFont val="Times New Roman"/>
            <family val="1"/>
          </rPr>
          <t>Gloves of Dexterity +2</t>
        </r>
      </text>
    </comment>
    <comment ref="E10" authorId="0" shapeId="0" xr:uid="{00000000-0006-0000-0000-000005000000}">
      <text>
        <r>
          <rPr>
            <sz val="12"/>
            <color indexed="81"/>
            <rFont val="Times New Roman"/>
            <family val="1"/>
          </rPr>
          <t>[(6 * 4 Sorcerer) * 75%]
+ [(5 * 4 Incantatrix) * 75%]
+ (11 * 0 Con)</t>
        </r>
      </text>
    </comment>
    <comment ref="E11" authorId="0" shapeId="0" xr:uid="{00000000-0006-0000-0000-000006000000}">
      <text>
        <r>
          <rPr>
            <i/>
            <sz val="12"/>
            <color indexed="81"/>
            <rFont val="Times New Roman"/>
            <family val="1"/>
          </rPr>
          <t>aid +1        bless +1
haste +1</t>
        </r>
      </text>
    </comment>
    <comment ref="B13" authorId="0" shapeId="0" xr:uid="{00000000-0006-0000-0000-000007000000}">
      <text>
        <r>
          <rPr>
            <sz val="12"/>
            <color indexed="81"/>
            <rFont val="Times New Roman"/>
            <family val="1"/>
          </rPr>
          <t>Cloak of Charisma +2
Ioun Stones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11" authorId="0" shapeId="0" xr:uid="{00000000-0006-0000-0100-000002000000}">
      <text>
        <r>
          <rPr>
            <sz val="12"/>
            <color indexed="81"/>
            <rFont val="Times New Roman"/>
            <family val="1"/>
          </rPr>
          <t>Profession Synergy +2</t>
        </r>
      </text>
    </comment>
    <comment ref="F15" authorId="0" shapeId="0" xr:uid="{00000000-0006-0000-0100-000003000000}">
      <text>
        <r>
          <rPr>
            <sz val="12"/>
            <color indexed="81"/>
            <rFont val="Times New Roman"/>
            <family val="1"/>
          </rPr>
          <t>Silverbrow +2</t>
        </r>
      </text>
    </comment>
    <comment ref="F26" authorId="0" shapeId="0" xr:uid="{00000000-0006-0000-0100-000004000000}">
      <text>
        <r>
          <rPr>
            <sz val="12"/>
            <color indexed="81"/>
            <rFont val="Times New Roman"/>
            <family val="1"/>
          </rPr>
          <t>Alertness +2</t>
        </r>
      </text>
    </comment>
    <comment ref="F30" authorId="0" shapeId="0" xr:uid="{00000000-0006-0000-0100-000005000000}">
      <text>
        <r>
          <rPr>
            <sz val="12"/>
            <color indexed="81"/>
            <rFont val="Times New Roman"/>
            <family val="1"/>
          </rPr>
          <t>Craft Synergy +2</t>
        </r>
      </text>
    </comment>
    <comment ref="F36" authorId="0" shapeId="0" xr:uid="{00000000-0006-0000-0100-000006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Crossbow Bolt Imbued</t>
        </r>
      </text>
    </comment>
    <comment ref="D9" authorId="0" shapeId="0" xr:uid="{00000000-0006-0000-0200-000002000000}">
      <text>
        <r>
          <rPr>
            <sz val="12"/>
            <color indexed="81"/>
            <rFont val="Times New Roman"/>
            <family val="1"/>
          </rPr>
          <t>Drop of sweat</t>
        </r>
      </text>
    </comment>
    <comment ref="D10" authorId="0" shapeId="0" xr:uid="{00000000-0006-0000-0200-000003000000}">
      <text>
        <r>
          <rPr>
            <sz val="12"/>
            <color indexed="81"/>
            <rFont val="Times New Roman"/>
            <family val="1"/>
          </rPr>
          <t>Prism, lens, or monocle</t>
        </r>
      </text>
    </comment>
    <comment ref="D12" authorId="0" shapeId="0" xr:uid="{00000000-0006-0000-0200-000004000000}">
      <text>
        <r>
          <rPr>
            <sz val="12"/>
            <color indexed="81"/>
            <rFont val="Times New Roman"/>
            <family val="1"/>
          </rPr>
          <t>metal stone or tube</t>
        </r>
      </text>
    </comment>
    <comment ref="D13" authorId="0" shapeId="0" xr:uid="{00000000-0006-0000-0200-000005000000}">
      <text>
        <r>
          <rPr>
            <sz val="12"/>
            <color indexed="81"/>
            <rFont val="Times New Roman"/>
            <family val="1"/>
          </rPr>
          <t>Pork rind or butter</t>
        </r>
      </text>
    </comment>
    <comment ref="D17" authorId="0" shapeId="0" xr:uid="{00000000-0006-0000-0200-000006000000}">
      <text>
        <r>
          <rPr>
            <sz val="12"/>
            <color indexed="81"/>
            <rFont val="Times New Roman"/>
            <family val="1"/>
          </rPr>
          <t>oil &amp; flint</t>
        </r>
      </text>
    </comment>
    <comment ref="D18" authorId="0" shapeId="0" xr:uid="{00000000-0006-0000-0200-000007000000}">
      <text>
        <r>
          <rPr>
            <sz val="12"/>
            <color indexed="81"/>
            <rFont val="Times New Roman"/>
            <family val="1"/>
          </rPr>
          <t>Holy symbol</t>
        </r>
      </text>
    </comment>
    <comment ref="D19" authorId="0" shapeId="0" xr:uid="{00000000-0006-0000-0200-000008000000}">
      <text>
        <r>
          <rPr>
            <sz val="12"/>
            <color indexed="81"/>
            <rFont val="Times New Roman"/>
            <family val="1"/>
          </rPr>
          <t>leather strap soaked in human blood</t>
        </r>
      </text>
    </comment>
    <comment ref="D20" authorId="0" shapeId="0" xr:uid="{00000000-0006-0000-0200-000009000000}">
      <text>
        <r>
          <rPr>
            <sz val="12"/>
            <color indexed="81"/>
            <rFont val="Times New Roman"/>
            <family val="1"/>
          </rPr>
          <t>Prism, lens, or monocle</t>
        </r>
      </text>
    </comment>
    <comment ref="D21" authorId="0" shapeId="0" xr:uid="{00000000-0006-0000-0200-00000A000000}">
      <text>
        <r>
          <rPr>
            <sz val="12"/>
            <color indexed="81"/>
            <rFont val="Times New Roman"/>
            <family val="1"/>
          </rPr>
          <t>Copper piece</t>
        </r>
      </text>
    </comment>
    <comment ref="D22" authorId="0" shapeId="0" xr:uid="{00000000-0006-0000-0200-00000B000000}">
      <text>
        <r>
          <rPr>
            <sz val="12"/>
            <color indexed="81"/>
            <rFont val="Times New Roman"/>
            <family val="1"/>
          </rPr>
          <t>Iron or holy symbol</t>
        </r>
      </text>
    </comment>
    <comment ref="D23" authorId="0" shapeId="0" xr:uid="{00000000-0006-0000-0200-00000C000000}">
      <text>
        <r>
          <rPr>
            <sz val="12"/>
            <color indexed="81"/>
            <rFont val="Times New Roman"/>
            <family val="1"/>
          </rPr>
          <t>Bird's wing feather</t>
        </r>
      </text>
    </comment>
    <comment ref="D24" authorId="0" shapeId="0" xr:uid="{00000000-0006-0000-0200-00000D000000}">
      <text>
        <r>
          <rPr>
            <sz val="12"/>
            <color indexed="81"/>
            <rFont val="Times New Roman"/>
            <family val="1"/>
          </rPr>
          <t>Roots</t>
        </r>
      </text>
    </comment>
    <comment ref="D26" authorId="0" shapeId="0" xr:uid="{00000000-0006-0000-0200-00000E000000}">
      <text>
        <r>
          <rPr>
            <sz val="12"/>
            <color indexed="81"/>
            <rFont val="Times New Roman"/>
            <family val="1"/>
          </rPr>
          <t>bat fur</t>
        </r>
      </text>
    </comment>
    <comment ref="D27" authorId="0" shapeId="0" xr:uid="{00000000-0006-0000-0200-00000F000000}">
      <text>
        <r>
          <rPr>
            <sz val="12"/>
            <color indexed="81"/>
            <rFont val="Times New Roman"/>
            <family val="1"/>
          </rPr>
          <t>pinch of dust &amp; a few drops of water</t>
        </r>
      </text>
    </comment>
    <comment ref="D28" authorId="0" shapeId="0" xr:uid="{00000000-0006-0000-0200-000010000000}">
      <text>
        <r>
          <rPr>
            <sz val="12"/>
            <color indexed="81"/>
            <rFont val="Times New Roman"/>
            <family val="1"/>
          </rPr>
          <t>drop of blood &amp; pinch of saltpeter</t>
        </r>
      </text>
    </comment>
    <comment ref="D31" authorId="0" shapeId="0" xr:uid="{00000000-0006-0000-0200-000011000000}">
      <text>
        <r>
          <rPr>
            <sz val="12"/>
            <color indexed="81"/>
            <rFont val="Times New Roman"/>
            <family val="1"/>
          </rPr>
          <t>drop of blood &amp; pinch of saltpeter</t>
        </r>
      </text>
    </comment>
    <comment ref="D32" authorId="0" shapeId="0" xr:uid="{00000000-0006-0000-0200-000012000000}">
      <text>
        <r>
          <rPr>
            <sz val="12"/>
            <rFont val="Times New Roman"/>
            <family val="1"/>
          </rPr>
          <t>Fistful of marbles</t>
        </r>
      </text>
    </comment>
    <comment ref="D33" authorId="0" shapeId="0" xr:uid="{00000000-0006-0000-0200-000013000000}">
      <text>
        <r>
          <rPr>
            <sz val="12"/>
            <rFont val="Times New Roman"/>
            <family val="1"/>
          </rPr>
          <t>Lime, water and earth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3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shapeId="0" xr:uid="{00000000-0006-0000-0300-000002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M3" authorId="0" shapeId="0" xr:uid="{00000000-0006-0000-0300-000003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C5" authorId="0" shapeId="0" xr:uid="{00000000-0006-0000-0300-000004000000}">
      <text>
        <r>
          <rPr>
            <b/>
            <sz val="12"/>
            <color indexed="81"/>
            <rFont val="Times New Roman"/>
            <family val="1"/>
          </rPr>
          <t xml:space="preserve">Ring of Sorcery:  </t>
        </r>
        <r>
          <rPr>
            <sz val="12"/>
            <rFont val="Times New Roman"/>
            <family val="1"/>
          </rPr>
          <t>This item doubles the number of total 1st-level daily spells.
In house item</t>
        </r>
      </text>
    </comment>
    <comment ref="O8" authorId="0" shapeId="0" xr:uid="{00000000-0006-0000-0300-000005000000}">
      <text>
        <r>
          <rPr>
            <sz val="12"/>
            <color indexed="81"/>
            <rFont val="Times New Roman"/>
            <family val="1"/>
          </rPr>
          <t>At 6th level, an incantatrix gains the ability to wrest control of a spell that requires concentration (such as implosion, major image, or summon swarm) from another spellcaster within 30 feet.  If the target spellcaster is willing, this transfer of concentration occurs automatically.  Otherwise, the incantatrix and the target spellcaster make an opposed caster level check.  A divine spellcaster receives a +2 bonus on this check.  If the incantatrix wins, she gains control of the spell for as long as she maintains concentration or until the original spell duration expires.  The spell functions as though the incantatrix were the caster (even if it is a spell she cannot cast), except that any variables determined when the spell was cast (including its caster level) remain a s determined by the original caster.  The original spellcaster can be affected by his own spell, though he receives a +2 circumstance bonus on any saving throw allowed against it.  If the incantatrix allows her concentration to lapse before the spell duration expires, the original caster may reassert control over his spell by making a successful caster level check (DC 15 + spell level).  If he fails to do so, no one controls the spell.
Player’s Guide to Faerûn 63</t>
        </r>
      </text>
    </comment>
    <comment ref="O9" authorId="0" shapeId="0" xr:uid="{00000000-0006-0000-0300-000006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0" authorId="0" shapeId="0" xr:uid="{00000000-0006-0000-0300-000007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1" authorId="0" shapeId="0" xr:uid="{00000000-0006-0000-0500-00000100000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600-000001000000}">
      <text>
        <r>
          <rPr>
            <i/>
            <sz val="12"/>
            <color indexed="81"/>
            <rFont val="Times New Roman"/>
            <family val="1"/>
          </rPr>
          <t>bear’s endurance +12</t>
        </r>
      </text>
    </comment>
    <comment ref="B6" authorId="0" shapeId="0" xr:uid="{00000000-0006-0000-0600-000002000000}">
      <text>
        <r>
          <rPr>
            <i/>
            <sz val="12"/>
            <color indexed="81"/>
            <rFont val="Times New Roman"/>
            <family val="1"/>
          </rPr>
          <t>bear’s endurance +4</t>
        </r>
      </text>
    </comment>
  </commentList>
</comments>
</file>

<file path=xl/sharedStrings.xml><?xml version="1.0" encoding="utf-8"?>
<sst xmlns="http://schemas.openxmlformats.org/spreadsheetml/2006/main" count="597" uniqueCount="325">
  <si>
    <t>Race:</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</si>
  <si>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</si>
  <si>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</si>
  <si>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</si>
  <si>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</si>
  <si>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</si>
  <si>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</si>
  <si>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</si>
  <si>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</si>
  <si>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</si>
  <si>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</si>
  <si>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</si>
  <si>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</si>
  <si>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</si>
  <si>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</si>
  <si>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</si>
  <si>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</si>
  <si>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</si>
  <si>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</si>
  <si>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</si>
  <si>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</si>
  <si>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</si>
  <si>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</si>
  <si>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</si>
  <si>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</si>
  <si>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</si>
  <si>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</si>
  <si>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</si>
  <si>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</si>
  <si>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</si>
  <si>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</si>
  <si>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</si>
  <si>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</si>
  <si>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</si>
  <si>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</si>
  <si>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</si>
  <si>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</si>
  <si>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</si>
  <si>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</si>
  <si>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</si>
  <si>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</si>
  <si>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</si>
  <si>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</si>
  <si>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</si>
  <si>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</si>
  <si>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</si>
  <si>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</si>
  <si>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</si>
  <si>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</si>
  <si>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</si>
  <si>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</si>
  <si>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</si>
  <si>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</si>
  <si>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</si>
  <si>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</si>
  <si>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</si>
  <si>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</si>
  <si>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</si>
  <si>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</si>
  <si>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</si>
  <si>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</si>
  <si>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</si>
  <si>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</si>
  <si>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</si>
  <si>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</si>
  <si>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</si>
  <si>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</si>
  <si>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</si>
  <si>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</si>
  <si>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</si>
  <si>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</si>
  <si>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</si>
  <si>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</si>
  <si>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</si>
  <si>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</si>
  <si>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</si>
  <si>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</si>
  <si>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</si>
  <si>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</si>
  <si>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</si>
  <si>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</si>
  <si>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</si>
  <si>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</si>
  <si>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</si>
  <si>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</si>
  <si>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</si>
  <si>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</si>
  <si>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</si>
  <si>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</si>
  <si>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</si>
  <si>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</si>
  <si>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</si>
  <si>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</si>
  <si>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</si>
  <si>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</si>
  <si>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</si>
  <si>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</si>
  <si>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</si>
  <si>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</si>
  <si>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</si>
  <si>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</si>
  <si>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</si>
  <si>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</si>
  <si>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</si>
  <si>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</si>
  <si>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</si>
  <si>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</si>
  <si>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</si>
  <si>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</si>
  <si>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</si>
  <si>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</si>
  <si>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</si>
  <si>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</si>
  <si>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</si>
  <si>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</si>
  <si>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</si>
  <si>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</si>
  <si>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</si>
  <si>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</si>
  <si>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</si>
  <si>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</si>
  <si>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</si>
  <si>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</si>
  <si>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</si>
  <si>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</si>
  <si>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</si>
  <si>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</si>
  <si>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</si>
  <si>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</si>
  <si>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</si>
  <si>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</si>
  <si>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</si>
  <si>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</si>
  <si>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</si>
  <si>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</si>
  <si>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</si>
  <si>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</si>
  <si>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</si>
  <si>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</si>
  <si>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</si>
  <si>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</si>
  <si>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</si>
  <si>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</si>
  <si>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</si>
  <si>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</si>
  <si>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Flask</t>
  </si>
  <si>
    <t>Mirror</t>
  </si>
  <si>
    <t>Sack</t>
  </si>
  <si>
    <t>Soap</t>
  </si>
  <si>
    <t>Artisan’s Outfit</t>
  </si>
  <si>
    <t>four</t>
  </si>
  <si>
    <t>Spell DC</t>
  </si>
  <si>
    <t>Detect Poison</t>
  </si>
  <si>
    <t>Value</t>
  </si>
  <si>
    <t>Cloak of Charisma +2</t>
  </si>
  <si>
    <t>Total Equity:</t>
  </si>
  <si>
    <t>Silverbrow Human</t>
  </si>
  <si>
    <t>Launch Bolt</t>
  </si>
  <si>
    <t>Launch Item</t>
  </si>
  <si>
    <t>Mage Hand</t>
  </si>
  <si>
    <t>Ray of Frost</t>
  </si>
  <si>
    <t>Read Magic</t>
  </si>
  <si>
    <t>Sonic Snap</t>
  </si>
  <si>
    <t>Lesser Orb of Sound</t>
  </si>
  <si>
    <t>True Strike</t>
  </si>
  <si>
    <t>Combust</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</si>
  <si>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</si>
  <si>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</si>
  <si>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</si>
  <si>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</si>
  <si>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</si>
  <si>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</si>
  <si>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</si>
  <si>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</si>
  <si>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</si>
  <si>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</si>
  <si>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</si>
  <si>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</si>
  <si>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</si>
  <si>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</si>
  <si>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</si>
  <si>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</si>
  <si>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</si>
  <si>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</si>
  <si>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</si>
  <si>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</si>
  <si>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100’ + 10’/lvl</t>
  </si>
  <si>
    <t>V F</t>
  </si>
  <si>
    <t>special</t>
  </si>
  <si>
    <t>400’ + 40’/lvl</t>
  </si>
  <si>
    <t>Dragonborn</t>
  </si>
  <si>
    <t>Racial Abilities</t>
  </si>
  <si>
    <t>Feather Fall 1/day</t>
  </si>
  <si>
    <t>No human bonus skills</t>
  </si>
  <si>
    <t>Effective Caster Level:</t>
  </si>
  <si>
    <t>Cooperative Metamagic</t>
  </si>
  <si>
    <t>Spells Known</t>
  </si>
  <si>
    <t>Scrolls and Potions</t>
  </si>
  <si>
    <t>CLev</t>
  </si>
  <si>
    <t>50 charges</t>
  </si>
  <si>
    <t>Wand of Summon Monster I</t>
  </si>
  <si>
    <t>Incx Feat 1:  Easy: Empower Spell</t>
  </si>
  <si>
    <t>1st:  Empower Spell</t>
  </si>
  <si>
    <t>3rd:  Improved Initiative</t>
  </si>
  <si>
    <t>Human:  Iron Will</t>
  </si>
  <si>
    <t>Rations</t>
  </si>
  <si>
    <t>NPC</t>
  </si>
  <si>
    <t>Sylar</t>
  </si>
  <si>
    <t>Male</t>
  </si>
  <si>
    <t>Chaotic Evil</t>
  </si>
  <si>
    <t>Ring of Protection +2</t>
  </si>
  <si>
    <t>-</t>
  </si>
  <si>
    <t>Unholy Dagger</t>
  </si>
  <si>
    <t>1d4</t>
  </si>
  <si>
    <t>2d6 evil</t>
  </si>
  <si>
    <t>1</t>
  </si>
  <si>
    <t>19-20, x2</t>
  </si>
  <si>
    <t>Prcg/Slsh</t>
  </si>
  <si>
    <t>MW Kukri</t>
  </si>
  <si>
    <t>18-20, x2</t>
  </si>
  <si>
    <t>Slashing</t>
  </si>
  <si>
    <t>Craft:  Tinkerer</t>
  </si>
  <si>
    <t>Profession:  Tinkerer</t>
  </si>
  <si>
    <t>Sorcerer</t>
  </si>
  <si>
    <t>Incantator</t>
  </si>
  <si>
    <t>Touch of Fatigue</t>
  </si>
  <si>
    <t>Book of Vile Darkness</t>
  </si>
  <si>
    <t>Fly</t>
  </si>
  <si>
    <t>V S F/DF</t>
  </si>
  <si>
    <t>Burning Blood</t>
  </si>
  <si>
    <t>Grease</t>
  </si>
  <si>
    <t>Haste</t>
  </si>
  <si>
    <t>Draconic</t>
  </si>
  <si>
    <t>Common, Abyssal,</t>
  </si>
  <si>
    <t>Metamagic Effect</t>
  </si>
  <si>
    <t>Focused Study</t>
  </si>
  <si>
    <t>Metamagic Spell Trigger</t>
  </si>
  <si>
    <t>Invisibility, Greater</t>
  </si>
  <si>
    <t>Illusion</t>
  </si>
  <si>
    <t>V</t>
  </si>
  <si>
    <t>Teleport</t>
  </si>
  <si>
    <t>Hold Person</t>
  </si>
  <si>
    <t>Enchantment</t>
  </si>
  <si>
    <t>Arcane Eye</t>
  </si>
  <si>
    <t>10 minutes</t>
  </si>
  <si>
    <t>Unlimited</t>
  </si>
  <si>
    <t>Sadism</t>
  </si>
  <si>
    <t>Prying Eyes</t>
  </si>
  <si>
    <t>1 minute</t>
  </si>
  <si>
    <t>1 mile</t>
  </si>
  <si>
    <t>1 hr/lvl</t>
  </si>
  <si>
    <t>See Invisibility</t>
  </si>
  <si>
    <t>Locate Object</t>
  </si>
  <si>
    <t>Detect Thoughts</t>
  </si>
  <si>
    <t>Identify</t>
  </si>
  <si>
    <t>Targeting Ray</t>
  </si>
  <si>
    <t>Arcane Sight</t>
  </si>
  <si>
    <t>Lavahn-Abyad</t>
  </si>
  <si>
    <t>Ring of Sorcery</t>
  </si>
  <si>
    <t>Doubles 1st-level sorcerer spells per day</t>
  </si>
  <si>
    <t>?</t>
  </si>
  <si>
    <t>Bonus Metamagic Feat:  Shape Spell</t>
  </si>
  <si>
    <t>Black Robes</t>
  </si>
  <si>
    <t>AC:</t>
  </si>
  <si>
    <t>Scroll of Greater Mage Armor</t>
  </si>
  <si>
    <t>3?</t>
  </si>
  <si>
    <t>Greater Mage Armor</t>
  </si>
  <si>
    <t>Incantator 1</t>
  </si>
  <si>
    <t>Incantator 2</t>
  </si>
  <si>
    <t>Incantator 3</t>
  </si>
  <si>
    <t>Incantator 4</t>
  </si>
  <si>
    <t>Incantator 5</t>
  </si>
  <si>
    <t>Familiar</t>
  </si>
  <si>
    <t>+7</t>
  </si>
  <si>
    <t>Flight Speed:</t>
  </si>
  <si>
    <t>50’ fly (perfect)</t>
  </si>
  <si>
    <t>Size:</t>
  </si>
  <si>
    <t>Tiny</t>
  </si>
  <si>
    <t>Land Speed:</t>
  </si>
  <si>
    <t>20’</t>
  </si>
  <si>
    <t>Fort:</t>
  </si>
  <si>
    <t>Ref:</t>
  </si>
  <si>
    <t>Will:</t>
  </si>
  <si>
    <t>Whitedrake Quasit</t>
  </si>
  <si>
    <t>Nipplechomp</t>
  </si>
  <si>
    <t>Zogar</t>
  </si>
  <si>
    <t>20</t>
  </si>
  <si>
    <t>23</t>
  </si>
  <si>
    <t>Seize Concentration</t>
  </si>
  <si>
    <r>
      <t xml:space="preserve">+1 </t>
    </r>
    <r>
      <rPr>
        <i/>
        <sz val="13"/>
        <rFont val="Times New Roman"/>
        <family val="1"/>
      </rPr>
      <t>haste</t>
    </r>
  </si>
  <si>
    <t>9th:  Silent Spell</t>
  </si>
  <si>
    <t>12th:  Maximize Spell</t>
  </si>
  <si>
    <t>6th:  Sylar’s Saw</t>
  </si>
  <si>
    <r>
      <t xml:space="preserve">Ring of </t>
    </r>
    <r>
      <rPr>
        <i/>
        <sz val="12"/>
        <rFont val="Times New Roman"/>
        <family val="1"/>
      </rPr>
      <t>Silence</t>
    </r>
  </si>
  <si>
    <t>CL 6</t>
  </si>
  <si>
    <t>Dragon Breath</t>
  </si>
  <si>
    <t>V S M/DF</t>
  </si>
  <si>
    <t>Complete Divine</t>
  </si>
  <si>
    <t>Ice Storm</t>
  </si>
  <si>
    <t>1 full round</t>
  </si>
  <si>
    <t>Flesh to Stone</t>
  </si>
  <si>
    <t>Mislead</t>
  </si>
  <si>
    <t>9/5/5/4/4/3/2</t>
  </si>
  <si>
    <t>9/5/5/4/4/3/2/1</t>
  </si>
  <si>
    <t>Race</t>
  </si>
  <si>
    <t>Subtype</t>
  </si>
  <si>
    <t>Class</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</si>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</sst>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5"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
      <sz val="12"/>
      <color rgb="FFFF0000"/>
      <name val="Times New Roman"/>
      <family val="1"/>
    </font>
    <font>
      <i/>
      <sz val="20"/>
      <color rgb="FF9966FF"/>
      <name val="Times New Roman"/>
      <family val="1"/>
    </font>
    <font>
      <b/>
      <sz val="12"/>
      <color indexed="48"/>
      <name val="Times New Roman"/>
      <family val="1"/>
    </font>
    <font>
      <i/>
      <sz val="12"/>
      <color indexed="9"/>
      <name val="Times New Roman"/>
      <family val="1"/>
    </font>
    <font>
      <b/>
      <sz val="13"/>
      <color indexed="20"/>
      <name val="Times New Roman"/>
      <family val="1"/>
    </font>
    <font>
      <b/>
      <sz val="13"/>
      <color rgb="FF006600"/>
      <name val="Times New Roman"/>
      <family val="1"/>
    </font>
    <font>
      <i/>
      <sz val="12"/>
      <color indexed="81"/>
      <name val="Times New Roman"/>
      <family val="1"/>
    </font>
    <font>
      <i/>
      <sz val="13"/>
      <name val="Times New Roman"/>
      <family val="1"/>
    </font>
    <font>
      <i/>
      <sz val="12"/>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FFFF0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top style="double">
        <color indexed="64"/>
      </top>
      <bottom/>
      <diagonal/>
    </border>
    <border>
      <left/>
      <right style="double">
        <color indexed="64"/>
      </right>
      <top style="double">
        <color indexed="64"/>
      </top>
      <bottom/>
      <diagonal/>
    </border>
    <border>
      <left style="hair">
        <color indexed="64"/>
      </left>
      <right/>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0" fillId="0" borderId="0" applyFont="0" applyFill="0" applyBorder="0" applyAlignment="0" applyProtection="0"/>
    <xf numFmtId="0" fontId="1" fillId="0" borderId="0"/>
    <xf numFmtId="0" fontId="49" fillId="0" borderId="0"/>
    <xf numFmtId="0" fontId="1" fillId="0" borderId="0"/>
  </cellStyleXfs>
  <cellXfs count="494">
    <xf numFmtId="0" fontId="0" fillId="0" borderId="0" xfId="0"/>
    <xf numFmtId="0" fontId="6" fillId="0" borderId="25" xfId="0" applyFont="1" applyBorder="1" applyAlignment="1">
      <alignment horizontal="center" vertical="center" wrapText="1"/>
    </xf>
    <xf numFmtId="0" fontId="6" fillId="0" borderId="25" xfId="0" applyFont="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69" xfId="0" applyFont="1" applyBorder="1" applyAlignment="1">
      <alignment horizontal="center" vertical="center" wrapText="1"/>
    </xf>
    <xf numFmtId="49" fontId="1" fillId="0" borderId="57" xfId="0" applyNumberFormat="1" applyFont="1" applyBorder="1" applyAlignment="1">
      <alignment horizontal="center" vertical="center"/>
    </xf>
    <xf numFmtId="0" fontId="11" fillId="4" borderId="86"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53" fillId="12" borderId="36" xfId="0" applyFont="1" applyFill="1" applyBorder="1" applyAlignment="1">
      <alignment horizontal="center" vertical="center" wrapText="1"/>
    </xf>
    <xf numFmtId="0" fontId="11" fillId="4" borderId="87" xfId="0" applyFont="1" applyFill="1" applyBorder="1" applyAlignment="1">
      <alignment horizontal="center" vertical="center"/>
    </xf>
    <xf numFmtId="0" fontId="3" fillId="0" borderId="0" xfId="0" applyFont="1" applyAlignment="1">
      <alignment vertical="center"/>
    </xf>
    <xf numFmtId="1" fontId="55"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49" fontId="1" fillId="0" borderId="84" xfId="2" applyNumberFormat="1" applyFont="1" applyFill="1" applyBorder="1" applyAlignment="1">
      <alignment horizontal="center" vertical="center"/>
    </xf>
    <xf numFmtId="0" fontId="1" fillId="0" borderId="84" xfId="0" applyFont="1" applyBorder="1" applyAlignment="1">
      <alignment horizontal="center" vertical="center" shrinkToFit="1"/>
    </xf>
    <xf numFmtId="164" fontId="4" fillId="0" borderId="88" xfId="0" applyNumberFormat="1" applyFont="1" applyBorder="1" applyAlignment="1">
      <alignment horizontal="center" vertical="center"/>
    </xf>
    <xf numFmtId="0" fontId="1" fillId="0" borderId="91" xfId="0" quotePrefix="1" applyFont="1" applyBorder="1" applyAlignment="1">
      <alignment horizontal="center" vertical="center"/>
    </xf>
    <xf numFmtId="0" fontId="60" fillId="0" borderId="33" xfId="0" applyFont="1" applyBorder="1" applyAlignment="1">
      <alignment horizontal="centerContinuous"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Font="1" applyBorder="1" applyAlignment="1">
      <alignment horizontal="center" vertical="center" shrinkToFit="1"/>
    </xf>
    <xf numFmtId="0" fontId="11" fillId="9" borderId="101" xfId="0" applyFont="1" applyFill="1" applyBorder="1" applyAlignment="1">
      <alignment horizontal="center" vertical="center" wrapText="1"/>
    </xf>
    <xf numFmtId="0" fontId="11" fillId="9" borderId="102" xfId="0" applyFont="1" applyFill="1" applyBorder="1" applyAlignment="1">
      <alignment horizontal="centerContinuous" vertical="center" wrapText="1"/>
    </xf>
    <xf numFmtId="0" fontId="6" fillId="0" borderId="27" xfId="0" applyFont="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Font="1" applyBorder="1" applyAlignment="1">
      <alignment horizontal="center" vertical="center" wrapText="1"/>
    </xf>
    <xf numFmtId="0" fontId="2" fillId="0" borderId="0" xfId="0" applyFont="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Alignment="1">
      <alignment horizontal="center" vertical="center"/>
    </xf>
    <xf numFmtId="0" fontId="1" fillId="0" borderId="43" xfId="0" applyFont="1" applyBorder="1" applyAlignment="1">
      <alignment horizontal="center" vertical="center" shrinkToFit="1"/>
    </xf>
    <xf numFmtId="0" fontId="4" fillId="0" borderId="45"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1" fillId="0" borderId="45" xfId="0" applyFont="1" applyBorder="1" applyAlignment="1">
      <alignment horizontal="left" vertical="center"/>
    </xf>
    <xf numFmtId="0" fontId="4" fillId="0" borderId="46" xfId="0" applyFont="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Border="1" applyAlignment="1">
      <alignment horizontal="center" vertical="center" shrinkToFit="1"/>
    </xf>
    <xf numFmtId="0" fontId="4" fillId="0" borderId="53" xfId="0" applyFont="1" applyBorder="1" applyAlignment="1">
      <alignment horizontal="center" vertical="center" shrinkToFit="1"/>
    </xf>
    <xf numFmtId="164" fontId="1" fillId="0" borderId="53" xfId="0" applyNumberFormat="1" applyFont="1" applyBorder="1" applyAlignment="1">
      <alignment horizontal="center" vertical="center" shrinkToFit="1"/>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4" fillId="0" borderId="39"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applyFont="1" applyBorder="1" applyAlignment="1">
      <alignment horizontal="left" vertical="center"/>
    </xf>
    <xf numFmtId="0" fontId="3" fillId="0" borderId="0" xfId="0" applyFont="1" applyAlignment="1">
      <alignment horizontal="right" vertical="center"/>
    </xf>
    <xf numFmtId="164" fontId="4" fillId="0" borderId="0" xfId="0" applyNumberFormat="1" applyFont="1" applyAlignment="1">
      <alignment horizontal="center" vertical="center"/>
    </xf>
    <xf numFmtId="0" fontId="1" fillId="0" borderId="0" xfId="0" applyFont="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5"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2" xfId="0" applyFont="1" applyBorder="1" applyAlignment="1">
      <alignment horizontal="center" vertical="center"/>
    </xf>
    <xf numFmtId="0" fontId="1" fillId="0" borderId="89" xfId="0" applyFont="1" applyBorder="1" applyAlignment="1">
      <alignment horizontal="right" vertical="center"/>
    </xf>
    <xf numFmtId="0" fontId="4" fillId="0" borderId="93" xfId="0" applyFont="1" applyBorder="1" applyAlignment="1">
      <alignment horizontal="center" vertical="center"/>
    </xf>
    <xf numFmtId="164" fontId="4" fillId="0" borderId="93" xfId="0" applyNumberFormat="1" applyFont="1" applyBorder="1" applyAlignment="1">
      <alignment horizontal="center" vertical="center"/>
    </xf>
    <xf numFmtId="164" fontId="4" fillId="0" borderId="89" xfId="0" applyNumberFormat="1" applyFont="1" applyBorder="1" applyAlignment="1">
      <alignment horizontal="center" vertical="center"/>
    </xf>
    <xf numFmtId="1" fontId="55" fillId="12" borderId="89" xfId="0" applyNumberFormat="1" applyFont="1" applyFill="1" applyBorder="1" applyAlignment="1">
      <alignment horizontal="center" vertical="center"/>
    </xf>
    <xf numFmtId="1" fontId="1" fillId="0" borderId="89" xfId="0" applyNumberFormat="1" applyFont="1" applyBorder="1" applyAlignment="1">
      <alignment horizontal="center" vertical="center"/>
    </xf>
    <xf numFmtId="0" fontId="1" fillId="0" borderId="94" xfId="0" quotePrefix="1" applyFont="1" applyBorder="1" applyAlignment="1">
      <alignment horizontal="center" vertical="center"/>
    </xf>
    <xf numFmtId="0" fontId="20" fillId="14" borderId="20" xfId="0" quotePrefix="1" applyFont="1" applyFill="1" applyBorder="1" applyAlignment="1">
      <alignment horizontal="left" vertical="center"/>
    </xf>
    <xf numFmtId="0" fontId="41" fillId="15" borderId="91" xfId="0" applyFont="1" applyFill="1" applyBorder="1" applyAlignment="1">
      <alignment horizontal="center" vertical="center"/>
    </xf>
    <xf numFmtId="49" fontId="1" fillId="0" borderId="93" xfId="0" applyNumberFormat="1" applyFont="1" applyBorder="1" applyAlignment="1">
      <alignment horizontal="center" vertical="center"/>
    </xf>
    <xf numFmtId="0" fontId="4" fillId="0" borderId="0" xfId="0" applyFont="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5" xfId="0" applyFont="1" applyFill="1" applyBorder="1" applyAlignment="1">
      <alignment horizontal="center" vertical="center"/>
    </xf>
    <xf numFmtId="0" fontId="1" fillId="0" borderId="1" xfId="0" applyFont="1" applyBorder="1" applyAlignment="1">
      <alignment horizontal="centerContinuous" vertical="center"/>
    </xf>
    <xf numFmtId="0" fontId="1" fillId="0" borderId="0" xfId="0" applyFont="1" applyAlignment="1">
      <alignment horizontal="centerContinuous" vertical="center"/>
    </xf>
    <xf numFmtId="0" fontId="1" fillId="0" borderId="83" xfId="0" applyFont="1" applyBorder="1" applyAlignment="1">
      <alignment horizontal="centerContinuous" vertical="center"/>
    </xf>
    <xf numFmtId="0" fontId="1" fillId="0" borderId="83" xfId="0" applyFont="1" applyBorder="1" applyAlignment="1">
      <alignment horizontal="center" vertical="center"/>
    </xf>
    <xf numFmtId="0" fontId="1" fillId="0" borderId="2" xfId="0" applyFont="1" applyBorder="1" applyAlignment="1">
      <alignment horizontal="centerContinuous" vertical="center"/>
    </xf>
    <xf numFmtId="0" fontId="4" fillId="0" borderId="58" xfId="0" applyFont="1" applyBorder="1" applyAlignment="1">
      <alignment horizontal="centerContinuous" vertical="center"/>
    </xf>
    <xf numFmtId="0" fontId="4" fillId="0" borderId="59" xfId="0" applyFont="1" applyBorder="1" applyAlignment="1">
      <alignment horizontal="centerContinuous" vertical="center"/>
    </xf>
    <xf numFmtId="0" fontId="4" fillId="0" borderId="23" xfId="0" applyFont="1" applyBorder="1" applyAlignment="1">
      <alignment horizontal="centerContinuous" vertical="center"/>
    </xf>
    <xf numFmtId="164" fontId="4" fillId="0" borderId="10" xfId="0" applyNumberFormat="1" applyFont="1" applyBorder="1" applyAlignment="1">
      <alignment horizontal="center" vertical="center"/>
    </xf>
    <xf numFmtId="49" fontId="1" fillId="0" borderId="28" xfId="0" applyNumberFormat="1" applyFont="1" applyBorder="1" applyAlignment="1">
      <alignment horizontal="center" vertical="center"/>
    </xf>
    <xf numFmtId="164" fontId="4" fillId="0" borderId="67" xfId="0" applyNumberFormat="1" applyFont="1" applyBorder="1" applyAlignment="1">
      <alignment horizontal="centerContinuous" vertical="center"/>
    </xf>
    <xf numFmtId="0" fontId="4" fillId="0" borderId="68" xfId="0" applyFont="1" applyBorder="1" applyAlignment="1">
      <alignment horizontal="centerContinuous" vertical="center"/>
    </xf>
    <xf numFmtId="0" fontId="42" fillId="0" borderId="77" xfId="0" applyFont="1" applyBorder="1" applyAlignment="1">
      <alignment horizontal="centerContinuous" vertical="center"/>
    </xf>
    <xf numFmtId="0" fontId="1" fillId="0" borderId="78" xfId="0" applyFont="1" applyBorder="1" applyAlignment="1">
      <alignment horizontal="centerContinuous" vertical="center" wrapText="1"/>
    </xf>
    <xf numFmtId="0" fontId="1" fillId="0" borderId="79"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26" fillId="0" borderId="34" xfId="0" applyFont="1" applyBorder="1" applyAlignment="1">
      <alignment horizontal="center" vertical="center" shrinkToFit="1"/>
    </xf>
    <xf numFmtId="0" fontId="3" fillId="0" borderId="96" xfId="0" applyFont="1" applyBorder="1" applyAlignment="1">
      <alignment horizontal="right" vertical="center"/>
    </xf>
    <xf numFmtId="0" fontId="43" fillId="11" borderId="72" xfId="0" applyFont="1" applyFill="1" applyBorder="1" applyAlignment="1">
      <alignment horizontal="center" vertical="center" wrapText="1"/>
    </xf>
    <xf numFmtId="0" fontId="43"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Border="1" applyAlignment="1">
      <alignment horizontal="center" vertical="center" wrapText="1"/>
    </xf>
    <xf numFmtId="0" fontId="43" fillId="11" borderId="40" xfId="0" applyFont="1" applyFill="1" applyBorder="1" applyAlignment="1">
      <alignment horizontal="center" vertical="center" wrapText="1"/>
    </xf>
    <xf numFmtId="0" fontId="43" fillId="11" borderId="42" xfId="0" applyFont="1" applyFill="1" applyBorder="1" applyAlignment="1">
      <alignment horizontal="center" vertical="center" wrapText="1"/>
    </xf>
    <xf numFmtId="0" fontId="59" fillId="0" borderId="97" xfId="0" applyFont="1" applyBorder="1" applyAlignment="1">
      <alignment horizontal="right" vertical="center"/>
    </xf>
    <xf numFmtId="0" fontId="46" fillId="0" borderId="98" xfId="0" applyFont="1" applyBorder="1" applyAlignment="1">
      <alignment horizontal="right" vertical="center"/>
    </xf>
    <xf numFmtId="0" fontId="41" fillId="12" borderId="75" xfId="0" applyFont="1" applyFill="1" applyBorder="1" applyAlignment="1">
      <alignment horizontal="center" vertical="center" wrapText="1"/>
    </xf>
    <xf numFmtId="0" fontId="41" fillId="12" borderId="48" xfId="0" applyFont="1" applyFill="1" applyBorder="1" applyAlignment="1">
      <alignment horizontal="center" vertical="center" wrapText="1"/>
    </xf>
    <xf numFmtId="0" fontId="44" fillId="11" borderId="48" xfId="0" applyFont="1" applyFill="1" applyBorder="1" applyAlignment="1">
      <alignment horizontal="center" vertical="center" wrapText="1"/>
    </xf>
    <xf numFmtId="0" fontId="44" fillId="11" borderId="50" xfId="0" applyFont="1" applyFill="1" applyBorder="1" applyAlignment="1">
      <alignment horizontal="center" vertical="center" wrapText="1"/>
    </xf>
    <xf numFmtId="0" fontId="6" fillId="0" borderId="60" xfId="0" applyFont="1" applyBorder="1" applyAlignment="1">
      <alignment horizontal="centerContinuous" vertical="center"/>
    </xf>
    <xf numFmtId="0" fontId="3" fillId="0" borderId="0" xfId="0" applyFont="1" applyAlignment="1">
      <alignment horizontal="right" vertical="center" wrapText="1"/>
    </xf>
    <xf numFmtId="0" fontId="48" fillId="0" borderId="35" xfId="0" applyFont="1" applyBorder="1" applyAlignment="1">
      <alignment horizontal="centerContinuous" vertical="center"/>
    </xf>
    <xf numFmtId="0" fontId="36" fillId="0" borderId="22" xfId="0" applyFont="1" applyBorder="1" applyAlignment="1">
      <alignment horizontal="centerContinuous" vertical="center" wrapText="1"/>
    </xf>
    <xf numFmtId="0" fontId="14" fillId="0" borderId="0" xfId="0" applyFont="1" applyAlignment="1">
      <alignment horizontal="centerContinuous" vertical="center" wrapText="1"/>
    </xf>
    <xf numFmtId="0" fontId="11" fillId="9" borderId="86"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Alignment="1">
      <alignment vertical="center" wrapText="1"/>
    </xf>
    <xf numFmtId="0" fontId="6" fillId="0" borderId="25" xfId="6" applyFont="1" applyBorder="1" applyAlignment="1">
      <alignment horizontal="center" vertical="center" wrapText="1"/>
    </xf>
    <xf numFmtId="9" fontId="6" fillId="0" borderId="69" xfId="3" applyFont="1" applyFill="1" applyBorder="1" applyAlignment="1">
      <alignment horizontal="center" vertical="center" shrinkToFit="1"/>
    </xf>
    <xf numFmtId="0" fontId="1" fillId="0" borderId="0" xfId="0" applyFont="1" applyAlignment="1">
      <alignment horizontal="center" vertical="center" wrapText="1"/>
    </xf>
    <xf numFmtId="0" fontId="1" fillId="0" borderId="0" xfId="0" applyFont="1"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56" fillId="0" borderId="1" xfId="0" applyFont="1" applyBorder="1" applyAlignment="1">
      <alignment vertical="center"/>
    </xf>
    <xf numFmtId="0" fontId="6" fillId="0" borderId="25" xfId="0" applyFont="1" applyBorder="1" applyAlignment="1">
      <alignment horizontal="center" vertical="center"/>
    </xf>
    <xf numFmtId="0" fontId="57" fillId="0" borderId="25" xfId="0" applyFont="1" applyBorder="1" applyAlignment="1">
      <alignment horizontal="center" vertical="center" wrapText="1"/>
    </xf>
    <xf numFmtId="0" fontId="6" fillId="0" borderId="27" xfId="0" applyFont="1" applyBorder="1" applyAlignment="1">
      <alignment horizontal="center" vertical="center"/>
    </xf>
    <xf numFmtId="0" fontId="58" fillId="0" borderId="1" xfId="0" applyFont="1" applyBorder="1" applyAlignment="1">
      <alignment vertical="center"/>
    </xf>
    <xf numFmtId="0" fontId="12" fillId="0" borderId="26" xfId="0" applyFont="1" applyBorder="1" applyAlignment="1">
      <alignment horizontal="center" vertical="center"/>
    </xf>
    <xf numFmtId="0" fontId="57" fillId="0" borderId="70" xfId="0" applyFont="1" applyBorder="1" applyAlignment="1">
      <alignment vertical="center"/>
    </xf>
    <xf numFmtId="0" fontId="6" fillId="0" borderId="69" xfId="0" applyFont="1" applyBorder="1" applyAlignment="1">
      <alignment horizontal="center" vertical="center"/>
    </xf>
    <xf numFmtId="0" fontId="53" fillId="0" borderId="69" xfId="0" applyFont="1" applyBorder="1" applyAlignment="1">
      <alignment horizontal="center" vertical="center" wrapText="1"/>
    </xf>
    <xf numFmtId="0" fontId="54" fillId="12" borderId="69" xfId="0" applyFont="1" applyFill="1" applyBorder="1" applyAlignment="1">
      <alignment horizontal="center" vertical="center"/>
    </xf>
    <xf numFmtId="0" fontId="6" fillId="0" borderId="56" xfId="0" applyFont="1" applyBorder="1" applyAlignment="1">
      <alignment horizontal="center" vertical="center"/>
    </xf>
    <xf numFmtId="0" fontId="50" fillId="0" borderId="1" xfId="0" applyFont="1" applyBorder="1" applyAlignment="1">
      <alignment vertical="center"/>
    </xf>
    <xf numFmtId="49" fontId="15"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6"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28" fillId="0" borderId="0" xfId="0" applyFont="1" applyAlignment="1">
      <alignment vertical="center"/>
    </xf>
    <xf numFmtId="0" fontId="9" fillId="7" borderId="1" xfId="0" applyFont="1" applyFill="1" applyBorder="1" applyAlignment="1">
      <alignment vertical="center"/>
    </xf>
    <xf numFmtId="0" fontId="6" fillId="7" borderId="25" xfId="0"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Font="1" applyFill="1" applyBorder="1" applyAlignment="1">
      <alignment horizontal="center" vertical="center"/>
    </xf>
    <xf numFmtId="0" fontId="10" fillId="5" borderId="1" xfId="0" applyFont="1" applyFill="1" applyBorder="1" applyAlignment="1">
      <alignment vertical="center"/>
    </xf>
    <xf numFmtId="0" fontId="6" fillId="5" borderId="25" xfId="0"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3" fillId="0" borderId="26" xfId="0" applyFont="1" applyBorder="1" applyAlignment="1">
      <alignment horizontal="center" vertical="center"/>
    </xf>
    <xf numFmtId="0" fontId="6" fillId="0" borderId="27" xfId="0" quotePrefix="1" applyFont="1" applyBorder="1" applyAlignment="1">
      <alignment horizontal="center" vertical="center"/>
    </xf>
    <xf numFmtId="0" fontId="10" fillId="6" borderId="1" xfId="0" applyFont="1" applyFill="1" applyBorder="1" applyAlignment="1">
      <alignment vertical="center"/>
    </xf>
    <xf numFmtId="0" fontId="6" fillId="6" borderId="25" xfId="0"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Font="1" applyFill="1" applyBorder="1" applyAlignment="1">
      <alignment horizontal="center" vertical="center"/>
    </xf>
    <xf numFmtId="0" fontId="21" fillId="0" borderId="1" xfId="0" applyFont="1" applyBorder="1" applyAlignment="1">
      <alignment vertical="center"/>
    </xf>
    <xf numFmtId="49" fontId="27" fillId="0" borderId="25" xfId="0" applyNumberFormat="1" applyFont="1" applyBorder="1" applyAlignment="1">
      <alignment horizontal="center" vertical="center"/>
    </xf>
    <xf numFmtId="0" fontId="27" fillId="0" borderId="26" xfId="0" applyFont="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0" fillId="0" borderId="1" xfId="0" applyFont="1" applyBorder="1" applyAlignment="1">
      <alignment vertical="center"/>
    </xf>
    <xf numFmtId="0" fontId="6" fillId="7" borderId="27" xfId="0" quotePrefix="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Font="1" applyFill="1" applyBorder="1" applyAlignment="1">
      <alignment horizontal="center" vertical="center"/>
    </xf>
    <xf numFmtId="0" fontId="12" fillId="2" borderId="1" xfId="0" applyFont="1" applyFill="1" applyBorder="1" applyAlignment="1">
      <alignment vertical="center"/>
    </xf>
    <xf numFmtId="0" fontId="6" fillId="2" borderId="25" xfId="0"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3" fillId="11" borderId="1" xfId="0" applyFont="1" applyFill="1" applyBorder="1" applyAlignment="1">
      <alignment vertical="center"/>
    </xf>
    <xf numFmtId="0" fontId="6" fillId="11" borderId="25" xfId="0"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Font="1" applyFill="1" applyBorder="1" applyAlignment="1">
      <alignment horizontal="center" vertical="center"/>
    </xf>
    <xf numFmtId="0" fontId="12" fillId="6" borderId="6" xfId="0" applyFont="1" applyFill="1" applyBorder="1" applyAlignment="1">
      <alignment vertical="center"/>
    </xf>
    <xf numFmtId="0" fontId="6" fillId="6" borderId="28" xfId="0"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8" fillId="3" borderId="62" xfId="0" applyFont="1" applyFill="1" applyBorder="1" applyAlignment="1">
      <alignment horizontal="right" vertical="center"/>
    </xf>
    <xf numFmtId="0" fontId="38"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7"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5" fillId="2" borderId="95"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Alignment="1">
      <alignment horizontal="left" vertical="center"/>
    </xf>
    <xf numFmtId="0" fontId="7" fillId="3" borderId="13" xfId="0" applyFont="1" applyFill="1" applyBorder="1" applyAlignment="1">
      <alignment horizontal="right" vertical="center"/>
    </xf>
    <xf numFmtId="0" fontId="25" fillId="0" borderId="14" xfId="0"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2"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6" fillId="0" borderId="56" xfId="0" applyFont="1" applyBorder="1" applyAlignment="1">
      <alignment horizontal="center" vertical="center" shrinkToFit="1"/>
    </xf>
    <xf numFmtId="0" fontId="8" fillId="0" borderId="14" xfId="0" applyFont="1" applyBorder="1" applyAlignment="1">
      <alignment horizontal="center" vertical="center"/>
    </xf>
    <xf numFmtId="0" fontId="1" fillId="0" borderId="103" xfId="0" applyFont="1" applyBorder="1" applyAlignment="1">
      <alignment horizontal="centerContinuous" vertical="center"/>
    </xf>
    <xf numFmtId="0" fontId="5" fillId="2" borderId="9" xfId="0" applyFont="1" applyFill="1" applyBorder="1" applyAlignment="1">
      <alignment horizontal="right" vertical="center"/>
    </xf>
    <xf numFmtId="0" fontId="61" fillId="2" borderId="59" xfId="0" applyFont="1" applyFill="1" applyBorder="1" applyAlignment="1">
      <alignment horizontal="right" vertical="center"/>
    </xf>
    <xf numFmtId="0" fontId="6" fillId="0" borderId="11" xfId="0" applyFont="1" applyBorder="1" applyAlignment="1">
      <alignment horizontal="center" vertical="center"/>
    </xf>
    <xf numFmtId="0" fontId="5" fillId="2" borderId="104"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Font="1" applyFill="1" applyBorder="1" applyAlignment="1">
      <alignment horizontal="center" vertical="center"/>
    </xf>
    <xf numFmtId="0" fontId="6" fillId="11" borderId="27" xfId="0" applyFont="1" applyFill="1" applyBorder="1" applyAlignment="1">
      <alignment horizontal="center" vertical="center"/>
    </xf>
    <xf numFmtId="1" fontId="6" fillId="0" borderId="23" xfId="0" applyNumberFormat="1" applyFont="1" applyBorder="1" applyAlignment="1">
      <alignment horizontal="centerContinuous" vertical="center"/>
    </xf>
    <xf numFmtId="0" fontId="62"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105" xfId="0" applyNumberFormat="1" applyFont="1" applyBorder="1" applyAlignment="1">
      <alignment horizontal="center" vertical="center" wrapText="1"/>
    </xf>
    <xf numFmtId="1" fontId="6" fillId="0" borderId="106" xfId="0" applyNumberFormat="1" applyFont="1" applyBorder="1" applyAlignment="1">
      <alignment horizontal="center" vertical="center" wrapText="1"/>
    </xf>
    <xf numFmtId="49" fontId="6" fillId="0" borderId="0" xfId="0" applyNumberFormat="1" applyFont="1" applyAlignment="1">
      <alignment horizontal="center" vertical="center"/>
    </xf>
    <xf numFmtId="49" fontId="6" fillId="10" borderId="0" xfId="0" applyNumberFormat="1" applyFont="1" applyFill="1" applyAlignment="1">
      <alignment horizontal="center" vertical="center"/>
    </xf>
    <xf numFmtId="49" fontId="6" fillId="7" borderId="0" xfId="0" applyNumberFormat="1" applyFont="1" applyFill="1" applyAlignment="1">
      <alignment horizontal="center" vertical="center"/>
    </xf>
    <xf numFmtId="0" fontId="32" fillId="5" borderId="0" xfId="0" applyFont="1" applyFill="1" applyAlignment="1">
      <alignment horizontal="center" vertical="center"/>
    </xf>
    <xf numFmtId="49" fontId="6" fillId="6" borderId="0" xfId="0" applyNumberFormat="1" applyFont="1" applyFill="1" applyAlignment="1">
      <alignment horizontal="center" vertical="center"/>
    </xf>
    <xf numFmtId="49" fontId="6" fillId="11" borderId="0" xfId="0" applyNumberFormat="1" applyFont="1" applyFill="1" applyAlignment="1">
      <alignment horizontal="center" vertical="center"/>
    </xf>
    <xf numFmtId="49" fontId="6" fillId="6" borderId="7" xfId="0" applyNumberFormat="1" applyFont="1" applyFill="1" applyBorder="1" applyAlignment="1">
      <alignment horizontal="center" vertical="center"/>
    </xf>
    <xf numFmtId="0" fontId="54" fillId="12" borderId="107" xfId="0" applyFont="1" applyFill="1" applyBorder="1" applyAlignment="1">
      <alignment horizontal="center" vertical="center"/>
    </xf>
    <xf numFmtId="0" fontId="54" fillId="12" borderId="25" xfId="0" applyFont="1" applyFill="1" applyBorder="1" applyAlignment="1">
      <alignment horizontal="center" vertical="center"/>
    </xf>
    <xf numFmtId="49" fontId="54" fillId="12" borderId="25" xfId="0" applyNumberFormat="1" applyFont="1" applyFill="1" applyBorder="1" applyAlignment="1">
      <alignment horizontal="center" vertical="center"/>
    </xf>
    <xf numFmtId="49" fontId="54" fillId="12" borderId="28"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44" xfId="0" applyNumberFormat="1"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51" xfId="0" applyFont="1" applyBorder="1" applyAlignment="1">
      <alignment horizontal="center" vertical="center"/>
    </xf>
    <xf numFmtId="0" fontId="1" fillId="0" borderId="40" xfId="0" applyFont="1" applyBorder="1" applyAlignment="1">
      <alignment horizontal="center" vertical="center"/>
    </xf>
    <xf numFmtId="9" fontId="1" fillId="0" borderId="40" xfId="0" applyNumberFormat="1" applyFont="1" applyBorder="1" applyAlignment="1">
      <alignment horizontal="center" vertical="center"/>
    </xf>
    <xf numFmtId="164" fontId="1" fillId="0" borderId="40" xfId="0" applyNumberFormat="1" applyFont="1" applyBorder="1" applyAlignment="1">
      <alignment horizontal="center" vertical="center"/>
    </xf>
    <xf numFmtId="0" fontId="6" fillId="0" borderId="115" xfId="0" applyFont="1" applyBorder="1" applyAlignment="1">
      <alignment horizontal="center" vertical="center" wrapText="1"/>
    </xf>
    <xf numFmtId="9" fontId="6" fillId="0" borderId="115" xfId="2" applyFont="1" applyFill="1" applyBorder="1" applyAlignment="1">
      <alignment horizontal="center" vertical="center" shrinkToFit="1"/>
    </xf>
    <xf numFmtId="0" fontId="6" fillId="0" borderId="116" xfId="0" applyFont="1" applyBorder="1" applyAlignment="1">
      <alignment horizontal="center" vertical="center" shrinkToFit="1"/>
    </xf>
    <xf numFmtId="0" fontId="6" fillId="0" borderId="116" xfId="2" applyNumberFormat="1" applyFont="1" applyFill="1" applyBorder="1" applyAlignment="1">
      <alignment horizontal="center" vertical="center" shrinkToFit="1"/>
    </xf>
    <xf numFmtId="0" fontId="6" fillId="0" borderId="115" xfId="2" applyNumberFormat="1" applyFont="1" applyFill="1" applyBorder="1" applyAlignment="1">
      <alignment horizontal="center" vertical="center" shrinkToFit="1"/>
    </xf>
    <xf numFmtId="0" fontId="6" fillId="0" borderId="117" xfId="0" applyFont="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1" fillId="0" borderId="88" xfId="0" applyFont="1" applyBorder="1" applyAlignment="1">
      <alignment horizontal="centerContinuous" vertical="center"/>
    </xf>
    <xf numFmtId="0" fontId="1" fillId="0" borderId="89" xfId="0" applyFont="1" applyBorder="1" applyAlignment="1">
      <alignment horizontal="centerContinuous" vertical="center"/>
    </xf>
    <xf numFmtId="49" fontId="1" fillId="0" borderId="100" xfId="2" applyNumberFormat="1" applyFont="1" applyFill="1" applyBorder="1" applyAlignment="1">
      <alignment horizontal="centerContinuous" vertical="center"/>
    </xf>
    <xf numFmtId="0" fontId="41" fillId="13" borderId="75" xfId="0" applyFont="1" applyFill="1" applyBorder="1" applyAlignment="1">
      <alignment horizontal="center" vertical="center" wrapText="1"/>
    </xf>
    <xf numFmtId="0" fontId="41" fillId="13" borderId="48" xfId="0" applyFont="1" applyFill="1" applyBorder="1" applyAlignment="1">
      <alignment horizontal="center" vertical="center" wrapText="1"/>
    </xf>
    <xf numFmtId="0" fontId="3" fillId="0" borderId="98" xfId="0" applyFont="1" applyBorder="1" applyAlignment="1">
      <alignment horizontal="right" vertical="center"/>
    </xf>
    <xf numFmtId="0" fontId="63" fillId="0" borderId="98" xfId="0" applyFont="1" applyBorder="1" applyAlignment="1">
      <alignment horizontal="right" vertical="center"/>
    </xf>
    <xf numFmtId="0" fontId="6" fillId="0" borderId="28" xfId="0" applyFont="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164" fontId="20" fillId="4" borderId="33" xfId="0" applyNumberFormat="1" applyFont="1" applyFill="1" applyBorder="1" applyAlignment="1">
      <alignment horizontal="center" vertical="center"/>
    </xf>
    <xf numFmtId="0" fontId="1" fillId="0" borderId="121" xfId="0" applyFont="1" applyBorder="1" applyAlignment="1">
      <alignment horizontal="center" vertical="center" shrinkToFit="1"/>
    </xf>
    <xf numFmtId="0" fontId="1" fillId="0" borderId="44" xfId="0" applyFont="1" applyBorder="1" applyAlignment="1">
      <alignment horizontal="center" vertical="center"/>
    </xf>
    <xf numFmtId="164" fontId="1" fillId="0" borderId="45" xfId="0" applyNumberFormat="1" applyFont="1" applyBorder="1" applyAlignment="1">
      <alignment horizontal="centerContinuous" vertical="center"/>
    </xf>
    <xf numFmtId="164" fontId="1" fillId="0" borderId="122" xfId="0" applyNumberFormat="1" applyFont="1" applyBorder="1" applyAlignment="1">
      <alignment horizontal="centerContinuous" vertical="center"/>
    </xf>
    <xf numFmtId="0" fontId="1" fillId="0" borderId="123" xfId="0" quotePrefix="1" applyFont="1" applyBorder="1" applyAlignment="1">
      <alignment horizontal="centerContinuous" vertical="center"/>
    </xf>
    <xf numFmtId="164" fontId="20" fillId="14" borderId="33" xfId="0" applyNumberFormat="1" applyFont="1" applyFill="1" applyBorder="1" applyAlignment="1">
      <alignment horizontal="center" vertical="center"/>
    </xf>
    <xf numFmtId="49" fontId="1" fillId="0" borderId="100" xfId="0" applyNumberFormat="1" applyFont="1" applyBorder="1" applyAlignment="1">
      <alignment horizontal="left" vertical="center"/>
    </xf>
    <xf numFmtId="1" fontId="1" fillId="0" borderId="119"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Alignment="1">
      <alignment vertical="center"/>
    </xf>
    <xf numFmtId="1" fontId="20" fillId="14" borderId="33" xfId="0" applyNumberFormat="1" applyFont="1" applyFill="1" applyBorder="1" applyAlignment="1">
      <alignment horizontal="center" vertical="center"/>
    </xf>
    <xf numFmtId="1" fontId="1" fillId="11" borderId="119" xfId="0" applyNumberFormat="1" applyFont="1" applyFill="1" applyBorder="1" applyAlignment="1">
      <alignment horizontal="center" vertical="center" shrinkToFit="1"/>
    </xf>
    <xf numFmtId="1" fontId="1" fillId="0" borderId="120" xfId="0" applyNumberFormat="1" applyFont="1" applyBorder="1" applyAlignment="1">
      <alignment horizontal="center" vertical="center" shrinkToFit="1"/>
    </xf>
    <xf numFmtId="1" fontId="4" fillId="0" borderId="0" xfId="0" applyNumberFormat="1" applyFont="1" applyAlignment="1">
      <alignment horizontal="center" vertical="center"/>
    </xf>
    <xf numFmtId="0" fontId="1" fillId="0" borderId="90" xfId="0" applyFont="1" applyBorder="1" applyAlignment="1">
      <alignment horizontal="center" vertical="center"/>
    </xf>
    <xf numFmtId="0" fontId="64" fillId="15" borderId="90" xfId="0" applyFont="1" applyFill="1" applyBorder="1" applyAlignment="1">
      <alignment horizontal="center" vertical="center"/>
    </xf>
    <xf numFmtId="0" fontId="64" fillId="15" borderId="88" xfId="0" applyFont="1" applyFill="1" applyBorder="1" applyAlignment="1">
      <alignment horizontal="right" vertical="center"/>
    </xf>
    <xf numFmtId="49" fontId="64" fillId="15" borderId="99" xfId="0" applyNumberFormat="1" applyFont="1" applyFill="1" applyBorder="1" applyAlignment="1">
      <alignment horizontal="left" vertical="center"/>
    </xf>
    <xf numFmtId="49" fontId="64" fillId="15" borderId="84" xfId="0" applyNumberFormat="1" applyFont="1" applyFill="1" applyBorder="1" applyAlignment="1">
      <alignment horizontal="center" vertical="center"/>
    </xf>
    <xf numFmtId="0" fontId="64" fillId="15" borderId="84" xfId="0" applyFont="1" applyFill="1" applyBorder="1" applyAlignment="1">
      <alignment horizontal="center" vertical="center"/>
    </xf>
    <xf numFmtId="164" fontId="64" fillId="15" borderId="84" xfId="0" applyNumberFormat="1" applyFont="1" applyFill="1" applyBorder="1" applyAlignment="1">
      <alignment horizontal="center" vertical="center"/>
    </xf>
    <xf numFmtId="164" fontId="64" fillId="15" borderId="88" xfId="0" applyNumberFormat="1" applyFont="1" applyFill="1" applyBorder="1" applyAlignment="1">
      <alignment horizontal="center" vertical="center"/>
    </xf>
    <xf numFmtId="1" fontId="64" fillId="15" borderId="88"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Alignment="1">
      <alignment horizontal="center" vertical="center"/>
    </xf>
    <xf numFmtId="1" fontId="1" fillId="0" borderId="0" xfId="0" applyNumberFormat="1" applyFont="1" applyAlignment="1">
      <alignment horizontal="center" vertical="center"/>
    </xf>
    <xf numFmtId="1" fontId="41" fillId="12" borderId="75" xfId="0" applyNumberFormat="1" applyFont="1" applyFill="1" applyBorder="1" applyAlignment="1">
      <alignment horizontal="center" vertical="center" wrapText="1"/>
    </xf>
    <xf numFmtId="1" fontId="41" fillId="12" borderId="48" xfId="0" applyNumberFormat="1" applyFont="1" applyFill="1" applyBorder="1" applyAlignment="1">
      <alignment horizontal="center" vertical="center" wrapText="1"/>
    </xf>
    <xf numFmtId="1" fontId="41" fillId="11" borderId="48" xfId="0" applyNumberFormat="1" applyFont="1" applyFill="1" applyBorder="1" applyAlignment="1">
      <alignment horizontal="center" vertical="center" wrapText="1"/>
    </xf>
    <xf numFmtId="1" fontId="41" fillId="11" borderId="50" xfId="0" applyNumberFormat="1" applyFont="1" applyFill="1" applyBorder="1" applyAlignment="1">
      <alignment horizontal="center" vertical="center" wrapText="1"/>
    </xf>
    <xf numFmtId="0" fontId="6" fillId="16" borderId="25" xfId="0"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Font="1" applyFill="1" applyBorder="1" applyAlignment="1">
      <alignment horizontal="center" vertical="center"/>
    </xf>
    <xf numFmtId="0" fontId="21" fillId="0" borderId="26" xfId="0" applyFont="1" applyBorder="1" applyAlignment="1">
      <alignment horizontal="center" vertical="center"/>
    </xf>
    <xf numFmtId="0" fontId="1" fillId="0" borderId="45" xfId="0" quotePrefix="1" applyFont="1" applyBorder="1" applyAlignment="1">
      <alignment horizontal="left" vertical="center"/>
    </xf>
    <xf numFmtId="0" fontId="6" fillId="15" borderId="3" xfId="0" quotePrefix="1" applyFont="1" applyFill="1" applyBorder="1" applyAlignment="1">
      <alignment horizontal="center"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Font="1" applyBorder="1" applyAlignment="1">
      <alignment horizontal="center" vertical="center" wrapText="1"/>
    </xf>
    <xf numFmtId="0" fontId="65" fillId="0" borderId="33" xfId="0" applyFont="1" applyBorder="1" applyAlignment="1">
      <alignment horizontal="centerContinuous" vertical="center" wrapText="1"/>
    </xf>
    <xf numFmtId="0" fontId="6" fillId="0" borderId="120" xfId="0" applyFont="1" applyBorder="1" applyAlignment="1">
      <alignment horizontal="centerContinuous" vertical="center"/>
    </xf>
    <xf numFmtId="0" fontId="6" fillId="0" borderId="35" xfId="0" quotePrefix="1" applyFont="1" applyBorder="1" applyAlignment="1">
      <alignment horizontal="centerContinuous" vertical="center"/>
    </xf>
    <xf numFmtId="0" fontId="4" fillId="0" borderId="0" xfId="0" applyFont="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47" fillId="0" borderId="34" xfId="0" applyFont="1" applyBorder="1" applyAlignment="1">
      <alignment horizontal="center" vertical="center" shrinkToFit="1"/>
    </xf>
    <xf numFmtId="0" fontId="48" fillId="0" borderId="34" xfId="0" applyFont="1" applyBorder="1" applyAlignment="1">
      <alignment horizontal="center" vertical="center" shrinkToFit="1"/>
    </xf>
    <xf numFmtId="0" fontId="10" fillId="10" borderId="1" xfId="0" applyFont="1" applyFill="1" applyBorder="1" applyAlignment="1">
      <alignment vertical="center"/>
    </xf>
    <xf numFmtId="0" fontId="6" fillId="10" borderId="25" xfId="0"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Font="1" applyFill="1" applyBorder="1" applyAlignment="1">
      <alignment horizontal="center" vertical="center"/>
    </xf>
    <xf numFmtId="0" fontId="6" fillId="10" borderId="27" xfId="0" applyFont="1" applyFill="1" applyBorder="1" applyAlignment="1">
      <alignment horizontal="center" vertical="center"/>
    </xf>
    <xf numFmtId="0" fontId="20" fillId="14" borderId="125" xfId="0" applyFont="1" applyFill="1" applyBorder="1" applyAlignment="1">
      <alignment horizontal="center" vertical="center"/>
    </xf>
    <xf numFmtId="0" fontId="1" fillId="0" borderId="126" xfId="0" applyFont="1" applyBorder="1" applyAlignment="1">
      <alignment horizontal="centerContinuous" vertical="center" shrinkToFit="1"/>
    </xf>
    <xf numFmtId="0" fontId="20" fillId="0" borderId="108" xfId="0" applyFont="1" applyBorder="1" applyAlignment="1">
      <alignment horizontal="centerContinuous" vertical="center"/>
    </xf>
    <xf numFmtId="0" fontId="20" fillId="0" borderId="127" xfId="0" applyFont="1" applyBorder="1" applyAlignment="1">
      <alignment horizontal="centerContinuous" vertical="center"/>
    </xf>
    <xf numFmtId="0" fontId="1" fillId="0" borderId="52" xfId="0" applyFont="1" applyBorder="1" applyAlignment="1">
      <alignment horizontal="center" vertical="center"/>
    </xf>
    <xf numFmtId="0" fontId="1" fillId="0" borderId="109" xfId="0" applyFont="1" applyBorder="1" applyAlignment="1">
      <alignment horizontal="centerContinuous" vertical="center"/>
    </xf>
    <xf numFmtId="1" fontId="1" fillId="0" borderId="119" xfId="0" applyNumberFormat="1" applyFont="1" applyBorder="1" applyAlignment="1">
      <alignment horizontal="center" vertical="center"/>
    </xf>
    <xf numFmtId="0" fontId="1" fillId="0" borderId="39" xfId="0" applyFont="1" applyBorder="1" applyAlignment="1">
      <alignment horizontal="centerContinuous" vertical="center" shrinkToFit="1"/>
    </xf>
    <xf numFmtId="0" fontId="20" fillId="0" borderId="110" xfId="0" applyFont="1" applyBorder="1" applyAlignment="1">
      <alignment horizontal="centerContinuous" vertical="center"/>
    </xf>
    <xf numFmtId="0" fontId="20" fillId="0" borderId="74" xfId="0" applyFont="1" applyBorder="1" applyAlignment="1">
      <alignment horizontal="centerContinuous" vertical="center"/>
    </xf>
    <xf numFmtId="0" fontId="1" fillId="0" borderId="41" xfId="0" applyFont="1" applyBorder="1" applyAlignment="1">
      <alignment horizontal="center" vertical="center"/>
    </xf>
    <xf numFmtId="0" fontId="1" fillId="0" borderId="111" xfId="0" applyFont="1" applyBorder="1" applyAlignment="1">
      <alignment horizontal="centerContinuous" vertical="center"/>
    </xf>
    <xf numFmtId="1" fontId="1" fillId="0" borderId="124" xfId="0" applyNumberFormat="1" applyFont="1" applyBorder="1" applyAlignment="1">
      <alignment horizontal="center" vertical="center"/>
    </xf>
    <xf numFmtId="0" fontId="1" fillId="0" borderId="47" xfId="0" applyFont="1" applyBorder="1" applyAlignment="1">
      <alignment horizontal="centerContinuous" vertical="center" shrinkToFit="1"/>
    </xf>
    <xf numFmtId="0" fontId="1" fillId="0" borderId="112" xfId="0" applyFont="1" applyBorder="1" applyAlignment="1">
      <alignment horizontal="centerContinuous" vertical="center"/>
    </xf>
    <xf numFmtId="0" fontId="1" fillId="0" borderId="75" xfId="0" applyFont="1" applyBorder="1" applyAlignment="1">
      <alignment horizontal="centerContinuous" vertical="center"/>
    </xf>
    <xf numFmtId="49" fontId="1" fillId="0" borderId="49"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1" fillId="0" borderId="113" xfId="0" applyFont="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4" xfId="0" applyNumberFormat="1" applyFont="1" applyBorder="1" applyAlignment="1">
      <alignment horizontal="center" vertical="center" shrinkToFit="1"/>
    </xf>
    <xf numFmtId="0" fontId="1" fillId="0" borderId="0" xfId="0" applyFont="1" applyAlignment="1">
      <alignment horizontal="center" vertical="center"/>
    </xf>
    <xf numFmtId="0" fontId="48" fillId="0" borderId="60" xfId="0" quotePrefix="1" applyFont="1" applyBorder="1" applyAlignment="1">
      <alignment horizontal="centerContinuous" vertical="center" shrinkToFit="1"/>
    </xf>
    <xf numFmtId="1" fontId="6" fillId="0" borderId="11" xfId="0" applyNumberFormat="1" applyFont="1" applyBorder="1" applyAlignment="1">
      <alignment horizontal="center" vertical="center"/>
    </xf>
    <xf numFmtId="0" fontId="66" fillId="0" borderId="99" xfId="0" quotePrefix="1" applyFont="1" applyBorder="1" applyAlignment="1">
      <alignment horizontal="centerContinuous" vertical="center" wrapText="1"/>
    </xf>
    <xf numFmtId="164" fontId="1" fillId="0" borderId="84" xfId="0" applyNumberFormat="1" applyFont="1" applyBorder="1" applyAlignment="1">
      <alignment horizontal="center" vertical="center"/>
    </xf>
    <xf numFmtId="0" fontId="6" fillId="0" borderId="26" xfId="3" applyNumberFormat="1" applyFont="1" applyFill="1" applyBorder="1" applyAlignment="1">
      <alignment horizontal="center" vertical="center" shrinkToFit="1"/>
    </xf>
    <xf numFmtId="0" fontId="6" fillId="0" borderId="27" xfId="0" quotePrefix="1" applyFont="1" applyBorder="1" applyAlignment="1">
      <alignment horizontal="center" vertical="center" wrapText="1"/>
    </xf>
    <xf numFmtId="9" fontId="6" fillId="0" borderId="26" xfId="3" applyFont="1" applyFill="1" applyBorder="1" applyAlignment="1">
      <alignment horizontal="center" vertical="center" shrinkToFit="1"/>
    </xf>
    <xf numFmtId="49" fontId="22" fillId="10" borderId="25" xfId="0" applyNumberFormat="1" applyFont="1" applyFill="1" applyBorder="1" applyAlignment="1">
      <alignment horizontal="center" vertical="center"/>
    </xf>
    <xf numFmtId="0" fontId="22" fillId="10" borderId="26" xfId="0" applyFont="1" applyFill="1" applyBorder="1" applyAlignment="1">
      <alignment horizontal="center" vertical="center"/>
    </xf>
    <xf numFmtId="0" fontId="13" fillId="10" borderId="26" xfId="0" applyFont="1" applyFill="1" applyBorder="1" applyAlignment="1">
      <alignment horizontal="center" vertical="center"/>
    </xf>
    <xf numFmtId="0" fontId="21" fillId="10" borderId="1" xfId="0" applyFont="1" applyFill="1" applyBorder="1" applyAlignment="1">
      <alignment vertical="center"/>
    </xf>
    <xf numFmtId="49" fontId="27" fillId="10" borderId="25" xfId="0" applyNumberFormat="1" applyFont="1" applyFill="1" applyBorder="1" applyAlignment="1">
      <alignment horizontal="center" vertical="center"/>
    </xf>
    <xf numFmtId="0" fontId="27" fillId="10" borderId="26"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1" xfId="6" applyFont="1" applyBorder="1" applyAlignment="1">
      <alignment horizontal="center" vertical="center" shrinkToFit="1"/>
    </xf>
    <xf numFmtId="0" fontId="6" fillId="0" borderId="114" xfId="0" applyFont="1" applyBorder="1" applyAlignment="1">
      <alignment horizontal="center" vertical="center" shrinkToFit="1"/>
    </xf>
    <xf numFmtId="0" fontId="6" fillId="0" borderId="6"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1" fillId="15" borderId="48" xfId="0" applyFont="1" applyFill="1" applyBorder="1" applyAlignment="1">
      <alignment horizontal="center" vertical="center" wrapText="1"/>
    </xf>
    <xf numFmtId="0" fontId="64" fillId="15" borderId="76" xfId="0" applyFont="1" applyFill="1" applyBorder="1" applyAlignment="1">
      <alignment horizontal="center" vertical="center"/>
    </xf>
    <xf numFmtId="0" fontId="64" fillId="15" borderId="48" xfId="0" applyFont="1" applyFill="1" applyBorder="1" applyAlignment="1">
      <alignment horizontal="center" vertical="center"/>
    </xf>
    <xf numFmtId="164" fontId="64" fillId="15" borderId="48" xfId="0" applyNumberFormat="1" applyFont="1" applyFill="1" applyBorder="1" applyAlignment="1">
      <alignment horizontal="center" vertical="center"/>
    </xf>
    <xf numFmtId="164" fontId="64" fillId="15" borderId="49" xfId="0" applyNumberFormat="1" applyFont="1" applyFill="1" applyBorder="1" applyAlignment="1">
      <alignment horizontal="centerContinuous" vertical="center"/>
    </xf>
    <xf numFmtId="164" fontId="64" fillId="15" borderId="112" xfId="0" applyNumberFormat="1" applyFont="1" applyFill="1" applyBorder="1" applyAlignment="1">
      <alignment horizontal="centerContinuous" vertical="center"/>
    </xf>
    <xf numFmtId="0" fontId="64" fillId="15" borderId="113" xfId="0" applyFont="1" applyFill="1" applyBorder="1" applyAlignment="1">
      <alignment horizontal="centerContinuous" vertical="center"/>
    </xf>
    <xf numFmtId="1" fontId="64" fillId="15" borderId="60" xfId="0" applyNumberFormat="1" applyFont="1" applyFill="1" applyBorder="1" applyAlignment="1">
      <alignment horizontal="center" vertical="center" shrinkToFit="1"/>
    </xf>
    <xf numFmtId="0" fontId="67" fillId="3" borderId="128" xfId="4" applyFont="1" applyFill="1" applyBorder="1" applyAlignment="1">
      <alignment horizontal="right"/>
    </xf>
    <xf numFmtId="0" fontId="19" fillId="3" borderId="129" xfId="4" applyFont="1" applyFill="1" applyBorder="1" applyAlignment="1">
      <alignment horizontal="left"/>
    </xf>
    <xf numFmtId="0" fontId="68" fillId="3" borderId="129" xfId="4" applyFont="1" applyFill="1" applyBorder="1" applyAlignment="1">
      <alignment horizontal="centerContinuous"/>
    </xf>
    <xf numFmtId="0" fontId="1" fillId="3" borderId="129" xfId="4" applyFill="1" applyBorder="1" applyAlignment="1">
      <alignment horizontal="left"/>
    </xf>
    <xf numFmtId="0" fontId="3" fillId="3" borderId="129" xfId="4" applyFont="1" applyFill="1" applyBorder="1" applyAlignment="1">
      <alignment horizontal="centerContinuous"/>
    </xf>
    <xf numFmtId="0" fontId="69" fillId="3" borderId="130" xfId="4" applyFont="1" applyFill="1" applyBorder="1" applyAlignment="1">
      <alignment horizontal="right"/>
    </xf>
    <xf numFmtId="0" fontId="1" fillId="0" borderId="0" xfId="4"/>
    <xf numFmtId="0" fontId="5" fillId="0" borderId="1" xfId="4" applyFont="1" applyBorder="1" applyAlignment="1">
      <alignment horizontal="right"/>
    </xf>
    <xf numFmtId="0" fontId="6" fillId="0" borderId="0" xfId="4" applyFont="1" applyAlignment="1">
      <alignment horizontal="centerContinuous"/>
    </xf>
    <xf numFmtId="0" fontId="5" fillId="0" borderId="0" xfId="4" applyFont="1" applyAlignment="1">
      <alignment horizontal="right"/>
    </xf>
    <xf numFmtId="0" fontId="6" fillId="0" borderId="0" xfId="4" applyFont="1" applyAlignment="1">
      <alignment horizontal="center"/>
    </xf>
    <xf numFmtId="0" fontId="6" fillId="0" borderId="2" xfId="4" quotePrefix="1" applyFont="1" applyBorder="1" applyAlignment="1">
      <alignment horizontal="left"/>
    </xf>
    <xf numFmtId="0" fontId="5" fillId="0" borderId="6" xfId="4" applyFont="1" applyBorder="1" applyAlignment="1">
      <alignment horizontal="right"/>
    </xf>
    <xf numFmtId="0" fontId="6" fillId="0" borderId="7" xfId="4" applyFont="1" applyBorder="1" applyAlignment="1">
      <alignment horizontal="centerContinuous"/>
    </xf>
    <xf numFmtId="0" fontId="5" fillId="0" borderId="7" xfId="4" applyFont="1" applyBorder="1" applyAlignment="1">
      <alignment horizontal="right"/>
    </xf>
    <xf numFmtId="0" fontId="6" fillId="0" borderId="7" xfId="4" applyFont="1" applyBorder="1" applyAlignment="1">
      <alignment horizontal="center"/>
    </xf>
    <xf numFmtId="0" fontId="6" fillId="0" borderId="8" xfId="4" applyFont="1" applyBorder="1" applyAlignment="1">
      <alignment horizontal="left"/>
    </xf>
    <xf numFmtId="0" fontId="7" fillId="3" borderId="13" xfId="4" applyFont="1" applyFill="1" applyBorder="1" applyAlignment="1">
      <alignment horizontal="right"/>
    </xf>
    <xf numFmtId="0" fontId="6" fillId="0" borderId="14" xfId="4" applyFont="1" applyBorder="1" applyAlignment="1">
      <alignment horizontal="center"/>
    </xf>
    <xf numFmtId="0" fontId="25" fillId="0" borderId="14" xfId="0" applyFont="1" applyBorder="1" applyAlignment="1">
      <alignment horizontal="center"/>
    </xf>
    <xf numFmtId="0" fontId="7" fillId="2" borderId="4" xfId="4" applyFont="1" applyFill="1" applyBorder="1" applyAlignment="1">
      <alignment horizontal="right"/>
    </xf>
    <xf numFmtId="0" fontId="7" fillId="0" borderId="131" xfId="4" applyFont="1" applyBorder="1" applyAlignment="1">
      <alignment horizontal="right"/>
    </xf>
    <xf numFmtId="0" fontId="6" fillId="0" borderId="132" xfId="4" applyFont="1" applyBorder="1" applyAlignment="1">
      <alignment horizontal="center"/>
    </xf>
    <xf numFmtId="0" fontId="12" fillId="3" borderId="5" xfId="4" applyFont="1" applyFill="1" applyBorder="1" applyAlignment="1">
      <alignment horizontal="right"/>
    </xf>
    <xf numFmtId="0" fontId="6" fillId="0" borderId="3" xfId="4" applyFont="1" applyBorder="1" applyAlignment="1">
      <alignment horizontal="center"/>
    </xf>
    <xf numFmtId="49" fontId="25" fillId="0" borderId="14" xfId="0" applyNumberFormat="1" applyFont="1" applyBorder="1" applyAlignment="1">
      <alignment horizontal="center"/>
    </xf>
    <xf numFmtId="0" fontId="10" fillId="0" borderId="1" xfId="4" applyFont="1" applyBorder="1" applyAlignment="1">
      <alignment horizontal="right"/>
    </xf>
    <xf numFmtId="0" fontId="6" fillId="0" borderId="2" xfId="4" applyFont="1" applyBorder="1" applyAlignment="1">
      <alignment horizontal="center"/>
    </xf>
    <xf numFmtId="0" fontId="9" fillId="3" borderId="5" xfId="4" applyFont="1" applyFill="1" applyBorder="1" applyAlignment="1">
      <alignment horizontal="right"/>
    </xf>
    <xf numFmtId="49" fontId="25" fillId="0" borderId="3" xfId="0" applyNumberFormat="1" applyFont="1" applyBorder="1" applyAlignment="1">
      <alignment horizontal="center"/>
    </xf>
    <xf numFmtId="0" fontId="10" fillId="2" borderId="4" xfId="4" applyFont="1" applyFill="1" applyBorder="1" applyAlignment="1">
      <alignment horizontal="right"/>
    </xf>
    <xf numFmtId="49" fontId="6" fillId="0" borderId="31" xfId="4" applyNumberFormat="1" applyFont="1" applyBorder="1" applyAlignment="1">
      <alignment horizontal="center"/>
    </xf>
    <xf numFmtId="0" fontId="7" fillId="0" borderId="1" xfId="4" applyFont="1" applyBorder="1" applyAlignment="1">
      <alignment horizontal="right"/>
    </xf>
    <xf numFmtId="0" fontId="10" fillId="3" borderId="5" xfId="4" applyFont="1" applyFill="1" applyBorder="1" applyAlignment="1">
      <alignment horizontal="right"/>
    </xf>
    <xf numFmtId="1" fontId="6" fillId="0" borderId="31" xfId="4" applyNumberFormat="1" applyFont="1" applyBorder="1" applyAlignment="1">
      <alignment horizontal="center"/>
    </xf>
    <xf numFmtId="0" fontId="21" fillId="3" borderId="5" xfId="4" applyFont="1" applyFill="1" applyBorder="1" applyAlignment="1">
      <alignment horizontal="right"/>
    </xf>
    <xf numFmtId="0" fontId="70" fillId="2" borderId="4" xfId="4" applyFont="1" applyFill="1" applyBorder="1" applyAlignment="1">
      <alignment horizontal="right"/>
    </xf>
    <xf numFmtId="0" fontId="13" fillId="3" borderId="15" xfId="4" applyFont="1" applyFill="1" applyBorder="1" applyAlignment="1">
      <alignment horizontal="right"/>
    </xf>
    <xf numFmtId="0" fontId="6" fillId="0" borderId="23" xfId="4" applyFont="1" applyBorder="1" applyAlignment="1">
      <alignment horizontal="center"/>
    </xf>
    <xf numFmtId="49" fontId="25" fillId="0" borderId="23" xfId="0" applyNumberFormat="1" applyFont="1" applyBorder="1" applyAlignment="1">
      <alignment horizontal="center"/>
    </xf>
    <xf numFmtId="0" fontId="9" fillId="2" borderId="24" xfId="4" applyFont="1" applyFill="1" applyBorder="1" applyAlignment="1">
      <alignment horizontal="right"/>
    </xf>
    <xf numFmtId="1" fontId="6" fillId="0" borderId="11" xfId="4" applyNumberFormat="1" applyFont="1" applyBorder="1" applyAlignment="1">
      <alignment horizontal="center"/>
    </xf>
    <xf numFmtId="0" fontId="6" fillId="0" borderId="0" xfId="4" applyFont="1" applyAlignment="1">
      <alignment horizontal="left"/>
    </xf>
    <xf numFmtId="0" fontId="6" fillId="0" borderId="2" xfId="4" applyFont="1" applyBorder="1" applyAlignment="1">
      <alignment horizontal="left"/>
    </xf>
    <xf numFmtId="0" fontId="6" fillId="0" borderId="1" xfId="4" applyFont="1" applyBorder="1"/>
    <xf numFmtId="0" fontId="6" fillId="0" borderId="6" xfId="4" applyFont="1" applyBorder="1"/>
    <xf numFmtId="0" fontId="6" fillId="0" borderId="7" xfId="4" applyFont="1" applyBorder="1"/>
    <xf numFmtId="0" fontId="6" fillId="0" borderId="8" xfId="4" applyFont="1" applyBorder="1"/>
    <xf numFmtId="0" fontId="3" fillId="0" borderId="0" xfId="4" applyFont="1" applyAlignment="1">
      <alignment horizontal="right"/>
    </xf>
    <xf numFmtId="0" fontId="1" fillId="0" borderId="0" xfId="4" applyAlignment="1">
      <alignment horizontal="left"/>
    </xf>
    <xf numFmtId="0" fontId="17" fillId="0" borderId="0" xfId="4" applyFont="1" applyAlignment="1">
      <alignment horizontal="centerContinuous"/>
    </xf>
    <xf numFmtId="0" fontId="67" fillId="3" borderId="129" xfId="4" applyFont="1" applyFill="1" applyBorder="1" applyAlignment="1">
      <alignment horizontal="left"/>
    </xf>
    <xf numFmtId="1" fontId="6" fillId="0" borderId="7" xfId="4" applyNumberFormat="1" applyFont="1" applyBorder="1" applyAlignment="1">
      <alignment horizontal="centerContinuous"/>
    </xf>
    <xf numFmtId="0" fontId="71" fillId="2" borderId="4" xfId="4" applyFont="1" applyFill="1" applyBorder="1" applyAlignment="1">
      <alignment horizontal="right"/>
    </xf>
    <xf numFmtId="1" fontId="6" fillId="17" borderId="55" xfId="0" applyNumberFormat="1" applyFont="1" applyFill="1" applyBorder="1" applyAlignment="1">
      <alignment horizontal="centerContinuous" vertical="center"/>
    </xf>
    <xf numFmtId="0" fontId="1" fillId="17" borderId="118" xfId="0" applyFont="1" applyFill="1" applyBorder="1" applyAlignment="1">
      <alignment horizontal="centerContinuous" vertical="center"/>
    </xf>
    <xf numFmtId="1" fontId="6" fillId="17" borderId="31" xfId="0" applyNumberFormat="1" applyFont="1" applyFill="1" applyBorder="1" applyAlignment="1">
      <alignment horizontal="center" vertical="center"/>
    </xf>
    <xf numFmtId="0" fontId="6" fillId="17" borderId="27" xfId="0" quotePrefix="1" applyFont="1" applyFill="1" applyBorder="1" applyAlignment="1">
      <alignment horizontal="center" vertical="center"/>
    </xf>
    <xf numFmtId="0" fontId="6" fillId="17" borderId="3" xfId="4" applyFont="1" applyFill="1" applyBorder="1" applyAlignment="1">
      <alignment horizontal="center"/>
    </xf>
    <xf numFmtId="0" fontId="4" fillId="0" borderId="133" xfId="0" applyFont="1" applyBorder="1" applyAlignment="1">
      <alignment horizontal="center" vertical="center" shrinkToFit="1"/>
    </xf>
  </cellXfs>
  <cellStyles count="7">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Percent" xfId="2" builtinId="5"/>
    <cellStyle name="Percent 2" xfId="3" xr:uid="{00000000-0005-0000-0000-000006000000}"/>
  </cellStyles>
  <dxfs count="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25CAFE5B-BA29-4D49-B356-E0F33AF1BE75}"/>
  </tableStyles>
  <colors>
    <mruColors>
      <color rgb="FF006600"/>
      <color rgb="FF9966FF"/>
      <color rgb="FFCCFFCC"/>
      <color rgb="FF0000FF"/>
      <color rgb="FF00FFFF"/>
      <color rgb="FF66FF33"/>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Notes:  </a:t>
          </a:r>
          <a:r>
            <a:rPr lang="en-US" sz="1200" b="0" i="0" u="none" strike="noStrike" baseline="0">
              <a:solidFill>
                <a:srgbClr val="000000"/>
              </a:solidFill>
              <a:latin typeface="Times New Roman"/>
              <a:cs typeface="Times New Roman"/>
            </a:rPr>
            <a:t>Dragonborn of White Dragon origins.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15 </a:t>
          </a:r>
          <a:r>
            <a:rPr lang="en-US" sz="1200" b="0" i="1" u="none" strike="noStrike" baseline="0">
              <a:solidFill>
                <a:srgbClr val="000000"/>
              </a:solidFill>
              <a:latin typeface="Times New Roman"/>
              <a:cs typeface="Times New Roman"/>
            </a:rPr>
            <a:t>prying eyes </a:t>
          </a:r>
          <a:r>
            <a:rPr lang="en-US" sz="1200" b="0" i="0" u="none" strike="noStrike" baseline="0">
              <a:solidFill>
                <a:srgbClr val="000000"/>
              </a:solidFill>
              <a:latin typeface="Times New Roman"/>
              <a:cs typeface="Times New Roman"/>
            </a:rPr>
            <a:t>outside house.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1 </a:t>
          </a:r>
          <a:r>
            <a:rPr lang="en-US" sz="1200" b="0" i="1" u="none" strike="noStrike" baseline="0">
              <a:solidFill>
                <a:srgbClr val="000000"/>
              </a:solidFill>
              <a:latin typeface="Times New Roman"/>
              <a:cs typeface="Times New Roman"/>
            </a:rPr>
            <a:t>prying eye</a:t>
          </a:r>
          <a:r>
            <a:rPr lang="en-US" sz="1200" b="0" i="0" u="none" strike="noStrike" baseline="0">
              <a:solidFill>
                <a:srgbClr val="000000"/>
              </a:solidFill>
              <a:latin typeface="Times New Roman"/>
              <a:cs typeface="Times New Roman"/>
            </a:rPr>
            <a:t> at staircase.</a:t>
          </a:r>
        </a:p>
      </xdr:txBody>
    </xdr:sp>
    <xdr:clientData/>
  </xdr:twoCellAnchor>
  <xdr:twoCellAnchor editAs="oneCell">
    <xdr:from>
      <xdr:col>5</xdr:col>
      <xdr:colOff>114300</xdr:colOff>
      <xdr:row>1</xdr:row>
      <xdr:rowOff>202192</xdr:rowOff>
    </xdr:from>
    <xdr:to>
      <xdr:col>6</xdr:col>
      <xdr:colOff>1487862</xdr:colOff>
      <xdr:row>12</xdr:row>
      <xdr:rowOff>7619</xdr:rowOff>
    </xdr:to>
    <xdr:pic>
      <xdr:nvPicPr>
        <xdr:cNvPr id="3" name="Picture 2" descr="http://img06.deviantart.net/4a91/i/2013/054/9/0/sylar_by_ebr1-d5vzql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575572"/>
          <a:ext cx="2935662" cy="2190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5</xdr:col>
      <xdr:colOff>0</xdr:colOff>
      <xdr:row>35</xdr:row>
      <xdr:rowOff>0</xdr:rowOff>
    </xdr:from>
    <xdr:to>
      <xdr:col>10</xdr:col>
      <xdr:colOff>396712</xdr:colOff>
      <xdr:row>60</xdr:row>
      <xdr:rowOff>129980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853940" y="7559040"/>
          <a:ext cx="5448772" cy="50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409575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15636</xdr:colOff>
      <xdr:row>3</xdr:row>
      <xdr:rowOff>14380</xdr:rowOff>
    </xdr:from>
    <xdr:to>
      <xdr:col>6</xdr:col>
      <xdr:colOff>1347535</xdr:colOff>
      <xdr:row>9</xdr:row>
      <xdr:rowOff>159216</xdr:rowOff>
    </xdr:to>
    <xdr:pic>
      <xdr:nvPicPr>
        <xdr:cNvPr id="6" name="Picture 5" descr="https://images2.sw-cdn.net/product/picture/710x528_19386291_7813940_1499088669.jpg">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7773" y="828517"/>
          <a:ext cx="2466878" cy="143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9</xdr:row>
      <xdr:rowOff>19050</xdr:rowOff>
    </xdr:from>
    <xdr:to>
      <xdr:col>6</xdr:col>
      <xdr:colOff>1343025</xdr:colOff>
      <xdr:row>23</xdr:row>
      <xdr:rowOff>9525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9525" y="2129790"/>
          <a:ext cx="7040880" cy="27793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Full Attack:  </a:t>
          </a:r>
          <a:r>
            <a:rPr lang="en-US" sz="1200" b="0" i="0" baseline="0">
              <a:effectLst/>
              <a:latin typeface="Times New Roman" pitchFamily="18" charset="0"/>
              <a:ea typeface="+mn-ea"/>
              <a:cs typeface="Times New Roman" pitchFamily="18" charset="0"/>
            </a:rPr>
            <a:t>BAB +3, 2 claws (+8, 1d3 - 1 + poison) and bite (+3, 1d4+1) are chaotic and evil for purposes of overcoming DR.</a:t>
          </a:r>
          <a:endParaRPr lang="en-US" sz="1200">
            <a:effectLst/>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Bluff +6, Diplomacy +2, Disguise +0 (+2 acting), Hide +17, Intimidate +2, K: </a:t>
          </a:r>
          <a:r>
            <a:rPr lang="en-US" sz="1200" b="0" i="0" u="none" strike="noStrike" baseline="0">
              <a:solidFill>
                <a:sysClr val="windowText" lastClr="000000"/>
              </a:solidFill>
              <a:latin typeface="Times New Roman" pitchFamily="18" charset="0"/>
              <a:cs typeface="Times New Roman" pitchFamily="18" charset="0"/>
            </a:rPr>
            <a:t>Dungeoneering</a:t>
          </a:r>
          <a:r>
            <a:rPr lang="en-US" sz="1200" b="0" i="0" u="none" strike="noStrike" baseline="0">
              <a:solidFill>
                <a:srgbClr val="000000"/>
              </a:solidFill>
              <a:latin typeface="Times New Roman" pitchFamily="18" charset="0"/>
              <a:cs typeface="Times New Roman" pitchFamily="18" charset="0"/>
            </a:rPr>
            <a:t> +6, Listen +7, Move Silently +9, Search +6, Spellcraft +6, Spot +6.</a:t>
          </a:r>
        </a:p>
        <a:p>
          <a:pPr algn="just" rtl="0">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Improved Evasion, Improved Initiative, Weapon Finesse (claws).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Special Qualities:  </a:t>
          </a:r>
          <a:r>
            <a:rPr lang="en-US" sz="1200" b="0" i="0" baseline="0">
              <a:effectLst/>
              <a:latin typeface="Times New Roman" pitchFamily="18" charset="0"/>
              <a:ea typeface="+mn-ea"/>
              <a:cs typeface="Times New Roman" pitchFamily="18" charset="0"/>
            </a:rPr>
            <a:t>DR 5/cold iron or good, Darkvision 60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Fast Healing 2, Immunity to Poison, Resistance to Fire (10), Deliver Touch Spell; Improved Evasion</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Share Spells</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Empathic Link</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Poison (Fort DC 13; initial damage 1d4 Dex, secondary damage 2d4 Dex.  Save DC is Con-based and includes +2 racial bonus).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200" b="0"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Spell-like Abilities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At will:  </a:t>
          </a:r>
          <a:r>
            <a:rPr lang="en-US" sz="1200" b="0" i="0" baseline="0">
              <a:effectLst/>
              <a:latin typeface="Times New Roman" pitchFamily="18" charset="0"/>
              <a:ea typeface="+mn-ea"/>
              <a:cs typeface="Times New Roman" pitchFamily="18" charset="0"/>
            </a:rPr>
            <a:t>Detect Good, Detect Magic, Invisibility</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1/day:  </a:t>
          </a:r>
          <a:r>
            <a:rPr lang="en-US" sz="1200" b="0" i="0" baseline="0">
              <a:effectLst/>
              <a:latin typeface="Times New Roman" pitchFamily="18" charset="0"/>
              <a:ea typeface="+mn-ea"/>
              <a:cs typeface="Times New Roman" pitchFamily="18" charset="0"/>
            </a:rPr>
            <a:t>Cause Fear (30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radius, Cha-based save DC 11, caster level based on PC ECL)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1/week:  </a:t>
          </a:r>
          <a:r>
            <a:rPr lang="en-US" sz="1200" b="0" i="0" baseline="0">
              <a:effectLst/>
              <a:latin typeface="Times New Roman" pitchFamily="18" charset="0"/>
              <a:ea typeface="+mn-ea"/>
              <a:cs typeface="Times New Roman" pitchFamily="18" charset="0"/>
            </a:rPr>
            <a:t>Commune as caster 12th</a:t>
          </a:r>
          <a:endParaRPr lang="en-US" sz="1200" b="1"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Alternate Form:  </a:t>
          </a:r>
          <a:r>
            <a:rPr lang="en-US" sz="1200" b="0" i="0" baseline="0">
              <a:effectLst/>
              <a:latin typeface="Times New Roman" pitchFamily="18" charset="0"/>
              <a:ea typeface="+mn-ea"/>
              <a:cs typeface="Times New Roman" pitchFamily="18" charset="0"/>
            </a:rPr>
            <a:t>Polymorph as caster 12th, no HP regained, limited to 2 forms no larger than Medium (raven, monkey).</a:t>
          </a:r>
          <a:endParaRPr lang="en-US" sz="12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x14ac:dyDescent="0.3"/>
  <cols>
    <col min="1" max="1" width="14.3984375" style="64" bestFit="1" customWidth="1"/>
    <col min="2" max="2" width="11" style="233" customWidth="1"/>
    <col min="3" max="3" width="5.69921875" style="233" customWidth="1"/>
    <col min="4" max="4" width="13.69921875" style="64" bestFit="1" customWidth="1"/>
    <col min="5" max="5" width="11.19921875" style="233" bestFit="1" customWidth="1"/>
    <col min="6" max="6" width="20.5" style="64" customWidth="1"/>
    <col min="7" max="7" width="20.5" style="233" customWidth="1"/>
    <col min="8" max="16384" width="13" style="34"/>
  </cols>
  <sheetData>
    <row r="1" spans="1:7" ht="29.4" thickTop="1" thickBot="1" x14ac:dyDescent="0.35">
      <c r="A1" s="235" t="s">
        <v>207</v>
      </c>
      <c r="B1" s="236" t="s">
        <v>257</v>
      </c>
      <c r="C1" s="237"/>
      <c r="D1" s="238"/>
      <c r="E1" s="239"/>
      <c r="F1" s="238"/>
      <c r="G1" s="240" t="s">
        <v>206</v>
      </c>
    </row>
    <row r="2" spans="1:7" ht="17.399999999999999" thickTop="1" x14ac:dyDescent="0.3">
      <c r="A2" s="241" t="s">
        <v>304</v>
      </c>
      <c r="B2" s="242" t="s">
        <v>156</v>
      </c>
      <c r="C2" s="242"/>
      <c r="D2" s="243" t="s">
        <v>305</v>
      </c>
      <c r="E2" s="244" t="s">
        <v>190</v>
      </c>
      <c r="F2" s="243"/>
      <c r="G2" s="245"/>
    </row>
    <row r="3" spans="1:7" ht="16.8" x14ac:dyDescent="0.3">
      <c r="A3" s="241" t="s">
        <v>306</v>
      </c>
      <c r="B3" s="242" t="s">
        <v>223</v>
      </c>
      <c r="C3" s="242"/>
      <c r="D3" s="243" t="s">
        <v>93</v>
      </c>
      <c r="E3" s="244">
        <v>7</v>
      </c>
      <c r="F3" s="243"/>
      <c r="G3" s="245"/>
    </row>
    <row r="4" spans="1:7" ht="16.8" x14ac:dyDescent="0.3">
      <c r="A4" s="241" t="s">
        <v>306</v>
      </c>
      <c r="B4" s="242" t="s">
        <v>224</v>
      </c>
      <c r="C4" s="242"/>
      <c r="D4" s="243" t="s">
        <v>93</v>
      </c>
      <c r="E4" s="244">
        <v>6</v>
      </c>
      <c r="F4" s="243"/>
      <c r="G4" s="245"/>
    </row>
    <row r="5" spans="1:7" ht="17.399999999999999" thickBot="1" x14ac:dyDescent="0.35">
      <c r="A5" s="241" t="s">
        <v>307</v>
      </c>
      <c r="B5" s="242" t="s">
        <v>209</v>
      </c>
      <c r="C5" s="242"/>
      <c r="D5" s="243" t="s">
        <v>308</v>
      </c>
      <c r="E5" s="244" t="s">
        <v>208</v>
      </c>
      <c r="F5" s="243"/>
      <c r="G5" s="245"/>
    </row>
    <row r="6" spans="1:7" ht="17.399999999999999" thickTop="1" x14ac:dyDescent="0.3">
      <c r="A6" s="246" t="s">
        <v>309</v>
      </c>
      <c r="B6" s="488">
        <f>3+3+1</f>
        <v>7</v>
      </c>
      <c r="C6" s="489"/>
      <c r="D6" s="272" t="s">
        <v>310</v>
      </c>
      <c r="E6" s="247" t="s">
        <v>118</v>
      </c>
      <c r="F6" s="243"/>
      <c r="G6" s="245"/>
    </row>
    <row r="7" spans="1:7" ht="17.399999999999999" thickBot="1" x14ac:dyDescent="0.35">
      <c r="A7" s="269" t="s">
        <v>311</v>
      </c>
      <c r="B7" s="278">
        <f>C9+4</f>
        <v>7</v>
      </c>
      <c r="C7" s="268"/>
      <c r="D7" s="270" t="s">
        <v>312</v>
      </c>
      <c r="E7" s="271" t="s">
        <v>118</v>
      </c>
      <c r="F7" s="248"/>
      <c r="G7" s="245"/>
    </row>
    <row r="8" spans="1:7" ht="17.399999999999999" thickTop="1" x14ac:dyDescent="0.3">
      <c r="A8" s="249" t="s">
        <v>313</v>
      </c>
      <c r="B8" s="267">
        <v>9</v>
      </c>
      <c r="C8" s="250">
        <f t="shared" ref="C8:C13" si="0">IF(B8&gt;9.9,CONCATENATE("+",ROUNDDOWN((B8-10)/2,0)),ROUNDUP((B8-10)/2,0))</f>
        <v>-1</v>
      </c>
      <c r="D8" s="251" t="s">
        <v>314</v>
      </c>
      <c r="E8" s="280" t="s">
        <v>138</v>
      </c>
      <c r="F8" s="248"/>
      <c r="G8" s="245"/>
    </row>
    <row r="9" spans="1:7" ht="16.8" x14ac:dyDescent="0.3">
      <c r="A9" s="252" t="s">
        <v>315</v>
      </c>
      <c r="B9" s="362">
        <v>17</v>
      </c>
      <c r="C9" s="253" t="str">
        <f t="shared" si="0"/>
        <v>+3</v>
      </c>
      <c r="D9" s="254" t="s">
        <v>316</v>
      </c>
      <c r="E9" s="255">
        <f>SUM(Martial!G3:G16)+SUM(Equipment!C3:C21)</f>
        <v>23.5</v>
      </c>
      <c r="F9" s="248"/>
      <c r="G9" s="245"/>
    </row>
    <row r="10" spans="1:7" ht="16.8" x14ac:dyDescent="0.3">
      <c r="A10" s="256" t="s">
        <v>317</v>
      </c>
      <c r="B10" s="257">
        <v>10</v>
      </c>
      <c r="C10" s="258" t="str">
        <f t="shared" si="0"/>
        <v>+0</v>
      </c>
      <c r="D10" s="254" t="s">
        <v>318</v>
      </c>
      <c r="E10" s="348">
        <f>ROUNDUP(((E3*4)*0.75)+((E4*4)*0.75)+((E3+E4)*C10),0)</f>
        <v>39</v>
      </c>
      <c r="F10" s="248"/>
      <c r="G10" s="245"/>
    </row>
    <row r="11" spans="1:7" ht="16.8" x14ac:dyDescent="0.3">
      <c r="A11" s="259" t="s">
        <v>319</v>
      </c>
      <c r="B11" s="257">
        <v>12</v>
      </c>
      <c r="C11" s="253" t="str">
        <f t="shared" si="0"/>
        <v>+1</v>
      </c>
      <c r="D11" s="260" t="s">
        <v>320</v>
      </c>
      <c r="E11" s="490">
        <f>10+C9-1+1</f>
        <v>13</v>
      </c>
      <c r="F11" s="241"/>
      <c r="G11" s="245"/>
    </row>
    <row r="12" spans="1:7" ht="16.8" x14ac:dyDescent="0.3">
      <c r="A12" s="261" t="s">
        <v>321</v>
      </c>
      <c r="B12" s="262">
        <v>15</v>
      </c>
      <c r="C12" s="253" t="str">
        <f t="shared" si="0"/>
        <v>+2</v>
      </c>
      <c r="D12" s="260" t="s">
        <v>322</v>
      </c>
      <c r="E12" s="273">
        <f>E13-C9</f>
        <v>18</v>
      </c>
      <c r="F12" s="248"/>
      <c r="G12" s="245"/>
    </row>
    <row r="13" spans="1:7" ht="17.399999999999999" thickBot="1" x14ac:dyDescent="0.35">
      <c r="A13" s="263" t="s">
        <v>323</v>
      </c>
      <c r="B13" s="363">
        <f>18+2+2</f>
        <v>22</v>
      </c>
      <c r="C13" s="264" t="str">
        <f t="shared" si="0"/>
        <v>+6</v>
      </c>
      <c r="D13" s="265" t="s">
        <v>324</v>
      </c>
      <c r="E13" s="406">
        <f>E11+SUM(Martial!B11:B12)</f>
        <v>21</v>
      </c>
      <c r="F13" s="364"/>
      <c r="G13" s="365"/>
    </row>
    <row r="14" spans="1:7" ht="16.2" thickTop="1" x14ac:dyDescent="0.3"/>
  </sheetData>
  <phoneticPr fontId="0" type="noConversion"/>
  <conditionalFormatting sqref="E9">
    <cfRule type="cellIs" dxfId="5" priority="4" stopIfTrue="1" operator="greaterThan">
      <formula>66</formula>
    </cfRule>
    <cfRule type="cellIs" dxfId="4"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showGridLines="0" zoomScaleNormal="100" workbookViewId="0"/>
  </sheetViews>
  <sheetFormatPr defaultColWidth="13" defaultRowHeight="15.6" x14ac:dyDescent="0.3"/>
  <cols>
    <col min="1" max="1" width="26.8984375" style="64" bestFit="1" customWidth="1"/>
    <col min="2" max="2" width="5.8984375" style="64" bestFit="1" customWidth="1"/>
    <col min="3" max="3" width="7.59765625" style="233" hidden="1" customWidth="1"/>
    <col min="4" max="4" width="5.8984375" style="233" hidden="1" customWidth="1"/>
    <col min="5" max="5" width="9.8984375" style="233" bestFit="1" customWidth="1"/>
    <col min="6" max="6" width="7" style="233" customWidth="1"/>
    <col min="7" max="7" width="6" style="233" bestFit="1" customWidth="1"/>
    <col min="8" max="8" width="5.19921875" style="233" bestFit="1" customWidth="1"/>
    <col min="9" max="9" width="6.8984375" style="233" bestFit="1" customWidth="1"/>
    <col min="10" max="10" width="31.3984375" style="64" customWidth="1"/>
    <col min="11" max="16384" width="13" style="34"/>
  </cols>
  <sheetData>
    <row r="1" spans="1:10" ht="23.4" thickBot="1" x14ac:dyDescent="0.35">
      <c r="A1" s="143" t="s">
        <v>116</v>
      </c>
      <c r="B1" s="144"/>
      <c r="C1" s="144"/>
      <c r="D1" s="144"/>
      <c r="E1" s="144"/>
      <c r="F1" s="144"/>
      <c r="G1" s="144"/>
      <c r="H1" s="144"/>
      <c r="I1" s="144"/>
      <c r="J1" s="144"/>
    </row>
    <row r="2" spans="1:10" s="14" customFormat="1" ht="34.200000000000003" thickBot="1" x14ac:dyDescent="0.35">
      <c r="A2" s="9" t="s">
        <v>115</v>
      </c>
      <c r="B2" s="10" t="s">
        <v>26</v>
      </c>
      <c r="C2" s="10" t="s">
        <v>33</v>
      </c>
      <c r="D2" s="10" t="s">
        <v>25</v>
      </c>
      <c r="E2" s="11" t="s">
        <v>58</v>
      </c>
      <c r="F2" s="11" t="s">
        <v>34</v>
      </c>
      <c r="G2" s="11" t="s">
        <v>60</v>
      </c>
      <c r="H2" s="12" t="s">
        <v>114</v>
      </c>
      <c r="I2" s="11" t="s">
        <v>76</v>
      </c>
      <c r="J2" s="13" t="s">
        <v>119</v>
      </c>
    </row>
    <row r="3" spans="1:10" s="14" customFormat="1" ht="16.8" x14ac:dyDescent="0.3">
      <c r="A3" s="145" t="s">
        <v>63</v>
      </c>
      <c r="B3" s="146">
        <f>2+2</f>
        <v>4</v>
      </c>
      <c r="C3" s="146" t="s">
        <v>28</v>
      </c>
      <c r="D3" s="146" t="str">
        <f>IF(C3="Str",'Personal File'!$C$8,IF(C3="Dex",'Personal File'!$C$9,IF(C3="Con",'Personal File'!$C$10,IF(C3="Int",'Personal File'!$C$11,IF(C3="Wis",'Personal File'!$C$12,IF(C3="Cha",'Personal File'!$C$13))))))</f>
        <v>+0</v>
      </c>
      <c r="E3" s="147" t="str">
        <f>CONCATENATE(C3," (",D3,")")</f>
        <v>Con (+0)</v>
      </c>
      <c r="F3" s="1">
        <v>0</v>
      </c>
      <c r="G3" s="281">
        <f t="shared" ref="G3:G41" si="0">B3+D3+F3</f>
        <v>4</v>
      </c>
      <c r="H3" s="292">
        <f ca="1">RANDBETWEEN(1,20)</f>
        <v>2</v>
      </c>
      <c r="I3" s="283">
        <f t="shared" ref="I3:I41" ca="1" si="1">SUM(G3:H3)</f>
        <v>6</v>
      </c>
      <c r="J3" s="148"/>
    </row>
    <row r="4" spans="1:10" s="14" customFormat="1" ht="16.8" x14ac:dyDescent="0.3">
      <c r="A4" s="149" t="s">
        <v>64</v>
      </c>
      <c r="B4" s="146">
        <f>2+2</f>
        <v>4</v>
      </c>
      <c r="C4" s="146" t="s">
        <v>31</v>
      </c>
      <c r="D4" s="146" t="str">
        <f>IF(C4="Str",'Personal File'!$C$8,IF(C4="Dex",'Personal File'!$C$9,IF(C4="Con",'Personal File'!$C$10,IF(C4="Int",'Personal File'!$C$11,IF(C4="Wis",'Personal File'!$C$12,IF(C4="Cha",'Personal File'!$C$13))))))</f>
        <v>+3</v>
      </c>
      <c r="E4" s="150" t="str">
        <f t="shared" ref="E4:E5" si="2">CONCATENATE(C4," (",D4,")")</f>
        <v>Dex (+3)</v>
      </c>
      <c r="F4" s="1">
        <v>0</v>
      </c>
      <c r="G4" s="281">
        <f t="shared" si="0"/>
        <v>7</v>
      </c>
      <c r="H4" s="293">
        <f t="shared" ref="H4:H5" ca="1" si="3">RANDBETWEEN(1,20)</f>
        <v>19</v>
      </c>
      <c r="I4" s="283">
        <f t="shared" ca="1" si="1"/>
        <v>26</v>
      </c>
      <c r="J4" s="491" t="s">
        <v>289</v>
      </c>
    </row>
    <row r="5" spans="1:10" s="14" customFormat="1" ht="16.8" x14ac:dyDescent="0.3">
      <c r="A5" s="151" t="s">
        <v>65</v>
      </c>
      <c r="B5" s="152">
        <f>5+5</f>
        <v>10</v>
      </c>
      <c r="C5" s="152" t="s">
        <v>30</v>
      </c>
      <c r="D5" s="152" t="str">
        <f>IF(C5="Str",'Personal File'!$C$8,IF(C5="Dex",'Personal File'!$C$9,IF(C5="Con",'Personal File'!$C$10,IF(C5="Int",'Personal File'!$C$11,IF(C5="Wis",'Personal File'!$C$12,IF(C5="Cha",'Personal File'!$C$13))))))</f>
        <v>+2</v>
      </c>
      <c r="E5" s="153" t="str">
        <f t="shared" si="2"/>
        <v>Wis (+2)</v>
      </c>
      <c r="F5" s="7">
        <v>2</v>
      </c>
      <c r="G5" s="282">
        <f t="shared" si="0"/>
        <v>14</v>
      </c>
      <c r="H5" s="154">
        <f t="shared" ca="1" si="3"/>
        <v>20</v>
      </c>
      <c r="I5" s="284">
        <f t="shared" ca="1" si="1"/>
        <v>34</v>
      </c>
      <c r="J5" s="155"/>
    </row>
    <row r="6" spans="1:10" s="161" customFormat="1" ht="17.399999999999999" x14ac:dyDescent="0.3">
      <c r="A6" s="156" t="s">
        <v>35</v>
      </c>
      <c r="B6" s="146">
        <v>0</v>
      </c>
      <c r="C6" s="157" t="s">
        <v>29</v>
      </c>
      <c r="D6" s="158" t="str">
        <f>IF(C6="Str",'Personal File'!$C$8,IF(C6="Dex",'Personal File'!$C$9,IF(C6="Con",'Personal File'!$C$10,IF(C6="Int",'Personal File'!$C$11,IF(C6="Wis",'Personal File'!$C$12,IF(C6="Cha",'Personal File'!$C$13))))))</f>
        <v>+1</v>
      </c>
      <c r="E6" s="158" t="str">
        <f t="shared" ref="E6:E41" si="4">CONCATENATE(C6," (",D6,")")</f>
        <v>Int (+1)</v>
      </c>
      <c r="F6" s="159" t="s">
        <v>59</v>
      </c>
      <c r="G6" s="160">
        <f t="shared" si="0"/>
        <v>1</v>
      </c>
      <c r="H6" s="294">
        <f ca="1">RANDBETWEEN(1,20)</f>
        <v>9</v>
      </c>
      <c r="I6" s="285">
        <f t="shared" ca="1" si="1"/>
        <v>10</v>
      </c>
      <c r="J6" s="148"/>
    </row>
    <row r="7" spans="1:10" s="165" customFormat="1" ht="16.8" x14ac:dyDescent="0.3">
      <c r="A7" s="162" t="s">
        <v>36</v>
      </c>
      <c r="B7" s="146">
        <v>0</v>
      </c>
      <c r="C7" s="163" t="s">
        <v>31</v>
      </c>
      <c r="D7" s="164" t="str">
        <f>IF(C7="Str",'Personal File'!$C$8,IF(C7="Dex",'Personal File'!$C$9,IF(C7="Con",'Personal File'!$C$10,IF(C7="Int",'Personal File'!$C$11,IF(C7="Wis",'Personal File'!$C$12,IF(C7="Cha",'Personal File'!$C$13))))))</f>
        <v>+3</v>
      </c>
      <c r="E7" s="164" t="str">
        <f t="shared" si="4"/>
        <v>Dex (+3)</v>
      </c>
      <c r="F7" s="159" t="s">
        <v>59</v>
      </c>
      <c r="G7" s="160">
        <f t="shared" si="0"/>
        <v>3</v>
      </c>
      <c r="H7" s="294">
        <f ca="1">RANDBETWEEN(1,20)</f>
        <v>18</v>
      </c>
      <c r="I7" s="285">
        <f t="shared" ca="1" si="1"/>
        <v>21</v>
      </c>
      <c r="J7" s="148"/>
    </row>
    <row r="8" spans="1:10" s="168" customFormat="1" ht="16.8" x14ac:dyDescent="0.3">
      <c r="A8" s="166" t="s">
        <v>37</v>
      </c>
      <c r="B8" s="378">
        <v>7</v>
      </c>
      <c r="C8" s="412" t="s">
        <v>27</v>
      </c>
      <c r="D8" s="413" t="str">
        <f>IF(C8="Str",'Personal File'!$C$8,IF(C8="Dex",'Personal File'!$C$9,IF(C8="Con",'Personal File'!$C$10,IF(C8="Int",'Personal File'!$C$11,IF(C8="Wis",'Personal File'!$C$12,IF(C8="Cha",'Personal File'!$C$13))))))</f>
        <v>+6</v>
      </c>
      <c r="E8" s="414" t="str">
        <f t="shared" si="4"/>
        <v>Cha (+6)</v>
      </c>
      <c r="F8" s="167" t="s">
        <v>59</v>
      </c>
      <c r="G8" s="167">
        <f t="shared" si="0"/>
        <v>13</v>
      </c>
      <c r="H8" s="294">
        <f t="shared" ref="H8:H40" ca="1" si="5">RANDBETWEEN(1,20)</f>
        <v>17</v>
      </c>
      <c r="I8" s="286">
        <f t="shared" ca="1" si="1"/>
        <v>30</v>
      </c>
      <c r="J8" s="381"/>
    </row>
    <row r="9" spans="1:10" s="172" customFormat="1" ht="16.8" x14ac:dyDescent="0.3">
      <c r="A9" s="169" t="s">
        <v>38</v>
      </c>
      <c r="B9" s="146">
        <v>0</v>
      </c>
      <c r="C9" s="170" t="s">
        <v>32</v>
      </c>
      <c r="D9" s="171">
        <f>IF(C9="Str",'Personal File'!$C$8,IF(C9="Dex",'Personal File'!$C$9,IF(C9="Con",'Personal File'!$C$10,IF(C9="Int",'Personal File'!$C$11,IF(C9="Wis",'Personal File'!$C$12,IF(C9="Cha",'Personal File'!$C$13))))))</f>
        <v>-1</v>
      </c>
      <c r="E9" s="171" t="str">
        <f t="shared" si="4"/>
        <v>Str (-1)</v>
      </c>
      <c r="F9" s="159" t="s">
        <v>59</v>
      </c>
      <c r="G9" s="160">
        <f t="shared" si="0"/>
        <v>-1</v>
      </c>
      <c r="H9" s="294">
        <f t="shared" ca="1" si="5"/>
        <v>14</v>
      </c>
      <c r="I9" s="285">
        <f t="shared" ca="1" si="1"/>
        <v>13</v>
      </c>
      <c r="J9" s="148"/>
    </row>
    <row r="10" spans="1:10" s="172" customFormat="1" ht="16.8" x14ac:dyDescent="0.3">
      <c r="A10" s="173" t="s">
        <v>14</v>
      </c>
      <c r="B10" s="174">
        <v>7</v>
      </c>
      <c r="C10" s="175" t="s">
        <v>28</v>
      </c>
      <c r="D10" s="176" t="str">
        <f>IF(C10="Str",'Personal File'!$C$8,IF(C10="Dex",'Personal File'!$C$9,IF(C10="Con",'Personal File'!$C$10,IF(C10="Int",'Personal File'!$C$11,IF(C10="Wis",'Personal File'!$C$12,IF(C10="Cha",'Personal File'!$C$13))))))</f>
        <v>+0</v>
      </c>
      <c r="E10" s="176" t="str">
        <f t="shared" si="4"/>
        <v>Con (+0)</v>
      </c>
      <c r="F10" s="167" t="s">
        <v>59</v>
      </c>
      <c r="G10" s="177">
        <f t="shared" si="0"/>
        <v>7</v>
      </c>
      <c r="H10" s="294">
        <f t="shared" ca="1" si="5"/>
        <v>15</v>
      </c>
      <c r="I10" s="287">
        <f t="shared" ca="1" si="1"/>
        <v>22</v>
      </c>
      <c r="J10" s="178"/>
    </row>
    <row r="11" spans="1:10" s="161" customFormat="1" ht="16.8" x14ac:dyDescent="0.3">
      <c r="A11" s="377" t="s">
        <v>221</v>
      </c>
      <c r="B11" s="378">
        <v>5</v>
      </c>
      <c r="C11" s="379" t="s">
        <v>29</v>
      </c>
      <c r="D11" s="380" t="str">
        <f>IF(C11="Str",'Personal File'!$C$8,IF(C11="Dex",'Personal File'!$C$9,IF(C11="Con",'Personal File'!$C$10,IF(C11="Int",'Personal File'!$C$11,IF(C11="Wis",'Personal File'!$C$12,IF(C11="Cha",'Personal File'!$C$13))))))</f>
        <v>+1</v>
      </c>
      <c r="E11" s="380" t="str">
        <f t="shared" si="4"/>
        <v>Int (+1)</v>
      </c>
      <c r="F11" s="358" t="s">
        <v>84</v>
      </c>
      <c r="G11" s="167">
        <f t="shared" si="0"/>
        <v>8</v>
      </c>
      <c r="H11" s="294">
        <f t="shared" ca="1" si="5"/>
        <v>11</v>
      </c>
      <c r="I11" s="286">
        <f t="shared" ca="1" si="1"/>
        <v>19</v>
      </c>
      <c r="J11" s="381"/>
    </row>
    <row r="12" spans="1:10" s="186" customFormat="1" ht="16.8" x14ac:dyDescent="0.3">
      <c r="A12" s="179" t="s">
        <v>39</v>
      </c>
      <c r="B12" s="180">
        <v>0</v>
      </c>
      <c r="C12" s="181" t="s">
        <v>29</v>
      </c>
      <c r="D12" s="182" t="str">
        <f>IF(C12="Str",'Personal File'!$C$8,IF(C12="Dex",'Personal File'!$C$9,IF(C12="Con",'Personal File'!$C$10,IF(C12="Int",'Personal File'!$C$11,IF(C12="Wis",'Personal File'!$C$12,IF(C12="Cha",'Personal File'!$C$13))))))</f>
        <v>+1</v>
      </c>
      <c r="E12" s="182" t="str">
        <f t="shared" si="4"/>
        <v>Int (+1)</v>
      </c>
      <c r="F12" s="183" t="s">
        <v>59</v>
      </c>
      <c r="G12" s="184">
        <f t="shared" si="0"/>
        <v>1</v>
      </c>
      <c r="H12" s="294">
        <f t="shared" ca="1" si="5"/>
        <v>1</v>
      </c>
      <c r="I12" s="288">
        <f t="shared" ca="1" si="1"/>
        <v>2</v>
      </c>
      <c r="J12" s="185"/>
    </row>
    <row r="13" spans="1:10" s="165" customFormat="1" ht="16.8" x14ac:dyDescent="0.3">
      <c r="A13" s="187" t="s">
        <v>40</v>
      </c>
      <c r="B13" s="146">
        <v>0</v>
      </c>
      <c r="C13" s="188" t="s">
        <v>27</v>
      </c>
      <c r="D13" s="189" t="str">
        <f>IF(C13="Str",'Personal File'!$C$8,IF(C13="Dex",'Personal File'!$C$9,IF(C13="Con",'Personal File'!$C$10,IF(C13="Int",'Personal File'!$C$11,IF(C13="Wis",'Personal File'!$C$12,IF(C13="Cha",'Personal File'!$C$13))))))</f>
        <v>+6</v>
      </c>
      <c r="E13" s="190" t="str">
        <f t="shared" si="4"/>
        <v>Cha (+6)</v>
      </c>
      <c r="F13" s="160" t="s">
        <v>59</v>
      </c>
      <c r="G13" s="160">
        <f t="shared" si="0"/>
        <v>6</v>
      </c>
      <c r="H13" s="294">
        <f t="shared" ca="1" si="5"/>
        <v>7</v>
      </c>
      <c r="I13" s="285">
        <f t="shared" ca="1" si="1"/>
        <v>13</v>
      </c>
      <c r="J13" s="191"/>
    </row>
    <row r="14" spans="1:10" s="165" customFormat="1" ht="16.8" x14ac:dyDescent="0.3">
      <c r="A14" s="179" t="s">
        <v>41</v>
      </c>
      <c r="B14" s="180">
        <v>0</v>
      </c>
      <c r="C14" s="181" t="s">
        <v>29</v>
      </c>
      <c r="D14" s="182" t="str">
        <f>IF(C14="Str",'Personal File'!$C$8,IF(C14="Dex",'Personal File'!$C$9,IF(C14="Con",'Personal File'!$C$10,IF(C14="Int",'Personal File'!$C$11,IF(C14="Wis",'Personal File'!$C$12,IF(C14="Cha",'Personal File'!$C$13))))))</f>
        <v>+1</v>
      </c>
      <c r="E14" s="182" t="str">
        <f t="shared" si="4"/>
        <v>Int (+1)</v>
      </c>
      <c r="F14" s="183" t="s">
        <v>59</v>
      </c>
      <c r="G14" s="184">
        <f t="shared" si="0"/>
        <v>1</v>
      </c>
      <c r="H14" s="294">
        <f t="shared" ca="1" si="5"/>
        <v>6</v>
      </c>
      <c r="I14" s="288">
        <f t="shared" ca="1" si="1"/>
        <v>7</v>
      </c>
      <c r="J14" s="185"/>
    </row>
    <row r="15" spans="1:10" s="165" customFormat="1" ht="16.8" x14ac:dyDescent="0.3">
      <c r="A15" s="187" t="s">
        <v>42</v>
      </c>
      <c r="B15" s="146">
        <v>0</v>
      </c>
      <c r="C15" s="188" t="s">
        <v>27</v>
      </c>
      <c r="D15" s="189" t="str">
        <f>IF(C15="Str",'Personal File'!$C$8,IF(C15="Dex",'Personal File'!$C$9,IF(C15="Con",'Personal File'!$C$10,IF(C15="Int",'Personal File'!$C$11,IF(C15="Wis",'Personal File'!$C$12,IF(C15="Cha",'Personal File'!$C$13))))))</f>
        <v>+6</v>
      </c>
      <c r="E15" s="190" t="str">
        <f t="shared" si="4"/>
        <v>Cha (+6)</v>
      </c>
      <c r="F15" s="159">
        <v>2</v>
      </c>
      <c r="G15" s="160">
        <f t="shared" si="0"/>
        <v>8</v>
      </c>
      <c r="H15" s="294">
        <f t="shared" ca="1" si="5"/>
        <v>9</v>
      </c>
      <c r="I15" s="285">
        <f t="shared" ca="1" si="1"/>
        <v>17</v>
      </c>
      <c r="J15" s="191"/>
    </row>
    <row r="16" spans="1:10" s="165" customFormat="1" ht="16.8" x14ac:dyDescent="0.3">
      <c r="A16" s="162" t="s">
        <v>43</v>
      </c>
      <c r="B16" s="146">
        <v>0</v>
      </c>
      <c r="C16" s="163" t="s">
        <v>31</v>
      </c>
      <c r="D16" s="164" t="str">
        <f>IF(C16="Str",'Personal File'!$C$8,IF(C16="Dex",'Personal File'!$C$9,IF(C16="Con",'Personal File'!$C$10,IF(C16="Int",'Personal File'!$C$11,IF(C16="Wis",'Personal File'!$C$12,IF(C16="Cha",'Personal File'!$C$13))))))</f>
        <v>+3</v>
      </c>
      <c r="E16" s="150" t="str">
        <f t="shared" si="4"/>
        <v>Dex (+3)</v>
      </c>
      <c r="F16" s="159" t="s">
        <v>59</v>
      </c>
      <c r="G16" s="160">
        <f t="shared" si="0"/>
        <v>3</v>
      </c>
      <c r="H16" s="294">
        <f t="shared" ca="1" si="5"/>
        <v>5</v>
      </c>
      <c r="I16" s="285">
        <f t="shared" ca="1" si="1"/>
        <v>8</v>
      </c>
      <c r="J16" s="148"/>
    </row>
    <row r="17" spans="1:10" s="165" customFormat="1" ht="16.8" x14ac:dyDescent="0.3">
      <c r="A17" s="192" t="s">
        <v>44</v>
      </c>
      <c r="B17" s="193">
        <v>0</v>
      </c>
      <c r="C17" s="194" t="s">
        <v>29</v>
      </c>
      <c r="D17" s="195" t="str">
        <f>IF(C17="Str",'Personal File'!$C$8,IF(C17="Dex",'Personal File'!$C$9,IF(C17="Con",'Personal File'!$C$10,IF(C17="Int",'Personal File'!$C$11,IF(C17="Wis",'Personal File'!$C$12,IF(C17="Cha",'Personal File'!$C$13))))))</f>
        <v>+1</v>
      </c>
      <c r="E17" s="195" t="str">
        <f t="shared" si="4"/>
        <v>Int (+1)</v>
      </c>
      <c r="F17" s="196" t="s">
        <v>59</v>
      </c>
      <c r="G17" s="196">
        <f t="shared" si="0"/>
        <v>1</v>
      </c>
      <c r="H17" s="294">
        <f t="shared" ca="1" si="5"/>
        <v>11</v>
      </c>
      <c r="I17" s="289">
        <f t="shared" ca="1" si="1"/>
        <v>12</v>
      </c>
      <c r="J17" s="197"/>
    </row>
    <row r="18" spans="1:10" s="165" customFormat="1" ht="16.8" x14ac:dyDescent="0.3">
      <c r="A18" s="187" t="s">
        <v>45</v>
      </c>
      <c r="B18" s="146">
        <v>0</v>
      </c>
      <c r="C18" s="188" t="s">
        <v>27</v>
      </c>
      <c r="D18" s="189" t="str">
        <f>IF(C18="Str",'Personal File'!$C$8,IF(C18="Dex",'Personal File'!$C$9,IF(C18="Con",'Personal File'!$C$10,IF(C18="Int",'Personal File'!$C$11,IF(C18="Wis",'Personal File'!$C$12,IF(C18="Cha",'Personal File'!$C$13))))))</f>
        <v>+6</v>
      </c>
      <c r="E18" s="190" t="str">
        <f t="shared" si="4"/>
        <v>Cha (+6)</v>
      </c>
      <c r="F18" s="160" t="s">
        <v>59</v>
      </c>
      <c r="G18" s="160">
        <f t="shared" si="0"/>
        <v>6</v>
      </c>
      <c r="H18" s="294">
        <f t="shared" ca="1" si="5"/>
        <v>17</v>
      </c>
      <c r="I18" s="285">
        <f t="shared" ca="1" si="1"/>
        <v>23</v>
      </c>
      <c r="J18" s="148"/>
    </row>
    <row r="19" spans="1:10" s="165" customFormat="1" ht="16.8" x14ac:dyDescent="0.3">
      <c r="A19" s="198" t="s">
        <v>15</v>
      </c>
      <c r="B19" s="180">
        <v>0</v>
      </c>
      <c r="C19" s="199" t="s">
        <v>27</v>
      </c>
      <c r="D19" s="200" t="str">
        <f>IF(C19="Str",'Personal File'!$C$8,IF(C19="Dex",'Personal File'!$C$9,IF(C19="Con",'Personal File'!$C$10,IF(C19="Int",'Personal File'!$C$11,IF(C19="Wis",'Personal File'!$C$12,IF(C19="Cha",'Personal File'!$C$13))))))</f>
        <v>+6</v>
      </c>
      <c r="E19" s="200" t="str">
        <f t="shared" si="4"/>
        <v>Cha (+6)</v>
      </c>
      <c r="F19" s="183" t="s">
        <v>59</v>
      </c>
      <c r="G19" s="184">
        <f t="shared" si="0"/>
        <v>6</v>
      </c>
      <c r="H19" s="294">
        <f t="shared" ca="1" si="5"/>
        <v>15</v>
      </c>
      <c r="I19" s="288">
        <f t="shared" ca="1" si="1"/>
        <v>21</v>
      </c>
      <c r="J19" s="185"/>
    </row>
    <row r="20" spans="1:10" s="165" customFormat="1" ht="16.8" x14ac:dyDescent="0.3">
      <c r="A20" s="201" t="s">
        <v>46</v>
      </c>
      <c r="B20" s="146">
        <v>0</v>
      </c>
      <c r="C20" s="202" t="s">
        <v>30</v>
      </c>
      <c r="D20" s="203" t="str">
        <f>IF(C20="Str",'Personal File'!$C$8,IF(C20="Dex",'Personal File'!$C$9,IF(C20="Con",'Personal File'!$C$10,IF(C20="Int",'Personal File'!$C$11,IF(C20="Wis",'Personal File'!$C$12,IF(C20="Cha",'Personal File'!$C$13))))))</f>
        <v>+2</v>
      </c>
      <c r="E20" s="203" t="str">
        <f t="shared" si="4"/>
        <v>Wis (+2)</v>
      </c>
      <c r="F20" s="160" t="s">
        <v>59</v>
      </c>
      <c r="G20" s="160">
        <f t="shared" si="0"/>
        <v>2</v>
      </c>
      <c r="H20" s="294">
        <f t="shared" ca="1" si="5"/>
        <v>3</v>
      </c>
      <c r="I20" s="285">
        <f t="shared" ca="1" si="1"/>
        <v>5</v>
      </c>
      <c r="J20" s="148"/>
    </row>
    <row r="21" spans="1:10" s="165" customFormat="1" ht="16.8" x14ac:dyDescent="0.3">
      <c r="A21" s="162" t="s">
        <v>47</v>
      </c>
      <c r="B21" s="146">
        <v>0</v>
      </c>
      <c r="C21" s="163" t="s">
        <v>31</v>
      </c>
      <c r="D21" s="164" t="str">
        <f>IF(C21="Str",'Personal File'!$C$8,IF(C21="Dex",'Personal File'!$C$9,IF(C21="Con",'Personal File'!$C$10,IF(C21="Int",'Personal File'!$C$11,IF(C21="Wis",'Personal File'!$C$12,IF(C21="Cha",'Personal File'!$C$13))))))</f>
        <v>+3</v>
      </c>
      <c r="E21" s="164" t="str">
        <f t="shared" si="4"/>
        <v>Dex (+3)</v>
      </c>
      <c r="F21" s="159" t="s">
        <v>59</v>
      </c>
      <c r="G21" s="160">
        <f t="shared" si="0"/>
        <v>3</v>
      </c>
      <c r="H21" s="294">
        <f t="shared" ca="1" si="5"/>
        <v>18</v>
      </c>
      <c r="I21" s="285">
        <f t="shared" ca="1" si="1"/>
        <v>21</v>
      </c>
      <c r="J21" s="191"/>
    </row>
    <row r="22" spans="1:10" s="165" customFormat="1" ht="16.8" x14ac:dyDescent="0.3">
      <c r="A22" s="187" t="s">
        <v>48</v>
      </c>
      <c r="B22" s="146">
        <v>0</v>
      </c>
      <c r="C22" s="188" t="s">
        <v>27</v>
      </c>
      <c r="D22" s="189" t="str">
        <f>IF(C22="Str",'Personal File'!$C$8,IF(C22="Dex",'Personal File'!$C$9,IF(C22="Con",'Personal File'!$C$10,IF(C22="Int",'Personal File'!$C$11,IF(C22="Wis",'Personal File'!$C$12,IF(C22="Cha",'Personal File'!$C$13))))))</f>
        <v>+6</v>
      </c>
      <c r="E22" s="189" t="str">
        <f t="shared" si="4"/>
        <v>Cha (+6)</v>
      </c>
      <c r="F22" s="160" t="s">
        <v>59</v>
      </c>
      <c r="G22" s="160">
        <f t="shared" si="0"/>
        <v>6</v>
      </c>
      <c r="H22" s="294">
        <f t="shared" ca="1" si="5"/>
        <v>20</v>
      </c>
      <c r="I22" s="285">
        <f t="shared" ca="1" si="1"/>
        <v>26</v>
      </c>
      <c r="J22" s="148"/>
    </row>
    <row r="23" spans="1:10" s="165" customFormat="1" ht="16.8" x14ac:dyDescent="0.3">
      <c r="A23" s="169" t="s">
        <v>49</v>
      </c>
      <c r="B23" s="146">
        <v>0</v>
      </c>
      <c r="C23" s="170" t="s">
        <v>32</v>
      </c>
      <c r="D23" s="171">
        <f>IF(C23="Str",'Personal File'!$C$8,IF(C23="Dex",'Personal File'!$C$9,IF(C23="Con",'Personal File'!$C$10,IF(C23="Int",'Personal File'!$C$11,IF(C23="Wis",'Personal File'!$C$12,IF(C23="Cha",'Personal File'!$C$13))))))</f>
        <v>-1</v>
      </c>
      <c r="E23" s="171" t="str">
        <f t="shared" si="4"/>
        <v>Str (-1)</v>
      </c>
      <c r="F23" s="159" t="s">
        <v>59</v>
      </c>
      <c r="G23" s="160">
        <f t="shared" si="0"/>
        <v>-1</v>
      </c>
      <c r="H23" s="294">
        <f t="shared" ca="1" si="5"/>
        <v>7</v>
      </c>
      <c r="I23" s="285">
        <f t="shared" ca="1" si="1"/>
        <v>6</v>
      </c>
      <c r="J23" s="148"/>
    </row>
    <row r="24" spans="1:10" s="165" customFormat="1" ht="16.8" x14ac:dyDescent="0.3">
      <c r="A24" s="204" t="s">
        <v>79</v>
      </c>
      <c r="B24" s="174">
        <v>7</v>
      </c>
      <c r="C24" s="205" t="s">
        <v>29</v>
      </c>
      <c r="D24" s="206" t="str">
        <f>IF(C24="Str",'Personal File'!$C$8,IF(C24="Dex",'Personal File'!$C$9,IF(C24="Con",'Personal File'!$C$10,IF(C24="Int",'Personal File'!$C$11,IF(C24="Wis",'Personal File'!$C$12,IF(C24="Cha",'Personal File'!$C$13))))))</f>
        <v>+1</v>
      </c>
      <c r="E24" s="206" t="str">
        <f t="shared" si="4"/>
        <v>Int (+1)</v>
      </c>
      <c r="F24" s="167" t="s">
        <v>59</v>
      </c>
      <c r="G24" s="177">
        <f t="shared" si="0"/>
        <v>8</v>
      </c>
      <c r="H24" s="294">
        <f t="shared" ca="1" si="5"/>
        <v>9</v>
      </c>
      <c r="I24" s="287">
        <f t="shared" ca="1" si="1"/>
        <v>17</v>
      </c>
      <c r="J24" s="178"/>
    </row>
    <row r="25" spans="1:10" s="165" customFormat="1" ht="16.8" x14ac:dyDescent="0.3">
      <c r="A25" s="274" t="s">
        <v>139</v>
      </c>
      <c r="B25" s="221">
        <v>0</v>
      </c>
      <c r="C25" s="275" t="s">
        <v>29</v>
      </c>
      <c r="D25" s="276" t="str">
        <f>IF(C25="Str",'Personal File'!$C$8,IF(C25="Dex",'Personal File'!$C$9,IF(C25="Con",'Personal File'!$C$10,IF(C25="Int",'Personal File'!$C$11,IF(C25="Wis",'Personal File'!$C$12,IF(C25="Cha",'Personal File'!$C$13))))))</f>
        <v>+1</v>
      </c>
      <c r="E25" s="276" t="str">
        <f t="shared" ref="E25" si="6">CONCATENATE(C25," (",D25,")")</f>
        <v>Int (+1)</v>
      </c>
      <c r="F25" s="183" t="s">
        <v>59</v>
      </c>
      <c r="G25" s="224">
        <f t="shared" si="0"/>
        <v>1</v>
      </c>
      <c r="H25" s="294">
        <f t="shared" ca="1" si="5"/>
        <v>8</v>
      </c>
      <c r="I25" s="290">
        <f t="shared" ca="1" si="1"/>
        <v>9</v>
      </c>
      <c r="J25" s="277"/>
    </row>
    <row r="26" spans="1:10" s="165" customFormat="1" ht="16.8" x14ac:dyDescent="0.3">
      <c r="A26" s="201" t="s">
        <v>50</v>
      </c>
      <c r="B26" s="146">
        <v>0</v>
      </c>
      <c r="C26" s="202" t="s">
        <v>30</v>
      </c>
      <c r="D26" s="203" t="str">
        <f>IF(C26="Str",'Personal File'!$C$8,IF(C26="Dex",'Personal File'!$C$9,IF(C26="Con",'Personal File'!$C$10,IF(C26="Int",'Personal File'!$C$11,IF(C26="Wis",'Personal File'!$C$12,IF(C26="Cha",'Personal File'!$C$13))))))</f>
        <v>+2</v>
      </c>
      <c r="E26" s="360" t="str">
        <f t="shared" si="4"/>
        <v>Wis (+2)</v>
      </c>
      <c r="F26" s="160" t="s">
        <v>84</v>
      </c>
      <c r="G26" s="160">
        <f t="shared" si="0"/>
        <v>4</v>
      </c>
      <c r="H26" s="294">
        <f t="shared" ca="1" si="5"/>
        <v>19</v>
      </c>
      <c r="I26" s="285">
        <f t="shared" ca="1" si="1"/>
        <v>23</v>
      </c>
      <c r="J26" s="148"/>
    </row>
    <row r="27" spans="1:10" s="165" customFormat="1" ht="16.8" x14ac:dyDescent="0.3">
      <c r="A27" s="162" t="s">
        <v>16</v>
      </c>
      <c r="B27" s="146">
        <v>0</v>
      </c>
      <c r="C27" s="163" t="s">
        <v>31</v>
      </c>
      <c r="D27" s="164" t="str">
        <f>IF(C27="Str",'Personal File'!$C$8,IF(C27="Dex",'Personal File'!$C$9,IF(C27="Con",'Personal File'!$C$10,IF(C27="Int",'Personal File'!$C$11,IF(C27="Wis",'Personal File'!$C$12,IF(C27="Cha",'Personal File'!$C$13))))))</f>
        <v>+3</v>
      </c>
      <c r="E27" s="164" t="str">
        <f t="shared" si="4"/>
        <v>Dex (+3)</v>
      </c>
      <c r="F27" s="159" t="s">
        <v>59</v>
      </c>
      <c r="G27" s="160">
        <f t="shared" si="0"/>
        <v>3</v>
      </c>
      <c r="H27" s="294">
        <f t="shared" ca="1" si="5"/>
        <v>18</v>
      </c>
      <c r="I27" s="285">
        <f t="shared" ca="1" si="1"/>
        <v>21</v>
      </c>
      <c r="J27" s="191"/>
    </row>
    <row r="28" spans="1:10" s="165" customFormat="1" ht="16.8" x14ac:dyDescent="0.3">
      <c r="A28" s="207" t="s">
        <v>51</v>
      </c>
      <c r="B28" s="180">
        <v>0</v>
      </c>
      <c r="C28" s="208" t="s">
        <v>31</v>
      </c>
      <c r="D28" s="209" t="str">
        <f>IF(C28="Str",'Personal File'!$C$8,IF(C28="Dex",'Personal File'!$C$9,IF(C28="Con",'Personal File'!$C$10,IF(C28="Int",'Personal File'!$C$11,IF(C28="Wis",'Personal File'!$C$12,IF(C28="Cha",'Personal File'!$C$13))))))</f>
        <v>+3</v>
      </c>
      <c r="E28" s="209" t="str">
        <f t="shared" si="4"/>
        <v>Dex (+3)</v>
      </c>
      <c r="F28" s="183" t="s">
        <v>59</v>
      </c>
      <c r="G28" s="184">
        <f t="shared" si="0"/>
        <v>3</v>
      </c>
      <c r="H28" s="294">
        <f t="shared" ca="1" si="5"/>
        <v>7</v>
      </c>
      <c r="I28" s="288">
        <f t="shared" ca="1" si="1"/>
        <v>10</v>
      </c>
      <c r="J28" s="185"/>
    </row>
    <row r="29" spans="1:10" ht="16.8" x14ac:dyDescent="0.3">
      <c r="A29" s="187" t="s">
        <v>140</v>
      </c>
      <c r="B29" s="146">
        <v>0</v>
      </c>
      <c r="C29" s="188" t="s">
        <v>27</v>
      </c>
      <c r="D29" s="189" t="str">
        <f>IF(C29="Str",'Personal File'!$C$8,IF(C29="Dex",'Personal File'!$C$9,IF(C29="Con",'Personal File'!$C$10,IF(C29="Int",'Personal File'!$C$11,IF(C29="Wis",'Personal File'!$C$12,IF(C29="Cha",'Personal File'!$C$13))))))</f>
        <v>+6</v>
      </c>
      <c r="E29" s="189" t="str">
        <f t="shared" si="4"/>
        <v>Cha (+6)</v>
      </c>
      <c r="F29" s="160" t="s">
        <v>59</v>
      </c>
      <c r="G29" s="160">
        <f t="shared" si="0"/>
        <v>6</v>
      </c>
      <c r="H29" s="294">
        <f t="shared" ca="1" si="5"/>
        <v>13</v>
      </c>
      <c r="I29" s="285">
        <f t="shared" ca="1" si="1"/>
        <v>19</v>
      </c>
      <c r="J29" s="148"/>
    </row>
    <row r="30" spans="1:10" ht="16.8" x14ac:dyDescent="0.3">
      <c r="A30" s="166" t="s">
        <v>222</v>
      </c>
      <c r="B30" s="355">
        <v>5</v>
      </c>
      <c r="C30" s="356" t="s">
        <v>30</v>
      </c>
      <c r="D30" s="357" t="str">
        <f>IF(C30="Str",'Personal File'!$C$8,IF(C30="Dex",'Personal File'!$C$9,IF(C30="Con",'Personal File'!$C$10,IF(C30="Int",'Personal File'!$C$11,IF(C30="Wis",'Personal File'!$C$12,IF(C30="Cha",'Personal File'!$C$13))))))</f>
        <v>+2</v>
      </c>
      <c r="E30" s="357" t="str">
        <f t="shared" si="4"/>
        <v>Wis (+2)</v>
      </c>
      <c r="F30" s="358" t="s">
        <v>84</v>
      </c>
      <c r="G30" s="167">
        <f t="shared" si="0"/>
        <v>9</v>
      </c>
      <c r="H30" s="294">
        <f t="shared" ca="1" si="5"/>
        <v>9</v>
      </c>
      <c r="I30" s="286">
        <f t="shared" ca="1" si="1"/>
        <v>18</v>
      </c>
      <c r="J30" s="359"/>
    </row>
    <row r="31" spans="1:10" ht="16.8" x14ac:dyDescent="0.3">
      <c r="A31" s="162" t="s">
        <v>17</v>
      </c>
      <c r="B31" s="146">
        <v>0</v>
      </c>
      <c r="C31" s="163" t="s">
        <v>31</v>
      </c>
      <c r="D31" s="164" t="str">
        <f>IF(C31="Str",'Personal File'!$C$8,IF(C31="Dex",'Personal File'!$C$9,IF(C31="Con",'Personal File'!$C$10,IF(C31="Int",'Personal File'!$C$11,IF(C31="Wis",'Personal File'!$C$12,IF(C31="Cha",'Personal File'!$C$13))))))</f>
        <v>+3</v>
      </c>
      <c r="E31" s="150" t="str">
        <f t="shared" si="4"/>
        <v>Dex (+3)</v>
      </c>
      <c r="F31" s="160" t="s">
        <v>59</v>
      </c>
      <c r="G31" s="160">
        <f t="shared" si="0"/>
        <v>3</v>
      </c>
      <c r="H31" s="294">
        <f t="shared" ca="1" si="5"/>
        <v>18</v>
      </c>
      <c r="I31" s="285">
        <f t="shared" ca="1" si="1"/>
        <v>21</v>
      </c>
      <c r="J31" s="148"/>
    </row>
    <row r="32" spans="1:10" ht="16.8" x14ac:dyDescent="0.3">
      <c r="A32" s="210" t="s">
        <v>18</v>
      </c>
      <c r="B32" s="146">
        <v>0</v>
      </c>
      <c r="C32" s="157" t="s">
        <v>29</v>
      </c>
      <c r="D32" s="158" t="str">
        <f>IF(C32="Str",'Personal File'!$C$8,IF(C32="Dex",'Personal File'!$C$9,IF(C32="Con",'Personal File'!$C$10,IF(C32="Int",'Personal File'!$C$11,IF(C32="Wis",'Personal File'!$C$12,IF(C32="Cha",'Personal File'!$C$13))))))</f>
        <v>+1</v>
      </c>
      <c r="E32" s="158" t="str">
        <f t="shared" si="4"/>
        <v>Int (+1)</v>
      </c>
      <c r="F32" s="160" t="s">
        <v>59</v>
      </c>
      <c r="G32" s="160">
        <f t="shared" si="0"/>
        <v>1</v>
      </c>
      <c r="H32" s="294">
        <f t="shared" ca="1" si="5"/>
        <v>3</v>
      </c>
      <c r="I32" s="285">
        <f t="shared" ca="1" si="1"/>
        <v>4</v>
      </c>
      <c r="J32" s="191"/>
    </row>
    <row r="33" spans="1:10" ht="16.8" x14ac:dyDescent="0.3">
      <c r="A33" s="415" t="s">
        <v>52</v>
      </c>
      <c r="B33" s="378">
        <v>3</v>
      </c>
      <c r="C33" s="416" t="s">
        <v>30</v>
      </c>
      <c r="D33" s="417" t="str">
        <f>IF(C33="Str",'Personal File'!$C$8,IF(C33="Dex",'Personal File'!$C$9,IF(C33="Con",'Personal File'!$C$10,IF(C33="Int",'Personal File'!$C$11,IF(C33="Wis",'Personal File'!$C$12,IF(C33="Cha",'Personal File'!$C$13))))))</f>
        <v>+2</v>
      </c>
      <c r="E33" s="417" t="str">
        <f t="shared" si="4"/>
        <v>Wis (+2)</v>
      </c>
      <c r="F33" s="167" t="s">
        <v>59</v>
      </c>
      <c r="G33" s="167">
        <f t="shared" si="0"/>
        <v>5</v>
      </c>
      <c r="H33" s="294">
        <f t="shared" ca="1" si="5"/>
        <v>5</v>
      </c>
      <c r="I33" s="286">
        <f t="shared" ca="1" si="1"/>
        <v>10</v>
      </c>
      <c r="J33" s="381"/>
    </row>
    <row r="34" spans="1:10" ht="16.8" x14ac:dyDescent="0.3">
      <c r="A34" s="207" t="s">
        <v>81</v>
      </c>
      <c r="B34" s="180">
        <v>0</v>
      </c>
      <c r="C34" s="208" t="s">
        <v>31</v>
      </c>
      <c r="D34" s="209" t="str">
        <f>IF(C34="Str",'Personal File'!$C$8,IF(C34="Dex",'Personal File'!$C$9,IF(C34="Con",'Personal File'!$C$10,IF(C34="Int",'Personal File'!$C$11,IF(C34="Wis",'Personal File'!$C$12,IF(C34="Cha",'Personal File'!$C$13))))))</f>
        <v>+3</v>
      </c>
      <c r="E34" s="209" t="str">
        <f t="shared" si="4"/>
        <v>Dex (+3)</v>
      </c>
      <c r="F34" s="183" t="s">
        <v>59</v>
      </c>
      <c r="G34" s="184">
        <f t="shared" si="0"/>
        <v>3</v>
      </c>
      <c r="H34" s="294">
        <f t="shared" ca="1" si="5"/>
        <v>10</v>
      </c>
      <c r="I34" s="288">
        <f t="shared" ca="1" si="1"/>
        <v>13</v>
      </c>
      <c r="J34" s="185"/>
    </row>
    <row r="35" spans="1:10" ht="16.8" x14ac:dyDescent="0.3">
      <c r="A35" s="204" t="s">
        <v>53</v>
      </c>
      <c r="B35" s="174">
        <v>8</v>
      </c>
      <c r="C35" s="205" t="s">
        <v>29</v>
      </c>
      <c r="D35" s="206" t="str">
        <f>IF(C35="Str",'Personal File'!$C$8,IF(C35="Dex",'Personal File'!$C$9,IF(C35="Con",'Personal File'!$C$10,IF(C35="Int",'Personal File'!$C$11,IF(C35="Wis",'Personal File'!$C$12,IF(C35="Cha",'Personal File'!$C$13))))))</f>
        <v>+1</v>
      </c>
      <c r="E35" s="206" t="str">
        <f t="shared" si="4"/>
        <v>Int (+1)</v>
      </c>
      <c r="F35" s="167" t="s">
        <v>59</v>
      </c>
      <c r="G35" s="177">
        <f t="shared" si="0"/>
        <v>9</v>
      </c>
      <c r="H35" s="294">
        <f t="shared" ca="1" si="5"/>
        <v>6</v>
      </c>
      <c r="I35" s="287">
        <f t="shared" ca="1" si="1"/>
        <v>15</v>
      </c>
      <c r="J35" s="211"/>
    </row>
    <row r="36" spans="1:10" ht="16.8" x14ac:dyDescent="0.3">
      <c r="A36" s="201" t="s">
        <v>54</v>
      </c>
      <c r="B36" s="146">
        <v>0</v>
      </c>
      <c r="C36" s="202" t="s">
        <v>30</v>
      </c>
      <c r="D36" s="203" t="str">
        <f>IF(C36="Str",'Personal File'!$C$8,IF(C36="Dex",'Personal File'!$C$9,IF(C36="Con",'Personal File'!$C$10,IF(C36="Int",'Personal File'!$C$11,IF(C36="Wis",'Personal File'!$C$12,IF(C36="Cha",'Personal File'!$C$13))))))</f>
        <v>+2</v>
      </c>
      <c r="E36" s="203" t="str">
        <f t="shared" si="4"/>
        <v>Wis (+2)</v>
      </c>
      <c r="F36" s="160" t="s">
        <v>84</v>
      </c>
      <c r="G36" s="160">
        <f t="shared" si="0"/>
        <v>4</v>
      </c>
      <c r="H36" s="294">
        <f t="shared" ca="1" si="5"/>
        <v>12</v>
      </c>
      <c r="I36" s="285">
        <f t="shared" ca="1" si="1"/>
        <v>16</v>
      </c>
      <c r="J36" s="148"/>
    </row>
    <row r="37" spans="1:10" ht="16.8" x14ac:dyDescent="0.3">
      <c r="A37" s="212" t="s">
        <v>82</v>
      </c>
      <c r="B37" s="193">
        <v>0</v>
      </c>
      <c r="C37" s="213" t="s">
        <v>30</v>
      </c>
      <c r="D37" s="214" t="str">
        <f>IF(C37="Str",'Personal File'!$C$8,IF(C37="Dex",'Personal File'!$C$9,IF(C37="Con",'Personal File'!$C$10,IF(C37="Int",'Personal File'!$C$11,IF(C37="Wis",'Personal File'!$C$12,IF(C37="Cha",'Personal File'!$C$13))))))</f>
        <v>+2</v>
      </c>
      <c r="E37" s="214" t="str">
        <f t="shared" si="4"/>
        <v>Wis (+2)</v>
      </c>
      <c r="F37" s="196" t="s">
        <v>59</v>
      </c>
      <c r="G37" s="196">
        <f t="shared" si="0"/>
        <v>2</v>
      </c>
      <c r="H37" s="294">
        <f t="shared" ca="1" si="5"/>
        <v>19</v>
      </c>
      <c r="I37" s="289">
        <f t="shared" ca="1" si="1"/>
        <v>21</v>
      </c>
      <c r="J37" s="197"/>
    </row>
    <row r="38" spans="1:10" ht="16.8" x14ac:dyDescent="0.3">
      <c r="A38" s="169" t="s">
        <v>19</v>
      </c>
      <c r="B38" s="146">
        <v>0</v>
      </c>
      <c r="C38" s="170" t="s">
        <v>32</v>
      </c>
      <c r="D38" s="171">
        <f>IF(C38="Str",'Personal File'!$C$8,IF(C38="Dex",'Personal File'!$C$9,IF(C38="Con",'Personal File'!$C$10,IF(C38="Int",'Personal File'!$C$11,IF(C38="Wis",'Personal File'!$C$12,IF(C38="Cha",'Personal File'!$C$13))))))</f>
        <v>-1</v>
      </c>
      <c r="E38" s="171" t="str">
        <f t="shared" si="4"/>
        <v>Str (-1)</v>
      </c>
      <c r="F38" s="160" t="s">
        <v>59</v>
      </c>
      <c r="G38" s="160">
        <f t="shared" si="0"/>
        <v>-1</v>
      </c>
      <c r="H38" s="294">
        <f t="shared" ca="1" si="5"/>
        <v>18</v>
      </c>
      <c r="I38" s="285">
        <f t="shared" ca="1" si="1"/>
        <v>17</v>
      </c>
      <c r="J38" s="148"/>
    </row>
    <row r="39" spans="1:10" ht="16.8" x14ac:dyDescent="0.3">
      <c r="A39" s="215" t="s">
        <v>55</v>
      </c>
      <c r="B39" s="216">
        <v>0</v>
      </c>
      <c r="C39" s="217" t="s">
        <v>31</v>
      </c>
      <c r="D39" s="218" t="str">
        <f>IF(C39="Str",'Personal File'!$C$8,IF(C39="Dex",'Personal File'!$C$9,IF(C39="Con",'Personal File'!$C$10,IF(C39="Int",'Personal File'!$C$11,IF(C39="Wis",'Personal File'!$C$12,IF(C39="Cha",'Personal File'!$C$13))))))</f>
        <v>+3</v>
      </c>
      <c r="E39" s="218" t="str">
        <f t="shared" si="4"/>
        <v>Dex (+3)</v>
      </c>
      <c r="F39" s="183" t="s">
        <v>59</v>
      </c>
      <c r="G39" s="184">
        <f t="shared" si="0"/>
        <v>3</v>
      </c>
      <c r="H39" s="294">
        <f t="shared" ca="1" si="5"/>
        <v>10</v>
      </c>
      <c r="I39" s="288">
        <f t="shared" ca="1" si="1"/>
        <v>13</v>
      </c>
      <c r="J39" s="219"/>
    </row>
    <row r="40" spans="1:10" ht="16.8" x14ac:dyDescent="0.3">
      <c r="A40" s="220" t="s">
        <v>56</v>
      </c>
      <c r="B40" s="221">
        <v>0</v>
      </c>
      <c r="C40" s="222" t="s">
        <v>27</v>
      </c>
      <c r="D40" s="223" t="str">
        <f>IF(C40="Str",'Personal File'!$C$8,IF(C40="Dex",'Personal File'!$C$9,IF(C40="Con",'Personal File'!$C$10,IF(C40="Int",'Personal File'!$C$11,IF(C40="Wis",'Personal File'!$C$12,IF(C40="Cha",'Personal File'!$C$13))))))</f>
        <v>+6</v>
      </c>
      <c r="E40" s="223" t="str">
        <f t="shared" si="4"/>
        <v>Cha (+6)</v>
      </c>
      <c r="F40" s="183" t="s">
        <v>59</v>
      </c>
      <c r="G40" s="184">
        <f t="shared" si="0"/>
        <v>6</v>
      </c>
      <c r="H40" s="294">
        <f t="shared" ca="1" si="5"/>
        <v>17</v>
      </c>
      <c r="I40" s="288">
        <f t="shared" ca="1" si="1"/>
        <v>23</v>
      </c>
      <c r="J40" s="225"/>
    </row>
    <row r="41" spans="1:10" ht="17.399999999999999" thickBot="1" x14ac:dyDescent="0.35">
      <c r="A41" s="226" t="s">
        <v>57</v>
      </c>
      <c r="B41" s="227">
        <v>0</v>
      </c>
      <c r="C41" s="228" t="s">
        <v>31</v>
      </c>
      <c r="D41" s="229" t="str">
        <f>IF(C41="Str",'Personal File'!$C$8,IF(C41="Dex",'Personal File'!$C$9,IF(C41="Con",'Personal File'!$C$10,IF(C41="Int",'Personal File'!$C$11,IF(C41="Wis",'Personal File'!$C$12,IF(C41="Cha",'Personal File'!$C$13))))))</f>
        <v>+3</v>
      </c>
      <c r="E41" s="229" t="str">
        <f t="shared" si="4"/>
        <v>Dex (+3)</v>
      </c>
      <c r="F41" s="230" t="s">
        <v>59</v>
      </c>
      <c r="G41" s="230">
        <f t="shared" si="0"/>
        <v>3</v>
      </c>
      <c r="H41" s="295">
        <f t="shared" ref="H41" ca="1" si="7">RANDBETWEEN(1,20)</f>
        <v>9</v>
      </c>
      <c r="I41" s="291">
        <f t="shared" ca="1" si="1"/>
        <v>12</v>
      </c>
      <c r="J41" s="231"/>
    </row>
    <row r="42" spans="1:10" ht="16.2" thickTop="1" x14ac:dyDescent="0.3">
      <c r="B42" s="232">
        <f>SUM(B6:B41)+B26+B36+B38</f>
        <v>42</v>
      </c>
      <c r="E42" s="349">
        <f>SUM(E43:E53)</f>
        <v>42</v>
      </c>
    </row>
    <row r="43" spans="1:10" x14ac:dyDescent="0.3">
      <c r="B43" s="232"/>
      <c r="E43" s="349">
        <f>4*(2+'Personal File'!$C$11)</f>
        <v>12</v>
      </c>
      <c r="F43" s="234" t="s">
        <v>131</v>
      </c>
    </row>
    <row r="44" spans="1:10" x14ac:dyDescent="0.3">
      <c r="E44" s="350">
        <f>2+'Personal File'!$C$11</f>
        <v>3</v>
      </c>
      <c r="F44" s="234" t="s">
        <v>132</v>
      </c>
    </row>
    <row r="45" spans="1:10" x14ac:dyDescent="0.3">
      <c r="E45" s="350">
        <f>2+'Personal File'!$C$11</f>
        <v>3</v>
      </c>
      <c r="F45" s="234" t="s">
        <v>133</v>
      </c>
    </row>
    <row r="46" spans="1:10" x14ac:dyDescent="0.3">
      <c r="E46" s="350">
        <f>2+'Personal File'!$C$11</f>
        <v>3</v>
      </c>
      <c r="F46" s="234" t="s">
        <v>134</v>
      </c>
    </row>
    <row r="47" spans="1:10" x14ac:dyDescent="0.3">
      <c r="E47" s="350">
        <f>2+'Personal File'!$C$11</f>
        <v>3</v>
      </c>
      <c r="F47" s="234" t="s">
        <v>135</v>
      </c>
    </row>
    <row r="48" spans="1:10" x14ac:dyDescent="0.3">
      <c r="E48" s="350">
        <f>2+'Personal File'!$C$11</f>
        <v>3</v>
      </c>
      <c r="F48" s="234" t="s">
        <v>136</v>
      </c>
    </row>
    <row r="49" spans="5:6" x14ac:dyDescent="0.3">
      <c r="E49" s="350">
        <f>2+'Personal File'!$C$11</f>
        <v>3</v>
      </c>
      <c r="F49" s="234" t="s">
        <v>267</v>
      </c>
    </row>
    <row r="50" spans="5:6" x14ac:dyDescent="0.3">
      <c r="E50" s="350">
        <f>2+'Personal File'!$C$11</f>
        <v>3</v>
      </c>
      <c r="F50" s="234" t="s">
        <v>268</v>
      </c>
    </row>
    <row r="51" spans="5:6" x14ac:dyDescent="0.3">
      <c r="E51" s="350">
        <f>2+'Personal File'!$C$11</f>
        <v>3</v>
      </c>
      <c r="F51" s="234" t="s">
        <v>269</v>
      </c>
    </row>
    <row r="52" spans="5:6" x14ac:dyDescent="0.3">
      <c r="E52" s="350">
        <f>2+'Personal File'!$C$11</f>
        <v>3</v>
      </c>
      <c r="F52" s="234" t="s">
        <v>270</v>
      </c>
    </row>
    <row r="53" spans="5:6" x14ac:dyDescent="0.3">
      <c r="E53" s="350">
        <f>2+'Personal File'!$C$11</f>
        <v>3</v>
      </c>
      <c r="F53" s="234" t="s">
        <v>271</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workbookViewId="0">
      <pane ySplit="2" topLeftCell="A3" activePane="bottomLeft" state="frozen"/>
      <selection pane="bottomLeft" activeCell="A3" sqref="A3"/>
    </sheetView>
  </sheetViews>
  <sheetFormatPr defaultColWidth="13" defaultRowHeight="15.6" x14ac:dyDescent="0.3"/>
  <cols>
    <col min="1" max="1" width="19.296875" style="131" bestFit="1" customWidth="1"/>
    <col min="2" max="2" width="7.69921875" style="131" customWidth="1"/>
    <col min="3" max="3" width="13.59765625" style="142" bestFit="1" customWidth="1"/>
    <col min="4" max="4" width="12.59765625" style="142" customWidth="1"/>
    <col min="5" max="5" width="10.5" style="142" bestFit="1" customWidth="1"/>
    <col min="6" max="7" width="13.19921875" style="142" bestFit="1" customWidth="1"/>
    <col min="8" max="8" width="21.3984375" style="131" bestFit="1" customWidth="1"/>
    <col min="9" max="9" width="5.5" style="66" bestFit="1" customWidth="1"/>
    <col min="10" max="16384" width="13" style="115"/>
  </cols>
  <sheetData>
    <row r="1" spans="1:9" ht="23.4" thickBot="1" x14ac:dyDescent="0.35">
      <c r="A1" s="133" t="s">
        <v>196</v>
      </c>
      <c r="B1" s="134"/>
      <c r="C1" s="134"/>
      <c r="D1" s="134"/>
      <c r="E1" s="134"/>
      <c r="F1" s="134"/>
      <c r="G1" s="134"/>
      <c r="H1" s="134"/>
    </row>
    <row r="2" spans="1:9" s="138" customFormat="1" ht="17.399999999999999" thickBot="1" x14ac:dyDescent="0.35">
      <c r="A2" s="135" t="s">
        <v>68</v>
      </c>
      <c r="B2" s="136" t="s">
        <v>93</v>
      </c>
      <c r="C2" s="136" t="s">
        <v>92</v>
      </c>
      <c r="D2" s="137" t="s">
        <v>91</v>
      </c>
      <c r="E2" s="137" t="s">
        <v>90</v>
      </c>
      <c r="F2" s="136" t="s">
        <v>62</v>
      </c>
      <c r="G2" s="136" t="s">
        <v>22</v>
      </c>
      <c r="H2" s="26" t="s">
        <v>128</v>
      </c>
      <c r="I2" s="27" t="s">
        <v>129</v>
      </c>
    </row>
    <row r="3" spans="1:9" ht="16.8" x14ac:dyDescent="0.3">
      <c r="A3" s="420" t="s">
        <v>120</v>
      </c>
      <c r="B3" s="1">
        <v>0</v>
      </c>
      <c r="C3" s="2" t="s">
        <v>141</v>
      </c>
      <c r="D3" s="3" t="s">
        <v>89</v>
      </c>
      <c r="E3" s="4" t="s">
        <v>88</v>
      </c>
      <c r="F3" s="4" t="s">
        <v>142</v>
      </c>
      <c r="G3" s="4" t="s">
        <v>122</v>
      </c>
      <c r="H3" s="4" t="s">
        <v>130</v>
      </c>
      <c r="I3" s="28">
        <v>219</v>
      </c>
    </row>
    <row r="4" spans="1:9" ht="16.8" x14ac:dyDescent="0.3">
      <c r="A4" s="420" t="s">
        <v>152</v>
      </c>
      <c r="B4" s="1">
        <v>0</v>
      </c>
      <c r="C4" s="24" t="s">
        <v>170</v>
      </c>
      <c r="D4" s="3" t="s">
        <v>89</v>
      </c>
      <c r="E4" s="25" t="s">
        <v>88</v>
      </c>
      <c r="F4" s="4" t="s">
        <v>171</v>
      </c>
      <c r="G4" s="4" t="s">
        <v>172</v>
      </c>
      <c r="H4" s="4" t="s">
        <v>130</v>
      </c>
      <c r="I4" s="28">
        <v>219</v>
      </c>
    </row>
    <row r="5" spans="1:9" ht="16.8" x14ac:dyDescent="0.3">
      <c r="A5" s="420" t="s">
        <v>157</v>
      </c>
      <c r="B5" s="1">
        <v>0</v>
      </c>
      <c r="C5" s="366" t="s">
        <v>173</v>
      </c>
      <c r="D5" s="367" t="s">
        <v>174</v>
      </c>
      <c r="E5" s="298" t="s">
        <v>88</v>
      </c>
      <c r="F5" s="298" t="s">
        <v>175</v>
      </c>
      <c r="G5" s="298" t="s">
        <v>172</v>
      </c>
      <c r="H5" s="298" t="s">
        <v>176</v>
      </c>
      <c r="I5" s="368">
        <v>130</v>
      </c>
    </row>
    <row r="6" spans="1:9" ht="16.8" x14ac:dyDescent="0.3">
      <c r="A6" s="420" t="s">
        <v>158</v>
      </c>
      <c r="B6" s="1">
        <v>0</v>
      </c>
      <c r="C6" s="366" t="s">
        <v>173</v>
      </c>
      <c r="D6" s="367" t="s">
        <v>177</v>
      </c>
      <c r="E6" s="298" t="s">
        <v>88</v>
      </c>
      <c r="F6" s="298" t="s">
        <v>175</v>
      </c>
      <c r="G6" s="298" t="s">
        <v>172</v>
      </c>
      <c r="H6" s="298" t="s">
        <v>176</v>
      </c>
      <c r="I6" s="368">
        <v>130</v>
      </c>
    </row>
    <row r="7" spans="1:9" ht="16.8" x14ac:dyDescent="0.3">
      <c r="A7" s="420" t="s">
        <v>159</v>
      </c>
      <c r="B7" s="1">
        <v>0</v>
      </c>
      <c r="C7" s="2" t="s">
        <v>173</v>
      </c>
      <c r="D7" s="3" t="s">
        <v>89</v>
      </c>
      <c r="E7" s="25" t="s">
        <v>88</v>
      </c>
      <c r="F7" s="4" t="s">
        <v>171</v>
      </c>
      <c r="G7" s="4" t="s">
        <v>14</v>
      </c>
      <c r="H7" s="4" t="s">
        <v>130</v>
      </c>
      <c r="I7" s="28">
        <v>249</v>
      </c>
    </row>
    <row r="8" spans="1:9" ht="16.8" x14ac:dyDescent="0.3">
      <c r="A8" s="420" t="s">
        <v>160</v>
      </c>
      <c r="B8" s="1">
        <v>0</v>
      </c>
      <c r="C8" s="2" t="s">
        <v>178</v>
      </c>
      <c r="D8" s="3" t="s">
        <v>89</v>
      </c>
      <c r="E8" s="25" t="s">
        <v>88</v>
      </c>
      <c r="F8" s="4" t="s">
        <v>171</v>
      </c>
      <c r="G8" s="4" t="s">
        <v>172</v>
      </c>
      <c r="H8" s="4" t="s">
        <v>130</v>
      </c>
      <c r="I8" s="28">
        <v>269</v>
      </c>
    </row>
    <row r="9" spans="1:9" ht="16.8" x14ac:dyDescent="0.3">
      <c r="A9" s="420" t="s">
        <v>225</v>
      </c>
      <c r="B9" s="1">
        <v>0</v>
      </c>
      <c r="C9" s="2" t="s">
        <v>183</v>
      </c>
      <c r="D9" s="3" t="s">
        <v>174</v>
      </c>
      <c r="E9" s="25" t="s">
        <v>88</v>
      </c>
      <c r="F9" s="4" t="s">
        <v>175</v>
      </c>
      <c r="G9" s="4" t="s">
        <v>184</v>
      </c>
      <c r="H9" s="4" t="s">
        <v>130</v>
      </c>
      <c r="I9" s="28">
        <v>294</v>
      </c>
    </row>
    <row r="10" spans="1:9" ht="16.8" x14ac:dyDescent="0.3">
      <c r="A10" s="420" t="s">
        <v>161</v>
      </c>
      <c r="B10" s="1">
        <v>0</v>
      </c>
      <c r="C10" s="24" t="s">
        <v>141</v>
      </c>
      <c r="D10" s="3" t="s">
        <v>179</v>
      </c>
      <c r="E10" s="25" t="s">
        <v>88</v>
      </c>
      <c r="F10" s="4" t="s">
        <v>180</v>
      </c>
      <c r="G10" s="4" t="s">
        <v>181</v>
      </c>
      <c r="H10" s="4" t="s">
        <v>130</v>
      </c>
      <c r="I10" s="28">
        <v>269</v>
      </c>
    </row>
    <row r="11" spans="1:9" ht="16.8" x14ac:dyDescent="0.3">
      <c r="A11" s="421" t="s">
        <v>162</v>
      </c>
      <c r="B11" s="7">
        <v>0</v>
      </c>
      <c r="C11" s="5" t="s">
        <v>182</v>
      </c>
      <c r="D11" s="6" t="s">
        <v>89</v>
      </c>
      <c r="E11" s="22" t="s">
        <v>88</v>
      </c>
      <c r="F11" s="23" t="s">
        <v>171</v>
      </c>
      <c r="G11" s="23" t="s">
        <v>172</v>
      </c>
      <c r="H11" s="29" t="s">
        <v>176</v>
      </c>
      <c r="I11" s="31">
        <v>195</v>
      </c>
    </row>
    <row r="12" spans="1:9" ht="16.8" x14ac:dyDescent="0.3">
      <c r="A12" s="420" t="s">
        <v>255</v>
      </c>
      <c r="B12" s="1">
        <v>1</v>
      </c>
      <c r="C12" s="24" t="s">
        <v>170</v>
      </c>
      <c r="D12" s="367" t="s">
        <v>179</v>
      </c>
      <c r="E12" s="25" t="s">
        <v>88</v>
      </c>
      <c r="F12" s="4" t="s">
        <v>186</v>
      </c>
      <c r="G12" s="298" t="s">
        <v>184</v>
      </c>
      <c r="H12" s="298" t="s">
        <v>176</v>
      </c>
      <c r="I12" s="28">
        <v>219</v>
      </c>
    </row>
    <row r="13" spans="1:9" ht="16.8" x14ac:dyDescent="0.3">
      <c r="A13" s="422" t="s">
        <v>230</v>
      </c>
      <c r="B13" s="139">
        <v>1</v>
      </c>
      <c r="C13" s="24" t="s">
        <v>178</v>
      </c>
      <c r="D13" s="3" t="s">
        <v>174</v>
      </c>
      <c r="E13" s="4" t="s">
        <v>88</v>
      </c>
      <c r="F13" s="4" t="s">
        <v>171</v>
      </c>
      <c r="G13" s="4" t="s">
        <v>184</v>
      </c>
      <c r="H13" s="4" t="s">
        <v>130</v>
      </c>
      <c r="I13" s="28">
        <v>237</v>
      </c>
    </row>
    <row r="14" spans="1:9" ht="16.8" x14ac:dyDescent="0.3">
      <c r="A14" s="422" t="s">
        <v>254</v>
      </c>
      <c r="B14" s="139">
        <v>1</v>
      </c>
      <c r="C14" s="24" t="s">
        <v>170</v>
      </c>
      <c r="D14" s="3" t="s">
        <v>89</v>
      </c>
      <c r="E14" s="25" t="s">
        <v>88</v>
      </c>
      <c r="F14" s="4" t="s">
        <v>175</v>
      </c>
      <c r="G14" s="4" t="s">
        <v>172</v>
      </c>
      <c r="H14" s="4" t="s">
        <v>130</v>
      </c>
      <c r="I14" s="28">
        <v>243</v>
      </c>
    </row>
    <row r="15" spans="1:9" ht="16.8" x14ac:dyDescent="0.3">
      <c r="A15" s="422" t="s">
        <v>163</v>
      </c>
      <c r="B15" s="139">
        <v>1</v>
      </c>
      <c r="C15" s="24" t="s">
        <v>178</v>
      </c>
      <c r="D15" s="3" t="s">
        <v>89</v>
      </c>
      <c r="E15" s="4" t="s">
        <v>88</v>
      </c>
      <c r="F15" s="4" t="s">
        <v>171</v>
      </c>
      <c r="G15" s="298" t="s">
        <v>172</v>
      </c>
      <c r="H15" s="298" t="s">
        <v>185</v>
      </c>
      <c r="I15" s="28">
        <v>116</v>
      </c>
    </row>
    <row r="16" spans="1:9" ht="16.8" x14ac:dyDescent="0.3">
      <c r="A16" s="421" t="s">
        <v>164</v>
      </c>
      <c r="B16" s="7">
        <v>1</v>
      </c>
      <c r="C16" s="140" t="s">
        <v>170</v>
      </c>
      <c r="D16" s="22" t="s">
        <v>187</v>
      </c>
      <c r="E16" s="418" t="s">
        <v>88</v>
      </c>
      <c r="F16" s="23" t="s">
        <v>180</v>
      </c>
      <c r="G16" s="23" t="s">
        <v>188</v>
      </c>
      <c r="H16" s="30" t="s">
        <v>130</v>
      </c>
      <c r="I16" s="266">
        <v>296</v>
      </c>
    </row>
    <row r="17" spans="1:9" ht="16.8" x14ac:dyDescent="0.3">
      <c r="A17" s="423" t="s">
        <v>165</v>
      </c>
      <c r="B17" s="303">
        <v>2</v>
      </c>
      <c r="C17" s="304" t="s">
        <v>182</v>
      </c>
      <c r="D17" s="3" t="s">
        <v>174</v>
      </c>
      <c r="E17" s="305" t="s">
        <v>88</v>
      </c>
      <c r="F17" s="306" t="s">
        <v>175</v>
      </c>
      <c r="G17" s="306" t="s">
        <v>172</v>
      </c>
      <c r="H17" s="307" t="s">
        <v>176</v>
      </c>
      <c r="I17" s="308">
        <v>50</v>
      </c>
    </row>
    <row r="18" spans="1:9" ht="16.8" x14ac:dyDescent="0.3">
      <c r="A18" s="420" t="s">
        <v>252</v>
      </c>
      <c r="B18" s="1">
        <v>2</v>
      </c>
      <c r="C18" s="24" t="s">
        <v>170</v>
      </c>
      <c r="D18" s="3" t="s">
        <v>228</v>
      </c>
      <c r="E18" s="25" t="s">
        <v>88</v>
      </c>
      <c r="F18" s="4" t="s">
        <v>189</v>
      </c>
      <c r="G18" s="4" t="s">
        <v>122</v>
      </c>
      <c r="H18" s="4" t="s">
        <v>130</v>
      </c>
      <c r="I18" s="28">
        <v>249</v>
      </c>
    </row>
    <row r="19" spans="1:9" ht="16.8" x14ac:dyDescent="0.3">
      <c r="A19" s="420" t="s">
        <v>246</v>
      </c>
      <c r="B19" s="1">
        <v>2</v>
      </c>
      <c r="C19" s="24" t="s">
        <v>242</v>
      </c>
      <c r="D19" s="3" t="s">
        <v>174</v>
      </c>
      <c r="E19" s="25" t="s">
        <v>88</v>
      </c>
      <c r="F19" s="4" t="s">
        <v>180</v>
      </c>
      <c r="G19" s="4" t="s">
        <v>184</v>
      </c>
      <c r="H19" s="4" t="s">
        <v>226</v>
      </c>
      <c r="I19" s="28">
        <v>103</v>
      </c>
    </row>
    <row r="20" spans="1:9" ht="16.8" x14ac:dyDescent="0.3">
      <c r="A20" s="420" t="s">
        <v>251</v>
      </c>
      <c r="B20" s="1">
        <v>2</v>
      </c>
      <c r="C20" s="24" t="s">
        <v>170</v>
      </c>
      <c r="D20" s="3" t="s">
        <v>174</v>
      </c>
      <c r="E20" s="25" t="s">
        <v>88</v>
      </c>
      <c r="F20" s="4" t="s">
        <v>186</v>
      </c>
      <c r="G20" s="4" t="s">
        <v>181</v>
      </c>
      <c r="H20" s="4" t="s">
        <v>130</v>
      </c>
      <c r="I20" s="28">
        <v>275</v>
      </c>
    </row>
    <row r="21" spans="1:9" ht="16.8" x14ac:dyDescent="0.3">
      <c r="A21" s="421" t="s">
        <v>253</v>
      </c>
      <c r="B21" s="7">
        <v>2</v>
      </c>
      <c r="C21" s="309" t="s">
        <v>170</v>
      </c>
      <c r="D21" s="6" t="s">
        <v>228</v>
      </c>
      <c r="E21" s="310" t="s">
        <v>88</v>
      </c>
      <c r="F21" s="311" t="s">
        <v>142</v>
      </c>
      <c r="G21" s="311" t="s">
        <v>122</v>
      </c>
      <c r="H21" s="30" t="s">
        <v>130</v>
      </c>
      <c r="I21" s="31">
        <v>220</v>
      </c>
    </row>
    <row r="22" spans="1:9" ht="16.8" x14ac:dyDescent="0.3">
      <c r="A22" s="420" t="s">
        <v>241</v>
      </c>
      <c r="B22" s="1">
        <v>3</v>
      </c>
      <c r="C22" s="24" t="s">
        <v>242</v>
      </c>
      <c r="D22" s="3" t="s">
        <v>228</v>
      </c>
      <c r="E22" s="25" t="s">
        <v>88</v>
      </c>
      <c r="F22" s="4" t="s">
        <v>186</v>
      </c>
      <c r="G22" s="4" t="s">
        <v>184</v>
      </c>
      <c r="H22" s="4" t="s">
        <v>130</v>
      </c>
      <c r="I22" s="28">
        <v>241</v>
      </c>
    </row>
    <row r="23" spans="1:9" ht="16.8" x14ac:dyDescent="0.3">
      <c r="A23" s="420" t="s">
        <v>227</v>
      </c>
      <c r="B23" s="1">
        <v>3</v>
      </c>
      <c r="C23" s="24" t="s">
        <v>173</v>
      </c>
      <c r="D23" s="3" t="s">
        <v>228</v>
      </c>
      <c r="E23" s="25" t="s">
        <v>88</v>
      </c>
      <c r="F23" s="4" t="s">
        <v>175</v>
      </c>
      <c r="G23" s="4" t="s">
        <v>122</v>
      </c>
      <c r="H23" s="4" t="s">
        <v>130</v>
      </c>
      <c r="I23" s="28">
        <v>232</v>
      </c>
    </row>
    <row r="24" spans="1:9" ht="16.8" x14ac:dyDescent="0.3">
      <c r="A24" s="420" t="s">
        <v>231</v>
      </c>
      <c r="B24" s="1">
        <v>3</v>
      </c>
      <c r="C24" s="24" t="s">
        <v>173</v>
      </c>
      <c r="D24" s="3" t="s">
        <v>174</v>
      </c>
      <c r="E24" s="25" t="s">
        <v>88</v>
      </c>
      <c r="F24" s="409" t="s">
        <v>171</v>
      </c>
      <c r="G24" s="4" t="s">
        <v>184</v>
      </c>
      <c r="H24" s="4" t="s">
        <v>130</v>
      </c>
      <c r="I24" s="410">
        <v>239</v>
      </c>
    </row>
    <row r="25" spans="1:9" ht="16.8" x14ac:dyDescent="0.3">
      <c r="A25" s="421" t="s">
        <v>256</v>
      </c>
      <c r="B25" s="7">
        <v>3</v>
      </c>
      <c r="C25" s="309" t="s">
        <v>170</v>
      </c>
      <c r="D25" s="6" t="s">
        <v>89</v>
      </c>
      <c r="E25" s="310" t="s">
        <v>88</v>
      </c>
      <c r="F25" s="311" t="s">
        <v>180</v>
      </c>
      <c r="G25" s="311" t="s">
        <v>122</v>
      </c>
      <c r="H25" s="311" t="s">
        <v>130</v>
      </c>
      <c r="I25" s="31">
        <v>201</v>
      </c>
    </row>
    <row r="26" spans="1:9" ht="16.8" x14ac:dyDescent="0.3">
      <c r="A26" s="420" t="s">
        <v>243</v>
      </c>
      <c r="B26" s="1">
        <v>4</v>
      </c>
      <c r="C26" s="24" t="s">
        <v>170</v>
      </c>
      <c r="D26" s="3" t="s">
        <v>174</v>
      </c>
      <c r="E26" s="4" t="s">
        <v>244</v>
      </c>
      <c r="F26" s="4" t="s">
        <v>245</v>
      </c>
      <c r="G26" s="4" t="s">
        <v>244</v>
      </c>
      <c r="H26" s="4" t="s">
        <v>130</v>
      </c>
      <c r="I26" s="148">
        <v>200</v>
      </c>
    </row>
    <row r="27" spans="1:9" ht="16.8" x14ac:dyDescent="0.3">
      <c r="A27" s="420" t="s">
        <v>298</v>
      </c>
      <c r="B27" s="1">
        <v>4</v>
      </c>
      <c r="C27" s="24" t="s">
        <v>182</v>
      </c>
      <c r="D27" s="411" t="s">
        <v>296</v>
      </c>
      <c r="E27" s="4" t="s">
        <v>88</v>
      </c>
      <c r="F27" s="409" t="s">
        <v>189</v>
      </c>
      <c r="G27" s="4" t="s">
        <v>299</v>
      </c>
      <c r="H27" s="4" t="s">
        <v>130</v>
      </c>
      <c r="I27" s="148">
        <v>243</v>
      </c>
    </row>
    <row r="28" spans="1:9" ht="16.8" x14ac:dyDescent="0.3">
      <c r="A28" s="420" t="s">
        <v>229</v>
      </c>
      <c r="B28" s="1">
        <v>4</v>
      </c>
      <c r="C28" s="24" t="s">
        <v>183</v>
      </c>
      <c r="D28" s="411" t="s">
        <v>174</v>
      </c>
      <c r="E28" s="25" t="s">
        <v>88</v>
      </c>
      <c r="F28" s="409" t="s">
        <v>186</v>
      </c>
      <c r="G28" s="4" t="s">
        <v>184</v>
      </c>
      <c r="H28" s="4" t="s">
        <v>185</v>
      </c>
      <c r="I28" s="148">
        <v>100</v>
      </c>
    </row>
    <row r="29" spans="1:9" ht="16.8" x14ac:dyDescent="0.3">
      <c r="A29" s="421" t="s">
        <v>237</v>
      </c>
      <c r="B29" s="7">
        <v>4</v>
      </c>
      <c r="C29" s="309" t="s">
        <v>238</v>
      </c>
      <c r="D29" s="6" t="s">
        <v>89</v>
      </c>
      <c r="E29" s="310" t="s">
        <v>88</v>
      </c>
      <c r="F29" s="311" t="s">
        <v>175</v>
      </c>
      <c r="G29" s="311" t="s">
        <v>184</v>
      </c>
      <c r="H29" s="311" t="s">
        <v>130</v>
      </c>
      <c r="I29" s="31">
        <v>245</v>
      </c>
    </row>
    <row r="30" spans="1:9" ht="16.8" x14ac:dyDescent="0.3">
      <c r="A30" s="420" t="s">
        <v>240</v>
      </c>
      <c r="B30" s="1">
        <v>5</v>
      </c>
      <c r="C30" s="24" t="s">
        <v>178</v>
      </c>
      <c r="D30" s="3" t="s">
        <v>239</v>
      </c>
      <c r="E30" s="25" t="s">
        <v>88</v>
      </c>
      <c r="F30" s="4" t="s">
        <v>175</v>
      </c>
      <c r="G30" s="4" t="s">
        <v>172</v>
      </c>
      <c r="H30" s="4" t="s">
        <v>130</v>
      </c>
      <c r="I30" s="28">
        <v>292</v>
      </c>
    </row>
    <row r="31" spans="1:9" ht="16.8" x14ac:dyDescent="0.3">
      <c r="A31" s="420" t="s">
        <v>295</v>
      </c>
      <c r="B31" s="1">
        <v>5</v>
      </c>
      <c r="C31" s="24" t="s">
        <v>182</v>
      </c>
      <c r="D31" s="411" t="s">
        <v>296</v>
      </c>
      <c r="E31" s="25" t="s">
        <v>88</v>
      </c>
      <c r="F31" s="409" t="s">
        <v>180</v>
      </c>
      <c r="G31" s="4" t="s">
        <v>184</v>
      </c>
      <c r="H31" s="4" t="s">
        <v>297</v>
      </c>
      <c r="I31" s="148">
        <v>164</v>
      </c>
    </row>
    <row r="32" spans="1:9" ht="16.8" x14ac:dyDescent="0.3">
      <c r="A32" s="421" t="s">
        <v>247</v>
      </c>
      <c r="B32" s="7">
        <v>5</v>
      </c>
      <c r="C32" s="309" t="s">
        <v>170</v>
      </c>
      <c r="D32" s="22" t="s">
        <v>174</v>
      </c>
      <c r="E32" s="310" t="s">
        <v>248</v>
      </c>
      <c r="F32" s="23" t="s">
        <v>249</v>
      </c>
      <c r="G32" s="311" t="s">
        <v>250</v>
      </c>
      <c r="H32" s="311" t="s">
        <v>130</v>
      </c>
      <c r="I32" s="155">
        <v>301</v>
      </c>
    </row>
    <row r="33" spans="1:9" ht="16.8" x14ac:dyDescent="0.3">
      <c r="A33" s="420" t="s">
        <v>300</v>
      </c>
      <c r="B33" s="1">
        <v>6</v>
      </c>
      <c r="C33" s="24" t="s">
        <v>173</v>
      </c>
      <c r="D33" s="411" t="s">
        <v>174</v>
      </c>
      <c r="E33" s="25" t="s">
        <v>88</v>
      </c>
      <c r="F33" s="409" t="s">
        <v>186</v>
      </c>
      <c r="G33" s="4" t="s">
        <v>172</v>
      </c>
      <c r="H33" s="4" t="s">
        <v>130</v>
      </c>
      <c r="I33" s="148">
        <v>232</v>
      </c>
    </row>
    <row r="34" spans="1:9" ht="17.399999999999999" thickBot="1" x14ac:dyDescent="0.35">
      <c r="A34" s="424" t="s">
        <v>301</v>
      </c>
      <c r="B34" s="319">
        <v>6</v>
      </c>
      <c r="C34" s="320" t="s">
        <v>238</v>
      </c>
      <c r="D34" s="321" t="s">
        <v>177</v>
      </c>
      <c r="E34" s="419" t="s">
        <v>88</v>
      </c>
      <c r="F34" s="322" t="s">
        <v>171</v>
      </c>
      <c r="G34" s="322" t="s">
        <v>184</v>
      </c>
      <c r="H34" s="322" t="s">
        <v>130</v>
      </c>
      <c r="I34" s="323">
        <v>255</v>
      </c>
    </row>
    <row r="35" spans="1:9" ht="16.2" thickTop="1" x14ac:dyDescent="0.3">
      <c r="A35" s="14"/>
      <c r="B35" s="64" t="s">
        <v>123</v>
      </c>
      <c r="C35" s="141" t="s">
        <v>302</v>
      </c>
      <c r="D35" s="115"/>
      <c r="E35" s="115"/>
      <c r="F35" s="115"/>
      <c r="G35" s="115"/>
      <c r="H35" s="115"/>
    </row>
    <row r="36" spans="1:9" x14ac:dyDescent="0.3">
      <c r="A36" s="14"/>
      <c r="B36" s="64" t="s">
        <v>124</v>
      </c>
      <c r="C36" s="141" t="s">
        <v>303</v>
      </c>
      <c r="D36" s="115"/>
      <c r="E36" s="115"/>
      <c r="F36" s="115"/>
      <c r="G36" s="115"/>
      <c r="H36" s="115"/>
    </row>
    <row r="37" spans="1:9" x14ac:dyDescent="0.3">
      <c r="A37" s="115"/>
      <c r="B37" s="115"/>
      <c r="C37" s="115"/>
      <c r="D37" s="115"/>
      <c r="E37" s="115"/>
      <c r="F37" s="115"/>
      <c r="G37" s="115"/>
      <c r="H37" s="115"/>
    </row>
    <row r="38" spans="1:9" x14ac:dyDescent="0.3">
      <c r="A38" s="66"/>
      <c r="B38" s="141"/>
    </row>
  </sheetData>
  <sortState xmlns:xlrd2="http://schemas.microsoft.com/office/spreadsheetml/2017/richdata2"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showGridLines="0" workbookViewId="0"/>
  </sheetViews>
  <sheetFormatPr defaultColWidth="13" defaultRowHeight="15.6" x14ac:dyDescent="0.3"/>
  <cols>
    <col min="1" max="1" width="16" style="64" customWidth="1"/>
    <col min="2" max="2" width="4.19921875" style="131" bestFit="1" customWidth="1"/>
    <col min="3" max="3" width="3.8984375" style="131" bestFit="1" customWidth="1"/>
    <col min="4" max="4" width="4.5" style="131" customWidth="1"/>
    <col min="5" max="5" width="4.5" style="131" bestFit="1" customWidth="1"/>
    <col min="6" max="11" width="4.19921875" style="131" bestFit="1" customWidth="1"/>
    <col min="12" max="12" width="1.5" style="114" customWidth="1"/>
    <col min="13" max="13" width="25.09765625" style="114" bestFit="1" customWidth="1"/>
    <col min="14" max="14" width="1.5" style="114" customWidth="1"/>
    <col min="15" max="15" width="33.8984375" style="114" bestFit="1" customWidth="1"/>
    <col min="16" max="16384" width="13" style="114"/>
  </cols>
  <sheetData>
    <row r="1" spans="1:15" s="34" customFormat="1" ht="24" thickTop="1" thickBot="1" x14ac:dyDescent="0.35">
      <c r="A1" s="66"/>
      <c r="B1" s="106" t="s">
        <v>110</v>
      </c>
      <c r="C1" s="107"/>
      <c r="D1" s="107"/>
      <c r="E1" s="107"/>
      <c r="F1" s="107"/>
      <c r="G1" s="107"/>
      <c r="H1" s="107"/>
      <c r="I1" s="107"/>
      <c r="J1" s="107"/>
      <c r="K1" s="108"/>
      <c r="M1" s="109" t="s">
        <v>87</v>
      </c>
      <c r="O1" s="109" t="s">
        <v>125</v>
      </c>
    </row>
    <row r="2" spans="1:15" s="115" customFormat="1" ht="17.399999999999999" thickBot="1" x14ac:dyDescent="0.35">
      <c r="A2" s="66"/>
      <c r="B2" s="110" t="s">
        <v>95</v>
      </c>
      <c r="C2" s="111" t="s">
        <v>96</v>
      </c>
      <c r="D2" s="111" t="s">
        <v>97</v>
      </c>
      <c r="E2" s="111" t="s">
        <v>98</v>
      </c>
      <c r="F2" s="112" t="s">
        <v>99</v>
      </c>
      <c r="G2" s="111" t="s">
        <v>100</v>
      </c>
      <c r="H2" s="111" t="s">
        <v>101</v>
      </c>
      <c r="I2" s="111" t="s">
        <v>102</v>
      </c>
      <c r="J2" s="112" t="s">
        <v>103</v>
      </c>
      <c r="K2" s="113" t="s">
        <v>104</v>
      </c>
      <c r="M2" s="375" t="s">
        <v>204</v>
      </c>
      <c r="O2" s="116" t="s">
        <v>108</v>
      </c>
    </row>
    <row r="3" spans="1:15" ht="17.399999999999999" thickTop="1" x14ac:dyDescent="0.3">
      <c r="A3" s="117" t="s">
        <v>107</v>
      </c>
      <c r="B3" s="373">
        <v>6</v>
      </c>
      <c r="C3" s="374">
        <v>6</v>
      </c>
      <c r="D3" s="374">
        <v>6</v>
      </c>
      <c r="E3" s="374">
        <v>6</v>
      </c>
      <c r="F3" s="374">
        <v>6</v>
      </c>
      <c r="G3" s="374">
        <v>6</v>
      </c>
      <c r="H3" s="374">
        <v>4</v>
      </c>
      <c r="I3" s="118">
        <v>0</v>
      </c>
      <c r="J3" s="118">
        <v>0</v>
      </c>
      <c r="K3" s="119">
        <v>0</v>
      </c>
      <c r="M3" s="376" t="s">
        <v>202</v>
      </c>
      <c r="O3" s="116" t="s">
        <v>201</v>
      </c>
    </row>
    <row r="4" spans="1:15" ht="16.8" x14ac:dyDescent="0.3">
      <c r="A4" s="124" t="s">
        <v>106</v>
      </c>
      <c r="B4" s="120">
        <v>0</v>
      </c>
      <c r="C4" s="121">
        <v>1</v>
      </c>
      <c r="D4" s="121">
        <v>1</v>
      </c>
      <c r="E4" s="121">
        <v>1</v>
      </c>
      <c r="F4" s="121">
        <v>1</v>
      </c>
      <c r="G4" s="121">
        <v>1</v>
      </c>
      <c r="H4" s="121">
        <v>1</v>
      </c>
      <c r="I4" s="122">
        <v>0</v>
      </c>
      <c r="J4" s="122">
        <v>0</v>
      </c>
      <c r="K4" s="123">
        <v>0</v>
      </c>
      <c r="M4" s="375" t="s">
        <v>203</v>
      </c>
      <c r="O4" s="116" t="s">
        <v>195</v>
      </c>
    </row>
    <row r="5" spans="1:15" ht="17.399999999999999" thickBot="1" x14ac:dyDescent="0.35">
      <c r="A5" s="125" t="s">
        <v>105</v>
      </c>
      <c r="B5" s="126">
        <f t="shared" ref="B5:K5" si="0">SUM(B3:B4)</f>
        <v>6</v>
      </c>
      <c r="C5" s="426">
        <f>SUM(C3:C4,C3)</f>
        <v>13</v>
      </c>
      <c r="D5" s="127">
        <f t="shared" si="0"/>
        <v>7</v>
      </c>
      <c r="E5" s="127">
        <f t="shared" ref="E5:F5" si="1">SUM(E3:E4)</f>
        <v>7</v>
      </c>
      <c r="F5" s="127">
        <f t="shared" si="1"/>
        <v>7</v>
      </c>
      <c r="G5" s="127">
        <f t="shared" ref="G5:H5" si="2">SUM(G3:G4)</f>
        <v>7</v>
      </c>
      <c r="H5" s="127">
        <f t="shared" si="2"/>
        <v>5</v>
      </c>
      <c r="I5" s="128">
        <f t="shared" si="0"/>
        <v>0</v>
      </c>
      <c r="J5" s="128">
        <f t="shared" si="0"/>
        <v>0</v>
      </c>
      <c r="K5" s="129">
        <f t="shared" si="0"/>
        <v>0</v>
      </c>
      <c r="M5" s="376" t="s">
        <v>292</v>
      </c>
      <c r="O5" s="116" t="s">
        <v>234</v>
      </c>
    </row>
    <row r="6" spans="1:15" ht="18" thickTop="1" thickBot="1" x14ac:dyDescent="0.35">
      <c r="A6" s="317" t="s">
        <v>151</v>
      </c>
      <c r="B6" s="351">
        <f>10+LEFT(B2,1)+'Personal File'!$C$13</f>
        <v>16</v>
      </c>
      <c r="C6" s="352">
        <f>10+LEFT(C2,1)+'Personal File'!$C$13</f>
        <v>17</v>
      </c>
      <c r="D6" s="352">
        <f>10+LEFT(D2,1)+'Personal File'!$C$13</f>
        <v>18</v>
      </c>
      <c r="E6" s="352">
        <f>10+LEFT(E2,1)+'Personal File'!$C$13</f>
        <v>19</v>
      </c>
      <c r="F6" s="352">
        <f>10+LEFT(F2,1)+'Personal File'!$C$13</f>
        <v>20</v>
      </c>
      <c r="G6" s="352">
        <f>10+LEFT(G2,1)+'Personal File'!$C$13</f>
        <v>21</v>
      </c>
      <c r="H6" s="352">
        <f>10+LEFT(H2,1)+'Personal File'!$C$13</f>
        <v>22</v>
      </c>
      <c r="I6" s="353">
        <f>10+LEFT(I2,1)+'Personal File'!$C$13</f>
        <v>23</v>
      </c>
      <c r="J6" s="353">
        <f>10+LEFT(J2,1)+'Personal File'!$C$13</f>
        <v>24</v>
      </c>
      <c r="K6" s="354">
        <f>10+LEFT(K2,1)+'Personal File'!$C$13</f>
        <v>25</v>
      </c>
      <c r="M6" s="376" t="s">
        <v>290</v>
      </c>
      <c r="O6" s="116" t="s">
        <v>261</v>
      </c>
    </row>
    <row r="7" spans="1:15" ht="18" thickTop="1" thickBot="1" x14ac:dyDescent="0.35">
      <c r="A7" s="318" t="s">
        <v>109</v>
      </c>
      <c r="B7" s="315">
        <v>0</v>
      </c>
      <c r="C7" s="316">
        <v>0</v>
      </c>
      <c r="D7" s="316">
        <v>0</v>
      </c>
      <c r="E7" s="316">
        <v>0</v>
      </c>
      <c r="F7" s="316">
        <v>0</v>
      </c>
      <c r="G7" s="316">
        <v>0</v>
      </c>
      <c r="H7" s="316">
        <v>2</v>
      </c>
      <c r="I7" s="128">
        <v>0</v>
      </c>
      <c r="J7" s="128">
        <v>0</v>
      </c>
      <c r="K7" s="129">
        <v>0</v>
      </c>
      <c r="M7" s="405" t="s">
        <v>291</v>
      </c>
      <c r="O7" s="116" t="s">
        <v>236</v>
      </c>
    </row>
    <row r="8" spans="1:15" ht="18" thickTop="1" thickBot="1" x14ac:dyDescent="0.35">
      <c r="A8" s="14"/>
      <c r="C8" s="64" t="s">
        <v>194</v>
      </c>
      <c r="D8" s="372">
        <f>'Personal File'!E3+'Personal File'!E4</f>
        <v>13</v>
      </c>
      <c r="E8" s="114"/>
      <c r="F8" s="114"/>
      <c r="G8" s="114"/>
      <c r="H8" s="114"/>
      <c r="I8" s="114"/>
      <c r="J8" s="114"/>
      <c r="K8" s="114"/>
      <c r="O8" s="116" t="s">
        <v>288</v>
      </c>
    </row>
    <row r="9" spans="1:15" ht="24" thickTop="1" thickBot="1" x14ac:dyDescent="0.35">
      <c r="B9" s="64"/>
      <c r="C9" s="64"/>
      <c r="D9" s="64"/>
      <c r="E9" s="64"/>
      <c r="F9" s="114"/>
      <c r="G9" s="114"/>
      <c r="H9" s="114"/>
      <c r="I9" s="114"/>
      <c r="J9" s="114"/>
      <c r="K9" s="114"/>
      <c r="M9" s="279" t="s">
        <v>69</v>
      </c>
      <c r="O9" s="116" t="s">
        <v>235</v>
      </c>
    </row>
    <row r="10" spans="1:15" ht="17.399999999999999" thickBot="1" x14ac:dyDescent="0.35">
      <c r="I10" s="114"/>
      <c r="J10" s="114"/>
      <c r="K10" s="114"/>
      <c r="M10" s="370" t="s">
        <v>233</v>
      </c>
      <c r="O10" s="132" t="s">
        <v>195</v>
      </c>
    </row>
    <row r="11" spans="1:15" ht="18" thickTop="1" thickBot="1" x14ac:dyDescent="0.35">
      <c r="M11" s="130" t="s">
        <v>232</v>
      </c>
    </row>
    <row r="12" spans="1:15" ht="16.8" thickTop="1" thickBot="1" x14ac:dyDescent="0.35">
      <c r="L12" s="131"/>
    </row>
    <row r="13" spans="1:15" ht="24" thickTop="1" thickBot="1" x14ac:dyDescent="0.35">
      <c r="K13" s="404"/>
      <c r="M13" s="369" t="s">
        <v>191</v>
      </c>
    </row>
    <row r="14" spans="1:15" ht="16.8" x14ac:dyDescent="0.3">
      <c r="M14" s="370" t="s">
        <v>193</v>
      </c>
    </row>
    <row r="15" spans="1:15" ht="17.399999999999999" thickBot="1" x14ac:dyDescent="0.35">
      <c r="M15" s="371" t="s">
        <v>192</v>
      </c>
    </row>
    <row r="16" spans="1:15" ht="16.8" thickTop="1" thickBot="1" x14ac:dyDescent="0.35"/>
    <row r="17" spans="13:13" ht="24" thickTop="1" thickBot="1" x14ac:dyDescent="0.35">
      <c r="M17" s="21" t="s">
        <v>85</v>
      </c>
    </row>
    <row r="18" spans="13:13" ht="17.399999999999999" thickBot="1" x14ac:dyDescent="0.35">
      <c r="M18" s="130" t="s">
        <v>137</v>
      </c>
    </row>
    <row r="19" spans="13:13" ht="16.2" thickTop="1" x14ac:dyDescent="0.3"/>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2"/>
  <sheetViews>
    <sheetView showGridLines="0" workbookViewId="0"/>
  </sheetViews>
  <sheetFormatPr defaultColWidth="13" defaultRowHeight="15.6" x14ac:dyDescent="0.3"/>
  <cols>
    <col min="1" max="1" width="20.09765625" style="40" bestFit="1" customWidth="1"/>
    <col min="2" max="2" width="7.09765625" style="40" bestFit="1" customWidth="1"/>
    <col min="3" max="3" width="9" style="40" customWidth="1"/>
    <col min="4" max="4" width="8.19921875" style="40" customWidth="1"/>
    <col min="5" max="5" width="8.3984375" style="40" customWidth="1"/>
    <col min="6" max="6" width="8.3984375" style="40" bestFit="1" customWidth="1"/>
    <col min="7" max="10" width="5.59765625" style="40" customWidth="1"/>
    <col min="11" max="11" width="26.59765625" style="40" customWidth="1"/>
    <col min="12" max="12" width="2.8984375" style="34" customWidth="1"/>
    <col min="13" max="13" width="5.69921875" style="34" bestFit="1" customWidth="1"/>
    <col min="14" max="16384" width="13" style="34"/>
  </cols>
  <sheetData>
    <row r="1" spans="1:13" ht="23.4" thickBot="1" x14ac:dyDescent="0.35">
      <c r="A1" s="32" t="s">
        <v>20</v>
      </c>
      <c r="B1" s="32"/>
      <c r="C1" s="32"/>
      <c r="D1" s="32"/>
      <c r="E1" s="32"/>
      <c r="F1" s="32"/>
      <c r="G1" s="32"/>
      <c r="H1" s="32"/>
      <c r="I1" s="32"/>
      <c r="J1" s="32"/>
      <c r="K1" s="32"/>
    </row>
    <row r="2" spans="1:13" ht="16.8" thickTop="1" thickBot="1" x14ac:dyDescent="0.35">
      <c r="A2" s="67" t="s">
        <v>4</v>
      </c>
      <c r="B2" s="68" t="s">
        <v>5</v>
      </c>
      <c r="C2" s="69" t="s">
        <v>126</v>
      </c>
      <c r="D2" s="70" t="s">
        <v>23</v>
      </c>
      <c r="E2" s="71" t="s">
        <v>61</v>
      </c>
      <c r="F2" s="70" t="s">
        <v>21</v>
      </c>
      <c r="G2" s="70" t="s">
        <v>24</v>
      </c>
      <c r="H2" s="72" t="s">
        <v>86</v>
      </c>
      <c r="I2" s="73" t="s">
        <v>114</v>
      </c>
      <c r="J2" s="72" t="s">
        <v>76</v>
      </c>
      <c r="K2" s="74" t="s">
        <v>3</v>
      </c>
      <c r="M2" s="330" t="s">
        <v>153</v>
      </c>
    </row>
    <row r="3" spans="1:13" x14ac:dyDescent="0.3">
      <c r="A3" s="339" t="s">
        <v>212</v>
      </c>
      <c r="B3" s="312" t="s">
        <v>213</v>
      </c>
      <c r="C3" s="407" t="s">
        <v>214</v>
      </c>
      <c r="D3" s="17" t="s">
        <v>215</v>
      </c>
      <c r="E3" s="17" t="s">
        <v>216</v>
      </c>
      <c r="F3" s="18" t="s">
        <v>217</v>
      </c>
      <c r="G3" s="408">
        <v>2</v>
      </c>
      <c r="H3" s="19" t="str">
        <f>CONCATENATE("+",RIGHT('Personal File'!$B$6)+('Personal File'!$C$8)+D3)</f>
        <v>+7</v>
      </c>
      <c r="I3" s="15">
        <f t="shared" ref="I3" ca="1" si="0">RANDBETWEEN(1,20)</f>
        <v>5</v>
      </c>
      <c r="J3" s="16">
        <f ca="1">I3+H3</f>
        <v>12</v>
      </c>
      <c r="K3" s="20"/>
      <c r="M3" s="332">
        <v>2300</v>
      </c>
    </row>
    <row r="4" spans="1:13" ht="16.2" thickBot="1" x14ac:dyDescent="0.35">
      <c r="A4" s="75" t="s">
        <v>218</v>
      </c>
      <c r="B4" s="313" t="s">
        <v>213</v>
      </c>
      <c r="C4" s="314" t="s">
        <v>59</v>
      </c>
      <c r="D4" s="77">
        <v>1</v>
      </c>
      <c r="E4" s="296" t="s">
        <v>219</v>
      </c>
      <c r="F4" s="296" t="s">
        <v>220</v>
      </c>
      <c r="G4" s="78">
        <v>2</v>
      </c>
      <c r="H4" s="79" t="str">
        <f>CONCATENATE("+",RIGHT('Personal File'!$B$6)+('Personal File'!$C$8)+D4)</f>
        <v>+7</v>
      </c>
      <c r="I4" s="80">
        <f ca="1">RANDBETWEEN(1,20)</f>
        <v>6</v>
      </c>
      <c r="J4" s="81">
        <f ca="1">I4+H4</f>
        <v>13</v>
      </c>
      <c r="K4" s="82"/>
      <c r="M4" s="333">
        <v>300</v>
      </c>
    </row>
    <row r="5" spans="1:13" ht="6" customHeight="1" thickTop="1" thickBot="1" x14ac:dyDescent="0.35">
      <c r="M5" s="334"/>
    </row>
    <row r="6" spans="1:13" ht="16.8" thickTop="1" thickBot="1" x14ac:dyDescent="0.35">
      <c r="A6" s="67" t="s">
        <v>7</v>
      </c>
      <c r="B6" s="68" t="s">
        <v>5</v>
      </c>
      <c r="C6" s="83" t="s">
        <v>126</v>
      </c>
      <c r="D6" s="70" t="s">
        <v>23</v>
      </c>
      <c r="E6" s="71" t="s">
        <v>61</v>
      </c>
      <c r="F6" s="70" t="s">
        <v>8</v>
      </c>
      <c r="G6" s="70" t="s">
        <v>24</v>
      </c>
      <c r="H6" s="72" t="s">
        <v>86</v>
      </c>
      <c r="I6" s="73" t="s">
        <v>114</v>
      </c>
      <c r="J6" s="72" t="s">
        <v>76</v>
      </c>
      <c r="K6" s="74" t="s">
        <v>3</v>
      </c>
      <c r="M6" s="335" t="s">
        <v>153</v>
      </c>
    </row>
    <row r="7" spans="1:13" x14ac:dyDescent="0.3">
      <c r="A7" s="340" t="s">
        <v>112</v>
      </c>
      <c r="B7" s="341" t="s">
        <v>113</v>
      </c>
      <c r="C7" s="342"/>
      <c r="D7" s="343" t="s">
        <v>84</v>
      </c>
      <c r="E7" s="344" t="s">
        <v>117</v>
      </c>
      <c r="F7" s="343" t="s">
        <v>113</v>
      </c>
      <c r="G7" s="345">
        <v>0</v>
      </c>
      <c r="H7" s="346" t="str">
        <f>CONCATENATE("+",RIGHT('Personal File'!$B$6)+('Personal File'!$C$9)+D7)</f>
        <v>+12</v>
      </c>
      <c r="I7" s="15">
        <f t="shared" ref="I7" ca="1" si="1">RANDBETWEEN(1,20)</f>
        <v>1</v>
      </c>
      <c r="J7" s="347">
        <f ca="1">I7+H7</f>
        <v>13</v>
      </c>
      <c r="K7" s="84"/>
      <c r="M7" s="336"/>
    </row>
    <row r="8" spans="1:13" ht="16.2" thickBot="1" x14ac:dyDescent="0.35">
      <c r="A8" s="75"/>
      <c r="B8" s="76"/>
      <c r="C8" s="331"/>
      <c r="D8" s="85"/>
      <c r="E8" s="77"/>
      <c r="F8" s="85"/>
      <c r="G8" s="78"/>
      <c r="H8" s="79" t="str">
        <f>CONCATENATE("+",RIGHT('Personal File'!$B$6)+('Personal File'!$C$9)+D8)</f>
        <v>+10</v>
      </c>
      <c r="I8" s="80">
        <f ca="1">RANDBETWEEN(1,20)</f>
        <v>18</v>
      </c>
      <c r="J8" s="81">
        <f ca="1">I8+H8</f>
        <v>28</v>
      </c>
      <c r="K8" s="82"/>
      <c r="M8" s="333"/>
    </row>
    <row r="9" spans="1:13" ht="6" customHeight="1" thickTop="1" thickBot="1" x14ac:dyDescent="0.35">
      <c r="D9" s="86"/>
      <c r="E9" s="86"/>
      <c r="G9" s="65"/>
      <c r="H9" s="65"/>
      <c r="I9" s="65"/>
      <c r="J9" s="65"/>
      <c r="M9" s="334"/>
    </row>
    <row r="10" spans="1:13" ht="16.8" thickTop="1" thickBot="1" x14ac:dyDescent="0.35">
      <c r="A10" s="67" t="s">
        <v>66</v>
      </c>
      <c r="B10" s="70" t="s">
        <v>127</v>
      </c>
      <c r="C10" s="70" t="s">
        <v>31</v>
      </c>
      <c r="D10" s="70" t="s">
        <v>76</v>
      </c>
      <c r="E10" s="70" t="s">
        <v>77</v>
      </c>
      <c r="F10" s="70" t="s">
        <v>78</v>
      </c>
      <c r="G10" s="70" t="s">
        <v>24</v>
      </c>
      <c r="H10" s="87" t="s">
        <v>3</v>
      </c>
      <c r="I10" s="88"/>
      <c r="J10" s="88"/>
      <c r="K10" s="89"/>
      <c r="M10" s="335" t="s">
        <v>153</v>
      </c>
    </row>
    <row r="11" spans="1:13" x14ac:dyDescent="0.3">
      <c r="A11" s="325" t="s">
        <v>210</v>
      </c>
      <c r="B11" s="326">
        <v>2</v>
      </c>
      <c r="C11" s="300" t="s">
        <v>211</v>
      </c>
      <c r="D11" s="300" t="s">
        <v>211</v>
      </c>
      <c r="E11" s="301" t="s">
        <v>211</v>
      </c>
      <c r="F11" s="300" t="s">
        <v>211</v>
      </c>
      <c r="G11" s="302" t="s">
        <v>211</v>
      </c>
      <c r="H11" s="327"/>
      <c r="I11" s="328"/>
      <c r="J11" s="328"/>
      <c r="K11" s="329"/>
      <c r="M11" s="337">
        <v>4000</v>
      </c>
    </row>
    <row r="12" spans="1:13" ht="16.2" thickBot="1" x14ac:dyDescent="0.35">
      <c r="A12" s="427" t="s">
        <v>266</v>
      </c>
      <c r="B12" s="428">
        <v>6</v>
      </c>
      <c r="C12" s="428" t="s">
        <v>211</v>
      </c>
      <c r="D12" s="428" t="s">
        <v>211</v>
      </c>
      <c r="E12" s="428" t="s">
        <v>211</v>
      </c>
      <c r="F12" s="428" t="s">
        <v>211</v>
      </c>
      <c r="G12" s="429" t="s">
        <v>211</v>
      </c>
      <c r="H12" s="430"/>
      <c r="I12" s="431"/>
      <c r="J12" s="431"/>
      <c r="K12" s="432"/>
      <c r="M12" s="433" t="s">
        <v>211</v>
      </c>
    </row>
    <row r="13" spans="1:13" ht="6.75" customHeight="1" thickTop="1" thickBot="1" x14ac:dyDescent="0.35">
      <c r="M13" s="334"/>
    </row>
    <row r="14" spans="1:13" ht="16.8" thickTop="1" thickBot="1" x14ac:dyDescent="0.35">
      <c r="A14" s="90"/>
      <c r="B14" s="65"/>
      <c r="D14" s="91" t="s">
        <v>67</v>
      </c>
      <c r="E14" s="92"/>
      <c r="F14" s="87" t="s">
        <v>6</v>
      </c>
      <c r="G14" s="70" t="s">
        <v>24</v>
      </c>
      <c r="H14" s="93" t="s">
        <v>86</v>
      </c>
      <c r="I14" s="88"/>
      <c r="J14" s="88"/>
      <c r="K14" s="89"/>
      <c r="M14" s="335" t="s">
        <v>153</v>
      </c>
    </row>
    <row r="15" spans="1:13" x14ac:dyDescent="0.3">
      <c r="A15" s="90"/>
      <c r="B15" s="65"/>
      <c r="D15" s="94"/>
      <c r="E15" s="95"/>
      <c r="F15" s="96"/>
      <c r="G15" s="97"/>
      <c r="H15" s="8"/>
      <c r="I15" s="95"/>
      <c r="J15" s="95"/>
      <c r="K15" s="98"/>
      <c r="M15" s="332"/>
    </row>
    <row r="16" spans="1:13" ht="16.2" thickBot="1" x14ac:dyDescent="0.35">
      <c r="A16" s="34"/>
      <c r="B16" s="65"/>
      <c r="D16" s="99"/>
      <c r="E16" s="100"/>
      <c r="F16" s="101"/>
      <c r="G16" s="102"/>
      <c r="H16" s="103"/>
      <c r="I16" s="104"/>
      <c r="J16" s="104"/>
      <c r="K16" s="105"/>
      <c r="M16" s="333"/>
    </row>
    <row r="17" spans="1:13" ht="16.8" thickTop="1" thickBot="1" x14ac:dyDescent="0.35">
      <c r="A17" s="34"/>
      <c r="B17" s="34"/>
      <c r="C17" s="34"/>
      <c r="D17" s="34"/>
      <c r="E17" s="34"/>
      <c r="F17" s="34"/>
      <c r="G17" s="34"/>
      <c r="H17" s="34"/>
      <c r="I17" s="34"/>
      <c r="J17" s="34"/>
      <c r="K17" s="34"/>
    </row>
    <row r="18" spans="1:13" ht="16.8" thickTop="1" thickBot="1" x14ac:dyDescent="0.35">
      <c r="D18" s="91" t="s">
        <v>197</v>
      </c>
      <c r="E18" s="88"/>
      <c r="F18" s="88"/>
      <c r="G18" s="88"/>
      <c r="H18" s="382" t="s">
        <v>6</v>
      </c>
      <c r="I18" s="382" t="s">
        <v>93</v>
      </c>
      <c r="J18" s="382" t="s">
        <v>198</v>
      </c>
      <c r="K18" s="89" t="s">
        <v>74</v>
      </c>
      <c r="L18" s="66"/>
      <c r="M18" s="335" t="s">
        <v>153</v>
      </c>
    </row>
    <row r="19" spans="1:13" x14ac:dyDescent="0.3">
      <c r="D19" s="383" t="s">
        <v>200</v>
      </c>
      <c r="E19" s="384"/>
      <c r="F19" s="384"/>
      <c r="G19" s="385"/>
      <c r="H19" s="386">
        <v>1</v>
      </c>
      <c r="I19" s="299">
        <v>1</v>
      </c>
      <c r="J19" s="299">
        <v>1</v>
      </c>
      <c r="K19" s="387" t="s">
        <v>199</v>
      </c>
      <c r="L19" s="66"/>
      <c r="M19" s="388">
        <v>750</v>
      </c>
    </row>
    <row r="20" spans="1:13" x14ac:dyDescent="0.3">
      <c r="D20" s="389" t="s">
        <v>264</v>
      </c>
      <c r="E20" s="390"/>
      <c r="F20" s="390"/>
      <c r="G20" s="391"/>
      <c r="H20" s="392">
        <v>3</v>
      </c>
      <c r="I20" s="300" t="s">
        <v>265</v>
      </c>
      <c r="J20" s="300">
        <v>8</v>
      </c>
      <c r="K20" s="393"/>
      <c r="L20" s="66"/>
      <c r="M20" s="394" t="s">
        <v>260</v>
      </c>
    </row>
    <row r="21" spans="1:13" ht="16.2" thickBot="1" x14ac:dyDescent="0.35">
      <c r="D21" s="395"/>
      <c r="E21" s="396"/>
      <c r="F21" s="396"/>
      <c r="G21" s="397"/>
      <c r="H21" s="398"/>
      <c r="I21" s="399"/>
      <c r="J21" s="399"/>
      <c r="K21" s="400"/>
      <c r="L21" s="66"/>
      <c r="M21" s="401"/>
    </row>
    <row r="22" spans="1:13" ht="16.2" thickTop="1" x14ac:dyDescent="0.3"/>
  </sheetData>
  <phoneticPr fontId="0" type="noConversion"/>
  <conditionalFormatting sqref="I3:I4">
    <cfRule type="cellIs" dxfId="3" priority="13" operator="equal">
      <formula>20</formula>
    </cfRule>
    <cfRule type="cellIs" dxfId="2" priority="14" operator="equal">
      <formula>1</formula>
    </cfRule>
  </conditionalFormatting>
  <conditionalFormatting sqref="I7: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showGridLines="0" workbookViewId="0"/>
  </sheetViews>
  <sheetFormatPr defaultColWidth="13" defaultRowHeight="15.6" x14ac:dyDescent="0.3"/>
  <cols>
    <col min="1" max="1" width="19.296875" style="40" bestFit="1" customWidth="1"/>
    <col min="2" max="2" width="4.8984375" style="40" bestFit="1" customWidth="1"/>
    <col min="3" max="3" width="5.59765625" style="65" bestFit="1" customWidth="1"/>
    <col min="4" max="5" width="26.59765625" style="34" customWidth="1"/>
    <col min="6" max="6" width="3.19921875" style="34" customWidth="1"/>
    <col min="7" max="7" width="7.3984375" style="34" bestFit="1" customWidth="1"/>
    <col min="8" max="16384" width="13" style="34"/>
  </cols>
  <sheetData>
    <row r="1" spans="1:7" ht="23.4" thickBot="1" x14ac:dyDescent="0.35">
      <c r="A1" s="32" t="s">
        <v>70</v>
      </c>
      <c r="B1" s="32"/>
      <c r="C1" s="33"/>
      <c r="D1" s="32"/>
      <c r="E1" s="32"/>
    </row>
    <row r="2" spans="1:7" s="40" customFormat="1" ht="16.8" thickTop="1" thickBot="1" x14ac:dyDescent="0.35">
      <c r="A2" s="35" t="s">
        <v>71</v>
      </c>
      <c r="B2" s="36" t="s">
        <v>6</v>
      </c>
      <c r="C2" s="37" t="s">
        <v>72</v>
      </c>
      <c r="D2" s="38" t="s">
        <v>73</v>
      </c>
      <c r="E2" s="39" t="s">
        <v>74</v>
      </c>
      <c r="G2" s="324" t="s">
        <v>153</v>
      </c>
    </row>
    <row r="3" spans="1:7" x14ac:dyDescent="0.3">
      <c r="A3" s="41" t="s">
        <v>149</v>
      </c>
      <c r="B3" s="54">
        <v>1</v>
      </c>
      <c r="C3" s="297" t="s">
        <v>150</v>
      </c>
      <c r="D3" s="44"/>
      <c r="E3" s="45"/>
      <c r="G3" s="332">
        <v>0</v>
      </c>
    </row>
    <row r="4" spans="1:7" x14ac:dyDescent="0.3">
      <c r="A4" s="41" t="s">
        <v>262</v>
      </c>
      <c r="B4" s="54">
        <v>1</v>
      </c>
      <c r="C4" s="297">
        <v>3</v>
      </c>
      <c r="D4" s="44"/>
      <c r="E4" s="45"/>
      <c r="G4" s="337">
        <v>0</v>
      </c>
    </row>
    <row r="5" spans="1:7" x14ac:dyDescent="0.3">
      <c r="A5" s="53" t="s">
        <v>94</v>
      </c>
      <c r="B5" s="54">
        <v>1</v>
      </c>
      <c r="C5" s="43">
        <v>2</v>
      </c>
      <c r="D5" s="44"/>
      <c r="E5" s="45"/>
      <c r="G5" s="337">
        <v>0</v>
      </c>
    </row>
    <row r="6" spans="1:7" x14ac:dyDescent="0.3">
      <c r="A6" s="41" t="s">
        <v>293</v>
      </c>
      <c r="B6" s="493">
        <v>1</v>
      </c>
      <c r="C6" s="43">
        <v>0</v>
      </c>
      <c r="D6" s="44" t="s">
        <v>294</v>
      </c>
      <c r="E6" s="45"/>
      <c r="G6" s="337" t="s">
        <v>260</v>
      </c>
    </row>
    <row r="7" spans="1:7" x14ac:dyDescent="0.3">
      <c r="A7" s="41" t="s">
        <v>154</v>
      </c>
      <c r="B7" s="42">
        <v>1</v>
      </c>
      <c r="C7" s="43">
        <v>1</v>
      </c>
      <c r="D7" s="361" t="s">
        <v>169</v>
      </c>
      <c r="E7" s="45"/>
      <c r="G7" s="402">
        <v>4000</v>
      </c>
    </row>
    <row r="8" spans="1:7" x14ac:dyDescent="0.3">
      <c r="A8" s="41" t="s">
        <v>168</v>
      </c>
      <c r="B8" s="42">
        <v>2</v>
      </c>
      <c r="C8" s="43">
        <v>0</v>
      </c>
      <c r="D8" s="361" t="s">
        <v>169</v>
      </c>
      <c r="E8" s="45"/>
      <c r="G8" s="403">
        <f>8000*B8</f>
        <v>16000</v>
      </c>
    </row>
    <row r="9" spans="1:7" x14ac:dyDescent="0.3">
      <c r="A9" s="41" t="s">
        <v>166</v>
      </c>
      <c r="B9" s="42">
        <v>1</v>
      </c>
      <c r="C9" s="43">
        <v>0</v>
      </c>
      <c r="D9" s="44"/>
      <c r="E9" s="45"/>
      <c r="G9" s="403">
        <v>2100</v>
      </c>
    </row>
    <row r="10" spans="1:7" x14ac:dyDescent="0.3">
      <c r="A10" s="41" t="s">
        <v>167</v>
      </c>
      <c r="B10" s="42">
        <v>1</v>
      </c>
      <c r="C10" s="43">
        <v>0.5</v>
      </c>
      <c r="D10" s="44"/>
      <c r="E10" s="45"/>
      <c r="G10" s="403">
        <v>4000</v>
      </c>
    </row>
    <row r="11" spans="1:7" ht="16.2" thickBot="1" x14ac:dyDescent="0.35">
      <c r="A11" s="46" t="s">
        <v>258</v>
      </c>
      <c r="B11" s="47">
        <v>1</v>
      </c>
      <c r="C11" s="425">
        <v>0</v>
      </c>
      <c r="D11" s="48" t="s">
        <v>259</v>
      </c>
      <c r="E11" s="49"/>
      <c r="G11" s="333">
        <v>20000</v>
      </c>
    </row>
    <row r="12" spans="1:7" ht="24" thickTop="1" thickBot="1" x14ac:dyDescent="0.35">
      <c r="A12" s="32" t="s">
        <v>75</v>
      </c>
      <c r="B12" s="32"/>
      <c r="C12" s="50"/>
      <c r="D12" s="32"/>
      <c r="E12" s="51"/>
    </row>
    <row r="13" spans="1:7" ht="16.8" thickTop="1" thickBot="1" x14ac:dyDescent="0.35">
      <c r="A13" s="35" t="s">
        <v>71</v>
      </c>
      <c r="B13" s="35" t="s">
        <v>6</v>
      </c>
      <c r="C13" s="52" t="s">
        <v>72</v>
      </c>
      <c r="D13" s="38" t="s">
        <v>73</v>
      </c>
      <c r="E13" s="39" t="s">
        <v>74</v>
      </c>
      <c r="G13" s="324" t="s">
        <v>153</v>
      </c>
    </row>
    <row r="14" spans="1:7" x14ac:dyDescent="0.3">
      <c r="A14" s="53" t="s">
        <v>143</v>
      </c>
      <c r="B14" s="54">
        <v>1</v>
      </c>
      <c r="C14" s="55">
        <v>2</v>
      </c>
      <c r="D14" s="56"/>
      <c r="E14" s="57"/>
      <c r="G14" s="332">
        <v>0</v>
      </c>
    </row>
    <row r="15" spans="1:7" x14ac:dyDescent="0.3">
      <c r="A15" s="53" t="s">
        <v>144</v>
      </c>
      <c r="B15" s="54">
        <v>2</v>
      </c>
      <c r="C15" s="59">
        <v>0</v>
      </c>
      <c r="D15" s="56"/>
      <c r="E15" s="57"/>
      <c r="G15" s="337">
        <v>0</v>
      </c>
    </row>
    <row r="16" spans="1:7" x14ac:dyDescent="0.3">
      <c r="A16" s="53" t="s">
        <v>145</v>
      </c>
      <c r="B16" s="54">
        <v>1</v>
      </c>
      <c r="C16" s="59">
        <v>1</v>
      </c>
      <c r="D16" s="56"/>
      <c r="E16" s="57"/>
      <c r="G16" s="402">
        <v>0</v>
      </c>
    </row>
    <row r="17" spans="1:7" x14ac:dyDescent="0.3">
      <c r="A17" s="53" t="s">
        <v>146</v>
      </c>
      <c r="B17" s="54">
        <v>1</v>
      </c>
      <c r="C17" s="59">
        <v>0.5</v>
      </c>
      <c r="D17" s="56"/>
      <c r="E17" s="57"/>
      <c r="G17" s="402">
        <v>0</v>
      </c>
    </row>
    <row r="18" spans="1:7" x14ac:dyDescent="0.3">
      <c r="A18" s="53" t="s">
        <v>148</v>
      </c>
      <c r="B18" s="54">
        <v>1</v>
      </c>
      <c r="C18" s="59">
        <v>1</v>
      </c>
      <c r="D18" s="56"/>
      <c r="E18" s="57"/>
      <c r="G18" s="402">
        <v>0</v>
      </c>
    </row>
    <row r="19" spans="1:7" x14ac:dyDescent="0.3">
      <c r="A19" s="53" t="s">
        <v>147</v>
      </c>
      <c r="B19" s="54">
        <v>1</v>
      </c>
      <c r="C19" s="59">
        <v>0.5</v>
      </c>
      <c r="D19" s="56"/>
      <c r="E19" s="57"/>
      <c r="G19" s="402">
        <v>0</v>
      </c>
    </row>
    <row r="20" spans="1:7" x14ac:dyDescent="0.3">
      <c r="A20" s="58" t="s">
        <v>80</v>
      </c>
      <c r="B20" s="54">
        <v>1</v>
      </c>
      <c r="C20" s="59">
        <v>1</v>
      </c>
      <c r="D20" s="60"/>
      <c r="E20" s="57"/>
      <c r="G20" s="402">
        <v>0</v>
      </c>
    </row>
    <row r="21" spans="1:7" ht="16.2" thickBot="1" x14ac:dyDescent="0.35">
      <c r="A21" s="46" t="s">
        <v>205</v>
      </c>
      <c r="B21" s="61">
        <v>7</v>
      </c>
      <c r="C21" s="62">
        <f>B21</f>
        <v>7</v>
      </c>
      <c r="D21" s="63"/>
      <c r="E21" s="49"/>
      <c r="G21" s="333">
        <v>0</v>
      </c>
    </row>
    <row r="22" spans="1:7" ht="16.2" thickTop="1" x14ac:dyDescent="0.3"/>
    <row r="23" spans="1:7" x14ac:dyDescent="0.3">
      <c r="A23" s="34"/>
      <c r="B23" s="34"/>
      <c r="E23" s="64" t="s">
        <v>155</v>
      </c>
      <c r="G23" s="338">
        <f>SUM(G3:G21,Martial!M3:M21)</f>
        <v>53450</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zoomScaleNormal="100" workbookViewId="0"/>
  </sheetViews>
  <sheetFormatPr defaultColWidth="13" defaultRowHeight="15.6" x14ac:dyDescent="0.3"/>
  <cols>
    <col min="1" max="1" width="13.296875" style="482" bestFit="1" customWidth="1"/>
    <col min="2" max="2" width="10" style="483" customWidth="1"/>
    <col min="3" max="3" width="4.59765625" style="483" customWidth="1"/>
    <col min="4" max="4" width="13.69921875" style="482" bestFit="1" customWidth="1"/>
    <col min="5" max="5" width="9.09765625" style="483" bestFit="1" customWidth="1"/>
    <col min="6" max="6" width="14.8984375" style="482" customWidth="1"/>
    <col min="7" max="7" width="17.8984375" style="483" customWidth="1"/>
    <col min="8" max="16384" width="13" style="440"/>
  </cols>
  <sheetData>
    <row r="1" spans="1:7" ht="29.4" thickTop="1" thickBot="1" x14ac:dyDescent="0.55000000000000004">
      <c r="A1" s="434" t="s">
        <v>285</v>
      </c>
      <c r="B1" s="485" t="s">
        <v>284</v>
      </c>
      <c r="C1" s="435"/>
      <c r="D1" s="436"/>
      <c r="E1" s="437"/>
      <c r="F1" s="438"/>
      <c r="G1" s="439" t="s">
        <v>272</v>
      </c>
    </row>
    <row r="2" spans="1:7" ht="17.399999999999999" thickTop="1" x14ac:dyDescent="0.3">
      <c r="A2" s="441" t="s">
        <v>0</v>
      </c>
      <c r="B2" s="484" t="s">
        <v>283</v>
      </c>
      <c r="C2" s="442"/>
      <c r="D2" s="443" t="s">
        <v>111</v>
      </c>
      <c r="E2" s="444" t="s">
        <v>273</v>
      </c>
      <c r="F2" s="443" t="s">
        <v>274</v>
      </c>
      <c r="G2" s="445" t="s">
        <v>275</v>
      </c>
    </row>
    <row r="3" spans="1:7" ht="17.399999999999999" thickBot="1" x14ac:dyDescent="0.35">
      <c r="A3" s="446" t="s">
        <v>12</v>
      </c>
      <c r="B3" s="486">
        <f>'Personal File'!E10/2+12</f>
        <v>31.5</v>
      </c>
      <c r="C3" s="447"/>
      <c r="D3" s="448" t="s">
        <v>276</v>
      </c>
      <c r="E3" s="449" t="s">
        <v>277</v>
      </c>
      <c r="F3" s="448" t="s">
        <v>278</v>
      </c>
      <c r="G3" s="450" t="s">
        <v>279</v>
      </c>
    </row>
    <row r="4" spans="1:7" ht="17.399999999999999" thickTop="1" x14ac:dyDescent="0.3">
      <c r="A4" s="451" t="s">
        <v>1</v>
      </c>
      <c r="B4" s="452">
        <v>1</v>
      </c>
      <c r="C4" s="453">
        <f t="shared" ref="C4:C9" si="0">IF(B4&gt;9.9,CONCATENATE("+",ROUNDDOWN((B4-10)/2,0)),ROUNDUP((B4-10)/2,0))</f>
        <v>-5</v>
      </c>
      <c r="D4" s="487" t="s">
        <v>83</v>
      </c>
      <c r="E4" s="468">
        <v>20</v>
      </c>
      <c r="F4" s="455"/>
      <c r="G4" s="456"/>
    </row>
    <row r="5" spans="1:7" ht="16.8" x14ac:dyDescent="0.3">
      <c r="A5" s="457" t="s">
        <v>2</v>
      </c>
      <c r="B5" s="458">
        <v>15</v>
      </c>
      <c r="C5" s="459" t="str">
        <f t="shared" si="0"/>
        <v>+2</v>
      </c>
      <c r="D5" s="464" t="s">
        <v>121</v>
      </c>
      <c r="E5" s="465" t="s">
        <v>286</v>
      </c>
      <c r="F5" s="460"/>
      <c r="G5" s="461"/>
    </row>
    <row r="6" spans="1:7" ht="16.8" x14ac:dyDescent="0.3">
      <c r="A6" s="462" t="s">
        <v>10</v>
      </c>
      <c r="B6" s="492">
        <f>10+4</f>
        <v>14</v>
      </c>
      <c r="C6" s="463" t="str">
        <f t="shared" si="0"/>
        <v>+2</v>
      </c>
      <c r="D6" s="464" t="s">
        <v>263</v>
      </c>
      <c r="E6" s="465" t="s">
        <v>287</v>
      </c>
      <c r="F6" s="466"/>
      <c r="G6" s="461"/>
    </row>
    <row r="7" spans="1:7" ht="16.8" x14ac:dyDescent="0.3">
      <c r="A7" s="467" t="s">
        <v>11</v>
      </c>
      <c r="B7" s="458">
        <v>10</v>
      </c>
      <c r="C7" s="459" t="str">
        <f t="shared" si="0"/>
        <v>+0</v>
      </c>
      <c r="D7" s="454" t="s">
        <v>280</v>
      </c>
      <c r="E7" s="468">
        <f>Skills!B3</f>
        <v>4</v>
      </c>
      <c r="F7" s="460"/>
      <c r="G7" s="461"/>
    </row>
    <row r="8" spans="1:7" ht="16.8" x14ac:dyDescent="0.3">
      <c r="A8" s="469" t="s">
        <v>13</v>
      </c>
      <c r="B8" s="458">
        <v>14</v>
      </c>
      <c r="C8" s="459" t="str">
        <f t="shared" si="0"/>
        <v>+2</v>
      </c>
      <c r="D8" s="470" t="s">
        <v>281</v>
      </c>
      <c r="E8" s="468">
        <f>Skills!B4</f>
        <v>4</v>
      </c>
      <c r="F8" s="460"/>
      <c r="G8" s="461"/>
    </row>
    <row r="9" spans="1:7" ht="17.399999999999999" thickBot="1" x14ac:dyDescent="0.35">
      <c r="A9" s="471" t="s">
        <v>9</v>
      </c>
      <c r="B9" s="472">
        <v>4</v>
      </c>
      <c r="C9" s="473">
        <f t="shared" si="0"/>
        <v>-3</v>
      </c>
      <c r="D9" s="474" t="s">
        <v>282</v>
      </c>
      <c r="E9" s="475">
        <f>Skills!B5</f>
        <v>10</v>
      </c>
      <c r="F9" s="460"/>
      <c r="G9" s="461"/>
    </row>
    <row r="10" spans="1:7" ht="17.399999999999999" thickTop="1" x14ac:dyDescent="0.3">
      <c r="A10" s="441"/>
      <c r="B10" s="476"/>
      <c r="C10" s="476"/>
      <c r="D10" s="476"/>
      <c r="E10" s="477"/>
      <c r="F10" s="460"/>
      <c r="G10" s="461"/>
    </row>
    <row r="11" spans="1:7" ht="16.8" x14ac:dyDescent="0.3">
      <c r="A11" s="478"/>
      <c r="B11" s="476"/>
      <c r="C11" s="476"/>
      <c r="D11" s="476"/>
      <c r="E11" s="477"/>
      <c r="F11" s="476"/>
      <c r="G11" s="477"/>
    </row>
    <row r="12" spans="1:7" ht="16.8" x14ac:dyDescent="0.3">
      <c r="A12" s="478"/>
      <c r="B12" s="476"/>
      <c r="C12" s="476"/>
      <c r="D12" s="476"/>
      <c r="E12" s="477"/>
      <c r="F12" s="476"/>
      <c r="G12" s="477"/>
    </row>
    <row r="13" spans="1:7" ht="16.8" x14ac:dyDescent="0.3">
      <c r="A13" s="478"/>
      <c r="B13" s="476"/>
      <c r="C13" s="476"/>
      <c r="D13" s="476"/>
      <c r="E13" s="477"/>
      <c r="F13" s="476"/>
      <c r="G13" s="477"/>
    </row>
    <row r="14" spans="1:7" ht="16.8" x14ac:dyDescent="0.3">
      <c r="A14" s="478"/>
      <c r="B14" s="476"/>
      <c r="C14" s="476"/>
      <c r="D14" s="476"/>
      <c r="E14" s="477"/>
      <c r="F14" s="476"/>
      <c r="G14" s="477"/>
    </row>
    <row r="15" spans="1:7" ht="16.8" x14ac:dyDescent="0.3">
      <c r="A15" s="478"/>
      <c r="B15" s="476"/>
      <c r="C15" s="476"/>
      <c r="D15" s="476"/>
      <c r="E15" s="477"/>
      <c r="F15" s="476"/>
      <c r="G15" s="477"/>
    </row>
    <row r="16" spans="1:7" ht="16.8" x14ac:dyDescent="0.3">
      <c r="A16" s="478"/>
      <c r="B16" s="476"/>
      <c r="C16" s="476"/>
      <c r="D16" s="476"/>
      <c r="E16" s="477"/>
      <c r="F16" s="476"/>
      <c r="G16" s="477"/>
    </row>
    <row r="17" spans="1:7" ht="16.8" x14ac:dyDescent="0.3">
      <c r="A17" s="478"/>
      <c r="B17" s="476"/>
      <c r="C17" s="476"/>
      <c r="D17" s="476"/>
      <c r="E17" s="477"/>
      <c r="F17" s="476"/>
      <c r="G17" s="477"/>
    </row>
    <row r="18" spans="1:7" ht="16.8" x14ac:dyDescent="0.3">
      <c r="A18" s="478"/>
      <c r="B18" s="476"/>
      <c r="C18" s="476"/>
      <c r="D18" s="476"/>
      <c r="E18" s="477"/>
      <c r="F18" s="476"/>
      <c r="G18" s="477"/>
    </row>
    <row r="19" spans="1:7" ht="16.8" x14ac:dyDescent="0.3">
      <c r="A19" s="478"/>
      <c r="B19" s="476"/>
      <c r="C19" s="476"/>
      <c r="D19" s="476"/>
      <c r="E19" s="477"/>
      <c r="F19" s="476"/>
      <c r="G19" s="477"/>
    </row>
    <row r="20" spans="1:7" ht="16.8" x14ac:dyDescent="0.3">
      <c r="A20" s="478"/>
      <c r="B20" s="476"/>
      <c r="C20" s="476"/>
      <c r="D20" s="476"/>
      <c r="E20" s="477"/>
      <c r="F20" s="476"/>
      <c r="G20" s="477"/>
    </row>
    <row r="21" spans="1:7" ht="16.8" x14ac:dyDescent="0.3">
      <c r="A21" s="478"/>
      <c r="B21" s="476"/>
      <c r="C21" s="476"/>
      <c r="D21" s="476"/>
      <c r="E21" s="477"/>
      <c r="F21" s="476"/>
      <c r="G21" s="477"/>
    </row>
    <row r="22" spans="1:7" ht="16.8" x14ac:dyDescent="0.3">
      <c r="A22" s="478"/>
      <c r="B22" s="476"/>
      <c r="C22" s="476"/>
      <c r="D22" s="476"/>
      <c r="E22" s="477"/>
      <c r="F22" s="476"/>
      <c r="G22" s="477"/>
    </row>
    <row r="23" spans="1:7" ht="17.399999999999999" thickBot="1" x14ac:dyDescent="0.35">
      <c r="A23" s="479"/>
      <c r="B23" s="480"/>
      <c r="C23" s="480"/>
      <c r="D23" s="480"/>
      <c r="E23" s="481"/>
      <c r="F23" s="480"/>
      <c r="G23" s="481"/>
    </row>
    <row r="24" spans="1:7"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Familiar</vt:lpstr>
      <vt:lpstr>Familiar!Print_Area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2025-03-08T23:55:08Z</dcterms:modified>
</cp:coreProperties>
</file>