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mc:AlternateContent xmlns:mc="http://schemas.openxmlformats.org/markup-compatibility/2006">
    <mc:Choice Requires="x15">
      <x15ac:absPath xmlns:x15ac="http://schemas.microsoft.com/office/spreadsheetml/2010/11/ac" url="C:\A\Juegos\FoL\NPCs\"/>
    </mc:Choice>
  </mc:AlternateContent>
  <xr:revisionPtr revIDLastSave="0" documentId="13_ncr:1_{109CA156-F3A8-4057-94FE-409C7A574088}" xr6:coauthVersionLast="47" xr6:coauthVersionMax="47" xr10:uidLastSave="{00000000-0000-0000-0000-000000000000}"/>
  <bookViews>
    <workbookView xWindow="-108" yWindow="-108" windowWidth="23256" windowHeight="13176" tabRatio="638" xr2:uid="{00000000-000D-0000-FFFF-FFFF00000000}"/>
  </bookViews>
  <sheets>
    <sheet name="Personal File" sheetId="4" r:id="rId1"/>
    <sheet name="Skills" sheetId="15" r:id="rId2"/>
    <sheet name="Spellbook 1" sheetId="27" r:id="rId3"/>
    <sheet name="Spellbook 2" sheetId="28" r:id="rId4"/>
    <sheet name="Spells" sheetId="29" r:id="rId5"/>
    <sheet name="Feats" sheetId="20" r:id="rId6"/>
    <sheet name="Martial" sheetId="6" r:id="rId7"/>
    <sheet name="Equipment" sheetId="19" r:id="rId8"/>
  </sheets>
  <externalReferences>
    <externalReference r:id="rId9"/>
  </externalReferences>
  <definedNames>
    <definedName name="NoShade">'[1]Spell Sheet'!$FH$1</definedName>
    <definedName name="OLE_LINK1" localSheetId="5">Feats!#REF!</definedName>
    <definedName name="OLE_LINK1" localSheetId="4">Spells!#REF!</definedName>
    <definedName name="_xlnm.Print_Area" localSheetId="7">Equipment!#REF!</definedName>
    <definedName name="_xlnm.Print_Area" localSheetId="5">Feats!#REF!</definedName>
    <definedName name="_xlnm.Print_Area" localSheetId="6">Martial!#REF!</definedName>
    <definedName name="_xlnm.Print_Area" localSheetId="0">'Personal File'!$A$1:$H$35</definedName>
    <definedName name="_xlnm.Print_Area" localSheetId="1">Skills!$A$1:$K$31</definedName>
    <definedName name="_xlnm.Print_Area" localSheetId="2">'Spellbook 1'!$A$1:$H$35</definedName>
    <definedName name="_xlnm.Print_Area" localSheetId="3">'Spellbook 2'!$A$1:$H$21</definedName>
    <definedName name="_xlnm.Print_Area" localSheetId="4">Spells!#REF!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6" l="1"/>
  <c r="C4" i="6"/>
  <c r="C5" i="6"/>
  <c r="I6" i="29" l="1"/>
  <c r="B15" i="4" l="1"/>
  <c r="I10" i="29"/>
  <c r="H10" i="29"/>
  <c r="D19" i="6" l="1"/>
  <c r="H19" i="6" s="1"/>
  <c r="I19" i="6"/>
  <c r="J19" i="6" l="1"/>
  <c r="O6" i="29"/>
  <c r="Q6" i="29"/>
  <c r="P6" i="29"/>
  <c r="N6" i="29"/>
  <c r="M6" i="29"/>
  <c r="L6" i="29"/>
  <c r="K6" i="29"/>
  <c r="J6" i="29"/>
  <c r="H6" i="29"/>
  <c r="B5" i="15" l="1"/>
  <c r="B4" i="15"/>
  <c r="B3" i="15"/>
  <c r="B9" i="4"/>
  <c r="B13" i="4" l="1"/>
  <c r="B12" i="4"/>
  <c r="C19" i="19" l="1"/>
  <c r="H42" i="15" l="1"/>
  <c r="H41" i="15"/>
  <c r="H40" i="15"/>
  <c r="H39" i="15"/>
  <c r="H38" i="15"/>
  <c r="H37" i="15"/>
  <c r="H36" i="15"/>
  <c r="H34" i="15"/>
  <c r="H33" i="15"/>
  <c r="H32" i="15"/>
  <c r="H31" i="15"/>
  <c r="H25" i="15"/>
  <c r="H26" i="15"/>
  <c r="H27" i="15"/>
  <c r="H28" i="15"/>
  <c r="F39" i="15" l="1"/>
  <c r="B14" i="4" l="1"/>
  <c r="G31" i="6" l="1"/>
  <c r="B16" i="4" l="1"/>
  <c r="C25" i="19" l="1"/>
  <c r="B25" i="19" s="1"/>
  <c r="I9" i="6" l="1"/>
  <c r="I8" i="6"/>
  <c r="I7" i="6"/>
  <c r="I5" i="6"/>
  <c r="I4" i="6"/>
  <c r="I3" i="6"/>
  <c r="H3" i="15" l="1"/>
  <c r="H4" i="15"/>
  <c r="H5" i="15"/>
  <c r="M34" i="6" l="1"/>
  <c r="G38" i="19" s="1"/>
  <c r="D18" i="6" l="1"/>
  <c r="I18" i="6"/>
  <c r="H18" i="6"/>
  <c r="J18" i="6" l="1"/>
  <c r="I17" i="6" l="1"/>
  <c r="H17" i="6"/>
  <c r="J17" i="6" l="1"/>
  <c r="I22" i="6" l="1"/>
  <c r="I21" i="6"/>
  <c r="I12" i="6"/>
  <c r="I11" i="6" l="1"/>
  <c r="I10" i="6" l="1"/>
  <c r="I16" i="6" l="1"/>
  <c r="I20" i="6"/>
  <c r="B46" i="15" l="1"/>
  <c r="H45" i="15" l="1"/>
  <c r="H44" i="15"/>
  <c r="H43" i="15"/>
  <c r="H35" i="15"/>
  <c r="H30" i="15"/>
  <c r="H29" i="15"/>
  <c r="H24" i="15"/>
  <c r="H23" i="15"/>
  <c r="H22" i="15"/>
  <c r="H21" i="15"/>
  <c r="H20" i="15"/>
  <c r="H19" i="15"/>
  <c r="H18" i="15"/>
  <c r="H17" i="15"/>
  <c r="H16" i="15"/>
  <c r="H15" i="15"/>
  <c r="H14" i="15"/>
  <c r="H13" i="15"/>
  <c r="H12" i="15"/>
  <c r="H11" i="15"/>
  <c r="H10" i="15"/>
  <c r="H9" i="15"/>
  <c r="H8" i="15"/>
  <c r="H6" i="15" l="1"/>
  <c r="H7" i="15"/>
  <c r="E13" i="4" l="1"/>
  <c r="C12" i="4" l="1"/>
  <c r="C9" i="6" l="1"/>
  <c r="C8" i="6"/>
  <c r="C7" i="6"/>
  <c r="D9" i="15"/>
  <c r="E9" i="15" s="1"/>
  <c r="D23" i="15"/>
  <c r="E23" i="15" s="1"/>
  <c r="D42" i="15"/>
  <c r="E42" i="15" s="1"/>
  <c r="H8" i="6"/>
  <c r="J8" i="6" s="1"/>
  <c r="H7" i="6"/>
  <c r="J7" i="6" s="1"/>
  <c r="H9" i="6"/>
  <c r="J9" i="6" s="1"/>
  <c r="H12" i="6"/>
  <c r="J12" i="6" s="1"/>
  <c r="C12" i="6"/>
  <c r="H11" i="6"/>
  <c r="J11" i="6" s="1"/>
  <c r="H10" i="6"/>
  <c r="J10" i="6" s="1"/>
  <c r="C10" i="6"/>
  <c r="H13" i="6"/>
  <c r="C13" i="6"/>
  <c r="I13" i="6"/>
  <c r="J13" i="6" l="1"/>
  <c r="G23" i="15"/>
  <c r="I23" i="15" s="1"/>
  <c r="G9" i="15"/>
  <c r="I9" i="15" s="1"/>
  <c r="C17" i="4"/>
  <c r="E11" i="4" s="1"/>
  <c r="C16" i="4"/>
  <c r="C15" i="4"/>
  <c r="C14" i="4"/>
  <c r="E14" i="4" s="1"/>
  <c r="C13" i="4"/>
  <c r="L7" i="29" l="1"/>
  <c r="D9" i="29"/>
  <c r="K7" i="29"/>
  <c r="J7" i="29"/>
  <c r="O7" i="29"/>
  <c r="H7" i="29"/>
  <c r="I7" i="29"/>
  <c r="Q7" i="29"/>
  <c r="P7" i="29"/>
  <c r="N7" i="29"/>
  <c r="M7" i="29"/>
  <c r="D38" i="29"/>
  <c r="D31" i="29"/>
  <c r="D20" i="29"/>
  <c r="D17" i="29"/>
  <c r="D8" i="29"/>
  <c r="D15" i="29"/>
  <c r="D6" i="29"/>
  <c r="D14" i="29"/>
  <c r="D37" i="29"/>
  <c r="D29" i="29"/>
  <c r="D36" i="29"/>
  <c r="D28" i="29"/>
  <c r="D34" i="29"/>
  <c r="D27" i="29"/>
  <c r="D18" i="29"/>
  <c r="D13" i="29"/>
  <c r="D5" i="29"/>
  <c r="D26" i="29"/>
  <c r="D4" i="29"/>
  <c r="D35" i="29"/>
  <c r="D23" i="29"/>
  <c r="D22" i="29"/>
  <c r="D10" i="29"/>
  <c r="D3" i="29"/>
  <c r="D16" i="29"/>
  <c r="D33" i="29"/>
  <c r="D24" i="29"/>
  <c r="D21" i="29"/>
  <c r="D12" i="29"/>
  <c r="D32" i="29"/>
  <c r="D25" i="29"/>
  <c r="D19" i="29"/>
  <c r="D11" i="29"/>
  <c r="D30" i="29"/>
  <c r="D7" i="29"/>
  <c r="D28" i="15"/>
  <c r="D25" i="15"/>
  <c r="D26" i="15"/>
  <c r="D27" i="15"/>
  <c r="B10" i="4"/>
  <c r="E15" i="4"/>
  <c r="H5" i="6"/>
  <c r="J5" i="6" s="1"/>
  <c r="H3" i="6"/>
  <c r="J3" i="6" s="1"/>
  <c r="H4" i="6"/>
  <c r="J4" i="6" s="1"/>
  <c r="D8" i="15"/>
  <c r="E8" i="15" s="1"/>
  <c r="D19" i="15"/>
  <c r="E19" i="15" s="1"/>
  <c r="D44" i="15"/>
  <c r="E44" i="15" s="1"/>
  <c r="D13" i="15"/>
  <c r="E13" i="15" s="1"/>
  <c r="D22" i="15"/>
  <c r="E22" i="15" s="1"/>
  <c r="D15" i="15"/>
  <c r="E15" i="15" s="1"/>
  <c r="D32" i="15"/>
  <c r="E32" i="15" s="1"/>
  <c r="D18" i="15"/>
  <c r="E18" i="15" s="1"/>
  <c r="D5" i="15"/>
  <c r="D41" i="15"/>
  <c r="E41" i="15" s="1"/>
  <c r="D29" i="15"/>
  <c r="E29" i="15" s="1"/>
  <c r="D20" i="15"/>
  <c r="E20" i="15" s="1"/>
  <c r="D33" i="15"/>
  <c r="E33" i="15" s="1"/>
  <c r="D36" i="15"/>
  <c r="E36" i="15" s="1"/>
  <c r="D40" i="15"/>
  <c r="E40" i="15" s="1"/>
  <c r="D12" i="15"/>
  <c r="E12" i="15" s="1"/>
  <c r="D17" i="15"/>
  <c r="E17" i="15" s="1"/>
  <c r="D38" i="15"/>
  <c r="E38" i="15" s="1"/>
  <c r="D6" i="15"/>
  <c r="E6" i="15" s="1"/>
  <c r="D24" i="15"/>
  <c r="E24" i="15" s="1"/>
  <c r="D39" i="15"/>
  <c r="E39" i="15" s="1"/>
  <c r="D11" i="15"/>
  <c r="E11" i="15" s="1"/>
  <c r="D14" i="15"/>
  <c r="E14" i="15" s="1"/>
  <c r="D35" i="15"/>
  <c r="E35" i="15" s="1"/>
  <c r="E59" i="15"/>
  <c r="E58" i="15"/>
  <c r="E57" i="15"/>
  <c r="E56" i="15"/>
  <c r="E55" i="15"/>
  <c r="E54" i="15"/>
  <c r="E53" i="15"/>
  <c r="E52" i="15"/>
  <c r="E51" i="15"/>
  <c r="E47" i="15"/>
  <c r="E50" i="15"/>
  <c r="E49" i="15"/>
  <c r="E48" i="15"/>
  <c r="D3" i="15"/>
  <c r="D10" i="15"/>
  <c r="E10" i="15" s="1"/>
  <c r="E17" i="4"/>
  <c r="E16" i="4" s="1"/>
  <c r="D7" i="15"/>
  <c r="E7" i="15" s="1"/>
  <c r="D16" i="15"/>
  <c r="E16" i="15" s="1"/>
  <c r="D45" i="15"/>
  <c r="E45" i="15" s="1"/>
  <c r="D31" i="15"/>
  <c r="E31" i="15" s="1"/>
  <c r="D4" i="15"/>
  <c r="D21" i="15"/>
  <c r="E21" i="15" s="1"/>
  <c r="D37" i="15"/>
  <c r="E37" i="15" s="1"/>
  <c r="D30" i="15"/>
  <c r="E30" i="15" s="1"/>
  <c r="D34" i="15"/>
  <c r="E34" i="15" s="1"/>
  <c r="D43" i="15"/>
  <c r="E43" i="15" s="1"/>
  <c r="H16" i="6"/>
  <c r="J16" i="6" s="1"/>
  <c r="H22" i="6"/>
  <c r="J22" i="6" s="1"/>
  <c r="H21" i="6"/>
  <c r="J21" i="6" s="1"/>
  <c r="H20" i="6"/>
  <c r="J20" i="6" s="1"/>
  <c r="E27" i="15" l="1"/>
  <c r="G27" i="15"/>
  <c r="I27" i="15" s="1"/>
  <c r="E26" i="15"/>
  <c r="G26" i="15"/>
  <c r="I26" i="15" s="1"/>
  <c r="G25" i="15"/>
  <c r="I25" i="15" s="1"/>
  <c r="E25" i="15"/>
  <c r="G28" i="15"/>
  <c r="I28" i="15" s="1"/>
  <c r="E28" i="15"/>
  <c r="G24" i="15"/>
  <c r="I24" i="15" s="1"/>
  <c r="E5" i="15"/>
  <c r="G5" i="15"/>
  <c r="I5" i="15" s="1"/>
  <c r="E46" i="15"/>
  <c r="E3" i="15"/>
  <c r="G3" i="15"/>
  <c r="I3" i="15" s="1"/>
  <c r="E4" i="15"/>
  <c r="G4" i="15"/>
  <c r="I4" i="15" s="1"/>
  <c r="G18" i="15"/>
  <c r="I18" i="15" s="1"/>
  <c r="G21" i="15"/>
  <c r="I21" i="15" s="1"/>
  <c r="G22" i="15"/>
  <c r="I22" i="15" s="1"/>
  <c r="G15" i="15"/>
  <c r="I15" i="15" s="1"/>
  <c r="G20" i="15"/>
  <c r="I20" i="15" s="1"/>
  <c r="G38" i="15"/>
  <c r="I38" i="15" s="1"/>
  <c r="G14" i="15"/>
  <c r="I14" i="15" s="1"/>
  <c r="G10" i="15"/>
  <c r="I10" i="15" s="1"/>
  <c r="G13" i="15"/>
  <c r="I13" i="15" s="1"/>
  <c r="G8" i="15"/>
  <c r="I8" i="15" s="1"/>
  <c r="G7" i="15"/>
  <c r="I7" i="15" s="1"/>
  <c r="G17" i="15"/>
  <c r="I17" i="15" s="1"/>
  <c r="G19" i="15"/>
  <c r="I19" i="15" s="1"/>
  <c r="G16" i="15"/>
  <c r="I16" i="15" s="1"/>
  <c r="G12" i="15"/>
  <c r="I12" i="15" s="1"/>
  <c r="G11" i="15"/>
  <c r="I11" i="15" s="1"/>
  <c r="G6" i="15"/>
  <c r="I6" i="15" s="1"/>
  <c r="G33" i="15" l="1"/>
  <c r="G39" i="15"/>
  <c r="I39" i="15" s="1"/>
  <c r="G44" i="15"/>
  <c r="I44" i="15" s="1"/>
  <c r="I33" i="15" l="1"/>
  <c r="G29" i="15"/>
  <c r="G32" i="15"/>
  <c r="G36" i="15"/>
  <c r="G31" i="15"/>
  <c r="G35" i="15"/>
  <c r="G40" i="15"/>
  <c r="G41" i="15"/>
  <c r="G30" i="15"/>
  <c r="G34" i="15"/>
  <c r="G45" i="15"/>
  <c r="G37" i="15"/>
  <c r="G42" i="15"/>
  <c r="G43" i="15"/>
  <c r="I43" i="15" l="1"/>
  <c r="I42" i="15"/>
  <c r="I37" i="15"/>
  <c r="I45" i="15"/>
  <c r="I34" i="15"/>
  <c r="I30" i="15"/>
  <c r="I41" i="15"/>
  <c r="I40" i="15"/>
  <c r="I35" i="15"/>
  <c r="I31" i="15"/>
  <c r="I36" i="15"/>
  <c r="I32" i="15"/>
  <c r="I29"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C9" authorId="0" shapeId="0" xr:uid="{00000000-0006-0000-0000-000001000000}">
      <text>
        <r>
          <rPr>
            <i/>
            <sz val="12"/>
            <color indexed="81"/>
            <rFont val="Times New Roman"/>
            <family val="1"/>
          </rPr>
          <t>aid +1
bless +1     haste +1
inspire courage +2</t>
        </r>
      </text>
    </comment>
    <comment ref="C10" authorId="0" shapeId="0" xr:uid="{00000000-0006-0000-0000-000002000000}">
      <text>
        <r>
          <rPr>
            <sz val="12"/>
            <color indexed="81"/>
            <rFont val="Times New Roman"/>
            <family val="1"/>
          </rPr>
          <t xml:space="preserve">You can react more quickly than normal in a fight.
</t>
        </r>
        <r>
          <rPr>
            <b/>
            <sz val="12"/>
            <color indexed="81"/>
            <rFont val="Times New Roman"/>
            <family val="1"/>
          </rPr>
          <t xml:space="preserve">Benefit:  </t>
        </r>
        <r>
          <rPr>
            <sz val="12"/>
            <color indexed="81"/>
            <rFont val="Times New Roman"/>
            <family val="1"/>
          </rPr>
          <t xml:space="preserve">You get a +4 bonus on initiative checks.
</t>
        </r>
        <r>
          <rPr>
            <b/>
            <sz val="12"/>
            <color indexed="81"/>
            <rFont val="Times New Roman"/>
            <family val="1"/>
          </rPr>
          <t xml:space="preserve">Special: </t>
        </r>
        <r>
          <rPr>
            <sz val="12"/>
            <color indexed="81"/>
            <rFont val="Times New Roman"/>
            <family val="1"/>
          </rPr>
          <t xml:space="preserve"> A fighter may select Improved Initiative as one of his fighter bonus feats (see page 38).
PHB 96</t>
        </r>
      </text>
    </comment>
    <comment ref="C11" authorId="0" shapeId="0" xr:uid="{CBDCAB13-F65C-4AED-ADDB-0EB5B7F1184E}">
      <text>
        <r>
          <rPr>
            <sz val="12"/>
            <color indexed="81"/>
            <rFont val="Times New Roman"/>
            <family val="1"/>
          </rPr>
          <t>Next level at 153,000 XPs</t>
        </r>
      </text>
    </comment>
    <comment ref="E11" authorId="0" shapeId="0" xr:uid="{00000000-0006-0000-0000-000004000000}">
      <text>
        <r>
          <rPr>
            <sz val="12"/>
            <color indexed="81"/>
            <rFont val="Times New Roman"/>
            <family val="1"/>
          </rPr>
          <t>ECL + 2 (Cha)</t>
        </r>
      </text>
    </comment>
    <comment ref="B12" authorId="0" shapeId="0" xr:uid="{5D22A616-7D27-486B-8E89-D40540066BAC}">
      <text>
        <r>
          <rPr>
            <i/>
            <sz val="12"/>
            <color indexed="81"/>
            <rFont val="Times New Roman"/>
            <family val="1"/>
          </rPr>
          <t>Exhausted -6</t>
        </r>
      </text>
    </comment>
    <comment ref="E12" authorId="0" shapeId="0" xr:uid="{00000000-0006-0000-0000-000005000000}">
      <text>
        <r>
          <rPr>
            <sz val="12"/>
            <color indexed="81"/>
            <rFont val="Times New Roman"/>
            <family val="1"/>
          </rPr>
          <t>See PHB 162</t>
        </r>
      </text>
    </comment>
    <comment ref="B13" authorId="0" shapeId="0" xr:uid="{0047AFE0-2738-4F8C-B266-CBBB31FD5911}">
      <text>
        <r>
          <rPr>
            <i/>
            <sz val="12"/>
            <color indexed="81"/>
            <rFont val="Times New Roman"/>
            <family val="1"/>
          </rPr>
          <t>Exhausted -6</t>
        </r>
      </text>
    </comment>
    <comment ref="B14" authorId="0" shapeId="0" xr:uid="{00000000-0006-0000-0000-000006000000}">
      <text>
        <r>
          <rPr>
            <i/>
            <sz val="12"/>
            <color indexed="81"/>
            <rFont val="Times New Roman"/>
            <family val="1"/>
          </rPr>
          <t>Amulet of Health +2
chasing perfection +4</t>
        </r>
      </text>
    </comment>
    <comment ref="E14" authorId="0" shapeId="0" xr:uid="{00000000-0006-0000-0000-000007000000}">
      <text>
        <r>
          <rPr>
            <sz val="12"/>
            <color indexed="81"/>
            <rFont val="Times New Roman"/>
            <family val="1"/>
          </rPr>
          <t>[(13 * 4 Wizard) * 75%] + 
[(1 * 4 Archmage) * 75%] + 
(16 * 2 Con)</t>
        </r>
      </text>
    </comment>
    <comment ref="B15" authorId="0" shapeId="0" xr:uid="{00000000-0006-0000-0000-000008000000}">
      <text>
        <r>
          <rPr>
            <i/>
            <sz val="12"/>
            <color indexed="81"/>
            <rFont val="Times New Roman"/>
            <family val="1"/>
          </rPr>
          <t>Headband of Intellect +3
chasing perfection +4</t>
        </r>
      </text>
    </comment>
    <comment ref="E15" authorId="0" shapeId="0" xr:uid="{00000000-0006-0000-0000-000009000000}">
      <text>
        <r>
          <rPr>
            <i/>
            <sz val="12"/>
            <color indexed="81"/>
            <rFont val="Times New Roman"/>
            <family val="1"/>
          </rPr>
          <t xml:space="preserve">Shield of Faith </t>
        </r>
        <r>
          <rPr>
            <sz val="12"/>
            <color indexed="81"/>
            <rFont val="Times New Roman"/>
            <family val="1"/>
          </rPr>
          <t xml:space="preserve">[Deflection] +3
</t>
        </r>
        <r>
          <rPr>
            <i/>
            <sz val="12"/>
            <color indexed="81"/>
            <rFont val="Times New Roman"/>
            <family val="1"/>
          </rPr>
          <t>haste +1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F13" authorId="0" shapeId="0" xr:uid="{00000000-0006-0000-0100-000001000000}">
      <text>
        <r>
          <rPr>
            <sz val="12"/>
            <color indexed="81"/>
            <rFont val="Times New Roman"/>
            <family val="1"/>
          </rPr>
          <t>Drow +2</t>
        </r>
      </text>
    </comment>
    <comment ref="F18" authorId="0" shapeId="0" xr:uid="{00000000-0006-0000-0100-000002000000}">
      <text>
        <r>
          <rPr>
            <sz val="12"/>
            <color indexed="81"/>
            <rFont val="Times New Roman"/>
            <family val="1"/>
          </rPr>
          <t>Drow +2</t>
        </r>
      </text>
    </comment>
    <comment ref="F29" authorId="0" shapeId="0" xr:uid="{00000000-0006-0000-0100-000003000000}">
      <text>
        <r>
          <rPr>
            <sz val="12"/>
            <color indexed="81"/>
            <rFont val="Times New Roman"/>
            <family val="1"/>
          </rPr>
          <t>Drow +2</t>
        </r>
      </text>
    </comment>
    <comment ref="F35" authorId="0" shapeId="0" xr:uid="{00000000-0006-0000-0100-000004000000}">
      <text>
        <r>
          <rPr>
            <sz val="12"/>
            <color indexed="81"/>
            <rFont val="Times New Roman"/>
            <family val="1"/>
          </rPr>
          <t>Drow +2</t>
        </r>
      </text>
    </comment>
    <comment ref="F39" authorId="0" shapeId="0" xr:uid="{00000000-0006-0000-0100-000005000000}">
      <text>
        <r>
          <rPr>
            <sz val="12"/>
            <color indexed="81"/>
            <rFont val="Times New Roman"/>
            <family val="1"/>
          </rPr>
          <t>Drow +2
Skill Focus +3</t>
        </r>
      </text>
    </comment>
    <comment ref="F40" authorId="0" shapeId="0" xr:uid="{00000000-0006-0000-0100-000006000000}">
      <text>
        <r>
          <rPr>
            <sz val="12"/>
            <color indexed="81"/>
            <rFont val="Times New Roman"/>
            <family val="1"/>
          </rPr>
          <t>Drow +2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D5" authorId="0" shapeId="0" xr:uid="{00000000-0006-0000-0200-000001000000}">
      <text>
        <r>
          <rPr>
            <sz val="12"/>
            <color indexed="81"/>
            <rFont val="Times New Roman"/>
            <family val="1"/>
          </rPr>
          <t>Wool or fur</t>
        </r>
      </text>
    </comment>
    <comment ref="D10" authorId="0" shapeId="0" xr:uid="{00000000-0006-0000-0200-000002000000}">
      <text>
        <r>
          <rPr>
            <sz val="12"/>
            <color indexed="81"/>
            <rFont val="Times New Roman"/>
            <family val="1"/>
          </rPr>
          <t>Phosphorescent moss</t>
        </r>
      </text>
    </comment>
    <comment ref="D17" authorId="0" shapeId="0" xr:uid="{00000000-0006-0000-0200-000003000000}">
      <text>
        <r>
          <rPr>
            <sz val="12"/>
            <color indexed="81"/>
            <rFont val="Times New Roman"/>
            <family val="1"/>
          </rPr>
          <t>Prism, lens, or monocle</t>
        </r>
      </text>
    </comment>
    <comment ref="D18" authorId="0" shapeId="0" xr:uid="{00000000-0006-0000-0200-000004000000}">
      <text>
        <r>
          <rPr>
            <sz val="12"/>
            <color indexed="81"/>
            <rFont val="Times New Roman"/>
            <family val="1"/>
          </rPr>
          <t>Miniature cloak</t>
        </r>
      </text>
    </comment>
    <comment ref="D21" authorId="0" shapeId="0" xr:uid="{00000000-0006-0000-0200-000005000000}">
      <text>
        <r>
          <rPr>
            <sz val="12"/>
            <color indexed="81"/>
            <rFont val="Times New Roman"/>
            <family val="1"/>
          </rPr>
          <t>Dagger</t>
        </r>
      </text>
    </comment>
    <comment ref="D24" authorId="0" shapeId="0" xr:uid="{00000000-0006-0000-0200-000006000000}">
      <text>
        <r>
          <rPr>
            <sz val="12"/>
            <color indexed="81"/>
            <rFont val="Times New Roman"/>
            <family val="1"/>
          </rPr>
          <t>Soot &amp; Salt</t>
        </r>
      </text>
    </comment>
    <comment ref="D25" authorId="0" shapeId="0" xr:uid="{00000000-0006-0000-0200-000007000000}">
      <text>
        <r>
          <rPr>
            <sz val="12"/>
            <color indexed="81"/>
            <rFont val="Times New Roman"/>
            <family val="1"/>
          </rPr>
          <t>pinch of 
odoriferous spice</t>
        </r>
      </text>
    </comment>
    <comment ref="D30" authorId="0" shapeId="0" xr:uid="{00000000-0006-0000-0200-000008000000}">
      <text>
        <r>
          <rPr>
            <sz val="12"/>
            <color indexed="81"/>
            <rFont val="Times New Roman"/>
            <family val="1"/>
          </rPr>
          <t>Pinch of powdered iron</t>
        </r>
      </text>
    </comment>
    <comment ref="D33" authorId="0" shapeId="0" xr:uid="{00000000-0006-0000-0200-000009000000}">
      <text>
        <r>
          <rPr>
            <sz val="12"/>
            <color indexed="81"/>
            <rFont val="Times New Roman"/>
            <family val="1"/>
          </rPr>
          <t>A pebble with a fist symbol</t>
        </r>
      </text>
    </comment>
    <comment ref="D36" authorId="0" shapeId="0" xr:uid="{00000000-0006-0000-0200-00000A000000}">
      <text>
        <r>
          <rPr>
            <sz val="12"/>
            <color indexed="81"/>
            <rFont val="Times New Roman"/>
            <family val="1"/>
          </rPr>
          <t>5 GP worth of jade</t>
        </r>
      </text>
    </comment>
    <comment ref="D39" authorId="0" shapeId="0" xr:uid="{00000000-0006-0000-0200-00000B000000}">
      <text>
        <r>
          <rPr>
            <sz val="12"/>
            <color indexed="81"/>
            <rFont val="Times New Roman"/>
            <family val="1"/>
          </rPr>
          <t>vial with the diluted poison from four separate venomous creatures</t>
        </r>
      </text>
    </comment>
    <comment ref="D42" authorId="0" shapeId="0" xr:uid="{00000000-0006-0000-0200-00000C000000}">
      <text>
        <r>
          <rPr>
            <sz val="12"/>
            <color indexed="81"/>
            <rFont val="Times New Roman"/>
            <family val="1"/>
          </rPr>
          <t>Cured leather</t>
        </r>
      </text>
    </comment>
    <comment ref="D44" authorId="0" shapeId="0" xr:uid="{00000000-0006-0000-0200-00000D000000}">
      <text>
        <r>
          <rPr>
            <sz val="12"/>
            <color indexed="81"/>
            <rFont val="Times New Roman"/>
            <family val="1"/>
          </rPr>
          <t>Cured leather</t>
        </r>
      </text>
    </comment>
    <comment ref="D46" authorId="0" shapeId="0" xr:uid="{00000000-0006-0000-0200-00000E000000}">
      <text>
        <r>
          <rPr>
            <sz val="12"/>
            <color indexed="81"/>
            <rFont val="Times New Roman"/>
            <family val="1"/>
          </rPr>
          <t>Imbued weapon</t>
        </r>
      </text>
    </comment>
    <comment ref="D51" authorId="0" shapeId="0" xr:uid="{00000000-0006-0000-0200-00000F000000}">
      <text>
        <r>
          <rPr>
            <sz val="12"/>
            <color indexed="81"/>
            <rFont val="Times New Roman"/>
            <family val="1"/>
          </rPr>
          <t>Powdered silver</t>
        </r>
      </text>
    </comment>
    <comment ref="D53" authorId="0" shapeId="0" xr:uid="{00000000-0006-0000-0200-000010000000}">
      <text>
        <r>
          <rPr>
            <sz val="12"/>
            <color indexed="81"/>
            <rFont val="Times New Roman"/>
            <family val="1"/>
          </rPr>
          <t>polished glass lens</t>
        </r>
      </text>
    </comment>
    <comment ref="D54" authorId="0" shapeId="0" xr:uid="{00000000-0006-0000-0200-000011000000}">
      <text>
        <r>
          <rPr>
            <sz val="12"/>
            <color indexed="81"/>
            <rFont val="Times New Roman"/>
            <family val="1"/>
          </rPr>
          <t>honey or pine resin</t>
        </r>
      </text>
    </comment>
    <comment ref="D60" authorId="0" shapeId="0" xr:uid="{00000000-0006-0000-0200-000012000000}">
      <text>
        <r>
          <rPr>
            <sz val="12"/>
            <color indexed="81"/>
            <rFont val="Times New Roman"/>
            <family val="1"/>
          </rPr>
          <t>Sand, rose petals, or live cricket</t>
        </r>
      </text>
    </comment>
    <comment ref="D62" authorId="0" shapeId="0" xr:uid="{00000000-0006-0000-0200-000013000000}">
      <text>
        <r>
          <rPr>
            <sz val="12"/>
            <color indexed="81"/>
            <rFont val="Times New Roman"/>
            <family val="1"/>
          </rPr>
          <t>Oil-filled hourglass</t>
        </r>
      </text>
    </comment>
    <comment ref="D66" authorId="0" shapeId="0" xr:uid="{00000000-0006-0000-0200-000014000000}">
      <text>
        <r>
          <rPr>
            <sz val="12"/>
            <color indexed="81"/>
            <rFont val="Times New Roman"/>
            <family val="1"/>
          </rPr>
          <t>Bone or ivory carved into the shape of a worm</t>
        </r>
      </text>
    </comment>
    <comment ref="D67" authorId="0" shapeId="0" xr:uid="{00000000-0006-0000-0200-000015000000}">
      <text>
        <r>
          <rPr>
            <sz val="12"/>
            <color indexed="81"/>
            <rFont val="Times New Roman"/>
            <family val="1"/>
          </rPr>
          <t>metal stone or tube</t>
        </r>
      </text>
    </comment>
    <comment ref="D68" authorId="0" shapeId="0" xr:uid="{00000000-0006-0000-0200-000016000000}">
      <text>
        <r>
          <rPr>
            <sz val="12"/>
            <color indexed="81"/>
            <rFont val="Times New Roman"/>
            <family val="1"/>
          </rPr>
          <t>copper wire</t>
        </r>
      </text>
    </comment>
    <comment ref="D72" authorId="0" shapeId="0" xr:uid="{00000000-0006-0000-0200-000017000000}">
      <text>
        <r>
          <rPr>
            <sz val="12"/>
            <color indexed="81"/>
            <rFont val="Times New Roman"/>
            <family val="1"/>
          </rPr>
          <t>broken eggshell</t>
        </r>
      </text>
    </comment>
    <comment ref="D77" authorId="0" shapeId="0" xr:uid="{00000000-0006-0000-0200-000018000000}">
      <text>
        <r>
          <rPr>
            <sz val="12"/>
            <color indexed="81"/>
            <rFont val="Times New Roman"/>
            <family val="1"/>
          </rPr>
          <t>Bull-shit or bull-hair</t>
        </r>
      </text>
    </comment>
    <comment ref="D78" authorId="0" shapeId="0" xr:uid="{00000000-0006-0000-0200-000019000000}">
      <text/>
    </comment>
    <comment ref="D79" authorId="0" shapeId="0" xr:uid="{00000000-0006-0000-0200-00001A000000}">
      <text>
        <r>
          <rPr>
            <sz val="12"/>
            <color indexed="81"/>
            <rFont val="Times New Roman"/>
            <family val="1"/>
          </rPr>
          <t>Wool</t>
        </r>
      </text>
    </comment>
    <comment ref="D80" authorId="0" shapeId="0" xr:uid="{00000000-0006-0000-0200-00001B000000}">
      <text>
        <r>
          <rPr>
            <sz val="12"/>
            <color indexed="81"/>
            <rFont val="Times New Roman"/>
            <family val="1"/>
          </rPr>
          <t>Copper piece</t>
        </r>
      </text>
    </comment>
    <comment ref="D81" authorId="0" shapeId="0" xr:uid="{00000000-0006-0000-0200-00001C000000}">
      <text>
        <r>
          <rPr>
            <sz val="12"/>
            <color indexed="81"/>
            <rFont val="Times New Roman"/>
            <family val="1"/>
          </rPr>
          <t>Eagle feathers or droppings</t>
        </r>
      </text>
    </comment>
    <comment ref="D83" authorId="0" shapeId="0" xr:uid="{00000000-0006-0000-0200-00001D000000}">
      <text>
        <r>
          <rPr>
            <sz val="12"/>
            <color indexed="81"/>
            <rFont val="Times New Roman"/>
            <family val="1"/>
          </rPr>
          <t>tallow, bringstone, powdered iron</t>
        </r>
      </text>
    </comment>
    <comment ref="D84" authorId="0" shapeId="0" xr:uid="{00000000-0006-0000-0200-00001E000000}">
      <text>
        <r>
          <rPr>
            <sz val="12"/>
            <color indexed="81"/>
            <rFont val="Times New Roman"/>
            <family val="1"/>
          </rPr>
          <t>Pendulum</t>
        </r>
      </text>
    </comment>
    <comment ref="D85" authorId="0" shapeId="0" xr:uid="{00000000-0006-0000-0200-00001F000000}">
      <text>
        <r>
          <rPr>
            <sz val="12"/>
            <color indexed="81"/>
            <rFont val="Times New Roman"/>
            <family val="1"/>
          </rPr>
          <t>dirt from ghoul's grave or clothes from ghoul</t>
        </r>
      </text>
    </comment>
    <comment ref="D86" authorId="0" shapeId="0" xr:uid="{00000000-0006-0000-0200-000020000000}">
      <text>
        <r>
          <rPr>
            <sz val="12"/>
            <color indexed="81"/>
            <rFont val="Times New Roman"/>
            <family val="1"/>
          </rPr>
          <t>Salt</t>
        </r>
      </text>
    </comment>
    <comment ref="D88" authorId="0" shapeId="0" xr:uid="{00000000-0006-0000-0200-000021000000}">
      <text>
        <r>
          <rPr>
            <sz val="12"/>
            <color indexed="81"/>
            <rFont val="Times New Roman"/>
            <family val="1"/>
          </rPr>
          <t>Incense or crystal rod with phosphorescent powder</t>
        </r>
      </text>
    </comment>
    <comment ref="D89" authorId="0" shapeId="0" xr:uid="{00000000-0006-0000-0200-000022000000}">
      <text>
        <r>
          <rPr>
            <sz val="12"/>
            <color indexed="81"/>
            <rFont val="Times New Roman"/>
            <family val="1"/>
          </rPr>
          <t>Pendulum</t>
        </r>
      </text>
    </comment>
    <comment ref="D91" authorId="0" shapeId="0" xr:uid="{00000000-0006-0000-0200-000023000000}">
      <text>
        <r>
          <rPr>
            <sz val="12"/>
            <color indexed="81"/>
            <rFont val="Times New Roman"/>
            <family val="1"/>
          </rPr>
          <t>Fleece</t>
        </r>
      </text>
    </comment>
    <comment ref="D92" authorId="0" shapeId="0" xr:uid="{00000000-0006-0000-0200-000024000000}">
      <text>
        <r>
          <rPr>
            <sz val="12"/>
            <color indexed="81"/>
            <rFont val="Times New Roman"/>
            <family val="1"/>
          </rPr>
          <t>Powdered rhubarb leaf and adder's stomach</t>
        </r>
      </text>
    </comment>
    <comment ref="D93" authorId="0" shapeId="0" xr:uid="{00000000-0006-0000-0200-000025000000}">
      <text>
        <r>
          <rPr>
            <sz val="12"/>
            <color indexed="81"/>
            <rFont val="Times New Roman"/>
            <family val="1"/>
          </rPr>
          <t>Fleece</t>
        </r>
      </text>
    </comment>
    <comment ref="D95" authorId="0" shapeId="0" xr:uid="{00000000-0006-0000-0200-000026000000}">
      <text>
        <r>
          <rPr>
            <sz val="12"/>
            <color indexed="81"/>
            <rFont val="Times New Roman"/>
            <family val="1"/>
          </rPr>
          <t>Feathers or pinch of owl droppings</t>
        </r>
      </text>
    </comment>
    <comment ref="D100" authorId="0" shapeId="0" xr:uid="{00000000-0006-0000-0200-000027000000}">
      <text/>
    </comment>
    <comment ref="D101" authorId="0" shapeId="0" xr:uid="{00000000-0006-0000-0200-000028000000}">
      <text>
        <r>
          <rPr>
            <sz val="12"/>
            <color indexed="81"/>
            <rFont val="Times New Roman"/>
            <family val="1"/>
          </rPr>
          <t>1 drop of bitumen and live spider (both to be eaten)</t>
        </r>
      </text>
    </comment>
    <comment ref="D103" authorId="0" shapeId="0" xr:uid="{00000000-0006-0000-0200-000029000000}">
      <text>
        <r>
          <rPr>
            <sz val="12"/>
            <color indexed="81"/>
            <rFont val="Times New Roman"/>
            <family val="1"/>
          </rPr>
          <t>Prism, lens, or monocle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D3" authorId="0" shapeId="0" xr:uid="{00000000-0006-0000-0300-000001000000}">
      <text/>
    </comment>
    <comment ref="D4" authorId="0" shapeId="0" xr:uid="{00000000-0006-0000-0300-000002000000}">
      <text>
        <r>
          <rPr>
            <sz val="12"/>
            <color indexed="81"/>
            <rFont val="Times New Roman"/>
            <family val="1"/>
          </rPr>
          <t>A tiny bag, a small (not lit) candle, and a carved bone from any humanoid.</t>
        </r>
      </text>
    </comment>
    <comment ref="D6" authorId="0" shapeId="0" xr:uid="{00000000-0006-0000-0300-000003000000}">
      <text>
        <r>
          <rPr>
            <sz val="12"/>
            <color indexed="81"/>
            <rFont val="Times New Roman"/>
            <family val="1"/>
          </rPr>
          <t>Small horn (hearing) or glass eye (seeing)</t>
        </r>
      </text>
    </comment>
    <comment ref="D8" authorId="0" shapeId="0" xr:uid="{00000000-0006-0000-0300-000004000000}">
      <text>
        <r>
          <rPr>
            <sz val="12"/>
            <color indexed="81"/>
            <rFont val="Times New Roman"/>
            <family val="1"/>
          </rPr>
          <t>Sand, rose petals, or live cricket</t>
        </r>
      </text>
    </comment>
    <comment ref="D10" authorId="0" shapeId="0" xr:uid="{00000000-0006-0000-0300-000005000000}">
      <text>
        <r>
          <rPr>
            <sz val="12"/>
            <color indexed="81"/>
            <rFont val="Times New Roman"/>
            <family val="1"/>
          </rPr>
          <t>Bat guano &amp; sulfur</t>
        </r>
      </text>
    </comment>
    <comment ref="D11" authorId="0" shapeId="0" xr:uid="{00000000-0006-0000-0300-000006000000}">
      <text>
        <r>
          <rPr>
            <sz val="12"/>
            <color indexed="81"/>
            <rFont val="Times New Roman"/>
            <family val="1"/>
          </rPr>
          <t>Bat guano &amp; sulfur</t>
        </r>
      </text>
    </comment>
    <comment ref="D12" authorId="0" shapeId="0" xr:uid="{00000000-0006-0000-0300-000007000000}">
      <text>
        <r>
          <rPr>
            <sz val="12"/>
            <color indexed="81"/>
            <rFont val="Times New Roman"/>
            <family val="1"/>
          </rPr>
          <t>Bird's wing feather</t>
        </r>
      </text>
    </comment>
    <comment ref="D13" authorId="0" shapeId="0" xr:uid="{00000000-0006-0000-0300-000008000000}">
      <text>
        <r>
          <rPr>
            <sz val="12"/>
            <color indexed="81"/>
            <rFont val="Times New Roman"/>
            <family val="1"/>
          </rPr>
          <t>Item distasteful to target</t>
        </r>
      </text>
    </comment>
    <comment ref="D14" authorId="0" shapeId="0" xr:uid="{00000000-0006-0000-0300-000009000000}">
      <text>
        <r>
          <rPr>
            <sz val="12"/>
            <color indexed="81"/>
            <rFont val="Times New Roman"/>
            <family val="1"/>
          </rPr>
          <t>Roots</t>
        </r>
      </text>
    </comment>
    <comment ref="D16" authorId="0" shapeId="0" xr:uid="{00000000-0006-0000-0300-00000A000000}">
      <text>
        <r>
          <rPr>
            <sz val="12"/>
            <color indexed="81"/>
            <rFont val="Times New Roman"/>
            <family val="1"/>
          </rPr>
          <t>small crystal bead</t>
        </r>
      </text>
    </comment>
    <comment ref="D17" authorId="0" shapeId="0" xr:uid="{00000000-0006-0000-0300-00000B000000}">
      <text>
        <r>
          <rPr>
            <sz val="12"/>
            <color indexed="81"/>
            <rFont val="Times New Roman"/>
            <family val="1"/>
          </rPr>
          <t>Fur AND rod of amber or crystal</t>
        </r>
      </text>
    </comment>
    <comment ref="D18" authorId="0" shapeId="0" xr:uid="{00000000-0006-0000-0300-00000C000000}">
      <text>
        <r>
          <rPr>
            <sz val="12"/>
            <color indexed="81"/>
            <rFont val="Times New Roman"/>
            <family val="1"/>
          </rPr>
          <t>Metal object with which to outline circle</t>
        </r>
      </text>
    </comment>
    <comment ref="D19" authorId="0" shapeId="0" xr:uid="{00000000-0006-0000-0300-00000D000000}">
      <text>
        <r>
          <rPr>
            <sz val="12"/>
            <color indexed="81"/>
            <rFont val="Times New Roman"/>
            <family val="1"/>
          </rPr>
          <t>Fleece</t>
        </r>
      </text>
    </comment>
    <comment ref="D20" authorId="0" shapeId="0" xr:uid="{00000000-0006-0000-0300-00000E000000}">
      <text>
        <r>
          <rPr>
            <sz val="12"/>
            <color indexed="81"/>
            <rFont val="Times New Roman"/>
            <family val="1"/>
          </rPr>
          <t>Drop of sweat</t>
        </r>
      </text>
    </comment>
    <comment ref="D21" authorId="0" shapeId="0" xr:uid="{00000000-0006-0000-0300-00000F000000}">
      <text>
        <r>
          <rPr>
            <sz val="12"/>
            <color indexed="81"/>
            <rFont val="Times New Roman"/>
            <family val="1"/>
          </rPr>
          <t>pinch of dust &amp; few drops of water</t>
        </r>
      </text>
    </comment>
    <comment ref="D22" authorId="0" shapeId="0" xr:uid="{00000000-0006-0000-0300-000010000000}">
      <text>
        <r>
          <rPr>
            <sz val="12"/>
            <color indexed="81"/>
            <rFont val="Times New Roman"/>
            <family val="1"/>
          </rPr>
          <t>Molasses</t>
        </r>
      </text>
    </comment>
    <comment ref="D23" authorId="0" shapeId="0" xr:uid="{00000000-0006-0000-0300-000011000000}">
      <text>
        <r>
          <rPr>
            <sz val="12"/>
            <color indexed="81"/>
            <rFont val="Times New Roman"/>
            <family val="1"/>
          </rPr>
          <t>rotten egg or skunk cabbage leaves</t>
        </r>
      </text>
    </comment>
    <comment ref="D25" authorId="0" shapeId="0" xr:uid="{00000000-0006-0000-0300-000012000000}">
      <text>
        <r>
          <rPr>
            <sz val="12"/>
            <color indexed="81"/>
            <rFont val="Times New Roman"/>
            <family val="1"/>
          </rPr>
          <t>A tiny bag, a small (not lit) candle, and a carved bone from any humanoid.</t>
        </r>
      </text>
    </comment>
    <comment ref="D26" authorId="0" shapeId="0" xr:uid="{00000000-0006-0000-0300-000013000000}">
      <text/>
    </comment>
    <comment ref="D28" authorId="0" shapeId="0" xr:uid="{00000000-0006-0000-0300-000014000000}">
      <text/>
    </comment>
    <comment ref="D30" authorId="0" shapeId="0" xr:uid="{00000000-0006-0000-0300-000015000000}">
      <text>
        <r>
          <rPr>
            <sz val="12"/>
            <color indexed="81"/>
            <rFont val="Times New Roman"/>
            <family val="1"/>
          </rPr>
          <t>½ lb. gold dust
(25-GP value)</t>
        </r>
      </text>
    </comment>
    <comment ref="D31" authorId="0" shapeId="0" xr:uid="{00000000-0006-0000-0300-000016000000}">
      <text>
        <r>
          <rPr>
            <sz val="12"/>
            <color indexed="81"/>
            <rFont val="Times New Roman"/>
            <family val="1"/>
          </rPr>
          <t>Black onyx gem</t>
        </r>
      </text>
    </comment>
    <comment ref="D33" authorId="0" shapeId="0" xr:uid="{00000000-0006-0000-0300-000017000000}">
      <text>
        <r>
          <rPr>
            <sz val="12"/>
            <color indexed="81"/>
            <rFont val="Times New Roman"/>
            <family val="1"/>
          </rPr>
          <t>Three nutshells</t>
        </r>
      </text>
    </comment>
    <comment ref="D37" authorId="0" shapeId="0" xr:uid="{00000000-0006-0000-0300-000018000000}">
      <text>
        <r>
          <rPr>
            <sz val="12"/>
            <color indexed="81"/>
            <rFont val="Times New Roman"/>
            <family val="1"/>
          </rPr>
          <t>Hen heart or white feather</t>
        </r>
      </text>
    </comment>
    <comment ref="D38" authorId="0" shapeId="0" xr:uid="{00000000-0006-0000-0300-000019000000}">
      <text>
        <r>
          <rPr>
            <sz val="12"/>
            <color indexed="81"/>
            <rFont val="Times New Roman"/>
            <family val="1"/>
          </rPr>
          <t>phosphorous (warm) or glowworm (chill)</t>
        </r>
      </text>
    </comment>
    <comment ref="D40" authorId="0" shapeId="0" xr:uid="{00000000-0006-0000-0300-00001A000000}">
      <text>
        <r>
          <rPr>
            <sz val="12"/>
            <color indexed="81"/>
            <rFont val="Times New Roman"/>
            <family val="1"/>
          </rPr>
          <t>pinch of dust &amp; a few drops of water</t>
        </r>
      </text>
    </comment>
    <comment ref="D41" authorId="0" shapeId="0" xr:uid="{00000000-0006-0000-0300-00001B000000}">
      <text>
        <r>
          <rPr>
            <sz val="12"/>
            <color indexed="81"/>
            <rFont val="Times New Roman"/>
            <family val="1"/>
          </rPr>
          <t>Glass bead</t>
        </r>
      </text>
    </comment>
    <comment ref="D44" authorId="0" shapeId="0" xr:uid="{00000000-0006-0000-0300-00001C000000}">
      <text>
        <r>
          <rPr>
            <sz val="12"/>
            <color indexed="81"/>
            <rFont val="Times New Roman"/>
            <family val="1"/>
          </rPr>
          <t>Empty cocoon</t>
        </r>
      </text>
    </comment>
    <comment ref="D45" authorId="0" shapeId="0" xr:uid="{00000000-0006-0000-0300-00001D000000}">
      <text>
        <r>
          <rPr>
            <sz val="12"/>
            <color indexed="81"/>
            <rFont val="Times New Roman"/>
            <family val="1"/>
          </rPr>
          <t>Phosphor &amp; crystal prism</t>
        </r>
      </text>
    </comment>
    <comment ref="D47" authorId="0" shapeId="0" xr:uid="{00000000-0006-0000-0300-00001E000000}">
      <text>
        <r>
          <rPr>
            <sz val="12"/>
            <color indexed="81"/>
            <rFont val="Times New Roman"/>
            <family val="1"/>
          </rPr>
          <t>Natural pool of water</t>
        </r>
      </text>
    </comment>
    <comment ref="D48" authorId="0" shapeId="0" xr:uid="{00000000-0006-0000-0300-00001F000000}">
      <text>
        <r>
          <rPr>
            <sz val="12"/>
            <color indexed="81"/>
            <rFont val="Times New Roman"/>
            <family val="1"/>
          </rPr>
          <t>dried, powdered peased and powdered animal hoof</t>
        </r>
      </text>
    </comment>
    <comment ref="D49" authorId="0" shapeId="0" xr:uid="{00000000-0006-0000-0300-000020000000}">
      <text>
        <r>
          <rPr>
            <sz val="12"/>
            <color indexed="81"/>
            <rFont val="Times New Roman"/>
            <family val="1"/>
          </rPr>
          <t>granite &amp; 250 GPs' worth of diamond dust</t>
        </r>
      </text>
    </comment>
    <comment ref="D50" authorId="0" shapeId="0" xr:uid="{00000000-0006-0000-0300-000021000000}">
      <text/>
    </comment>
    <comment ref="D51" authorId="0" shapeId="0" xr:uid="{00000000-0006-0000-0300-000022000000}">
      <text>
        <r>
          <rPr>
            <sz val="12"/>
            <color indexed="81"/>
            <rFont val="Times New Roman"/>
            <family val="1"/>
          </rPr>
          <t>A tiny bag, a small (not lit) candle, and a carved bone from any humanoid.</t>
        </r>
      </text>
    </comment>
    <comment ref="D52" authorId="0" shapeId="0" xr:uid="{00000000-0006-0000-0300-000023000000}">
      <text>
        <r>
          <rPr>
            <sz val="12"/>
            <color indexed="81"/>
            <rFont val="Times New Roman"/>
            <family val="1"/>
          </rPr>
          <t>25 GPs' worth of powdered silver</t>
        </r>
      </text>
    </comment>
    <comment ref="D55" authorId="0" shapeId="0" xr:uid="{00000000-0006-0000-0300-000024000000}">
      <text>
        <r>
          <rPr>
            <sz val="12"/>
            <color indexed="81"/>
            <rFont val="Times New Roman"/>
            <family val="1"/>
          </rPr>
          <t>Item distasteful to target</t>
        </r>
      </text>
    </comment>
    <comment ref="D57" authorId="0" shapeId="0" xr:uid="{00000000-0006-0000-0300-000025000000}">
      <text>
        <r>
          <rPr>
            <sz val="12"/>
            <color indexed="81"/>
            <rFont val="Times New Roman"/>
            <family val="1"/>
          </rPr>
          <t>Grave dirt mixed with powdered onyx worth at least 40 gp per HD of the target.</t>
        </r>
      </text>
    </comment>
    <comment ref="D58" authorId="0" shapeId="0" xr:uid="{00000000-0006-0000-0300-000026000000}">
      <text>
        <r>
          <rPr>
            <sz val="12"/>
            <color indexed="81"/>
            <rFont val="Times New Roman"/>
            <family val="1"/>
          </rPr>
          <t>dust from wizard's tomb</t>
        </r>
      </text>
    </comment>
    <comment ref="D63" authorId="0" shapeId="0" xr:uid="{00000000-0006-0000-0300-000027000000}">
      <text>
        <r>
          <rPr>
            <sz val="12"/>
            <color indexed="81"/>
            <rFont val="Times New Roman"/>
            <family val="1"/>
          </rPr>
          <t>Powdered gem</t>
        </r>
      </text>
    </comment>
    <comment ref="D64" authorId="0" shapeId="0" xr:uid="{00000000-0006-0000-0300-000028000000}">
      <text>
        <r>
          <rPr>
            <sz val="12"/>
            <color indexed="81"/>
            <rFont val="Times New Roman"/>
            <family val="1"/>
          </rPr>
          <t>Small block of granite</t>
        </r>
      </text>
    </comment>
    <comment ref="D67" authorId="0" shapeId="0" xr:uid="{6A30D563-D639-4F83-992C-0E33202BC9C6}">
      <text>
        <r>
          <rPr>
            <sz val="12"/>
            <rFont val="Times New Roman"/>
            <family val="1"/>
          </rPr>
          <t>An ointment for the eyes that costs 250 gp and is made from mushroom powder, saffron, and fat.</t>
        </r>
      </text>
    </comment>
    <comment ref="D74" authorId="0" shapeId="0" xr:uid="{4DC7A308-44DE-4C88-85C1-400C04C670F7}">
      <text>
        <r>
          <rPr>
            <sz val="12"/>
            <color indexed="81"/>
            <rFont val="Times New Roman"/>
            <family val="1"/>
          </rPr>
          <t>Diamond of at least 500 GP value + divine focus</t>
        </r>
      </text>
    </comment>
    <comment ref="D75" authorId="0" shapeId="0" xr:uid="{128A281E-FF37-422E-99FF-4531110912B4}">
      <text>
        <r>
          <rPr>
            <sz val="12"/>
            <rFont val="Times New Roman"/>
            <family val="1"/>
          </rPr>
          <t>Bag and candle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N5" authorId="0" shapeId="0" xr:uid="{5A67346C-60AF-4768-8A2A-0DCDA4C7714E}">
      <text>
        <r>
          <rPr>
            <sz val="12"/>
            <color indexed="81"/>
            <rFont val="Times New Roman"/>
            <family val="1"/>
          </rPr>
          <t>Mastery of Shaping</t>
        </r>
      </text>
    </comment>
    <comment ref="I6" authorId="0" shapeId="0" xr:uid="{D81F07A6-D151-4EB6-BC1F-EB13CC9D35FA}">
      <text>
        <r>
          <rPr>
            <sz val="12"/>
            <color indexed="81"/>
            <rFont val="Times New Roman"/>
            <family val="1"/>
          </rPr>
          <t>Ring of Wizardry I</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A2" authorId="0" shapeId="0" xr:uid="{00000000-0006-0000-0400-000001000000}">
      <text>
        <r>
          <rPr>
            <sz val="12"/>
            <color indexed="81"/>
            <rFont val="Times New Roman"/>
            <family val="1"/>
          </rPr>
          <t xml:space="preserve">Choose a skill, such as Move Silently.  You have a special knack with that skill.
</t>
        </r>
        <r>
          <rPr>
            <b/>
            <sz val="12"/>
            <color indexed="81"/>
            <rFont val="Times New Roman"/>
            <family val="1"/>
          </rPr>
          <t xml:space="preserve">Benefit:  </t>
        </r>
        <r>
          <rPr>
            <sz val="12"/>
            <color indexed="81"/>
            <rFont val="Times New Roman"/>
            <family val="1"/>
          </rPr>
          <t xml:space="preserve">You get a +3 bonus on all checks involving that skill.
</t>
        </r>
        <r>
          <rPr>
            <b/>
            <sz val="12"/>
            <color indexed="81"/>
            <rFont val="Times New Roman"/>
            <family val="1"/>
          </rPr>
          <t xml:space="preserve">Special:  </t>
        </r>
        <r>
          <rPr>
            <sz val="12"/>
            <color indexed="81"/>
            <rFont val="Times New Roman"/>
            <family val="1"/>
          </rPr>
          <t>You can gain this feat multiple times.  Its effects do not stack.  Each time you take the feat, it applies to a new skill.
PHB 100</t>
        </r>
      </text>
    </comment>
    <comment ref="A3" authorId="0" shapeId="0" xr:uid="{00000000-0006-0000-0400-000002000000}">
      <text>
        <r>
          <rPr>
            <sz val="12"/>
            <color indexed="81"/>
            <rFont val="Times New Roman"/>
            <family val="1"/>
          </rPr>
          <t xml:space="preserve">Choose a school of magic, such as illusion.  Your spells of that school are more potent than normal.
</t>
        </r>
        <r>
          <rPr>
            <b/>
            <sz val="12"/>
            <color indexed="81"/>
            <rFont val="Times New Roman"/>
            <family val="1"/>
          </rPr>
          <t xml:space="preserve">Benefit:  </t>
        </r>
        <r>
          <rPr>
            <sz val="12"/>
            <color indexed="81"/>
            <rFont val="Times New Roman"/>
            <family val="1"/>
          </rPr>
          <t xml:space="preserve">Add +1 to the Difficulty Class for all saving throws against spells from the school of magic you select.
</t>
        </r>
        <r>
          <rPr>
            <b/>
            <sz val="12"/>
            <color indexed="81"/>
            <rFont val="Times New Roman"/>
            <family val="1"/>
          </rPr>
          <t xml:space="preserve">Special:  </t>
        </r>
        <r>
          <rPr>
            <sz val="12"/>
            <color indexed="81"/>
            <rFont val="Times New Roman"/>
            <family val="1"/>
          </rPr>
          <t>You can gain this feat multiple times. Its effects do not stack.
Each time you take the feat, it applies to a new school of magic.
PHB 100</t>
        </r>
      </text>
    </comment>
    <comment ref="A4" authorId="0" shapeId="0" xr:uid="{00000000-0006-0000-0400-000003000000}">
      <text>
        <r>
          <rPr>
            <sz val="12"/>
            <color indexed="81"/>
            <rFont val="Times New Roman"/>
            <family val="1"/>
          </rPr>
          <t xml:space="preserve">Choose a school of magic, such as illusion.  Your spells of that school are more potent than normal.
</t>
        </r>
        <r>
          <rPr>
            <b/>
            <sz val="12"/>
            <color indexed="81"/>
            <rFont val="Times New Roman"/>
            <family val="1"/>
          </rPr>
          <t xml:space="preserve">Benefit:  </t>
        </r>
        <r>
          <rPr>
            <sz val="12"/>
            <color indexed="81"/>
            <rFont val="Times New Roman"/>
            <family val="1"/>
          </rPr>
          <t xml:space="preserve">Add +1 to the Difficulty Class for all saving throws against spells from the school of magic you select.
</t>
        </r>
        <r>
          <rPr>
            <b/>
            <sz val="12"/>
            <color indexed="81"/>
            <rFont val="Times New Roman"/>
            <family val="1"/>
          </rPr>
          <t xml:space="preserve">Special:  </t>
        </r>
        <r>
          <rPr>
            <sz val="12"/>
            <color indexed="81"/>
            <rFont val="Times New Roman"/>
            <family val="1"/>
          </rPr>
          <t>You can gain this feat multiple times. Its effects do not stack.
Each time you take the feat, it applies to a new school of magic.
PHB 100</t>
        </r>
      </text>
    </comment>
    <comment ref="A5" authorId="0" shapeId="0" xr:uid="{00000000-0006-0000-0400-000004000000}">
      <text>
        <r>
          <rPr>
            <sz val="12"/>
            <color indexed="81"/>
            <rFont val="Times New Roman"/>
            <family val="1"/>
          </rPr>
          <t xml:space="preserve">You can react more quickly than normal in a fight.
</t>
        </r>
        <r>
          <rPr>
            <b/>
            <sz val="12"/>
            <color indexed="81"/>
            <rFont val="Times New Roman"/>
            <family val="1"/>
          </rPr>
          <t xml:space="preserve">Benefit:  </t>
        </r>
        <r>
          <rPr>
            <sz val="12"/>
            <color indexed="81"/>
            <rFont val="Times New Roman"/>
            <family val="1"/>
          </rPr>
          <t xml:space="preserve">You get a +4 bonus on initiative checks.
</t>
        </r>
        <r>
          <rPr>
            <b/>
            <sz val="12"/>
            <color indexed="81"/>
            <rFont val="Times New Roman"/>
            <family val="1"/>
          </rPr>
          <t xml:space="preserve">Special: </t>
        </r>
        <r>
          <rPr>
            <sz val="12"/>
            <color indexed="81"/>
            <rFont val="Times New Roman"/>
            <family val="1"/>
          </rPr>
          <t xml:space="preserve"> A fighter may select Improved Initiative as one of his fighter bonus feats (see page 38).
PHB 96</t>
        </r>
      </text>
    </comment>
    <comment ref="A6" authorId="0" shapeId="0" xr:uid="{00000000-0006-0000-0400-000005000000}">
      <text>
        <r>
          <rPr>
            <sz val="12"/>
            <color indexed="81"/>
            <rFont val="Times New Roman"/>
            <family val="1"/>
          </rPr>
          <t xml:space="preserve">You can cast spells without relying on material components.
</t>
        </r>
        <r>
          <rPr>
            <b/>
            <sz val="12"/>
            <color indexed="81"/>
            <rFont val="Times New Roman"/>
            <family val="1"/>
          </rPr>
          <t xml:space="preserve">Benefit:  </t>
        </r>
        <r>
          <rPr>
            <sz val="12"/>
            <color indexed="81"/>
            <rFont val="Times New Roman"/>
            <family val="1"/>
          </rPr>
          <t>You can cast any spell that has a material component costing 1 gp or less without needing that component.  (The casting of the spell still provokes attacks of opportunity as normal.)  If the spell requires a material component that costs more than 1 gp, you must have the material component at hand to cast the spell, just as normal.
PHB 94</t>
        </r>
      </text>
    </comment>
    <comment ref="A7" authorId="0" shapeId="0" xr:uid="{00000000-0006-0000-0400-000006000000}">
      <text>
        <r>
          <rPr>
            <sz val="12"/>
            <color indexed="81"/>
            <rFont val="Times New Roman"/>
            <family val="1"/>
          </rPr>
          <t xml:space="preserve">Your spells are especially potent, breaking through spell resistance more readily than normal.
</t>
        </r>
        <r>
          <rPr>
            <b/>
            <sz val="12"/>
            <color indexed="81"/>
            <rFont val="Times New Roman"/>
            <family val="1"/>
          </rPr>
          <t xml:space="preserve">Benefit:  </t>
        </r>
        <r>
          <rPr>
            <sz val="12"/>
            <color indexed="81"/>
            <rFont val="Times New Roman"/>
            <family val="1"/>
          </rPr>
          <t>You get a +2 bonus on caster level checks (1d20 + caster level) made to overcome a creature’s spell resistance.
PHB 100</t>
        </r>
      </text>
    </comment>
    <comment ref="A8" authorId="0" shapeId="0" xr:uid="{00000000-0006-0000-0400-000007000000}">
      <text>
        <r>
          <rPr>
            <sz val="12"/>
            <color indexed="81"/>
            <rFont val="Times New Roman"/>
            <family val="1"/>
          </rPr>
          <t>As Leadership (DMG 106), but no followers.</t>
        </r>
      </text>
    </comment>
    <comment ref="A9" authorId="0" shapeId="0" xr:uid="{00000000-0006-0000-0400-000008000000}">
      <text>
        <r>
          <rPr>
            <sz val="12"/>
            <color indexed="81"/>
            <rFont val="Times New Roman"/>
            <family val="1"/>
          </rPr>
          <t xml:space="preserve">You attract a more powerful cohort than you normally would.
</t>
        </r>
        <r>
          <rPr>
            <b/>
            <sz val="12"/>
            <color indexed="81"/>
            <rFont val="Times New Roman"/>
            <family val="1"/>
          </rPr>
          <t xml:space="preserve">Prerequisites:  </t>
        </r>
        <r>
          <rPr>
            <sz val="12"/>
            <color indexed="81"/>
            <rFont val="Times New Roman"/>
            <family val="1"/>
          </rPr>
          <t xml:space="preserve">Cha 15, Leadership.
</t>
        </r>
        <r>
          <rPr>
            <b/>
            <sz val="12"/>
            <color indexed="81"/>
            <rFont val="Times New Roman"/>
            <family val="1"/>
          </rPr>
          <t xml:space="preserve">Benefit:  </t>
        </r>
        <r>
          <rPr>
            <sz val="12"/>
            <color indexed="81"/>
            <rFont val="Times New Roman"/>
            <family val="1"/>
          </rPr>
          <t xml:space="preserve">The maximum level of the cohort you gain from the Leadership feat (see page 106 of the Dungeon Master’s Guide) is one lower than your character level.
</t>
        </r>
        <r>
          <rPr>
            <b/>
            <sz val="12"/>
            <color indexed="81"/>
            <rFont val="Times New Roman"/>
            <family val="1"/>
          </rPr>
          <t xml:space="preserve">Normal:  </t>
        </r>
        <r>
          <rPr>
            <sz val="12"/>
            <color indexed="81"/>
            <rFont val="Times New Roman"/>
            <family val="1"/>
          </rPr>
          <t>Without this feat, a cohort’s maximum level is two levels below the associated PC’s level.
Heroes of Battle 98</t>
        </r>
      </text>
    </comment>
    <comment ref="A12" authorId="0" shapeId="0" xr:uid="{00000000-0006-0000-0400-000009000000}">
      <text>
        <r>
          <rPr>
            <sz val="12"/>
            <color indexed="81"/>
            <rFont val="Times New Roman"/>
            <family val="1"/>
          </rPr>
          <t xml:space="preserve">You have finely tuned senses.
</t>
        </r>
        <r>
          <rPr>
            <b/>
            <sz val="12"/>
            <color indexed="81"/>
            <rFont val="Times New Roman"/>
            <family val="1"/>
          </rPr>
          <t xml:space="preserve">Benefit:  </t>
        </r>
        <r>
          <rPr>
            <sz val="12"/>
            <color indexed="81"/>
            <rFont val="Times New Roman"/>
            <family val="1"/>
          </rPr>
          <t xml:space="preserve">You get a +2 bonus on all Listen checks and Spot checks.
</t>
        </r>
        <r>
          <rPr>
            <b/>
            <sz val="12"/>
            <color indexed="81"/>
            <rFont val="Times New Roman"/>
            <family val="1"/>
          </rPr>
          <t xml:space="preserve">Special:  </t>
        </r>
        <r>
          <rPr>
            <sz val="12"/>
            <color indexed="81"/>
            <rFont val="Times New Roman"/>
            <family val="1"/>
          </rPr>
          <t>The master of a familiar (see the Familiars sidebar, page 52) gains the benefit of the Alertness feat whenever the familiar is within arm’s reach.
PHB 89</t>
        </r>
      </text>
    </comment>
    <comment ref="A13" authorId="0" shapeId="0" xr:uid="{00000000-0006-0000-0400-00000A000000}">
      <text>
        <r>
          <rPr>
            <sz val="12"/>
            <rFont val="Times New Roman"/>
            <family val="1"/>
          </rPr>
          <t xml:space="preserve">You can create scrolls, from which you or another spellcaster can cast the scribed spells.  See the Dungeon Master’s Guide for rules on scrolls.
</t>
        </r>
        <r>
          <rPr>
            <b/>
            <sz val="12"/>
            <color indexed="81"/>
            <rFont val="Times New Roman"/>
            <family val="1"/>
          </rPr>
          <t xml:space="preserve">Prerequisite:  </t>
        </r>
        <r>
          <rPr>
            <sz val="12"/>
            <rFont val="Times New Roman"/>
            <family val="1"/>
          </rPr>
          <t xml:space="preserve">Caster level 1st.
</t>
        </r>
        <r>
          <rPr>
            <b/>
            <sz val="12"/>
            <color indexed="81"/>
            <rFont val="Times New Roman"/>
            <family val="1"/>
          </rPr>
          <t xml:space="preserve">Benefit:  </t>
        </r>
        <r>
          <rPr>
            <sz val="12"/>
            <rFont val="Times New Roman"/>
            <family val="1"/>
          </rPr>
          <t>You can create a scroll of any spell that you know.
Scribing a scroll takes one day for each 1,000 gp in its base price.  The base price of a scroll is its spell level × its caster level × 25 gp.  To scribe a scroll, you must spend 1/25 of this base price in XP and use up raw materials costing one-half of this base price.
Any scroll that stores a spell with a costly material component or an XP cost also carries a commensurate cost.  In addition to the costs derived from the base price, you must expend the material component or pay the XP when scribing the scroll.
PHB 99 - 100</t>
        </r>
      </text>
    </comment>
    <comment ref="A14" authorId="0" shapeId="0" xr:uid="{00000000-0006-0000-0400-00000B000000}">
      <text>
        <r>
          <rPr>
            <sz val="12"/>
            <color indexed="81"/>
            <rFont val="Times New Roman"/>
            <family val="1"/>
          </rPr>
          <t>A sorcerer can obtain a familiar.  Doing so takes 24 hours and uses up magical materials that cost 100 gp.  A familiar is a magical beast that resembles a small animal and is unusually tough and intelligent.  The creature serves as a companion and servant.
The sorcerer chooses the kind of familiar he gets.  As the sorcerer advances in level, his familiar also increases in power.
If the familiar dies or is dismissed by the sorcerer, the sorcerer must attempt a DC 15 Fortitude saving throw.  Failure means he loses 200 experience points per sorcerer level; success reduces the loss to one-half that amount.  However, a sorcerer’s experience point total can never go below 0 as the result of a familiar’s demise or dismissal.  For example, suppose that Hennet is a 3rd-level sorcerer with 3,230 XP when his owl familiar is killed by a bugbear.  Hennet makes a successful saving throw, so he loses 300 XP, dropping him below 3,000 XP and back to 2nd level (see the Dungeon Master’s Guide for rules for losing levels). A slain or dismissed familiar cannot be replaced for a year and day.  A slain familiar can be raised from the dead just as a character can be, and it does not lose a level or a Constitution point when this happy event occurs.
A character with more than one class that grants a familiar may have only one familiar at a time.</t>
        </r>
        <r>
          <rPr>
            <b/>
            <i/>
            <sz val="12"/>
            <color indexed="81"/>
            <rFont val="Times New Roman"/>
            <family val="1"/>
          </rPr>
          <t xml:space="preserve">
</t>
        </r>
        <r>
          <rPr>
            <sz val="12"/>
            <color indexed="81"/>
            <rFont val="Times New Roman"/>
            <family val="1"/>
          </rPr>
          <t>PHB 89</t>
        </r>
      </text>
    </comment>
    <comment ref="A17" authorId="0" shapeId="0" xr:uid="{65A6CEDE-0D57-4D3C-9DCA-2CFD7F1C13D7}">
      <text>
        <r>
          <rPr>
            <sz val="12"/>
            <color indexed="81"/>
            <rFont val="Times New Roman"/>
            <family val="1"/>
          </rPr>
          <t>The archmage can alter area and effect spells that use one of the following shapes: burst, cone, cylinder, emanation, or spread.  The alteration consists of creating spaces within the spell’s area or effect that are not subject to the spell.  The minimum dimension for these spaces is a 5-foot cube. For example, an archmage could cast a fireball and leave a hole where his ally stands, preventing any fire damage. Furthermore, any shapeable spells have a minimum dimension of 5 feet instead of 10 feet. This ability costs one 6th-level spell slot.
DMG 179</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A6" authorId="0" shapeId="0" xr:uid="{0340CA59-C2B9-4735-8114-E600A40CD11D}">
      <text>
        <r>
          <rPr>
            <b/>
            <sz val="12"/>
            <color indexed="81"/>
            <rFont val="Times New Roman"/>
            <family val="1"/>
          </rPr>
          <t xml:space="preserve">Price (Item Level):  </t>
        </r>
        <r>
          <rPr>
            <sz val="12"/>
            <color indexed="81"/>
            <rFont val="Times New Roman"/>
            <family val="1"/>
          </rPr>
          <t xml:space="preserve">400 gp (2nd) (least); 1,500 gp (5th) (lesser); 6,000 gp (10th) (greater)
</t>
        </r>
        <r>
          <rPr>
            <b/>
            <sz val="12"/>
            <color indexed="81"/>
            <rFont val="Times New Roman"/>
            <family val="1"/>
          </rPr>
          <t xml:space="preserve">Body Slot:  </t>
        </r>
        <r>
          <rPr>
            <sz val="12"/>
            <color indexed="81"/>
            <rFont val="Times New Roman"/>
            <family val="1"/>
          </rPr>
          <t xml:space="preserve">— (weapon crystal)
</t>
        </r>
        <r>
          <rPr>
            <b/>
            <sz val="12"/>
            <color indexed="81"/>
            <rFont val="Times New Roman"/>
            <family val="1"/>
          </rPr>
          <t xml:space="preserve">Caster Level:  </t>
        </r>
        <r>
          <rPr>
            <sz val="12"/>
            <color indexed="81"/>
            <rFont val="Times New Roman"/>
            <family val="1"/>
          </rPr>
          <t xml:space="preserve">5th
</t>
        </r>
        <r>
          <rPr>
            <b/>
            <sz val="12"/>
            <color indexed="81"/>
            <rFont val="Times New Roman"/>
            <family val="1"/>
          </rPr>
          <t xml:space="preserve">Aura:  </t>
        </r>
        <r>
          <rPr>
            <sz val="12"/>
            <color indexed="81"/>
            <rFont val="Times New Roman"/>
            <family val="1"/>
          </rPr>
          <t xml:space="preserve">Faint; (DC 17) necromancy
</t>
        </r>
        <r>
          <rPr>
            <b/>
            <sz val="12"/>
            <color indexed="81"/>
            <rFont val="Times New Roman"/>
            <family val="1"/>
          </rPr>
          <t xml:space="preserve">Activation:  </t>
        </r>
        <r>
          <rPr>
            <sz val="12"/>
            <color indexed="81"/>
            <rFont val="Times New Roman"/>
            <family val="1"/>
          </rPr>
          <t xml:space="preserve">—
</t>
        </r>
        <r>
          <rPr>
            <b/>
            <sz val="12"/>
            <color indexed="81"/>
            <rFont val="Times New Roman"/>
            <family val="1"/>
          </rPr>
          <t xml:space="preserve">Weight:  </t>
        </r>
        <r>
          <rPr>
            <sz val="12"/>
            <color indexed="81"/>
            <rFont val="Times New Roman"/>
            <family val="1"/>
          </rPr>
          <t xml:space="preserve">—
This transparent black crystal has a faint, sickly glow.
A crystal of life drinking bestows a small amount of life energy upon you each time you damage a living creature with the weapon to which the crystal is attached.  Dealing nonlethal damage with the weapon doesn’t activate the crystal’s effect.
</t>
        </r>
        <r>
          <rPr>
            <b/>
            <sz val="12"/>
            <color indexed="81"/>
            <rFont val="Times New Roman"/>
            <family val="1"/>
          </rPr>
          <t xml:space="preserve">Least: </t>
        </r>
        <r>
          <rPr>
            <sz val="12"/>
            <color indexed="81"/>
            <rFont val="Times New Roman"/>
            <family val="1"/>
          </rPr>
          <t xml:space="preserve">Each time you deal damage to a living creature with the weapon to 
which this crystal is attached, you heal 1 point of damage.  When the crystal has healed a total of 10 points of damage, it becomes inert until the following day.
</t>
        </r>
        <r>
          <rPr>
            <b/>
            <sz val="12"/>
            <color indexed="81"/>
            <rFont val="Times New Roman"/>
            <family val="1"/>
          </rPr>
          <t xml:space="preserve">Lesser: </t>
        </r>
        <r>
          <rPr>
            <sz val="12"/>
            <color indexed="81"/>
            <rFont val="Times New Roman"/>
            <family val="1"/>
          </rPr>
          <t xml:space="preserve">As the least crystal, except that you heal 3 points of damage with each attack until the crystal has healed 30 points of damage.
</t>
        </r>
        <r>
          <rPr>
            <b/>
            <sz val="12"/>
            <color indexed="81"/>
            <rFont val="Times New Roman"/>
            <family val="1"/>
          </rPr>
          <t xml:space="preserve">Greater: </t>
        </r>
        <r>
          <rPr>
            <sz val="12"/>
            <color indexed="81"/>
            <rFont val="Times New Roman"/>
            <family val="1"/>
          </rPr>
          <t>As the least crystal, except that you heal 5 points of damage with each attack until the crystal has healed 50 points of damage.
MIC 64</t>
        </r>
      </text>
    </comment>
    <comment ref="D17" authorId="0" shapeId="0" xr:uid="{00000000-0006-0000-0500-000001000000}">
      <text>
        <r>
          <rPr>
            <sz val="12"/>
            <rFont val="Times New Roman"/>
            <family val="1"/>
          </rPr>
          <t xml:space="preserve">Your spells are especially potent, breaking through spell resistance more readily than normal.
</t>
        </r>
        <r>
          <rPr>
            <b/>
            <sz val="12"/>
            <color indexed="81"/>
            <rFont val="Times New Roman"/>
            <family val="1"/>
          </rPr>
          <t xml:space="preserve">Benefit:  </t>
        </r>
        <r>
          <rPr>
            <sz val="12"/>
            <rFont val="Times New Roman"/>
            <family val="1"/>
          </rPr>
          <t>You get a +2 bonus on caster level checks (1d20 + caster level) made to overcome a creature’s spell resistance.
PHB 97</t>
        </r>
      </text>
    </comment>
    <comment ref="D18" authorId="0" shapeId="0" xr:uid="{00000000-0006-0000-0500-000002000000}">
      <text>
        <r>
          <rPr>
            <sz val="12"/>
            <color indexed="81"/>
            <rFont val="Times New Roman"/>
            <family val="1"/>
          </rPr>
          <t>Starting at 6th level, you can more easily overcome the spell resistance of any opponent you successfully injure
with a melee attack.
If you have injured an opponent with a melee attack, you gain a +2 bonus on your caster level check to overcome spell resistance for the remainder of the encounter.  This
bonus increases to +3 at 11th level, to +4 at 16th level, and to +5 at 18th level.
PHB II 20</t>
        </r>
      </text>
    </comment>
    <comment ref="D19" authorId="0" shapeId="0" xr:uid="{8E163F4B-2F41-4FBE-B9E0-3A3D55B52AFC}">
      <text>
        <r>
          <rPr>
            <sz val="12"/>
            <color indexed="81"/>
            <rFont val="Times New Roman"/>
            <family val="1"/>
          </rPr>
          <t>Starting at 6th level, you can more easily overcome the spell resistance of any opponent you successfully injure
with a melee attack.
If you have injured an opponent with a melee attack, you gain a +2 bonus on your caster level check to overcome spell resistance for the remainder of the encounter.  This
bonus increases to +3 at 11th level, to +4 at 16th level, and to +5 at 18th level.
PHB II 20</t>
        </r>
      </text>
    </comment>
    <comment ref="D24" authorId="0" shapeId="0" xr:uid="{00000000-0006-0000-0500-000003000000}">
      <text>
        <r>
          <rPr>
            <sz val="12"/>
            <color indexed="81"/>
            <rFont val="Times New Roman"/>
            <family val="1"/>
          </rPr>
          <t>Balance, Climb, Escape Artist, Hide, Jump, Move Silently, Sleight of Hand, Tumble.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A6" authorId="0" shapeId="0" xr:uid="{F294B29A-4EF6-47BF-A03A-32839F48ACF6}">
      <text>
        <r>
          <rPr>
            <sz val="12"/>
            <color indexed="81"/>
            <rFont val="Times New Roman"/>
            <family val="1"/>
          </rPr>
          <t>The wearer’s arcane spells per day are doubled for one specific spell level.  A ring of wizardry I doubles 1st-level spells, a ring of wizardry II doubles 2nd-level spells, a ring of wizardry III doubles 3rd-level spells, and a ring of wizardry IV doubles 4th-level spells.  Bonus spells from high ability scores or school specialization are not doubled.
DMG 233</t>
        </r>
      </text>
    </comment>
    <comment ref="A7" authorId="0" shapeId="0" xr:uid="{8CF7DF94-EAD1-4A07-96F5-469C2B26210E}">
      <text>
        <r>
          <rPr>
            <sz val="12"/>
            <color indexed="81"/>
            <rFont val="Times New Roman"/>
            <family val="1"/>
          </rPr>
          <t>The wearer’s arcane spells per day are doubled for one specific spell level.  A ring of wizardry I doubles 1st-level spells, a ring of wizardry II doubles 2nd-level spells, a ring of wizardry III doubles 3rd-level spells, and a ring of wizardry IV doubles 4th-level spells.  Bonus spells from high ability scores or school specialization are not doubled.
DMG 233</t>
        </r>
      </text>
    </comment>
  </commentList>
</comments>
</file>

<file path=xl/sharedStrings.xml><?xml version="1.0" encoding="utf-8"?>
<sst xmlns="http://schemas.openxmlformats.org/spreadsheetml/2006/main" count="1784" uniqueCount="510">
  <si>
    <t>Properties</t>
  </si>
  <si>
    <t>Melee Weapon</t>
  </si>
  <si>
    <t>Dmg</t>
  </si>
  <si>
    <t>Qty.</t>
  </si>
  <si>
    <t>Ranged Weapon</t>
  </si>
  <si>
    <t>Dmg.</t>
  </si>
  <si>
    <t>Rng.</t>
  </si>
  <si>
    <t>Skills</t>
  </si>
  <si>
    <t>Concentration</t>
  </si>
  <si>
    <t>AC Mod.</t>
  </si>
  <si>
    <t>Handle Animal</t>
  </si>
  <si>
    <t>Move Silently</t>
  </si>
  <si>
    <t>Ride</t>
  </si>
  <si>
    <t>Search</t>
  </si>
  <si>
    <t>Swim</t>
  </si>
  <si>
    <t>Weapons and Armor</t>
  </si>
  <si>
    <t>Type</t>
  </si>
  <si>
    <t>Personality, History, and Notes</t>
  </si>
  <si>
    <t>D+</t>
  </si>
  <si>
    <t>TH+</t>
  </si>
  <si>
    <t>Wt.</t>
  </si>
  <si>
    <t>Mod.</t>
  </si>
  <si>
    <t>Rank</t>
  </si>
  <si>
    <t>Dex</t>
  </si>
  <si>
    <t>Ability</t>
  </si>
  <si>
    <t>Misc. Mods.</t>
  </si>
  <si>
    <t>Appraise</t>
  </si>
  <si>
    <t>Balance</t>
  </si>
  <si>
    <t>Bluff</t>
  </si>
  <si>
    <t>Climb</t>
  </si>
  <si>
    <t>Decipher Script</t>
  </si>
  <si>
    <t>Diplomacy</t>
  </si>
  <si>
    <t>Disable Device</t>
  </si>
  <si>
    <t>Disguise</t>
  </si>
  <si>
    <t>Escape Artist</t>
  </si>
  <si>
    <t>Forgery</t>
  </si>
  <si>
    <t>Gather Information</t>
  </si>
  <si>
    <t>Heal</t>
  </si>
  <si>
    <t>Hide</t>
  </si>
  <si>
    <t>Intimidate</t>
  </si>
  <si>
    <t>Jump</t>
  </si>
  <si>
    <t>Listen</t>
  </si>
  <si>
    <t>Open Lock</t>
  </si>
  <si>
    <t>Sense Motive</t>
  </si>
  <si>
    <t>Spellcraft</t>
  </si>
  <si>
    <t>Spot</t>
  </si>
  <si>
    <t>Tumble</t>
  </si>
  <si>
    <t>Use Magic Device</t>
  </si>
  <si>
    <t>Use Rope</t>
  </si>
  <si>
    <t>Ability &amp; Mod.</t>
  </si>
  <si>
    <t>0</t>
  </si>
  <si>
    <t>Total</t>
  </si>
  <si>
    <t>Critical</t>
  </si>
  <si>
    <t>Fortitude</t>
  </si>
  <si>
    <t>Reflex</t>
  </si>
  <si>
    <t>Will</t>
  </si>
  <si>
    <t>Armor &amp; Shield</t>
  </si>
  <si>
    <t>Missiles</t>
  </si>
  <si>
    <t>Languages</t>
  </si>
  <si>
    <t>Equipment Worn</t>
  </si>
  <si>
    <t>Item</t>
  </si>
  <si>
    <t>Effects/</t>
  </si>
  <si>
    <t>Notes</t>
  </si>
  <si>
    <t>Equipment Carried</t>
  </si>
  <si>
    <t>Check</t>
  </si>
  <si>
    <t>Arcane</t>
  </si>
  <si>
    <t>Speed</t>
  </si>
  <si>
    <t>Sleight of Hand</t>
  </si>
  <si>
    <t>Survival</t>
  </si>
  <si>
    <t>Atk</t>
  </si>
  <si>
    <t>Feats</t>
  </si>
  <si>
    <t>2</t>
  </si>
  <si>
    <t>1</t>
  </si>
  <si>
    <t>Backpack</t>
  </si>
  <si>
    <t>Roll</t>
  </si>
  <si>
    <t>Perform:  [type]</t>
  </si>
  <si>
    <t>Knowledge:  Arcana</t>
  </si>
  <si>
    <t>Explorer’s Outfit</t>
  </si>
  <si>
    <t>Belt Pouch</t>
  </si>
  <si>
    <t>eight</t>
  </si>
  <si>
    <t>1d6</t>
  </si>
  <si>
    <t>30’</t>
  </si>
  <si>
    <t>Value</t>
  </si>
  <si>
    <t>Level</t>
  </si>
  <si>
    <t>-</t>
  </si>
  <si>
    <t>Knowledge:  Dungeoneering</t>
  </si>
  <si>
    <t>Knowledge:  History</t>
  </si>
  <si>
    <t>Knowledge:  Local</t>
  </si>
  <si>
    <t>Knowledge:  The Planes</t>
  </si>
  <si>
    <t>Speak Language</t>
  </si>
  <si>
    <t>Craft:  [type]</t>
  </si>
  <si>
    <t>Racial Abilities</t>
  </si>
  <si>
    <t>Immunity to Sleep magic</t>
  </si>
  <si>
    <t>Light Blindness (-1 to checks)</t>
  </si>
  <si>
    <t>Darkvision 120’</t>
  </si>
  <si>
    <t>x3</t>
  </si>
  <si>
    <t>60’</t>
  </si>
  <si>
    <t>Arrows</t>
  </si>
  <si>
    <t>+0</t>
  </si>
  <si>
    <t>Proficiencies</t>
  </si>
  <si>
    <t>DC</t>
  </si>
  <si>
    <t>Cast?</t>
  </si>
  <si>
    <t>Instant</t>
  </si>
  <si>
    <t>100’ + 10’/lvl</t>
  </si>
  <si>
    <t>1 SA</t>
  </si>
  <si>
    <t>V S</t>
  </si>
  <si>
    <t>Evocation</t>
  </si>
  <si>
    <t>1 round</t>
  </si>
  <si>
    <t>Swift</t>
  </si>
  <si>
    <t>V S M</t>
  </si>
  <si>
    <t>1 rnd/lvl</t>
  </si>
  <si>
    <t>Touch</t>
  </si>
  <si>
    <t>25’ + 2½’/lvl</t>
  </si>
  <si>
    <t>Disrupt Undead</t>
  </si>
  <si>
    <t>Conjuration</t>
  </si>
  <si>
    <t>Duration</t>
  </si>
  <si>
    <t>Range</t>
  </si>
  <si>
    <t>Casting</t>
  </si>
  <si>
    <t>Components</t>
  </si>
  <si>
    <t>School</t>
  </si>
  <si>
    <t>Spell</t>
  </si>
  <si>
    <t>Daze</t>
  </si>
  <si>
    <t>Enchantment</t>
  </si>
  <si>
    <t>Transmutation</t>
  </si>
  <si>
    <t>Dimension Hop</t>
  </si>
  <si>
    <t>V</t>
  </si>
  <si>
    <t>Ranged Touch Attack</t>
  </si>
  <si>
    <t>varies</t>
  </si>
  <si>
    <t>Necromancy</t>
  </si>
  <si>
    <t>Grapple</t>
  </si>
  <si>
    <t>Chaotic Neutral</t>
  </si>
  <si>
    <t>Shortbow +1</t>
  </si>
  <si>
    <t>Total Equity:</t>
  </si>
  <si>
    <t>True Strike</t>
  </si>
  <si>
    <t>Acid Splash</t>
  </si>
  <si>
    <t>Touch of Fatigue</t>
  </si>
  <si>
    <t>Bull’s Strength</t>
  </si>
  <si>
    <t>1 min/lvl</t>
  </si>
  <si>
    <t>Personal</t>
  </si>
  <si>
    <t>Divination</t>
  </si>
  <si>
    <t>V F</t>
  </si>
  <si>
    <t>special</t>
  </si>
  <si>
    <t>V S M/DF</t>
  </si>
  <si>
    <t>10 min/lvl</t>
  </si>
  <si>
    <t>Heward’s Handy Haversack</t>
  </si>
  <si>
    <t>Vampiric Touch</t>
  </si>
  <si>
    <t>Chill Touch</t>
  </si>
  <si>
    <t>Feather Fall</t>
  </si>
  <si>
    <t>Sleep</t>
  </si>
  <si>
    <t>Free</t>
  </si>
  <si>
    <t>Resist Energy</t>
  </si>
  <si>
    <t>Abjuration</t>
  </si>
  <si>
    <t>V S DF</t>
  </si>
  <si>
    <t>Keen Edge</t>
  </si>
  <si>
    <t>Unarmed Punch/Kick</t>
  </si>
  <si>
    <t>1d4</t>
  </si>
  <si>
    <t>x2</t>
  </si>
  <si>
    <t>Bludgeon</t>
  </si>
  <si>
    <t>400’ + 40’/lvl</t>
  </si>
  <si>
    <t>+5</t>
  </si>
  <si>
    <t>Unarmed, 2nd Attack</t>
  </si>
  <si>
    <r>
      <t xml:space="preserve">Unarmed, </t>
    </r>
    <r>
      <rPr>
        <i/>
        <sz val="12"/>
        <rFont val="Times New Roman"/>
        <family val="1"/>
      </rPr>
      <t>haste</t>
    </r>
  </si>
  <si>
    <t>Shortbow +1 2nd Attack</t>
  </si>
  <si>
    <r>
      <t xml:space="preserve">Shortbow +1, </t>
    </r>
    <r>
      <rPr>
        <i/>
        <sz val="12"/>
        <rFont val="Times New Roman"/>
        <family val="1"/>
      </rPr>
      <t>haste</t>
    </r>
  </si>
  <si>
    <t>Haste</t>
  </si>
  <si>
    <t>Spell-Like Abilities</t>
  </si>
  <si>
    <t>1 hour</t>
  </si>
  <si>
    <t>Illusion</t>
  </si>
  <si>
    <t>Protection from Energy</t>
  </si>
  <si>
    <t>Dispel Magic</t>
  </si>
  <si>
    <t>Fire Shield</t>
  </si>
  <si>
    <t>V S F</t>
  </si>
  <si>
    <t>Waves of Fatigue</t>
  </si>
  <si>
    <t>Caster Class</t>
  </si>
  <si>
    <t>CL</t>
  </si>
  <si>
    <t>Spell Penetration</t>
  </si>
  <si>
    <t>Campaign:  Cohort</t>
  </si>
  <si>
    <t>Scrolls and Potions</t>
  </si>
  <si>
    <t>CLev</t>
  </si>
  <si>
    <r>
      <t xml:space="preserve">Potion of </t>
    </r>
    <r>
      <rPr>
        <i/>
        <sz val="12"/>
        <rFont val="Times New Roman"/>
        <family val="1"/>
      </rPr>
      <t>cure moderate wounds</t>
    </r>
  </si>
  <si>
    <t>Dagger, 2nd Attack</t>
  </si>
  <si>
    <t>19-20, x2</t>
  </si>
  <si>
    <t>Prcg/Slash</t>
  </si>
  <si>
    <r>
      <t xml:space="preserve">Dagger, </t>
    </r>
    <r>
      <rPr>
        <i/>
        <sz val="12"/>
        <rFont val="Times New Roman"/>
        <family val="1"/>
      </rPr>
      <t>haste</t>
    </r>
  </si>
  <si>
    <t>Skill/Save</t>
  </si>
  <si>
    <t>Blacklight, 1/day [in-house]</t>
  </si>
  <si>
    <t>Race</t>
  </si>
  <si>
    <t>Class</t>
  </si>
  <si>
    <t>Region</t>
  </si>
  <si>
    <t>Deity</t>
  </si>
  <si>
    <t>Alignment</t>
  </si>
  <si>
    <t>Attack Bonus</t>
  </si>
  <si>
    <t>Initiative</t>
  </si>
  <si>
    <t>XP</t>
  </si>
  <si>
    <t>Strength</t>
  </si>
  <si>
    <t>Dexterity</t>
  </si>
  <si>
    <t>Constitution</t>
  </si>
  <si>
    <t>Intelligence</t>
  </si>
  <si>
    <t>Wisdom</t>
  </si>
  <si>
    <t>Charisma</t>
  </si>
  <si>
    <t>Sex</t>
  </si>
  <si>
    <t>Age</t>
  </si>
  <si>
    <t>Height</t>
  </si>
  <si>
    <t>Weight</t>
  </si>
  <si>
    <t>Base Speed</t>
  </si>
  <si>
    <t>Actual Speed</t>
  </si>
  <si>
    <t>Leadership</t>
  </si>
  <si>
    <t>Lb. Capacity</t>
  </si>
  <si>
    <t>Lb. Carried</t>
  </si>
  <si>
    <t>Hit Points</t>
  </si>
  <si>
    <t>Touch AC</t>
  </si>
  <si>
    <t>FF AC</t>
  </si>
  <si>
    <t>AC</t>
  </si>
  <si>
    <t>Campaign:  Improved Cohort</t>
  </si>
  <si>
    <t>Bypass Spell Resistance</t>
  </si>
  <si>
    <t>Bypass SR (Spell Power)</t>
  </si>
  <si>
    <t>Bracers of Armor +5</t>
  </si>
  <si>
    <t>% Full:</t>
  </si>
  <si>
    <t>Exact Location</t>
  </si>
  <si>
    <t>Xaryn</t>
  </si>
  <si>
    <t>Yril’Lysane</t>
  </si>
  <si>
    <t>Drow</t>
  </si>
  <si>
    <t>Male</t>
  </si>
  <si>
    <t>5’ 6”</t>
  </si>
  <si>
    <t>140 lbs.</t>
  </si>
  <si>
    <t>The Underdark</t>
  </si>
  <si>
    <t>Wizard</t>
  </si>
  <si>
    <t>Archmage</t>
  </si>
  <si>
    <t>Alertness (familiar)</t>
  </si>
  <si>
    <t>Scribe Scroll</t>
  </si>
  <si>
    <t>Summon Familiar</t>
  </si>
  <si>
    <t>See Invisibility</t>
  </si>
  <si>
    <t>Scorching Ray</t>
  </si>
  <si>
    <t>Spider Climb</t>
  </si>
  <si>
    <t>Shatter</t>
  </si>
  <si>
    <t>Celerity, Lesser</t>
  </si>
  <si>
    <t>1 hour/lvl</t>
  </si>
  <si>
    <t>Scare</t>
  </si>
  <si>
    <t>Owl’s Wisdom</t>
  </si>
  <si>
    <t>Mirror Image</t>
  </si>
  <si>
    <t>Concentrat.</t>
  </si>
  <si>
    <t>Minor Image</t>
  </si>
  <si>
    <t>V S M F</t>
  </si>
  <si>
    <t>Melf’s Acid Arrow</t>
  </si>
  <si>
    <t>Levitate</t>
  </si>
  <si>
    <t>Knock</t>
  </si>
  <si>
    <t>V S F/DF</t>
  </si>
  <si>
    <t>Invisibility</t>
  </si>
  <si>
    <t>Hypnotic Pattern</t>
  </si>
  <si>
    <t>Gust of Wind</t>
  </si>
  <si>
    <t>Glitterdust</t>
  </si>
  <si>
    <t>1d6+2 rnds</t>
  </si>
  <si>
    <t>Ghoul Touch</t>
  </si>
  <si>
    <t>Fox’s Cunning</t>
  </si>
  <si>
    <t>Flaming Sphere</t>
  </si>
  <si>
    <t>1 hr/lvl</t>
  </si>
  <si>
    <t>Eagle’s Splendor</t>
  </si>
  <si>
    <t>Detect Thoughts</t>
  </si>
  <si>
    <t>Daze Monster</t>
  </si>
  <si>
    <t>V M/DF</t>
  </si>
  <si>
    <t>Darkness</t>
  </si>
  <si>
    <t>Blur</t>
  </si>
  <si>
    <t>Permanent</t>
  </si>
  <si>
    <t>Blindness/Deafness</t>
  </si>
  <si>
    <t>Blades of Fire</t>
  </si>
  <si>
    <t>Bear’s Endurance</t>
  </si>
  <si>
    <t>Arcane Turmoil</t>
  </si>
  <si>
    <t>Whelm</t>
  </si>
  <si>
    <t>½ round</t>
  </si>
  <si>
    <t>True Casting</t>
  </si>
  <si>
    <t>Thunderhead</t>
  </si>
  <si>
    <t>Targeting Ray</t>
  </si>
  <si>
    <t>Spirit Worm</t>
  </si>
  <si>
    <t>Spell Flower</t>
  </si>
  <si>
    <t>Sonic Blast</t>
  </si>
  <si>
    <t>1 minute</t>
  </si>
  <si>
    <t>Slow Burn</t>
  </si>
  <si>
    <t>Slide</t>
  </si>
  <si>
    <t>Shieldbearer</t>
  </si>
  <si>
    <t>Shield</t>
  </si>
  <si>
    <t>Scatterspray</t>
  </si>
  <si>
    <t>Rouse</t>
  </si>
  <si>
    <t>Resist Planar Alignment</t>
  </si>
  <si>
    <t>Resinous Tar</t>
  </si>
  <si>
    <t>Ray of Flame</t>
  </si>
  <si>
    <t>Raging Flame</t>
  </si>
  <si>
    <t>Protection from Evil</t>
  </si>
  <si>
    <t>Power Word Fatigue</t>
  </si>
  <si>
    <t>Orb of Fire, Lesser</t>
  </si>
  <si>
    <t>Orb of Cold, Lesser</t>
  </si>
  <si>
    <t>Orb of Acid, Lesser</t>
  </si>
  <si>
    <t>Magic Weapon</t>
  </si>
  <si>
    <t>Magic Missile</t>
  </si>
  <si>
    <t>Mage Armor</t>
  </si>
  <si>
    <t>Light of Lunia</t>
  </si>
  <si>
    <t>20'</t>
  </si>
  <si>
    <t>Karmic Aura</t>
  </si>
  <si>
    <t>30'</t>
  </si>
  <si>
    <t>Jet of Steam</t>
  </si>
  <si>
    <t>Ironguts</t>
  </si>
  <si>
    <t>Identify</t>
  </si>
  <si>
    <t>Hold Portal</t>
  </si>
  <si>
    <t>1 FR</t>
  </si>
  <si>
    <t>Hail of Stone</t>
  </si>
  <si>
    <t>Guiding Light</t>
  </si>
  <si>
    <t>Guided Shot</t>
  </si>
  <si>
    <t>Fist of Stone</t>
  </si>
  <si>
    <t>Expeditious Retreat</t>
  </si>
  <si>
    <t>Enlarge Person</t>
  </si>
  <si>
    <t>Ectoplasmic Armor</t>
  </si>
  <si>
    <t>S</t>
  </si>
  <si>
    <t>Distract</t>
  </si>
  <si>
    <t>Disguise Self</t>
  </si>
  <si>
    <t>Deep Breath</t>
  </si>
  <si>
    <t>Dead End</t>
  </si>
  <si>
    <t>Comprehend Languages</t>
  </si>
  <si>
    <t>15’</t>
  </si>
  <si>
    <t>Burning Hands</t>
  </si>
  <si>
    <t>Backbiter</t>
  </si>
  <si>
    <t>Arrow Mind</t>
  </si>
  <si>
    <t>Resistance</t>
  </si>
  <si>
    <t>Universal</t>
  </si>
  <si>
    <t>Read Magic</t>
  </si>
  <si>
    <t>Ray of Frost</t>
  </si>
  <si>
    <t>10’</t>
  </si>
  <si>
    <t>Prestidigitation</t>
  </si>
  <si>
    <t>Open/Close</t>
  </si>
  <si>
    <t>Message</t>
  </si>
  <si>
    <t>Mending</t>
  </si>
  <si>
    <t>Concent.</t>
  </si>
  <si>
    <t>Mage Hand</t>
  </si>
  <si>
    <t>Light</t>
  </si>
  <si>
    <t>Flare</t>
  </si>
  <si>
    <t>Detect Poison</t>
  </si>
  <si>
    <t>Detect Magic</t>
  </si>
  <si>
    <t>1 rune</t>
  </si>
  <si>
    <t>Arcane Mark</t>
  </si>
  <si>
    <t>Old Spellbook</t>
  </si>
  <si>
    <t>Wall of Stone</t>
  </si>
  <si>
    <t>Wall of Force</t>
  </si>
  <si>
    <t>Wall of Fire</t>
  </si>
  <si>
    <t>Transmute Rock to Mud</t>
  </si>
  <si>
    <t>Summon Monster V</t>
  </si>
  <si>
    <t>Spell Theft</t>
  </si>
  <si>
    <t>Refusal</t>
  </si>
  <si>
    <t>V S M DF</t>
  </si>
  <si>
    <t>Oath of Blood</t>
  </si>
  <si>
    <t>Unlimited</t>
  </si>
  <si>
    <t>10 minutes</t>
  </si>
  <si>
    <t>Nightmare</t>
  </si>
  <si>
    <t>Dismissal</t>
  </si>
  <si>
    <t>Cloudkill</t>
  </si>
  <si>
    <t>Baleful Polymorph</t>
  </si>
  <si>
    <t>Wall of Good</t>
  </si>
  <si>
    <t>Summon Undead IV</t>
  </si>
  <si>
    <t>Summon Monster IV</t>
  </si>
  <si>
    <t>Stoneskin</t>
  </si>
  <si>
    <t>Solid Fog</t>
  </si>
  <si>
    <t>V S M/DF F</t>
  </si>
  <si>
    <t>Scrying</t>
  </si>
  <si>
    <t>Remove Curse</t>
  </si>
  <si>
    <t>S M F</t>
  </si>
  <si>
    <t>Rainbow Pattern</t>
  </si>
  <si>
    <t>Polymorph</t>
  </si>
  <si>
    <t>Phantasmal Killer</t>
  </si>
  <si>
    <t>Orb of Force</t>
  </si>
  <si>
    <t>Lesser Globe of Invulnerability</t>
  </si>
  <si>
    <t>1 full round</t>
  </si>
  <si>
    <t>Ice Storm</t>
  </si>
  <si>
    <t>Greater Invisibility</t>
  </si>
  <si>
    <t>Fear</t>
  </si>
  <si>
    <t>Evard’s Black Tentacles</t>
  </si>
  <si>
    <t>Enervation</t>
  </si>
  <si>
    <t>Dimensional Anchor</t>
  </si>
  <si>
    <t>Confusion</t>
  </si>
  <si>
    <t>Assay Spell Resistance</t>
  </si>
  <si>
    <t>Animate Dead</t>
  </si>
  <si>
    <t>Perm.</t>
  </si>
  <si>
    <t>Fire Trap</t>
  </si>
  <si>
    <t>Wind Wall</t>
  </si>
  <si>
    <t>Tongues</t>
  </si>
  <si>
    <t>Summon Undead III</t>
  </si>
  <si>
    <t>Suggestion</t>
  </si>
  <si>
    <t>Stinking Cloud</t>
  </si>
  <si>
    <t>Slow</t>
  </si>
  <si>
    <t>Sleet Storm</t>
  </si>
  <si>
    <t>Ray of Exhaustion</t>
  </si>
  <si>
    <t>Major Image</t>
  </si>
  <si>
    <t>10’ radius</t>
  </si>
  <si>
    <t>M</t>
  </si>
  <si>
    <t>Magic Circle v Evil</t>
  </si>
  <si>
    <t>120’</t>
  </si>
  <si>
    <t>Lightning Bolt</t>
  </si>
  <si>
    <t>2 hrs/lvl</t>
  </si>
  <si>
    <t>20’</t>
  </si>
  <si>
    <t>Leomund’s Tiny Hut</t>
  </si>
  <si>
    <t>Greater Magic Weapon</t>
  </si>
  <si>
    <t>Fly</t>
  </si>
  <si>
    <t>Flame Arrow</t>
  </si>
  <si>
    <t>Fireball</t>
  </si>
  <si>
    <t>Deep Slumber</t>
  </si>
  <si>
    <t>Daylight</t>
  </si>
  <si>
    <t>Clairaudience/voyance</t>
  </si>
  <si>
    <t>Arcane Sight</t>
  </si>
  <si>
    <t>Summon Undead II</t>
  </si>
  <si>
    <t>Summon Monster II</t>
  </si>
  <si>
    <t>New Spellbook</t>
  </si>
  <si>
    <t>none</t>
  </si>
  <si>
    <r>
      <t>26</t>
    </r>
    <r>
      <rPr>
        <sz val="13"/>
        <rFont val="Times New Roman"/>
        <family val="1"/>
      </rPr>
      <t>/</t>
    </r>
    <r>
      <rPr>
        <sz val="13"/>
        <color indexed="51"/>
        <rFont val="Times New Roman"/>
        <family val="1"/>
      </rPr>
      <t>53</t>
    </r>
    <r>
      <rPr>
        <sz val="13"/>
        <rFont val="Times New Roman"/>
        <family val="1"/>
      </rPr>
      <t>/</t>
    </r>
    <r>
      <rPr>
        <sz val="13"/>
        <color indexed="10"/>
        <rFont val="Times New Roman"/>
        <family val="1"/>
      </rPr>
      <t>80</t>
    </r>
  </si>
  <si>
    <t xml:space="preserve">Undercommon, Common, Elven, </t>
  </si>
  <si>
    <t>Drow Sign Language, Gnome</t>
  </si>
  <si>
    <t>Abyssal, Aquan, Draconic, Goblin</t>
  </si>
  <si>
    <t>Wizard 1</t>
  </si>
  <si>
    <t>Wizard 2</t>
  </si>
  <si>
    <t>Wizard 3</t>
  </si>
  <si>
    <t>Wizard 4</t>
  </si>
  <si>
    <t>Wizard 5</t>
  </si>
  <si>
    <t>Wizard 6</t>
  </si>
  <si>
    <t>Wizard 7</t>
  </si>
  <si>
    <t>Wizard 8</t>
  </si>
  <si>
    <t>Wizard 9</t>
  </si>
  <si>
    <t>Wizard 10</t>
  </si>
  <si>
    <r>
      <t xml:space="preserve">+1 </t>
    </r>
    <r>
      <rPr>
        <i/>
        <sz val="13"/>
        <rFont val="Times New Roman"/>
        <family val="1"/>
      </rPr>
      <t>haste</t>
    </r>
  </si>
  <si>
    <t>Simple Weapons, Rapier</t>
  </si>
  <si>
    <t>Hand Crossbow, Light Crossbow</t>
  </si>
  <si>
    <t>Wizard Features</t>
  </si>
  <si>
    <t>Archmage Features</t>
  </si>
  <si>
    <t>1st:  Skill Focus (Spellcraft)</t>
  </si>
  <si>
    <t>High Arcana</t>
  </si>
  <si>
    <t>+2 to Will saves vs. Enchantment</t>
  </si>
  <si>
    <t>Dagger +2</t>
  </si>
  <si>
    <t>Intricate Robes</t>
  </si>
  <si>
    <t>Headband of Intellect +3</t>
  </si>
  <si>
    <t>+2 vs. Enchantments</t>
  </si>
  <si>
    <t>Amulet of Health +2</t>
  </si>
  <si>
    <t>Current Limit:</t>
  </si>
  <si>
    <t>15-20, x2</t>
  </si>
  <si>
    <t>Slashing</t>
  </si>
  <si>
    <t>Rapier, 2nd Attack</t>
  </si>
  <si>
    <r>
      <t xml:space="preserve">Rapier, </t>
    </r>
    <r>
      <rPr>
        <i/>
        <sz val="12"/>
        <rFont val="Times New Roman"/>
        <family val="1"/>
      </rPr>
      <t>haste</t>
    </r>
  </si>
  <si>
    <t>Stash:  Singing Sword Inn</t>
  </si>
  <si>
    <t>Wizard 11</t>
  </si>
  <si>
    <t>Wizard 12</t>
  </si>
  <si>
    <t>Wizard 13</t>
  </si>
  <si>
    <t>Memorized Spells</t>
  </si>
  <si>
    <t>q</t>
  </si>
  <si>
    <t>SF</t>
  </si>
  <si>
    <t>True Seeing</t>
  </si>
  <si>
    <t>Greater Heroism</t>
  </si>
  <si>
    <t>12th:  Eschew Materials</t>
  </si>
  <si>
    <t>15th:  Spell Penetration</t>
  </si>
  <si>
    <t>3rd:  Spell Focus (Abjuration)</t>
  </si>
  <si>
    <t>6th:  Spell Focus (Evocation)</t>
  </si>
  <si>
    <t>9th:  Improved Initiative</t>
  </si>
  <si>
    <t>Mage’s Magnificent Mansion</t>
  </si>
  <si>
    <t>Profession:  [type]</t>
  </si>
  <si>
    <t>Firewood</t>
  </si>
  <si>
    <t>þ</t>
  </si>
  <si>
    <t>Reference</t>
  </si>
  <si>
    <t>Page</t>
  </si>
  <si>
    <t>PHB</t>
  </si>
  <si>
    <t>Libris Mortis</t>
  </si>
  <si>
    <t>Spell Compendium</t>
  </si>
  <si>
    <t>Complete Arcane</t>
  </si>
  <si>
    <t>Heroes of Horror</t>
  </si>
  <si>
    <t>Complete Scoundrel</t>
  </si>
  <si>
    <t>Complete Adventurer</t>
  </si>
  <si>
    <t>Complete Mage</t>
  </si>
  <si>
    <t>Planar Handbook</t>
  </si>
  <si>
    <t>Races of the Dragon</t>
  </si>
  <si>
    <t>PHB II</t>
  </si>
  <si>
    <t>FRCS</t>
  </si>
  <si>
    <t>Immediate</t>
  </si>
  <si>
    <t>Kelgore’s Fire Bolt</t>
  </si>
  <si>
    <t>Sniper’s Shot</t>
  </si>
  <si>
    <t>Dispel Magic, Greater</t>
  </si>
  <si>
    <t>Snare Astral Traveler</t>
  </si>
  <si>
    <t>Book of Vile Darkness</t>
  </si>
  <si>
    <t>Eyes of the Oracle</t>
  </si>
  <si>
    <t>Dragon Magic</t>
  </si>
  <si>
    <t>Radiant Assault</t>
  </si>
  <si>
    <t>Symbol of Weakness</t>
  </si>
  <si>
    <t>0’</t>
  </si>
  <si>
    <t>Protection from Spells</t>
  </si>
  <si>
    <t>Summon Monster VIII</t>
  </si>
  <si>
    <t>NPC</t>
  </si>
  <si>
    <t>Spells per Day by Level</t>
  </si>
  <si>
    <t>0th</t>
  </si>
  <si>
    <t>1st</t>
  </si>
  <si>
    <t>2nd</t>
  </si>
  <si>
    <t>3rd</t>
  </si>
  <si>
    <t>4th</t>
  </si>
  <si>
    <t>5th</t>
  </si>
  <si>
    <t>6th</t>
  </si>
  <si>
    <t>7th</t>
  </si>
  <si>
    <t>8th</t>
  </si>
  <si>
    <t>9th</t>
  </si>
  <si>
    <t>Base Spells</t>
  </si>
  <si>
    <t>Total Spells</t>
  </si>
  <si>
    <t>Spell DC</t>
  </si>
  <si>
    <t>High Arcana: Mastery of Shaping</t>
  </si>
  <si>
    <t>Spells per Day</t>
  </si>
  <si>
    <t>Int Bonus</t>
  </si>
  <si>
    <t>Ring of Wizardry I</t>
  </si>
  <si>
    <t>Keen Rapier +3</t>
  </si>
  <si>
    <t>3</t>
  </si>
  <si>
    <t>5 hp/hit, 50 hps/day</t>
  </si>
  <si>
    <t>Crystal of Life Drinking, Greater</t>
  </si>
  <si>
    <t>Ring of Protection +3</t>
  </si>
  <si>
    <t>Ring of Wizardry III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</si>
</sst>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0\ [$₲-474]"/>
  </numFmts>
  <fonts count="72" x14ac:knownFonts="1">
    <font>
      <sz val="12"/>
      <name val="Times New Roman"/>
    </font>
    <font>
      <sz val="12"/>
      <color theme="1"/>
      <name val="Times New Roman"/>
      <family val="2"/>
    </font>
    <font>
      <sz val="12"/>
      <name val="Times New Roman"/>
      <family val="1"/>
    </font>
    <font>
      <i/>
      <sz val="18"/>
      <name val="Times New Roman"/>
      <family val="1"/>
    </font>
    <font>
      <b/>
      <sz val="12"/>
      <name val="Times New Roman"/>
      <family val="1"/>
    </font>
    <font>
      <sz val="12"/>
      <name val="Times New Roman"/>
      <family val="1"/>
    </font>
    <font>
      <b/>
      <sz val="13"/>
      <name val="Times New Roman"/>
      <family val="1"/>
    </font>
    <font>
      <sz val="13"/>
      <name val="Times New Roman"/>
      <family val="1"/>
    </font>
    <font>
      <b/>
      <sz val="13"/>
      <color indexed="10"/>
      <name val="Times New Roman"/>
      <family val="1"/>
    </font>
    <font>
      <sz val="13"/>
      <name val="Times New Roman"/>
      <family val="1"/>
    </font>
    <font>
      <b/>
      <sz val="13"/>
      <color indexed="12"/>
      <name val="Times New Roman"/>
      <family val="1"/>
    </font>
    <font>
      <b/>
      <sz val="13"/>
      <color indexed="17"/>
      <name val="Times New Roman"/>
      <family val="1"/>
    </font>
    <font>
      <b/>
      <sz val="13"/>
      <color indexed="9"/>
      <name val="Times New Roman"/>
      <family val="1"/>
    </font>
    <font>
      <b/>
      <sz val="13"/>
      <color indexed="46"/>
      <name val="Times New Roman"/>
      <family val="1"/>
    </font>
    <font>
      <b/>
      <sz val="13"/>
      <color indexed="52"/>
      <name val="Times New Roman"/>
      <family val="1"/>
    </font>
    <font>
      <sz val="18"/>
      <name val="Times New Roman"/>
      <family val="1"/>
    </font>
    <font>
      <b/>
      <sz val="18"/>
      <name val="Times New Roman"/>
      <family val="1"/>
    </font>
    <font>
      <sz val="13"/>
      <color indexed="17"/>
      <name val="Times New Roman"/>
      <family val="1"/>
    </font>
    <font>
      <sz val="13"/>
      <color indexed="10"/>
      <name val="Times New Roman"/>
      <family val="1"/>
    </font>
    <font>
      <sz val="12"/>
      <color indexed="17"/>
      <name val="Times New Roman"/>
      <family val="1"/>
    </font>
    <font>
      <i/>
      <sz val="22"/>
      <color indexed="17"/>
      <name val="Times New Roman"/>
      <family val="1"/>
    </font>
    <font>
      <b/>
      <sz val="12"/>
      <color indexed="9"/>
      <name val="Times New Roman"/>
      <family val="1"/>
    </font>
    <font>
      <b/>
      <sz val="13"/>
      <color indexed="51"/>
      <name val="Times New Roman"/>
      <family val="1"/>
    </font>
    <font>
      <sz val="13"/>
      <color indexed="52"/>
      <name val="Times New Roman"/>
      <family val="1"/>
    </font>
    <font>
      <sz val="13"/>
      <color indexed="46"/>
      <name val="Times New Roman"/>
      <family val="1"/>
    </font>
    <font>
      <i/>
      <sz val="18"/>
      <color indexed="17"/>
      <name val="Times New Roman"/>
      <family val="1"/>
    </font>
    <font>
      <sz val="13"/>
      <color indexed="23"/>
      <name val="Times New Roman"/>
      <family val="1"/>
    </font>
    <font>
      <sz val="13"/>
      <color indexed="12"/>
      <name val="Times New Roman"/>
      <family val="1"/>
    </font>
    <font>
      <sz val="13"/>
      <color indexed="51"/>
      <name val="Times New Roman"/>
      <family val="1"/>
    </font>
    <font>
      <sz val="12"/>
      <color indexed="46"/>
      <name val="Times New Roman"/>
      <family val="1"/>
    </font>
    <font>
      <sz val="12"/>
      <color indexed="52"/>
      <name val="Times New Roman"/>
      <family val="1"/>
    </font>
    <font>
      <sz val="12"/>
      <color indexed="10"/>
      <name val="Times New Roman"/>
      <family val="1"/>
    </font>
    <font>
      <sz val="12"/>
      <color indexed="51"/>
      <name val="Times New Roman"/>
      <family val="1"/>
    </font>
    <font>
      <u/>
      <sz val="12"/>
      <color indexed="12"/>
      <name val="Times New Roman"/>
      <family val="1"/>
    </font>
    <font>
      <sz val="12"/>
      <color indexed="81"/>
      <name val="Times New Roman"/>
      <family val="1"/>
    </font>
    <font>
      <sz val="10"/>
      <name val="Arial"/>
      <family val="2"/>
    </font>
    <font>
      <sz val="12"/>
      <name val="Times New Roman"/>
      <family val="1"/>
      <charset val="1"/>
    </font>
    <font>
      <b/>
      <sz val="13"/>
      <color rgb="FF00CC00"/>
      <name val="Times New Roman"/>
      <family val="1"/>
    </font>
    <font>
      <b/>
      <sz val="12"/>
      <color indexed="81"/>
      <name val="Times New Roman"/>
      <family val="1"/>
    </font>
    <font>
      <b/>
      <sz val="13"/>
      <color rgb="FFFF0000"/>
      <name val="Times New Roman"/>
      <family val="1"/>
    </font>
    <font>
      <b/>
      <sz val="13"/>
      <color rgb="FF0000FF"/>
      <name val="Times New Roman"/>
      <family val="1"/>
    </font>
    <font>
      <sz val="13"/>
      <color rgb="FFFFC000"/>
      <name val="Times New Roman"/>
      <family val="1"/>
    </font>
    <font>
      <b/>
      <sz val="13"/>
      <color rgb="FF7030A0"/>
      <name val="Times New Roman"/>
      <family val="1"/>
    </font>
    <font>
      <b/>
      <sz val="13"/>
      <color rgb="FFFFC000"/>
      <name val="Times New Roman"/>
      <family val="1"/>
    </font>
    <font>
      <b/>
      <sz val="12"/>
      <color rgb="FFFFC000"/>
      <name val="Times New Roman"/>
      <family val="1"/>
    </font>
    <font>
      <sz val="12"/>
      <color rgb="FFFFC000"/>
      <name val="Times New Roman"/>
      <family val="1"/>
    </font>
    <font>
      <i/>
      <sz val="12"/>
      <color indexed="81"/>
      <name val="Times New Roman"/>
      <family val="1"/>
    </font>
    <font>
      <i/>
      <sz val="16"/>
      <color indexed="53"/>
      <name val="Times New Roman"/>
      <family val="1"/>
    </font>
    <font>
      <i/>
      <sz val="16"/>
      <color indexed="17"/>
      <name val="Times New Roman"/>
      <family val="1"/>
    </font>
    <font>
      <i/>
      <sz val="16"/>
      <color indexed="10"/>
      <name val="Times New Roman"/>
      <family val="1"/>
    </font>
    <font>
      <i/>
      <sz val="16"/>
      <color indexed="57"/>
      <name val="Times New Roman"/>
      <family val="1"/>
    </font>
    <font>
      <i/>
      <sz val="11"/>
      <color rgb="FF0000FF"/>
      <name val="Times New Roman"/>
      <family val="1"/>
    </font>
    <font>
      <sz val="12"/>
      <name val="Times New Roman"/>
      <family val="1"/>
    </font>
    <font>
      <sz val="13"/>
      <color rgb="FF0000FF"/>
      <name val="Times New Roman"/>
      <family val="1"/>
    </font>
    <font>
      <b/>
      <sz val="12"/>
      <color rgb="FFFF0000"/>
      <name val="Times New Roman"/>
      <family val="1"/>
    </font>
    <font>
      <i/>
      <sz val="12"/>
      <name val="Times New Roman"/>
      <family val="1"/>
    </font>
    <font>
      <b/>
      <sz val="12"/>
      <color theme="0"/>
      <name val="Times New Roman"/>
      <family val="1"/>
    </font>
    <font>
      <i/>
      <sz val="22"/>
      <color rgb="FF9966FF"/>
      <name val="Times New Roman"/>
      <family val="1"/>
    </font>
    <font>
      <b/>
      <i/>
      <sz val="12"/>
      <color indexed="81"/>
      <name val="Times New Roman"/>
      <family val="1"/>
    </font>
    <font>
      <sz val="13"/>
      <color indexed="20"/>
      <name val="Times New Roman"/>
      <family val="1"/>
    </font>
    <font>
      <i/>
      <sz val="18"/>
      <color indexed="20"/>
      <name val="Times New Roman"/>
      <family val="1"/>
    </font>
    <font>
      <b/>
      <sz val="13"/>
      <color theme="0"/>
      <name val="Times New Roman"/>
      <family val="1"/>
    </font>
    <font>
      <i/>
      <sz val="13"/>
      <name val="Times New Roman"/>
      <family val="1"/>
    </font>
    <font>
      <i/>
      <sz val="12"/>
      <color rgb="FFFFFF00"/>
      <name val="Times New Roman"/>
      <family val="1"/>
    </font>
    <font>
      <i/>
      <sz val="16"/>
      <color rgb="FF7030A0"/>
      <name val="Times New Roman"/>
      <family val="1"/>
    </font>
    <font>
      <sz val="13"/>
      <name val="Wingdings"/>
      <charset val="2"/>
    </font>
    <font>
      <sz val="12"/>
      <color theme="0" tint="-0.499984740745262"/>
      <name val="Times New Roman"/>
      <family val="1"/>
    </font>
    <font>
      <b/>
      <sz val="12"/>
      <color rgb="FF9966FF"/>
      <name val="Times New Roman"/>
      <family val="1"/>
    </font>
    <font>
      <b/>
      <sz val="12"/>
      <color rgb="FF7030A0"/>
      <name val="Times New Roman"/>
      <family val="1"/>
    </font>
    <font>
      <b/>
      <sz val="12"/>
      <color theme="0" tint="-0.499984740745262"/>
      <name val="Times New Roman"/>
      <family val="1"/>
    </font>
    <font>
      <sz val="12"/>
      <color rgb="FFFF0000"/>
      <name val="Times New Roman"/>
      <family val="1"/>
    </font>
    <font>
      <b/>
      <sz val="12"/>
      <color rgb="FFCC00FF"/>
      <name val="Times New Roman"/>
      <family val="1"/>
    </font>
  </fonts>
  <fills count="14">
    <fill>
      <patternFill patternType="none"/>
    </fill>
    <fill>
      <patternFill patternType="gray125"/>
    </fill>
    <fill>
      <patternFill patternType="solid">
        <fgColor indexed="8"/>
        <bgColor indexed="64"/>
      </patternFill>
    </fill>
    <fill>
      <patternFill patternType="solid">
        <fgColor indexed="17"/>
        <bgColor indexed="64"/>
      </patternFill>
    </fill>
    <fill>
      <patternFill patternType="solid">
        <fgColor indexed="22"/>
        <bgColor indexed="64"/>
      </patternFill>
    </fill>
    <fill>
      <patternFill patternType="solid">
        <fgColor indexed="11"/>
        <bgColor indexed="64"/>
      </patternFill>
    </fill>
    <fill>
      <patternFill patternType="solid">
        <fgColor rgb="FFCCFFCC"/>
        <bgColor indexed="64"/>
      </patternFill>
    </fill>
    <fill>
      <patternFill patternType="solid">
        <fgColor rgb="FFFF0000"/>
        <bgColor indexed="64"/>
      </patternFill>
    </fill>
    <fill>
      <patternFill patternType="solid">
        <fgColor theme="0" tint="-0.249977111117893"/>
        <bgColor indexed="64"/>
      </patternFill>
    </fill>
    <fill>
      <patternFill patternType="solid">
        <fgColor rgb="FF7030A0"/>
        <bgColor indexed="64"/>
      </patternFill>
    </fill>
    <fill>
      <patternFill patternType="solid">
        <fgColor rgb="FF9966FF"/>
        <bgColor indexed="64"/>
      </patternFill>
    </fill>
    <fill>
      <patternFill patternType="solid">
        <fgColor indexed="46"/>
        <bgColor indexed="64"/>
      </patternFill>
    </fill>
    <fill>
      <patternFill patternType="solid">
        <fgColor rgb="FFFFFF00"/>
        <bgColor indexed="64"/>
      </patternFill>
    </fill>
    <fill>
      <patternFill patternType="solid">
        <fgColor rgb="FF9999FF"/>
        <bgColor indexed="64"/>
      </patternFill>
    </fill>
  </fills>
  <borders count="146">
    <border>
      <left/>
      <right/>
      <top/>
      <bottom/>
      <diagonal/>
    </border>
    <border>
      <left style="double">
        <color indexed="64"/>
      </left>
      <right/>
      <top/>
      <bottom/>
      <diagonal/>
    </border>
    <border>
      <left/>
      <right style="double">
        <color indexed="64"/>
      </right>
      <top/>
      <bottom/>
      <diagonal/>
    </border>
    <border>
      <left style="thin">
        <color indexed="64"/>
      </left>
      <right/>
      <top style="thin">
        <color indexed="64"/>
      </top>
      <bottom style="thin">
        <color indexed="64"/>
      </bottom>
      <diagonal/>
    </border>
    <border>
      <left style="double">
        <color indexed="64"/>
      </left>
      <right style="thin">
        <color indexed="64"/>
      </right>
      <top style="thin">
        <color indexed="9"/>
      </top>
      <bottom style="thin">
        <color indexed="9"/>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diagonal/>
    </border>
    <border>
      <left style="thin">
        <color indexed="64"/>
      </left>
      <right/>
      <top/>
      <bottom style="thin">
        <color indexed="64"/>
      </bottom>
      <diagonal/>
    </border>
    <border>
      <left style="double">
        <color indexed="64"/>
      </left>
      <right style="thin">
        <color indexed="64"/>
      </right>
      <top/>
      <bottom style="double">
        <color indexed="64"/>
      </bottom>
      <diagonal/>
    </border>
    <border>
      <left style="double">
        <color indexed="64"/>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double">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bottom style="medium">
        <color indexed="64"/>
      </bottom>
      <diagonal/>
    </border>
    <border>
      <left style="thin">
        <color indexed="64"/>
      </left>
      <right/>
      <top style="thin">
        <color indexed="64"/>
      </top>
      <bottom style="double">
        <color indexed="64"/>
      </bottom>
      <diagonal/>
    </border>
    <border>
      <left style="thin">
        <color indexed="64"/>
      </left>
      <right style="thin">
        <color indexed="64"/>
      </right>
      <top/>
      <bottom/>
      <diagonal/>
    </border>
    <border>
      <left style="thin">
        <color indexed="64"/>
      </left>
      <right/>
      <top/>
      <bottom/>
      <diagonal/>
    </border>
    <border>
      <left style="thin">
        <color indexed="64"/>
      </left>
      <right style="double">
        <color indexed="64"/>
      </right>
      <top/>
      <bottom/>
      <diagonal/>
    </border>
    <border>
      <left/>
      <right style="double">
        <color indexed="64"/>
      </right>
      <top style="thin">
        <color indexed="64"/>
      </top>
      <bottom style="thin">
        <color indexed="64"/>
      </bottom>
      <diagonal/>
    </border>
    <border>
      <left style="thin">
        <color indexed="64"/>
      </left>
      <right style="double">
        <color indexed="64"/>
      </right>
      <top/>
      <bottom style="dotted">
        <color indexed="64"/>
      </bottom>
      <diagonal/>
    </border>
    <border>
      <left style="double">
        <color indexed="64"/>
      </left>
      <right style="double">
        <color indexed="64"/>
      </right>
      <top style="double">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bottom style="double">
        <color indexed="64"/>
      </bottom>
      <diagonal/>
    </border>
    <border>
      <left style="double">
        <color indexed="64"/>
      </left>
      <right style="double">
        <color indexed="64"/>
      </right>
      <top style="hair">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double">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double">
        <color indexed="64"/>
      </right>
      <top style="hair">
        <color indexed="64"/>
      </top>
      <bottom/>
      <diagonal/>
    </border>
    <border>
      <left style="double">
        <color indexed="64"/>
      </left>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hair">
        <color indexed="64"/>
      </left>
      <right style="double">
        <color indexed="64"/>
      </right>
      <top/>
      <bottom style="hair">
        <color indexed="64"/>
      </bottom>
      <diagonal/>
    </border>
    <border>
      <left style="double">
        <color indexed="64"/>
      </left>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double">
        <color indexed="64"/>
      </left>
      <right style="double">
        <color indexed="64"/>
      </right>
      <top style="hair">
        <color indexed="64"/>
      </top>
      <bottom style="double">
        <color indexed="64"/>
      </bottom>
      <diagonal/>
    </border>
    <border>
      <left/>
      <right style="double">
        <color indexed="64"/>
      </right>
      <top style="double">
        <color indexed="64"/>
      </top>
      <bottom style="medium">
        <color indexed="64"/>
      </bottom>
      <diagonal/>
    </border>
    <border>
      <left style="medium">
        <color indexed="64"/>
      </left>
      <right style="thin">
        <color indexed="64"/>
      </right>
      <top style="thin">
        <color indexed="9"/>
      </top>
      <bottom style="thin">
        <color indexed="9"/>
      </bottom>
      <diagonal/>
    </border>
    <border>
      <left style="medium">
        <color indexed="64"/>
      </left>
      <right style="thin">
        <color indexed="64"/>
      </right>
      <top style="thin">
        <color indexed="9"/>
      </top>
      <bottom style="double">
        <color indexed="64"/>
      </bottom>
      <diagonal/>
    </border>
    <border>
      <left style="medium">
        <color indexed="64"/>
      </left>
      <right style="thin">
        <color indexed="64"/>
      </right>
      <top/>
      <bottom style="thin">
        <color indexed="9"/>
      </bottom>
      <diagonal/>
    </border>
    <border>
      <left style="double">
        <color indexed="64"/>
      </left>
      <right style="double">
        <color indexed="64"/>
      </right>
      <top/>
      <bottom style="double">
        <color indexed="64"/>
      </bottom>
      <diagonal/>
    </border>
    <border>
      <left style="double">
        <color indexed="64"/>
      </left>
      <right style="double">
        <color indexed="64"/>
      </right>
      <top/>
      <bottom style="hair">
        <color indexed="64"/>
      </bottom>
      <diagonal/>
    </border>
    <border>
      <left style="double">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bottom style="thin">
        <color indexed="64"/>
      </bottom>
      <diagonal/>
    </border>
    <border>
      <left style="thin">
        <color indexed="64"/>
      </left>
      <right style="thin">
        <color indexed="64"/>
      </right>
      <top/>
      <bottom style="thin">
        <color indexed="64"/>
      </bottom>
      <diagonal/>
    </border>
    <border>
      <left/>
      <right style="double">
        <color indexed="64"/>
      </right>
      <top/>
      <bottom style="thin">
        <color indexed="64"/>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right/>
      <top style="double">
        <color indexed="64"/>
      </top>
      <bottom style="medium">
        <color indexed="64"/>
      </bottom>
      <diagonal/>
    </border>
    <border>
      <left style="thin">
        <color indexed="64"/>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double">
        <color indexed="64"/>
      </right>
      <top style="hair">
        <color indexed="64"/>
      </top>
      <bottom style="double">
        <color indexed="64"/>
      </bottom>
      <diagonal/>
    </border>
    <border>
      <left style="medium">
        <color auto="1"/>
      </left>
      <right style="thin">
        <color auto="1"/>
      </right>
      <top style="double">
        <color auto="1"/>
      </top>
      <bottom style="thin">
        <color indexed="64"/>
      </bottom>
      <diagonal/>
    </border>
    <border>
      <left/>
      <right style="thin">
        <color auto="1"/>
      </right>
      <top/>
      <bottom style="thin">
        <color auto="1"/>
      </bottom>
      <diagonal/>
    </border>
    <border>
      <left/>
      <right style="medium">
        <color auto="1"/>
      </right>
      <top style="thin">
        <color auto="1"/>
      </top>
      <bottom style="thin">
        <color auto="1"/>
      </bottom>
      <diagonal/>
    </border>
    <border>
      <left style="double">
        <color indexed="64"/>
      </left>
      <right style="double">
        <color indexed="64"/>
      </right>
      <top style="medium">
        <color indexed="64"/>
      </top>
      <bottom/>
      <diagonal/>
    </border>
    <border>
      <left style="double">
        <color indexed="64"/>
      </left>
      <right style="double">
        <color indexed="64"/>
      </right>
      <top style="medium">
        <color indexed="64"/>
      </top>
      <bottom style="hair">
        <color indexed="64"/>
      </bottom>
      <diagonal/>
    </border>
    <border>
      <left/>
      <right style="double">
        <color indexed="64"/>
      </right>
      <top style="thin">
        <color indexed="64"/>
      </top>
      <bottom style="double">
        <color indexed="64"/>
      </bottom>
      <diagonal/>
    </border>
    <border>
      <left style="thin">
        <color auto="1"/>
      </left>
      <right/>
      <top style="double">
        <color auto="1"/>
      </top>
      <bottom style="thin">
        <color auto="1"/>
      </bottom>
      <diagonal/>
    </border>
    <border>
      <left/>
      <right/>
      <top style="double">
        <color auto="1"/>
      </top>
      <bottom style="thin">
        <color auto="1"/>
      </bottom>
      <diagonal/>
    </border>
    <border>
      <left/>
      <right style="double">
        <color indexed="64"/>
      </right>
      <top style="double">
        <color auto="1"/>
      </top>
      <bottom style="thin">
        <color auto="1"/>
      </bottom>
      <diagonal/>
    </border>
    <border>
      <left/>
      <right/>
      <top style="thin">
        <color auto="1"/>
      </top>
      <bottom style="double">
        <color indexed="64"/>
      </bottom>
      <diagonal/>
    </border>
    <border>
      <left style="double">
        <color indexed="64"/>
      </left>
      <right style="double">
        <color indexed="64"/>
      </right>
      <top style="hair">
        <color indexed="64"/>
      </top>
      <bottom/>
      <diagonal/>
    </border>
    <border>
      <left style="double">
        <color indexed="64"/>
      </left>
      <right style="thin">
        <color indexed="64"/>
      </right>
      <top style="hair">
        <color indexed="64"/>
      </top>
      <bottom/>
      <diagonal/>
    </border>
    <border>
      <left style="thin">
        <color indexed="64"/>
      </left>
      <right style="thin">
        <color indexed="64"/>
      </right>
      <top style="hair">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double">
        <color indexed="64"/>
      </bottom>
      <diagonal/>
    </border>
    <border>
      <left style="double">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thin">
        <color indexed="64"/>
      </left>
      <right style="double">
        <color indexed="64"/>
      </right>
      <top style="thin">
        <color indexed="64"/>
      </top>
      <bottom style="hair">
        <color indexed="64"/>
      </bottom>
      <diagonal/>
    </border>
    <border>
      <left style="double">
        <color indexed="64"/>
      </left>
      <right style="double">
        <color indexed="64"/>
      </right>
      <top style="hair">
        <color indexed="64"/>
      </top>
      <bottom style="thin">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hair">
        <color indexed="64"/>
      </top>
      <bottom style="thin">
        <color indexed="64"/>
      </bottom>
      <diagonal/>
    </border>
    <border>
      <left style="thin">
        <color indexed="64"/>
      </left>
      <right style="double">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double">
        <color indexed="64"/>
      </right>
      <top style="hair">
        <color indexed="64"/>
      </top>
      <bottom/>
      <diagonal/>
    </border>
    <border>
      <left style="double">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right style="double">
        <color indexed="64"/>
      </right>
      <top/>
      <bottom style="hair">
        <color indexed="64"/>
      </bottom>
      <diagonal/>
    </border>
    <border>
      <left/>
      <right style="medium">
        <color auto="1"/>
      </right>
      <top style="double">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double">
        <color indexed="64"/>
      </bottom>
      <diagonal/>
    </border>
    <border>
      <left/>
      <right style="medium">
        <color auto="1"/>
      </right>
      <top style="thin">
        <color indexed="64"/>
      </top>
      <bottom style="double">
        <color indexed="64"/>
      </bottom>
      <diagonal/>
    </border>
    <border>
      <left style="double">
        <color indexed="64"/>
      </left>
      <right style="hair">
        <color indexed="64"/>
      </right>
      <top style="hair">
        <color indexed="64"/>
      </top>
      <bottom style="hair">
        <color indexed="64"/>
      </bottom>
      <diagonal/>
    </border>
    <border>
      <left style="double">
        <color indexed="64"/>
      </left>
      <right/>
      <top style="double">
        <color indexed="64"/>
      </top>
      <bottom style="thick">
        <color rgb="FF009900"/>
      </bottom>
      <diagonal/>
    </border>
    <border>
      <left/>
      <right/>
      <top style="double">
        <color indexed="64"/>
      </top>
      <bottom style="thick">
        <color rgb="FF009900"/>
      </bottom>
      <diagonal/>
    </border>
    <border>
      <left/>
      <right style="double">
        <color indexed="64"/>
      </right>
      <top style="double">
        <color indexed="64"/>
      </top>
      <bottom style="thick">
        <color rgb="FF009900"/>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bottom style="thin">
        <color indexed="64"/>
      </bottom>
      <diagonal/>
    </border>
    <border>
      <left style="thin">
        <color indexed="64"/>
      </left>
      <right style="double">
        <color indexed="64"/>
      </right>
      <top style="thin">
        <color indexed="64"/>
      </top>
      <bottom/>
      <diagonal/>
    </border>
    <border>
      <left style="double">
        <color indexed="64"/>
      </left>
      <right/>
      <top style="double">
        <color indexed="64"/>
      </top>
      <bottom style="thin">
        <color indexed="64"/>
      </bottom>
      <diagonal/>
    </border>
    <border>
      <left style="double">
        <color indexed="64"/>
      </left>
      <right style="medium">
        <color indexed="64"/>
      </right>
      <top style="thin">
        <color indexed="64"/>
      </top>
      <bottom style="double">
        <color auto="1"/>
      </bottom>
      <diagonal/>
    </border>
    <border>
      <left style="medium">
        <color indexed="64"/>
      </left>
      <right style="medium">
        <color indexed="64"/>
      </right>
      <top style="thin">
        <color indexed="64"/>
      </top>
      <bottom style="double">
        <color indexed="64"/>
      </bottom>
      <diagonal/>
    </border>
    <border>
      <left style="medium">
        <color indexed="64"/>
      </left>
      <right style="double">
        <color indexed="64"/>
      </right>
      <top style="thin">
        <color indexed="64"/>
      </top>
      <bottom style="double">
        <color indexed="64"/>
      </bottom>
      <diagonal/>
    </border>
    <border>
      <left style="double">
        <color indexed="64"/>
      </left>
      <right style="medium">
        <color indexed="64"/>
      </right>
      <top style="double">
        <color indexed="64"/>
      </top>
      <bottom style="hair">
        <color indexed="64"/>
      </bottom>
      <diagonal/>
    </border>
    <border>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indexed="64"/>
      </left>
      <right style="medium">
        <color indexed="64"/>
      </right>
      <top style="hair">
        <color indexed="64"/>
      </top>
      <bottom style="hair">
        <color indexed="64"/>
      </bottom>
      <diagonal/>
    </border>
    <border>
      <left style="double">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double">
        <color indexed="64"/>
      </right>
      <top style="hair">
        <color indexed="64"/>
      </top>
      <bottom style="medium">
        <color indexed="64"/>
      </bottom>
      <diagonal/>
    </border>
    <border>
      <left style="double">
        <color indexed="64"/>
      </left>
      <right style="medium">
        <color indexed="64"/>
      </right>
      <top/>
      <bottom style="double">
        <color indexed="64"/>
      </bottom>
      <diagonal/>
    </border>
    <border>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double">
        <color indexed="64"/>
      </right>
      <top/>
      <bottom style="double">
        <color indexed="64"/>
      </bottom>
      <diagonal/>
    </border>
  </borders>
  <cellStyleXfs count="13">
    <xf numFmtId="0" fontId="0" fillId="0" borderId="0"/>
    <xf numFmtId="0" fontId="33" fillId="0" borderId="0" applyNumberFormat="0" applyFill="0" applyBorder="0" applyAlignment="0" applyProtection="0">
      <alignment vertical="top"/>
      <protection locked="0"/>
    </xf>
    <xf numFmtId="9" fontId="2" fillId="0" borderId="0" applyFont="0" applyFill="0" applyBorder="0" applyAlignment="0" applyProtection="0"/>
    <xf numFmtId="9" fontId="5" fillId="0" borderId="0" applyFont="0" applyFill="0" applyBorder="0" applyAlignment="0" applyProtection="0"/>
    <xf numFmtId="0" fontId="35" fillId="0" borderId="0"/>
    <xf numFmtId="0" fontId="2" fillId="0" borderId="0"/>
    <xf numFmtId="0" fontId="36" fillId="0" borderId="0"/>
    <xf numFmtId="9" fontId="2" fillId="0" borderId="0" applyFont="0" applyFill="0" applyBorder="0" applyAlignment="0" applyProtection="0"/>
    <xf numFmtId="0" fontId="2" fillId="0" borderId="0"/>
    <xf numFmtId="43" fontId="52" fillId="0" borderId="0" applyFont="0" applyFill="0" applyBorder="0" applyAlignment="0" applyProtection="0"/>
    <xf numFmtId="43" fontId="2" fillId="0" borderId="0" applyFont="0" applyFill="0" applyBorder="0" applyAlignment="0" applyProtection="0"/>
    <xf numFmtId="0" fontId="35" fillId="0" borderId="0" applyFill="0" applyBorder="0"/>
    <xf numFmtId="0" fontId="1" fillId="0" borderId="0"/>
  </cellStyleXfs>
  <cellXfs count="511">
    <xf numFmtId="0" fontId="0" fillId="0" borderId="0" xfId="0"/>
    <xf numFmtId="0" fontId="12" fillId="3" borderId="59" xfId="0" applyFont="1" applyFill="1" applyBorder="1" applyAlignment="1">
      <alignment horizontal="centerContinuous" vertical="center"/>
    </xf>
    <xf numFmtId="0" fontId="12" fillId="3" borderId="33" xfId="0" applyFont="1" applyFill="1" applyBorder="1" applyAlignment="1">
      <alignment horizontal="center" vertical="center"/>
    </xf>
    <xf numFmtId="0" fontId="12" fillId="3" borderId="33" xfId="0" applyFont="1" applyFill="1" applyBorder="1" applyAlignment="1">
      <alignment horizontal="center" vertical="center" wrapText="1"/>
    </xf>
    <xf numFmtId="0" fontId="12" fillId="3" borderId="60" xfId="0" applyFont="1" applyFill="1" applyBorder="1" applyAlignment="1">
      <alignment horizontal="center" vertical="center"/>
    </xf>
    <xf numFmtId="1" fontId="2" fillId="0" borderId="68" xfId="0" applyNumberFormat="1" applyFont="1" applyBorder="1" applyAlignment="1">
      <alignment horizontal="center" vertical="center"/>
    </xf>
    <xf numFmtId="0" fontId="2" fillId="0" borderId="68" xfId="0" applyFont="1" applyBorder="1" applyAlignment="1">
      <alignment horizontal="center" vertical="center"/>
    </xf>
    <xf numFmtId="0" fontId="2" fillId="0" borderId="68" xfId="0" quotePrefix="1" applyFont="1" applyBorder="1" applyAlignment="1">
      <alignment horizontal="center" vertical="center" wrapText="1"/>
    </xf>
    <xf numFmtId="49" fontId="2" fillId="0" borderId="68" xfId="2" applyNumberFormat="1" applyFont="1" applyFill="1" applyBorder="1" applyAlignment="1">
      <alignment horizontal="center" vertical="center"/>
    </xf>
    <xf numFmtId="0" fontId="2" fillId="0" borderId="68" xfId="0" applyFont="1" applyBorder="1" applyAlignment="1">
      <alignment horizontal="center" vertical="center" shrinkToFit="1"/>
    </xf>
    <xf numFmtId="164" fontId="2" fillId="0" borderId="68" xfId="0" applyNumberFormat="1" applyFont="1" applyBorder="1" applyAlignment="1">
      <alignment horizontal="center" vertical="center"/>
    </xf>
    <xf numFmtId="1" fontId="45" fillId="9" borderId="70" xfId="0" applyNumberFormat="1" applyFont="1" applyFill="1" applyBorder="1" applyAlignment="1">
      <alignment horizontal="center" vertical="center"/>
    </xf>
    <xf numFmtId="164" fontId="5" fillId="0" borderId="70" xfId="0" applyNumberFormat="1" applyFont="1" applyBorder="1" applyAlignment="1">
      <alignment horizontal="center" vertical="center"/>
    </xf>
    <xf numFmtId="0" fontId="5" fillId="0" borderId="0" xfId="0" applyFont="1" applyAlignment="1">
      <alignment vertical="center"/>
    </xf>
    <xf numFmtId="0" fontId="6" fillId="0" borderId="1" xfId="0" applyFont="1" applyBorder="1" applyAlignment="1">
      <alignment horizontal="right" vertical="center"/>
    </xf>
    <xf numFmtId="0" fontId="7" fillId="0" borderId="0" xfId="0" applyFont="1" applyAlignment="1">
      <alignment vertical="center"/>
    </xf>
    <xf numFmtId="0" fontId="7" fillId="0" borderId="0" xfId="0" applyFont="1" applyAlignment="1">
      <alignment horizontal="center" vertical="center"/>
    </xf>
    <xf numFmtId="0" fontId="6" fillId="0" borderId="0" xfId="0" applyFont="1" applyAlignment="1">
      <alignment horizontal="right" vertical="center"/>
    </xf>
    <xf numFmtId="0" fontId="0" fillId="0" borderId="0" xfId="0" applyAlignment="1">
      <alignment vertical="center"/>
    </xf>
    <xf numFmtId="0" fontId="7" fillId="0" borderId="2" xfId="0" applyFont="1" applyBorder="1" applyAlignment="1">
      <alignment horizontal="left" vertical="center"/>
    </xf>
    <xf numFmtId="0" fontId="6" fillId="4" borderId="64" xfId="0" applyFont="1" applyFill="1" applyBorder="1" applyAlignment="1">
      <alignment horizontal="right" vertical="center"/>
    </xf>
    <xf numFmtId="0" fontId="6" fillId="4" borderId="77" xfId="0" applyFont="1" applyFill="1" applyBorder="1" applyAlignment="1">
      <alignment horizontal="right" vertical="center"/>
    </xf>
    <xf numFmtId="49" fontId="7" fillId="0" borderId="66" xfId="0" applyNumberFormat="1" applyFont="1" applyBorder="1" applyAlignment="1">
      <alignment horizontal="center" vertical="center"/>
    </xf>
    <xf numFmtId="0" fontId="7" fillId="0" borderId="0" xfId="0" applyFont="1" applyAlignment="1">
      <alignment horizontal="left" vertical="center"/>
    </xf>
    <xf numFmtId="0" fontId="6" fillId="4" borderId="14" xfId="0" applyFont="1" applyFill="1" applyBorder="1" applyAlignment="1">
      <alignment horizontal="right" vertical="center"/>
    </xf>
    <xf numFmtId="0" fontId="6" fillId="4" borderId="78" xfId="0" applyFont="1" applyFill="1" applyBorder="1" applyAlignment="1">
      <alignment horizontal="right" vertical="center"/>
    </xf>
    <xf numFmtId="49" fontId="7" fillId="0" borderId="29" xfId="0" applyNumberFormat="1" applyFont="1" applyBorder="1" applyAlignment="1">
      <alignment horizontal="center" vertical="center"/>
    </xf>
    <xf numFmtId="0" fontId="4" fillId="4" borderId="11" xfId="0" applyFont="1" applyFill="1" applyBorder="1" applyAlignment="1">
      <alignment horizontal="right" vertical="center"/>
    </xf>
    <xf numFmtId="0" fontId="8" fillId="2" borderId="14" xfId="0" applyFont="1" applyFill="1" applyBorder="1" applyAlignment="1">
      <alignment horizontal="right" vertical="center"/>
    </xf>
    <xf numFmtId="0" fontId="8" fillId="4" borderId="56" xfId="0" applyFont="1" applyFill="1" applyBorder="1" applyAlignment="1">
      <alignment horizontal="right" vertical="center"/>
    </xf>
    <xf numFmtId="0" fontId="13" fillId="2" borderId="4" xfId="0" applyFont="1" applyFill="1" applyBorder="1" applyAlignment="1">
      <alignment horizontal="right" vertical="center"/>
    </xf>
    <xf numFmtId="0" fontId="8" fillId="4" borderId="54" xfId="0" applyFont="1" applyFill="1" applyBorder="1" applyAlignment="1">
      <alignment horizontal="right" vertical="center"/>
    </xf>
    <xf numFmtId="164" fontId="6" fillId="5" borderId="27" xfId="0" applyNumberFormat="1" applyFont="1" applyFill="1" applyBorder="1" applyAlignment="1">
      <alignment horizontal="center" vertical="center"/>
    </xf>
    <xf numFmtId="0" fontId="10" fillId="2" borderId="4" xfId="0" applyFont="1" applyFill="1" applyBorder="1" applyAlignment="1">
      <alignment horizontal="right" vertical="center"/>
    </xf>
    <xf numFmtId="0" fontId="6" fillId="0" borderId="26" xfId="0" applyFont="1" applyBorder="1" applyAlignment="1">
      <alignment horizontal="center" vertical="center"/>
    </xf>
    <xf numFmtId="0" fontId="37" fillId="2" borderId="4" xfId="0" applyFont="1" applyFill="1" applyBorder="1" applyAlignment="1">
      <alignment horizontal="right" vertical="center"/>
    </xf>
    <xf numFmtId="0" fontId="11" fillId="4" borderId="54" xfId="0" applyFont="1" applyFill="1" applyBorder="1" applyAlignment="1">
      <alignment horizontal="right" vertical="center"/>
    </xf>
    <xf numFmtId="0" fontId="22" fillId="2" borderId="4" xfId="0" applyFont="1" applyFill="1" applyBorder="1" applyAlignment="1">
      <alignment horizontal="right" vertical="center"/>
    </xf>
    <xf numFmtId="0" fontId="14" fillId="2" borderId="16" xfId="0" applyFont="1" applyFill="1" applyBorder="1" applyAlignment="1">
      <alignment horizontal="right" vertical="center"/>
    </xf>
    <xf numFmtId="0" fontId="11" fillId="4" borderId="55" xfId="0" applyFont="1" applyFill="1" applyBorder="1" applyAlignment="1">
      <alignment horizontal="right" vertical="center"/>
    </xf>
    <xf numFmtId="0" fontId="3" fillId="0" borderId="1" xfId="0" applyFont="1" applyBorder="1" applyAlignment="1">
      <alignment vertical="center"/>
    </xf>
    <xf numFmtId="0" fontId="15" fillId="0" borderId="0" xfId="0" applyFont="1" applyAlignment="1">
      <alignment vertical="center"/>
    </xf>
    <xf numFmtId="0" fontId="16" fillId="0" borderId="0" xfId="0" applyFont="1" applyAlignment="1">
      <alignment vertical="center"/>
    </xf>
    <xf numFmtId="0" fontId="16" fillId="0" borderId="2" xfId="0" applyFont="1" applyBorder="1" applyAlignment="1">
      <alignment vertical="center"/>
    </xf>
    <xf numFmtId="0" fontId="7" fillId="0" borderId="5" xfId="0" applyFont="1" applyBorder="1" applyAlignment="1">
      <alignment vertical="center"/>
    </xf>
    <xf numFmtId="0" fontId="7" fillId="0" borderId="6" xfId="0" applyFont="1" applyBorder="1" applyAlignment="1">
      <alignment vertical="center"/>
    </xf>
    <xf numFmtId="0" fontId="7" fillId="0" borderId="7" xfId="0" applyFont="1" applyBorder="1" applyAlignment="1">
      <alignment vertical="center"/>
    </xf>
    <xf numFmtId="0" fontId="4" fillId="0" borderId="0" xfId="0" applyFont="1" applyAlignment="1">
      <alignment vertical="center"/>
    </xf>
    <xf numFmtId="0" fontId="7" fillId="0" borderId="1" xfId="0" applyFont="1" applyBorder="1" applyAlignment="1">
      <alignment vertical="center"/>
    </xf>
    <xf numFmtId="0" fontId="7" fillId="0" borderId="2" xfId="0" applyFont="1" applyBorder="1" applyAlignment="1">
      <alignment vertical="center"/>
    </xf>
    <xf numFmtId="0" fontId="7" fillId="0" borderId="8" xfId="0" applyFont="1" applyBorder="1" applyAlignment="1">
      <alignment vertical="center"/>
    </xf>
    <xf numFmtId="0" fontId="7" fillId="0" borderId="9" xfId="0" applyFont="1" applyBorder="1" applyAlignment="1">
      <alignment vertical="center"/>
    </xf>
    <xf numFmtId="0" fontId="7" fillId="0" borderId="10" xfId="0" applyFont="1" applyBorder="1" applyAlignment="1">
      <alignment vertical="center"/>
    </xf>
    <xf numFmtId="0" fontId="4" fillId="0" borderId="0" xfId="0" applyFont="1" applyAlignment="1">
      <alignment horizontal="right" vertical="center"/>
    </xf>
    <xf numFmtId="0" fontId="5" fillId="0" borderId="0" xfId="0" applyFont="1" applyAlignment="1">
      <alignment horizontal="left" vertical="center"/>
    </xf>
    <xf numFmtId="0" fontId="25" fillId="0" borderId="21" xfId="0" applyFont="1" applyBorder="1" applyAlignment="1">
      <alignment horizontal="centerContinuous" vertical="center"/>
    </xf>
    <xf numFmtId="0" fontId="16" fillId="0" borderId="0" xfId="0" applyFont="1" applyAlignment="1">
      <alignment horizontal="centerContinuous" vertical="center"/>
    </xf>
    <xf numFmtId="0" fontId="39" fillId="0" borderId="1" xfId="0" applyFont="1" applyBorder="1" applyAlignment="1">
      <alignment vertical="center"/>
    </xf>
    <xf numFmtId="0" fontId="7" fillId="0" borderId="23" xfId="0" applyFont="1" applyBorder="1" applyAlignment="1">
      <alignment horizontal="center" vertical="center"/>
    </xf>
    <xf numFmtId="0" fontId="41" fillId="9" borderId="24" xfId="0" applyFont="1" applyFill="1" applyBorder="1" applyAlignment="1">
      <alignment horizontal="center" vertical="center"/>
    </xf>
    <xf numFmtId="0" fontId="42" fillId="0" borderId="1" xfId="0" applyFont="1" applyBorder="1" applyAlignment="1">
      <alignment vertical="center"/>
    </xf>
    <xf numFmtId="0" fontId="13" fillId="0" borderId="24" xfId="0" applyFont="1" applyBorder="1" applyAlignment="1">
      <alignment horizontal="center" vertical="center"/>
    </xf>
    <xf numFmtId="0" fontId="7" fillId="0" borderId="2" xfId="0" quotePrefix="1" applyFont="1" applyBorder="1" applyAlignment="1">
      <alignment horizontal="center" vertical="center"/>
    </xf>
    <xf numFmtId="0" fontId="40" fillId="0" borderId="61" xfId="0" applyFont="1" applyBorder="1" applyAlignment="1">
      <alignment vertical="center"/>
    </xf>
    <xf numFmtId="0" fontId="7" fillId="0" borderId="62" xfId="0" applyFont="1" applyBorder="1" applyAlignment="1">
      <alignment horizontal="center" vertical="center"/>
    </xf>
    <xf numFmtId="0" fontId="41" fillId="9" borderId="62" xfId="0" applyFont="1" applyFill="1" applyBorder="1" applyAlignment="1">
      <alignment horizontal="center" vertical="center"/>
    </xf>
    <xf numFmtId="0" fontId="11" fillId="0" borderId="1" xfId="0" applyFont="1" applyBorder="1" applyAlignment="1">
      <alignment vertical="center"/>
    </xf>
    <xf numFmtId="49" fontId="17" fillId="0" borderId="23" xfId="0" applyNumberFormat="1" applyFont="1" applyBorder="1" applyAlignment="1">
      <alignment horizontal="center" vertical="center"/>
    </xf>
    <xf numFmtId="0" fontId="17" fillId="0" borderId="24" xfId="0" applyFont="1" applyBorder="1" applyAlignment="1">
      <alignment horizontal="center" vertical="center"/>
    </xf>
    <xf numFmtId="0" fontId="11" fillId="0" borderId="24" xfId="0" applyFont="1" applyBorder="1" applyAlignment="1">
      <alignment horizontal="center" vertical="center"/>
    </xf>
    <xf numFmtId="49" fontId="7" fillId="0" borderId="24" xfId="0" applyNumberFormat="1" applyFont="1" applyBorder="1" applyAlignment="1">
      <alignment horizontal="center" vertical="center"/>
    </xf>
    <xf numFmtId="0" fontId="7" fillId="0" borderId="25" xfId="0" applyFont="1" applyBorder="1" applyAlignment="1">
      <alignment horizontal="center" vertical="center"/>
    </xf>
    <xf numFmtId="0" fontId="19" fillId="0" borderId="0" xfId="0" applyFont="1" applyAlignment="1">
      <alignment vertical="center"/>
    </xf>
    <xf numFmtId="0" fontId="13" fillId="0" borderId="1" xfId="0" applyFont="1" applyBorder="1" applyAlignment="1">
      <alignment vertical="center"/>
    </xf>
    <xf numFmtId="49" fontId="24" fillId="0" borderId="23" xfId="0" applyNumberFormat="1" applyFont="1" applyBorder="1" applyAlignment="1">
      <alignment horizontal="center" vertical="center"/>
    </xf>
    <xf numFmtId="0" fontId="24" fillId="0" borderId="24" xfId="0" applyFont="1" applyBorder="1" applyAlignment="1">
      <alignment horizontal="center" vertical="center"/>
    </xf>
    <xf numFmtId="0" fontId="41" fillId="9" borderId="23" xfId="0" applyFont="1" applyFill="1" applyBorder="1" applyAlignment="1">
      <alignment horizontal="center" vertical="center"/>
    </xf>
    <xf numFmtId="0" fontId="32" fillId="0" borderId="0" xfId="0" applyFont="1" applyAlignment="1">
      <alignment vertical="center"/>
    </xf>
    <xf numFmtId="0" fontId="14" fillId="0" borderId="1" xfId="0" applyFont="1" applyBorder="1" applyAlignment="1">
      <alignment vertical="center"/>
    </xf>
    <xf numFmtId="49" fontId="23" fillId="0" borderId="23" xfId="0" applyNumberFormat="1" applyFont="1" applyBorder="1" applyAlignment="1">
      <alignment horizontal="center" vertical="center"/>
    </xf>
    <xf numFmtId="0" fontId="23" fillId="0" borderId="24" xfId="0" applyFont="1" applyBorder="1" applyAlignment="1">
      <alignment horizontal="center" vertical="center"/>
    </xf>
    <xf numFmtId="0" fontId="14" fillId="0" borderId="24" xfId="0" applyFont="1" applyBorder="1" applyAlignment="1">
      <alignment horizontal="center" vertical="center"/>
    </xf>
    <xf numFmtId="0" fontId="30" fillId="0" borderId="0" xfId="0" applyFont="1" applyAlignment="1">
      <alignment vertical="center"/>
    </xf>
    <xf numFmtId="0" fontId="7" fillId="6" borderId="23" xfId="0" applyFont="1" applyFill="1" applyBorder="1" applyAlignment="1">
      <alignment horizontal="center" vertical="center"/>
    </xf>
    <xf numFmtId="49" fontId="7" fillId="6" borderId="24" xfId="0" applyNumberFormat="1" applyFont="1" applyFill="1" applyBorder="1" applyAlignment="1">
      <alignment horizontal="center" vertical="center"/>
    </xf>
    <xf numFmtId="0" fontId="7" fillId="6" borderId="25" xfId="0" applyFont="1" applyFill="1" applyBorder="1" applyAlignment="1">
      <alignment horizontal="center" vertical="center"/>
    </xf>
    <xf numFmtId="0" fontId="29" fillId="0" borderId="0" xfId="0" applyFont="1" applyAlignment="1">
      <alignment vertical="center"/>
    </xf>
    <xf numFmtId="0" fontId="11" fillId="6" borderId="1" xfId="0" applyFont="1" applyFill="1" applyBorder="1" applyAlignment="1">
      <alignment vertical="center"/>
    </xf>
    <xf numFmtId="49" fontId="17" fillId="6" borderId="23" xfId="0" applyNumberFormat="1" applyFont="1" applyFill="1" applyBorder="1" applyAlignment="1">
      <alignment horizontal="center" vertical="center"/>
    </xf>
    <xf numFmtId="0" fontId="17" fillId="6" borderId="24" xfId="0" applyFont="1" applyFill="1" applyBorder="1" applyAlignment="1">
      <alignment horizontal="center" vertical="center"/>
    </xf>
    <xf numFmtId="0" fontId="11" fillId="6" borderId="24" xfId="0" applyFont="1" applyFill="1" applyBorder="1" applyAlignment="1">
      <alignment horizontal="center" vertical="center"/>
    </xf>
    <xf numFmtId="0" fontId="11" fillId="8" borderId="1" xfId="0" applyFont="1" applyFill="1" applyBorder="1" applyAlignment="1">
      <alignment vertical="center"/>
    </xf>
    <xf numFmtId="0" fontId="7" fillId="8" borderId="23" xfId="0" applyFont="1" applyFill="1" applyBorder="1" applyAlignment="1">
      <alignment horizontal="center" vertical="center"/>
    </xf>
    <xf numFmtId="49" fontId="17" fillId="8" borderId="23" xfId="0" applyNumberFormat="1" applyFont="1" applyFill="1" applyBorder="1" applyAlignment="1">
      <alignment horizontal="center" vertical="center"/>
    </xf>
    <xf numFmtId="0" fontId="17" fillId="8" borderId="24" xfId="0" applyFont="1" applyFill="1" applyBorder="1" applyAlignment="1">
      <alignment horizontal="center" vertical="center"/>
    </xf>
    <xf numFmtId="0" fontId="11" fillId="8" borderId="24" xfId="0" applyFont="1" applyFill="1" applyBorder="1" applyAlignment="1">
      <alignment horizontal="center" vertical="center"/>
    </xf>
    <xf numFmtId="49" fontId="7" fillId="8" borderId="24" xfId="0" applyNumberFormat="1" applyFont="1" applyFill="1" applyBorder="1" applyAlignment="1">
      <alignment horizontal="center" vertical="center"/>
    </xf>
    <xf numFmtId="0" fontId="7" fillId="8" borderId="25" xfId="0" applyFont="1" applyFill="1" applyBorder="1" applyAlignment="1">
      <alignment horizontal="center" vertical="center"/>
    </xf>
    <xf numFmtId="0" fontId="31" fillId="0" borderId="0" xfId="0" applyFont="1" applyAlignment="1">
      <alignment vertical="center"/>
    </xf>
    <xf numFmtId="0" fontId="22" fillId="6" borderId="1" xfId="0" applyFont="1" applyFill="1" applyBorder="1" applyAlignment="1">
      <alignment vertical="center"/>
    </xf>
    <xf numFmtId="49" fontId="28" fillId="6" borderId="23" xfId="0" applyNumberFormat="1" applyFont="1" applyFill="1" applyBorder="1" applyAlignment="1">
      <alignment horizontal="center" vertical="center"/>
    </xf>
    <xf numFmtId="0" fontId="28" fillId="6" borderId="24" xfId="0" applyFont="1" applyFill="1" applyBorder="1" applyAlignment="1">
      <alignment horizontal="center" vertical="center"/>
    </xf>
    <xf numFmtId="0" fontId="22" fillId="6" borderId="24" xfId="0" applyFont="1" applyFill="1" applyBorder="1" applyAlignment="1">
      <alignment horizontal="center" vertical="center"/>
    </xf>
    <xf numFmtId="0" fontId="8" fillId="0" borderId="1" xfId="0" applyFont="1" applyBorder="1" applyAlignment="1">
      <alignment vertical="center"/>
    </xf>
    <xf numFmtId="49" fontId="18" fillId="0" borderId="23" xfId="0" applyNumberFormat="1" applyFont="1" applyBorder="1" applyAlignment="1">
      <alignment horizontal="center" vertical="center"/>
    </xf>
    <xf numFmtId="0" fontId="18" fillId="0" borderId="24" xfId="0" applyFont="1" applyBorder="1" applyAlignment="1">
      <alignment horizontal="center" vertical="center"/>
    </xf>
    <xf numFmtId="0" fontId="8" fillId="0" borderId="24" xfId="0" applyFont="1" applyBorder="1" applyAlignment="1">
      <alignment horizontal="center" vertical="center"/>
    </xf>
    <xf numFmtId="0" fontId="13" fillId="8" borderId="1" xfId="0" applyFont="1" applyFill="1" applyBorder="1" applyAlignment="1">
      <alignment vertical="center"/>
    </xf>
    <xf numFmtId="49" fontId="24" fillId="8" borderId="23" xfId="0" applyNumberFormat="1" applyFont="1" applyFill="1" applyBorder="1" applyAlignment="1">
      <alignment horizontal="center" vertical="center"/>
    </xf>
    <xf numFmtId="0" fontId="24" fillId="8" borderId="24" xfId="0" applyFont="1" applyFill="1" applyBorder="1" applyAlignment="1">
      <alignment horizontal="center" vertical="center"/>
    </xf>
    <xf numFmtId="0" fontId="13" fillId="8" borderId="24" xfId="0" applyFont="1" applyFill="1" applyBorder="1" applyAlignment="1">
      <alignment horizontal="center" vertical="center"/>
    </xf>
    <xf numFmtId="0" fontId="14" fillId="8" borderId="1" xfId="0" applyFont="1" applyFill="1" applyBorder="1" applyAlignment="1">
      <alignment vertical="center"/>
    </xf>
    <xf numFmtId="0" fontId="22" fillId="0" borderId="1" xfId="0" applyFont="1" applyBorder="1" applyAlignment="1">
      <alignment vertical="center"/>
    </xf>
    <xf numFmtId="49" fontId="28" fillId="0" borderId="23" xfId="0" applyNumberFormat="1" applyFont="1" applyBorder="1" applyAlignment="1">
      <alignment horizontal="center" vertical="center"/>
    </xf>
    <xf numFmtId="0" fontId="28" fillId="0" borderId="24" xfId="0" applyFont="1" applyBorder="1" applyAlignment="1">
      <alignment horizontal="center" vertical="center"/>
    </xf>
    <xf numFmtId="0" fontId="22" fillId="0" borderId="24" xfId="0" applyFont="1" applyBorder="1" applyAlignment="1">
      <alignment horizontal="center" vertical="center"/>
    </xf>
    <xf numFmtId="0" fontId="7" fillId="6" borderId="25" xfId="0" quotePrefix="1" applyFont="1" applyFill="1" applyBorder="1" applyAlignment="1">
      <alignment horizontal="center" vertical="center"/>
    </xf>
    <xf numFmtId="0" fontId="41" fillId="9" borderId="50" xfId="0" applyFont="1" applyFill="1" applyBorder="1" applyAlignment="1">
      <alignment horizontal="center" vertical="center"/>
    </xf>
    <xf numFmtId="0" fontId="4" fillId="0" borderId="0" xfId="0" applyFont="1" applyAlignment="1">
      <alignment horizontal="center" vertical="center"/>
    </xf>
    <xf numFmtId="0" fontId="4"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left" vertical="center"/>
    </xf>
    <xf numFmtId="0" fontId="5" fillId="0" borderId="0" xfId="0" applyFont="1" applyAlignment="1">
      <alignment horizontal="center" vertical="center"/>
    </xf>
    <xf numFmtId="0" fontId="7" fillId="0" borderId="57" xfId="0" applyFont="1" applyBorder="1" applyAlignment="1">
      <alignment horizontal="centerContinuous" vertical="center"/>
    </xf>
    <xf numFmtId="0" fontId="3" fillId="0" borderId="0" xfId="0" applyFont="1" applyAlignment="1">
      <alignment horizontal="centerContinuous" vertical="center"/>
    </xf>
    <xf numFmtId="0" fontId="21" fillId="7" borderId="17" xfId="0" applyFont="1" applyFill="1" applyBorder="1" applyAlignment="1">
      <alignment horizontal="center" vertical="center"/>
    </xf>
    <xf numFmtId="0" fontId="21" fillId="7" borderId="18" xfId="0" applyFont="1" applyFill="1" applyBorder="1" applyAlignment="1">
      <alignment horizontal="center" vertical="center"/>
    </xf>
    <xf numFmtId="49" fontId="21" fillId="7" borderId="18" xfId="0" applyNumberFormat="1" applyFont="1" applyFill="1" applyBorder="1" applyAlignment="1">
      <alignment horizontal="center" vertical="center"/>
    </xf>
    <xf numFmtId="0" fontId="21" fillId="7" borderId="20" xfId="0" applyFont="1" applyFill="1" applyBorder="1" applyAlignment="1">
      <alignment horizontal="center" vertical="center"/>
    </xf>
    <xf numFmtId="0" fontId="44" fillId="9" borderId="20" xfId="0" applyFont="1" applyFill="1" applyBorder="1" applyAlignment="1">
      <alignment horizontal="center" vertical="center"/>
    </xf>
    <xf numFmtId="0" fontId="21" fillId="7" borderId="19" xfId="0" applyFont="1" applyFill="1" applyBorder="1" applyAlignment="1">
      <alignment horizontal="center" vertical="center"/>
    </xf>
    <xf numFmtId="0" fontId="21" fillId="7" borderId="28" xfId="0" applyFont="1" applyFill="1" applyBorder="1" applyAlignment="1">
      <alignment horizontal="center" vertical="center"/>
    </xf>
    <xf numFmtId="1" fontId="2" fillId="0" borderId="51" xfId="0" applyNumberFormat="1" applyFont="1" applyBorder="1" applyAlignment="1">
      <alignment horizontal="center" vertical="center"/>
    </xf>
    <xf numFmtId="0" fontId="5" fillId="0" borderId="0" xfId="0" applyFont="1" applyAlignment="1">
      <alignment horizontal="centerContinuous" vertical="center"/>
    </xf>
    <xf numFmtId="164" fontId="5" fillId="0" borderId="0" xfId="0" applyNumberFormat="1" applyFont="1" applyAlignment="1">
      <alignment horizontal="center" vertical="center"/>
    </xf>
    <xf numFmtId="0" fontId="21" fillId="7" borderId="20" xfId="0" applyFont="1" applyFill="1" applyBorder="1" applyAlignment="1">
      <alignment horizontal="centerContinuous" vertical="center"/>
    </xf>
    <xf numFmtId="0" fontId="21" fillId="7" borderId="67" xfId="0" applyFont="1" applyFill="1" applyBorder="1" applyAlignment="1">
      <alignment horizontal="centerContinuous" vertical="center"/>
    </xf>
    <xf numFmtId="0" fontId="21" fillId="7" borderId="53" xfId="0" applyFont="1" applyFill="1" applyBorder="1" applyAlignment="1">
      <alignment horizontal="centerContinuous" vertical="center"/>
    </xf>
    <xf numFmtId="164" fontId="5" fillId="0" borderId="12" xfId="0" applyNumberFormat="1" applyFont="1" applyBorder="1" applyAlignment="1">
      <alignment horizontal="center" vertical="center"/>
    </xf>
    <xf numFmtId="164" fontId="3" fillId="0" borderId="0" xfId="0" applyNumberFormat="1" applyFont="1" applyAlignment="1">
      <alignment horizontal="centerContinuous" vertical="center"/>
    </xf>
    <xf numFmtId="0" fontId="21" fillId="3" borderId="32" xfId="0" applyFont="1" applyFill="1" applyBorder="1" applyAlignment="1">
      <alignment horizontal="center" vertical="center"/>
    </xf>
    <xf numFmtId="164" fontId="21" fillId="3" borderId="33" xfId="0" applyNumberFormat="1" applyFont="1" applyFill="1" applyBorder="1" applyAlignment="1">
      <alignment horizontal="center" vertical="center"/>
    </xf>
    <xf numFmtId="0" fontId="21" fillId="3" borderId="32" xfId="0" applyFont="1" applyFill="1" applyBorder="1" applyAlignment="1">
      <alignment horizontal="right" vertical="center"/>
    </xf>
    <xf numFmtId="0" fontId="21" fillId="3" borderId="34" xfId="0" applyFont="1" applyFill="1" applyBorder="1" applyAlignment="1">
      <alignment vertical="center"/>
    </xf>
    <xf numFmtId="164" fontId="21" fillId="3" borderId="28" xfId="0" applyNumberFormat="1" applyFont="1" applyFill="1" applyBorder="1" applyAlignment="1">
      <alignment horizontal="center" vertical="center"/>
    </xf>
    <xf numFmtId="0" fontId="2" fillId="0" borderId="35" xfId="0" applyFont="1" applyBorder="1" applyAlignment="1">
      <alignment horizontal="center" vertical="center" shrinkToFit="1"/>
    </xf>
    <xf numFmtId="1" fontId="2" fillId="0" borderId="36" xfId="0" applyNumberFormat="1" applyFont="1" applyBorder="1" applyAlignment="1">
      <alignment horizontal="center" vertical="center" shrinkToFit="1"/>
    </xf>
    <xf numFmtId="164" fontId="2" fillId="0" borderId="36" xfId="0" applyNumberFormat="1" applyFont="1" applyBorder="1" applyAlignment="1">
      <alignment horizontal="center" vertical="center" shrinkToFit="1"/>
    </xf>
    <xf numFmtId="0" fontId="5" fillId="0" borderId="37" xfId="0" applyFont="1" applyBorder="1" applyAlignment="1">
      <alignment horizontal="left" vertical="center"/>
    </xf>
    <xf numFmtId="0" fontId="5" fillId="0" borderId="38" xfId="0" applyFont="1" applyBorder="1" applyAlignment="1">
      <alignment horizontal="left" vertical="center" shrinkToFit="1"/>
    </xf>
    <xf numFmtId="1" fontId="5" fillId="0" borderId="36" xfId="0" applyNumberFormat="1" applyFont="1" applyBorder="1" applyAlignment="1">
      <alignment horizontal="center" vertical="center" shrinkToFit="1"/>
    </xf>
    <xf numFmtId="164" fontId="5" fillId="0" borderId="36" xfId="0" applyNumberFormat="1" applyFont="1" applyBorder="1" applyAlignment="1">
      <alignment horizontal="center" vertical="center" shrinkToFit="1"/>
    </xf>
    <xf numFmtId="0" fontId="2" fillId="0" borderId="41" xfId="0" applyFont="1" applyBorder="1" applyAlignment="1">
      <alignment horizontal="center" vertical="center" shrinkToFit="1"/>
    </xf>
    <xf numFmtId="1" fontId="5" fillId="0" borderId="42" xfId="0" applyNumberFormat="1" applyFont="1" applyBorder="1" applyAlignment="1">
      <alignment horizontal="center" vertical="center" shrinkToFit="1"/>
    </xf>
    <xf numFmtId="164" fontId="5" fillId="0" borderId="42" xfId="0" applyNumberFormat="1" applyFont="1" applyBorder="1" applyAlignment="1">
      <alignment horizontal="center" vertical="center" shrinkToFit="1"/>
    </xf>
    <xf numFmtId="0" fontId="5" fillId="0" borderId="43" xfId="0" applyFont="1" applyBorder="1" applyAlignment="1">
      <alignment horizontal="left" vertical="center"/>
    </xf>
    <xf numFmtId="0" fontId="5" fillId="0" borderId="44" xfId="0" applyFont="1" applyBorder="1" applyAlignment="1">
      <alignment horizontal="left" vertical="center" shrinkToFit="1"/>
    </xf>
    <xf numFmtId="164" fontId="3" fillId="0" borderId="0" xfId="0" applyNumberFormat="1" applyFont="1" applyAlignment="1">
      <alignment horizontal="centerContinuous" vertical="center" shrinkToFit="1"/>
    </xf>
    <xf numFmtId="0" fontId="3" fillId="0" borderId="0" xfId="0" applyFont="1" applyAlignment="1">
      <alignment horizontal="centerContinuous" vertical="center" shrinkToFit="1"/>
    </xf>
    <xf numFmtId="164" fontId="2" fillId="0" borderId="39" xfId="0" applyNumberFormat="1" applyFont="1" applyBorder="1" applyAlignment="1">
      <alignment horizontal="center" vertical="center" shrinkToFit="1"/>
    </xf>
    <xf numFmtId="0" fontId="2" fillId="0" borderId="43" xfId="0" applyFont="1" applyBorder="1" applyAlignment="1">
      <alignment horizontal="left" vertical="center"/>
    </xf>
    <xf numFmtId="1" fontId="2" fillId="0" borderId="0" xfId="0" applyNumberFormat="1" applyFont="1" applyAlignment="1">
      <alignment horizontal="center" vertical="center"/>
    </xf>
    <xf numFmtId="0" fontId="3" fillId="0" borderId="0" xfId="0" applyFont="1" applyAlignment="1">
      <alignment vertical="center"/>
    </xf>
    <xf numFmtId="1" fontId="21" fillId="3" borderId="32" xfId="0" applyNumberFormat="1" applyFont="1" applyFill="1" applyBorder="1" applyAlignment="1">
      <alignment horizontal="center" vertical="center"/>
    </xf>
    <xf numFmtId="0" fontId="5" fillId="0" borderId="46" xfId="0" applyFont="1" applyBorder="1" applyAlignment="1">
      <alignment horizontal="center" vertical="center" shrinkToFit="1"/>
    </xf>
    <xf numFmtId="1" fontId="5" fillId="0" borderId="47" xfId="0" applyNumberFormat="1" applyFont="1" applyBorder="1" applyAlignment="1">
      <alignment horizontal="center" vertical="center" shrinkToFit="1"/>
    </xf>
    <xf numFmtId="164" fontId="5" fillId="0" borderId="47" xfId="0" applyNumberFormat="1" applyFont="1" applyBorder="1" applyAlignment="1">
      <alignment horizontal="center" vertical="center" shrinkToFit="1"/>
    </xf>
    <xf numFmtId="1" fontId="5" fillId="0" borderId="48" xfId="0" applyNumberFormat="1" applyFont="1" applyBorder="1" applyAlignment="1">
      <alignment horizontal="center" vertical="center" shrinkToFit="1"/>
    </xf>
    <xf numFmtId="164" fontId="5" fillId="0" borderId="48" xfId="0" applyNumberFormat="1" applyFont="1" applyBorder="1" applyAlignment="1">
      <alignment horizontal="center" vertical="center" shrinkToFit="1"/>
    </xf>
    <xf numFmtId="0" fontId="5" fillId="0" borderId="49" xfId="0" applyFont="1" applyBorder="1" applyAlignment="1">
      <alignment horizontal="left" vertical="center"/>
    </xf>
    <xf numFmtId="0" fontId="5" fillId="0" borderId="45" xfId="0" applyFont="1" applyBorder="1" applyAlignment="1">
      <alignment horizontal="left" vertical="center" shrinkToFit="1"/>
    </xf>
    <xf numFmtId="0" fontId="5" fillId="0" borderId="41" xfId="0" applyFont="1" applyBorder="1" applyAlignment="1">
      <alignment horizontal="center" vertical="center" shrinkToFit="1"/>
    </xf>
    <xf numFmtId="1" fontId="5" fillId="0" borderId="0" xfId="0" applyNumberFormat="1" applyFont="1" applyAlignment="1">
      <alignment horizontal="center" vertical="center"/>
    </xf>
    <xf numFmtId="0" fontId="5" fillId="0" borderId="35" xfId="0" applyFont="1" applyBorder="1" applyAlignment="1">
      <alignment horizontal="center" vertical="center" shrinkToFit="1"/>
    </xf>
    <xf numFmtId="1" fontId="5" fillId="0" borderId="0" xfId="0" applyNumberFormat="1" applyFont="1" applyAlignment="1">
      <alignment vertical="center"/>
    </xf>
    <xf numFmtId="0" fontId="7" fillId="8" borderId="25" xfId="0" quotePrefix="1" applyFont="1" applyFill="1" applyBorder="1" applyAlignment="1">
      <alignment horizontal="center" vertical="center"/>
    </xf>
    <xf numFmtId="0" fontId="7" fillId="0" borderId="25" xfId="0" quotePrefix="1" applyFont="1" applyBorder="1" applyAlignment="1">
      <alignment horizontal="center" vertical="center"/>
    </xf>
    <xf numFmtId="0" fontId="13" fillId="0" borderId="8" xfId="0" applyFont="1" applyBorder="1" applyAlignment="1">
      <alignment vertical="center"/>
    </xf>
    <xf numFmtId="0" fontId="7" fillId="0" borderId="50" xfId="0" applyFont="1" applyBorder="1" applyAlignment="1">
      <alignment horizontal="center" vertical="center"/>
    </xf>
    <xf numFmtId="49" fontId="24" fillId="0" borderId="50" xfId="0" applyNumberFormat="1" applyFont="1" applyBorder="1" applyAlignment="1">
      <alignment horizontal="center" vertical="center"/>
    </xf>
    <xf numFmtId="0" fontId="24" fillId="0" borderId="51" xfId="0" applyFont="1" applyBorder="1" applyAlignment="1">
      <alignment horizontal="center" vertical="center"/>
    </xf>
    <xf numFmtId="0" fontId="13" fillId="0" borderId="51" xfId="0" applyFont="1" applyBorder="1" applyAlignment="1">
      <alignment horizontal="center" vertical="center"/>
    </xf>
    <xf numFmtId="49" fontId="7" fillId="0" borderId="51" xfId="0" applyNumberFormat="1" applyFont="1" applyBorder="1" applyAlignment="1">
      <alignment horizontal="center" vertical="center"/>
    </xf>
    <xf numFmtId="0" fontId="7" fillId="0" borderId="30" xfId="0" applyFont="1" applyBorder="1" applyAlignment="1">
      <alignment horizontal="center" vertical="center"/>
    </xf>
    <xf numFmtId="49" fontId="23" fillId="8" borderId="23" xfId="0" applyNumberFormat="1" applyFont="1" applyFill="1" applyBorder="1" applyAlignment="1">
      <alignment horizontal="center" vertical="center"/>
    </xf>
    <xf numFmtId="0" fontId="23" fillId="8" borderId="24" xfId="0" applyFont="1" applyFill="1" applyBorder="1" applyAlignment="1">
      <alignment horizontal="center" vertical="center"/>
    </xf>
    <xf numFmtId="0" fontId="14" fillId="8" borderId="24" xfId="0" applyFont="1" applyFill="1" applyBorder="1" applyAlignment="1">
      <alignment horizontal="center" vertical="center"/>
    </xf>
    <xf numFmtId="0" fontId="10" fillId="6" borderId="1" xfId="0" applyFont="1" applyFill="1" applyBorder="1" applyAlignment="1">
      <alignment vertical="center"/>
    </xf>
    <xf numFmtId="49" fontId="27" fillId="6" borderId="23" xfId="0" applyNumberFormat="1" applyFont="1" applyFill="1" applyBorder="1" applyAlignment="1">
      <alignment horizontal="center" vertical="center"/>
    </xf>
    <xf numFmtId="0" fontId="27" fillId="6" borderId="24" xfId="0" applyFont="1" applyFill="1" applyBorder="1" applyAlignment="1">
      <alignment horizontal="center" vertical="center"/>
    </xf>
    <xf numFmtId="0" fontId="10" fillId="6" borderId="24" xfId="0" applyFont="1" applyFill="1" applyBorder="1" applyAlignment="1">
      <alignment horizontal="center" vertical="center"/>
    </xf>
    <xf numFmtId="0" fontId="7" fillId="0" borderId="63" xfId="0" quotePrefix="1" applyFont="1" applyBorder="1" applyAlignment="1">
      <alignment horizontal="center" vertical="center"/>
    </xf>
    <xf numFmtId="0" fontId="5" fillId="0" borderId="82" xfId="0" applyFont="1" applyBorder="1" applyAlignment="1">
      <alignment horizontal="center" vertical="center"/>
    </xf>
    <xf numFmtId="0" fontId="21" fillId="7" borderId="64" xfId="0" applyFont="1" applyFill="1" applyBorder="1" applyAlignment="1">
      <alignment horizontal="centerContinuous" vertical="center"/>
    </xf>
    <xf numFmtId="0" fontId="21" fillId="7" borderId="65" xfId="0" applyFont="1" applyFill="1" applyBorder="1" applyAlignment="1">
      <alignment horizontal="centerContinuous" vertical="center"/>
    </xf>
    <xf numFmtId="0" fontId="21" fillId="7" borderId="65" xfId="0" applyFont="1" applyFill="1" applyBorder="1" applyAlignment="1">
      <alignment horizontal="center" vertical="center"/>
    </xf>
    <xf numFmtId="0" fontId="2" fillId="0" borderId="11" xfId="0" applyFont="1" applyBorder="1" applyAlignment="1">
      <alignment horizontal="centerContinuous" vertical="center"/>
    </xf>
    <xf numFmtId="0" fontId="5" fillId="0" borderId="12" xfId="0" applyFont="1" applyBorder="1" applyAlignment="1">
      <alignment horizontal="centerContinuous" vertical="center"/>
    </xf>
    <xf numFmtId="49" fontId="2" fillId="0" borderId="12" xfId="0" applyNumberFormat="1" applyFont="1" applyBorder="1" applyAlignment="1">
      <alignment horizontal="center" vertical="center"/>
    </xf>
    <xf numFmtId="0" fontId="21" fillId="7" borderId="83" xfId="0" applyFont="1" applyFill="1" applyBorder="1" applyAlignment="1">
      <alignment horizontal="centerContinuous" vertical="center"/>
    </xf>
    <xf numFmtId="0" fontId="21" fillId="7" borderId="84" xfId="0" applyFont="1" applyFill="1" applyBorder="1" applyAlignment="1">
      <alignment horizontal="centerContinuous" vertical="center"/>
    </xf>
    <xf numFmtId="0" fontId="21" fillId="7" borderId="85" xfId="0" applyFont="1" applyFill="1" applyBorder="1" applyAlignment="1">
      <alignment horizontal="center" vertical="center"/>
    </xf>
    <xf numFmtId="164" fontId="2" fillId="0" borderId="22" xfId="0" applyNumberFormat="1" applyFont="1" applyBorder="1" applyAlignment="1">
      <alignment horizontal="centerContinuous" vertical="center"/>
    </xf>
    <xf numFmtId="164" fontId="5" fillId="0" borderId="86" xfId="0" applyNumberFormat="1" applyFont="1" applyBorder="1" applyAlignment="1">
      <alignment horizontal="centerContinuous" vertical="center"/>
    </xf>
    <xf numFmtId="0" fontId="7" fillId="0" borderId="24" xfId="2" applyNumberFormat="1" applyFont="1" applyFill="1" applyBorder="1" applyAlignment="1">
      <alignment horizontal="center" shrinkToFit="1"/>
    </xf>
    <xf numFmtId="9" fontId="7" fillId="0" borderId="24" xfId="2" applyFont="1" applyFill="1" applyBorder="1" applyAlignment="1">
      <alignment horizontal="center" vertical="center" shrinkToFit="1"/>
    </xf>
    <xf numFmtId="9" fontId="7" fillId="0" borderId="23" xfId="2" applyFont="1" applyFill="1" applyBorder="1" applyAlignment="1">
      <alignment horizontal="center" shrinkToFit="1"/>
    </xf>
    <xf numFmtId="0" fontId="7" fillId="0" borderId="24" xfId="2" applyNumberFormat="1" applyFont="1" applyBorder="1" applyAlignment="1">
      <alignment horizontal="center" shrinkToFit="1"/>
    </xf>
    <xf numFmtId="9" fontId="7" fillId="0" borderId="24" xfId="2" applyFont="1" applyBorder="1" applyAlignment="1">
      <alignment horizontal="center" shrinkToFit="1"/>
    </xf>
    <xf numFmtId="9" fontId="7" fillId="0" borderId="23" xfId="2" applyFont="1" applyBorder="1" applyAlignment="1">
      <alignment horizontal="center" shrinkToFit="1"/>
    </xf>
    <xf numFmtId="0" fontId="7" fillId="0" borderId="24" xfId="2" applyNumberFormat="1" applyFont="1" applyFill="1" applyBorder="1" applyAlignment="1">
      <alignment horizontal="center" vertical="center" shrinkToFit="1"/>
    </xf>
    <xf numFmtId="0" fontId="7" fillId="0" borderId="15" xfId="2" applyNumberFormat="1" applyFont="1" applyFill="1" applyBorder="1" applyAlignment="1">
      <alignment horizontal="center" vertical="center" shrinkToFit="1"/>
    </xf>
    <xf numFmtId="0" fontId="7" fillId="0" borderId="0" xfId="0" applyFont="1" applyAlignment="1">
      <alignment horizontal="centerContinuous" vertical="center"/>
    </xf>
    <xf numFmtId="0" fontId="2" fillId="0" borderId="69" xfId="0" applyFont="1" applyBorder="1" applyAlignment="1">
      <alignment horizontal="center" vertical="center"/>
    </xf>
    <xf numFmtId="0" fontId="2" fillId="0" borderId="16" xfId="0" applyFont="1" applyBorder="1" applyAlignment="1">
      <alignment horizontal="center" vertical="center"/>
    </xf>
    <xf numFmtId="0" fontId="2" fillId="0" borderId="50" xfId="0" applyFont="1" applyBorder="1" applyAlignment="1">
      <alignment horizontal="center" vertical="center"/>
    </xf>
    <xf numFmtId="164" fontId="2" fillId="0" borderId="50" xfId="0" applyNumberFormat="1" applyFont="1" applyBorder="1" applyAlignment="1">
      <alignment horizontal="center" vertical="center"/>
    </xf>
    <xf numFmtId="1" fontId="45" fillId="9" borderId="51" xfId="0" applyNumberFormat="1" applyFont="1" applyFill="1" applyBorder="1" applyAlignment="1">
      <alignment horizontal="center" vertical="center"/>
    </xf>
    <xf numFmtId="1" fontId="45" fillId="9" borderId="24" xfId="0" applyNumberFormat="1" applyFont="1" applyFill="1" applyBorder="1" applyAlignment="1">
      <alignment horizontal="center" vertical="center"/>
    </xf>
    <xf numFmtId="1" fontId="4" fillId="0" borderId="0" xfId="0" applyNumberFormat="1" applyFont="1" applyAlignment="1">
      <alignment horizontal="center" vertical="center"/>
    </xf>
    <xf numFmtId="1" fontId="2" fillId="0" borderId="57" xfId="0" applyNumberFormat="1" applyFont="1" applyBorder="1" applyAlignment="1">
      <alignment horizontal="center" vertical="center"/>
    </xf>
    <xf numFmtId="1" fontId="2" fillId="0" borderId="52" xfId="0" applyNumberFormat="1" applyFont="1" applyBorder="1" applyAlignment="1">
      <alignment horizontal="center" vertical="center"/>
    </xf>
    <xf numFmtId="1" fontId="2" fillId="0" borderId="31" xfId="0" applyNumberFormat="1" applyFont="1" applyBorder="1" applyAlignment="1">
      <alignment horizontal="center" vertical="center"/>
    </xf>
    <xf numFmtId="165" fontId="2" fillId="0" borderId="0" xfId="0" applyNumberFormat="1" applyFont="1" applyAlignment="1">
      <alignment horizontal="center" vertical="center"/>
    </xf>
    <xf numFmtId="0" fontId="2" fillId="0" borderId="0" xfId="0" applyFont="1" applyAlignment="1">
      <alignment vertical="center"/>
    </xf>
    <xf numFmtId="0" fontId="7" fillId="0" borderId="24" xfId="2" applyNumberFormat="1" applyFont="1" applyBorder="1" applyAlignment="1">
      <alignment horizontal="center" vertical="center" shrinkToFit="1"/>
    </xf>
    <xf numFmtId="9" fontId="7" fillId="0" borderId="23" xfId="2" applyFont="1" applyFill="1" applyBorder="1" applyAlignment="1">
      <alignment horizontal="center" vertical="center" shrinkToFit="1"/>
    </xf>
    <xf numFmtId="0" fontId="47" fillId="0" borderId="28" xfId="0" applyFont="1" applyBorder="1" applyAlignment="1">
      <alignment horizontal="centerContinuous" vertical="center"/>
    </xf>
    <xf numFmtId="1" fontId="2" fillId="0" borderId="81" xfId="0" applyNumberFormat="1" applyFont="1" applyBorder="1" applyAlignment="1">
      <alignment horizontal="center" vertical="center" shrinkToFit="1"/>
    </xf>
    <xf numFmtId="1" fontId="2" fillId="0" borderId="58" xfId="0" applyNumberFormat="1" applyFont="1" applyBorder="1" applyAlignment="1">
      <alignment horizontal="center" vertical="center" shrinkToFit="1"/>
    </xf>
    <xf numFmtId="1" fontId="2" fillId="0" borderId="31" xfId="0" applyNumberFormat="1" applyFont="1" applyBorder="1" applyAlignment="1">
      <alignment horizontal="center" vertical="center" shrinkToFit="1"/>
    </xf>
    <xf numFmtId="1" fontId="2" fillId="0" borderId="52" xfId="0" applyNumberFormat="1" applyFont="1" applyBorder="1" applyAlignment="1">
      <alignment horizontal="center" vertical="center" shrinkToFit="1"/>
    </xf>
    <xf numFmtId="0" fontId="2" fillId="0" borderId="38" xfId="0" applyFont="1" applyBorder="1" applyAlignment="1">
      <alignment horizontal="left" vertical="center" shrinkToFit="1"/>
    </xf>
    <xf numFmtId="0" fontId="2" fillId="0" borderId="93" xfId="0" quotePrefix="1" applyFont="1" applyBorder="1" applyAlignment="1">
      <alignment horizontal="center" vertical="center"/>
    </xf>
    <xf numFmtId="164" fontId="2" fillId="0" borderId="93" xfId="0" applyNumberFormat="1" applyFont="1" applyBorder="1" applyAlignment="1">
      <alignment horizontal="center" vertical="center"/>
    </xf>
    <xf numFmtId="0" fontId="2" fillId="0" borderId="68" xfId="0" quotePrefix="1" applyFont="1" applyBorder="1" applyAlignment="1">
      <alignment horizontal="center" vertical="center"/>
    </xf>
    <xf numFmtId="0" fontId="5" fillId="0" borderId="68" xfId="0" applyFont="1" applyBorder="1" applyAlignment="1">
      <alignment horizontal="center" vertical="center"/>
    </xf>
    <xf numFmtId="9" fontId="5" fillId="0" borderId="68" xfId="0" applyNumberFormat="1" applyFont="1" applyBorder="1" applyAlignment="1">
      <alignment horizontal="center" vertical="center"/>
    </xf>
    <xf numFmtId="164" fontId="5" fillId="0" borderId="68" xfId="0" applyNumberFormat="1" applyFont="1" applyBorder="1" applyAlignment="1">
      <alignment horizontal="center" vertical="center"/>
    </xf>
    <xf numFmtId="164" fontId="5" fillId="0" borderId="70" xfId="0" applyNumberFormat="1" applyFont="1" applyBorder="1" applyAlignment="1">
      <alignment horizontal="centerContinuous" vertical="center"/>
    </xf>
    <xf numFmtId="164" fontId="2" fillId="0" borderId="95" xfId="0" applyNumberFormat="1" applyFont="1" applyBorder="1" applyAlignment="1">
      <alignment horizontal="centerContinuous" vertical="center"/>
    </xf>
    <xf numFmtId="0" fontId="5" fillId="0" borderId="96" xfId="0" quotePrefix="1" applyFont="1" applyBorder="1" applyAlignment="1">
      <alignment horizontal="centerContinuous" vertical="center"/>
    </xf>
    <xf numFmtId="0" fontId="2" fillId="0" borderId="46" xfId="0" applyFont="1" applyBorder="1" applyAlignment="1">
      <alignment horizontal="center" vertical="center" shrinkToFit="1"/>
    </xf>
    <xf numFmtId="0" fontId="2" fillId="0" borderId="97" xfId="0" applyFont="1" applyBorder="1" applyAlignment="1">
      <alignment horizontal="center" vertical="center"/>
    </xf>
    <xf numFmtId="0" fontId="2" fillId="0" borderId="98" xfId="0" applyFont="1" applyBorder="1" applyAlignment="1">
      <alignment horizontal="center" vertical="center"/>
    </xf>
    <xf numFmtId="0" fontId="2" fillId="0" borderId="98" xfId="0" quotePrefix="1" applyFont="1" applyBorder="1" applyAlignment="1">
      <alignment horizontal="center" vertical="center" wrapText="1"/>
    </xf>
    <xf numFmtId="49" fontId="2" fillId="0" borderId="98" xfId="2" applyNumberFormat="1" applyFont="1" applyFill="1" applyBorder="1" applyAlignment="1">
      <alignment horizontal="center" vertical="center"/>
    </xf>
    <xf numFmtId="0" fontId="2" fillId="8" borderId="98" xfId="0" applyFont="1" applyFill="1" applyBorder="1" applyAlignment="1">
      <alignment horizontal="center" vertical="center" shrinkToFit="1"/>
    </xf>
    <xf numFmtId="164" fontId="2" fillId="8" borderId="98" xfId="0" applyNumberFormat="1" applyFont="1" applyFill="1" applyBorder="1" applyAlignment="1">
      <alignment horizontal="center" vertical="center"/>
    </xf>
    <xf numFmtId="0" fontId="5" fillId="0" borderId="50" xfId="0" quotePrefix="1" applyFont="1" applyBorder="1" applyAlignment="1">
      <alignment horizontal="center" vertical="center" wrapText="1"/>
    </xf>
    <xf numFmtId="49" fontId="2" fillId="0" borderId="50" xfId="2" applyNumberFormat="1" applyFont="1" applyBorder="1" applyAlignment="1">
      <alignment horizontal="center" vertical="center"/>
    </xf>
    <xf numFmtId="0" fontId="2" fillId="0" borderId="50" xfId="0" applyFont="1" applyBorder="1" applyAlignment="1">
      <alignment horizontal="center" vertical="center" shrinkToFit="1"/>
    </xf>
    <xf numFmtId="164" fontId="5" fillId="0" borderId="51" xfId="0" applyNumberFormat="1" applyFont="1" applyBorder="1" applyAlignment="1">
      <alignment horizontal="center" vertical="center"/>
    </xf>
    <xf numFmtId="0" fontId="4" fillId="0" borderId="30" xfId="0" applyFont="1" applyBorder="1" applyAlignment="1">
      <alignment horizontal="center" vertical="center"/>
    </xf>
    <xf numFmtId="0" fontId="2" fillId="0" borderId="98" xfId="0" quotePrefix="1" applyFont="1" applyBorder="1" applyAlignment="1">
      <alignment horizontal="center" vertical="center"/>
    </xf>
    <xf numFmtId="164" fontId="5" fillId="0" borderId="98" xfId="0" applyNumberFormat="1" applyFont="1" applyBorder="1" applyAlignment="1">
      <alignment horizontal="center" vertical="center"/>
    </xf>
    <xf numFmtId="9" fontId="7" fillId="0" borderId="62" xfId="2" applyFont="1" applyBorder="1" applyAlignment="1">
      <alignment horizontal="center" shrinkToFit="1"/>
    </xf>
    <xf numFmtId="9" fontId="7" fillId="0" borderId="15" xfId="2" applyFont="1" applyBorder="1" applyAlignment="1">
      <alignment horizontal="center" shrinkToFit="1"/>
    </xf>
    <xf numFmtId="164" fontId="5" fillId="0" borderId="94" xfId="0" applyNumberFormat="1" applyFont="1" applyBorder="1" applyAlignment="1">
      <alignment horizontal="center" vertical="center"/>
    </xf>
    <xf numFmtId="1" fontId="45" fillId="9" borderId="94" xfId="0" applyNumberFormat="1" applyFont="1" applyFill="1" applyBorder="1" applyAlignment="1">
      <alignment horizontal="center" vertical="center"/>
    </xf>
    <xf numFmtId="1" fontId="2" fillId="0" borderId="93" xfId="0" applyNumberFormat="1" applyFont="1" applyBorder="1" applyAlignment="1">
      <alignment horizontal="center" vertical="center"/>
    </xf>
    <xf numFmtId="0" fontId="2" fillId="0" borderId="92" xfId="0" applyFont="1" applyBorder="1" applyAlignment="1">
      <alignment horizontal="center" vertical="center"/>
    </xf>
    <xf numFmtId="0" fontId="2" fillId="0" borderId="93" xfId="0" applyFont="1" applyBorder="1" applyAlignment="1">
      <alignment horizontal="center" vertical="center"/>
    </xf>
    <xf numFmtId="0" fontId="2" fillId="0" borderId="93" xfId="0" quotePrefix="1" applyFont="1" applyBorder="1" applyAlignment="1">
      <alignment horizontal="center" vertical="center" wrapText="1"/>
    </xf>
    <xf numFmtId="49" fontId="2" fillId="0" borderId="93" xfId="2" applyNumberFormat="1" applyFont="1" applyFill="1" applyBorder="1" applyAlignment="1">
      <alignment horizontal="center" vertical="center"/>
    </xf>
    <xf numFmtId="164" fontId="2" fillId="8" borderId="68" xfId="0" applyNumberFormat="1" applyFont="1" applyFill="1" applyBorder="1" applyAlignment="1">
      <alignment horizontal="center" vertical="center"/>
    </xf>
    <xf numFmtId="1" fontId="2" fillId="0" borderId="101" xfId="0" applyNumberFormat="1" applyFont="1" applyBorder="1" applyAlignment="1">
      <alignment horizontal="center" vertical="center"/>
    </xf>
    <xf numFmtId="1" fontId="2" fillId="0" borderId="58" xfId="0" applyNumberFormat="1" applyFont="1" applyBorder="1" applyAlignment="1">
      <alignment horizontal="center" vertical="center"/>
    </xf>
    <xf numFmtId="0" fontId="2" fillId="0" borderId="99" xfId="0" applyFont="1" applyBorder="1" applyAlignment="1">
      <alignment horizontal="center" vertical="center"/>
    </xf>
    <xf numFmtId="0" fontId="2" fillId="0" borderId="100" xfId="0" applyFont="1" applyBorder="1" applyAlignment="1">
      <alignment horizontal="center" vertical="center"/>
    </xf>
    <xf numFmtId="0" fontId="2" fillId="0" borderId="71" xfId="0" applyFont="1" applyBorder="1" applyAlignment="1">
      <alignment horizontal="center" vertical="center"/>
    </xf>
    <xf numFmtId="0" fontId="5" fillId="0" borderId="30" xfId="0" applyFont="1" applyBorder="1" applyAlignment="1">
      <alignment horizontal="center" vertical="center"/>
    </xf>
    <xf numFmtId="0" fontId="2" fillId="0" borderId="72" xfId="0" applyFont="1" applyBorder="1" applyAlignment="1">
      <alignment horizontal="center" vertical="center"/>
    </xf>
    <xf numFmtId="0" fontId="2" fillId="0" borderId="73" xfId="0" applyFont="1" applyBorder="1" applyAlignment="1">
      <alignment horizontal="center" vertical="center"/>
    </xf>
    <xf numFmtId="49" fontId="2" fillId="0" borderId="73" xfId="0" applyNumberFormat="1" applyFont="1" applyBorder="1" applyAlignment="1">
      <alignment horizontal="center" vertical="center"/>
    </xf>
    <xf numFmtId="164" fontId="2" fillId="8" borderId="73" xfId="0" applyNumberFormat="1" applyFont="1" applyFill="1" applyBorder="1" applyAlignment="1">
      <alignment horizontal="center" vertical="center"/>
    </xf>
    <xf numFmtId="164" fontId="2" fillId="0" borderId="74" xfId="0" applyNumberFormat="1" applyFont="1" applyBorder="1" applyAlignment="1">
      <alignment horizontal="center" vertical="center"/>
    </xf>
    <xf numFmtId="1" fontId="45" fillId="9" borderId="74" xfId="0" applyNumberFormat="1" applyFont="1" applyFill="1" applyBorder="1" applyAlignment="1">
      <alignment horizontal="center" vertical="center"/>
    </xf>
    <xf numFmtId="1" fontId="2" fillId="0" borderId="73" xfId="0" applyNumberFormat="1" applyFont="1" applyBorder="1" applyAlignment="1">
      <alignment horizontal="center" vertical="center"/>
    </xf>
    <xf numFmtId="0" fontId="42" fillId="4" borderId="102" xfId="0" applyFont="1" applyFill="1" applyBorder="1" applyAlignment="1">
      <alignment horizontal="right" vertical="center"/>
    </xf>
    <xf numFmtId="0" fontId="2" fillId="0" borderId="39" xfId="0" applyFont="1" applyBorder="1" applyAlignment="1">
      <alignment horizontal="center" vertical="center" shrinkToFit="1"/>
    </xf>
    <xf numFmtId="0" fontId="2" fillId="0" borderId="39" xfId="0" applyFont="1" applyBorder="1" applyAlignment="1">
      <alignment horizontal="left" vertical="center"/>
    </xf>
    <xf numFmtId="0" fontId="2" fillId="0" borderId="40" xfId="0" applyFont="1" applyBorder="1" applyAlignment="1">
      <alignment horizontal="left" vertical="center" shrinkToFit="1"/>
    </xf>
    <xf numFmtId="1" fontId="2" fillId="10" borderId="81" xfId="0" applyNumberFormat="1" applyFont="1" applyFill="1" applyBorder="1" applyAlignment="1">
      <alignment horizontal="center" vertical="center"/>
    </xf>
    <xf numFmtId="1" fontId="2" fillId="10" borderId="58" xfId="0" applyNumberFormat="1" applyFont="1" applyFill="1" applyBorder="1" applyAlignment="1">
      <alignment horizontal="center" vertical="center"/>
    </xf>
    <xf numFmtId="0" fontId="2" fillId="10" borderId="24" xfId="0" applyFont="1" applyFill="1" applyBorder="1" applyAlignment="1">
      <alignment horizontal="center" vertical="center"/>
    </xf>
    <xf numFmtId="0" fontId="2" fillId="10" borderId="25" xfId="0" applyFont="1" applyFill="1" applyBorder="1" applyAlignment="1">
      <alignment horizontal="center" vertical="center"/>
    </xf>
    <xf numFmtId="0" fontId="2" fillId="10" borderId="14" xfId="0" applyFont="1" applyFill="1" applyBorder="1" applyAlignment="1">
      <alignment horizontal="center" vertical="center"/>
    </xf>
    <xf numFmtId="0" fontId="2" fillId="10" borderId="23" xfId="0" applyFont="1" applyFill="1" applyBorder="1" applyAlignment="1">
      <alignment horizontal="center" vertical="center"/>
    </xf>
    <xf numFmtId="49" fontId="2" fillId="10" borderId="23" xfId="2" applyNumberFormat="1" applyFont="1" applyFill="1" applyBorder="1" applyAlignment="1">
      <alignment horizontal="center" vertical="center"/>
    </xf>
    <xf numFmtId="0" fontId="2" fillId="10" borderId="23" xfId="0" applyFont="1" applyFill="1" applyBorder="1" applyAlignment="1">
      <alignment horizontal="center" vertical="center" shrinkToFit="1"/>
    </xf>
    <xf numFmtId="164" fontId="2" fillId="10" borderId="23" xfId="0" applyNumberFormat="1" applyFont="1" applyFill="1" applyBorder="1" applyAlignment="1">
      <alignment horizontal="center" vertical="center"/>
    </xf>
    <xf numFmtId="164" fontId="2" fillId="10" borderId="24" xfId="0" applyNumberFormat="1" applyFont="1" applyFill="1" applyBorder="1" applyAlignment="1">
      <alignment horizontal="center" vertical="center"/>
    </xf>
    <xf numFmtId="0" fontId="2" fillId="10" borderId="23" xfId="2" applyNumberFormat="1" applyFont="1" applyFill="1" applyBorder="1" applyAlignment="1">
      <alignment horizontal="center" vertical="center"/>
    </xf>
    <xf numFmtId="0" fontId="21" fillId="7" borderId="103" xfId="0" applyFont="1" applyFill="1" applyBorder="1" applyAlignment="1">
      <alignment horizontal="centerContinuous" vertical="center"/>
    </xf>
    <xf numFmtId="0" fontId="21" fillId="7" borderId="104" xfId="0" applyFont="1" applyFill="1" applyBorder="1" applyAlignment="1">
      <alignment horizontal="center" vertical="center"/>
    </xf>
    <xf numFmtId="1" fontId="21" fillId="7" borderId="28" xfId="0" applyNumberFormat="1" applyFont="1" applyFill="1" applyBorder="1" applyAlignment="1">
      <alignment horizontal="center" vertical="center"/>
    </xf>
    <xf numFmtId="0" fontId="2" fillId="0" borderId="35" xfId="0" applyFont="1" applyBorder="1" applyAlignment="1">
      <alignment horizontal="centerContinuous" vertical="center" shrinkToFit="1"/>
    </xf>
    <xf numFmtId="0" fontId="21" fillId="0" borderId="95" xfId="0" applyFont="1" applyBorder="1" applyAlignment="1">
      <alignment horizontal="centerContinuous" vertical="center"/>
    </xf>
    <xf numFmtId="0" fontId="21" fillId="0" borderId="90" xfId="0" applyFont="1" applyBorder="1" applyAlignment="1">
      <alignment horizontal="centerContinuous" vertical="center"/>
    </xf>
    <xf numFmtId="0" fontId="2" fillId="0" borderId="37" xfId="0" applyFont="1" applyBorder="1" applyAlignment="1">
      <alignment horizontal="center" vertical="center"/>
    </xf>
    <xf numFmtId="0" fontId="2" fillId="0" borderId="36" xfId="0" applyFont="1" applyBorder="1" applyAlignment="1">
      <alignment horizontal="center" vertical="center"/>
    </xf>
    <xf numFmtId="0" fontId="2" fillId="0" borderId="96" xfId="0" applyFont="1" applyBorder="1" applyAlignment="1">
      <alignment horizontal="centerContinuous" vertical="center"/>
    </xf>
    <xf numFmtId="1" fontId="2" fillId="0" borderId="87" xfId="0" applyNumberFormat="1" applyFont="1" applyBorder="1" applyAlignment="1">
      <alignment horizontal="center" vertical="center"/>
    </xf>
    <xf numFmtId="0" fontId="2" fillId="0" borderId="41" xfId="0" applyFont="1" applyBorder="1" applyAlignment="1">
      <alignment horizontal="centerContinuous" vertical="center" shrinkToFit="1"/>
    </xf>
    <xf numFmtId="0" fontId="2" fillId="0" borderId="75" xfId="0" applyFont="1" applyBorder="1" applyAlignment="1">
      <alignment horizontal="centerContinuous" vertical="center"/>
    </xf>
    <xf numFmtId="0" fontId="2" fillId="0" borderId="91" xfId="0" applyFont="1" applyBorder="1" applyAlignment="1">
      <alignment horizontal="centerContinuous" vertical="center"/>
    </xf>
    <xf numFmtId="49" fontId="2" fillId="0" borderId="43" xfId="0" applyNumberFormat="1" applyFont="1" applyBorder="1" applyAlignment="1">
      <alignment horizontal="center" vertical="center"/>
    </xf>
    <xf numFmtId="49" fontId="2" fillId="0" borderId="42" xfId="0" applyNumberFormat="1" applyFont="1" applyBorder="1" applyAlignment="1">
      <alignment horizontal="center" vertical="center"/>
    </xf>
    <xf numFmtId="0" fontId="2" fillId="0" borderId="76" xfId="0" applyFont="1" applyBorder="1" applyAlignment="1">
      <alignment horizontal="centerContinuous" vertical="center"/>
    </xf>
    <xf numFmtId="1" fontId="45" fillId="9" borderId="105" xfId="0" applyNumberFormat="1" applyFont="1" applyFill="1" applyBorder="1" applyAlignment="1">
      <alignment horizontal="center" vertical="center"/>
    </xf>
    <xf numFmtId="1" fontId="2" fillId="0" borderId="98" xfId="0" applyNumberFormat="1" applyFont="1" applyBorder="1" applyAlignment="1">
      <alignment horizontal="center" vertical="center"/>
    </xf>
    <xf numFmtId="0" fontId="2" fillId="0" borderId="106" xfId="0" applyFont="1" applyBorder="1" applyAlignment="1">
      <alignment horizontal="center" vertical="center"/>
    </xf>
    <xf numFmtId="164" fontId="5" fillId="0" borderId="105" xfId="0" applyNumberFormat="1" applyFont="1" applyBorder="1" applyAlignment="1">
      <alignment horizontal="center" vertical="center"/>
    </xf>
    <xf numFmtId="0" fontId="7" fillId="0" borderId="25" xfId="0" applyFont="1" applyBorder="1" applyAlignment="1">
      <alignment horizontal="center"/>
    </xf>
    <xf numFmtId="9" fontId="7" fillId="0" borderId="24" xfId="2" applyFont="1" applyFill="1" applyBorder="1" applyAlignment="1">
      <alignment horizontal="center" shrinkToFit="1"/>
    </xf>
    <xf numFmtId="0" fontId="2" fillId="0" borderId="93" xfId="0" applyFont="1" applyBorder="1" applyAlignment="1">
      <alignment horizontal="center" vertical="center" shrinkToFit="1"/>
    </xf>
    <xf numFmtId="9" fontId="7" fillId="0" borderId="62" xfId="2" applyFont="1" applyFill="1" applyBorder="1" applyAlignment="1">
      <alignment horizontal="center" shrinkToFit="1"/>
    </xf>
    <xf numFmtId="9" fontId="7" fillId="0" borderId="15" xfId="2" applyFont="1" applyFill="1" applyBorder="1" applyAlignment="1">
      <alignment horizontal="center" shrinkToFit="1"/>
    </xf>
    <xf numFmtId="0" fontId="7" fillId="0" borderId="15" xfId="2" applyNumberFormat="1" applyFont="1" applyFill="1" applyBorder="1" applyAlignment="1">
      <alignment horizontal="center" shrinkToFit="1"/>
    </xf>
    <xf numFmtId="1" fontId="2" fillId="0" borderId="79" xfId="0" applyNumberFormat="1" applyFont="1" applyBorder="1" applyAlignment="1">
      <alignment horizontal="centerContinuous" vertical="center"/>
    </xf>
    <xf numFmtId="0" fontId="26" fillId="0" borderId="15" xfId="0" applyFont="1" applyBorder="1" applyAlignment="1">
      <alignment horizontal="center" vertical="center"/>
    </xf>
    <xf numFmtId="49" fontId="26" fillId="0" borderId="15" xfId="0" applyNumberFormat="1" applyFont="1" applyBorder="1" applyAlignment="1">
      <alignment horizontal="center" vertical="center"/>
    </xf>
    <xf numFmtId="49" fontId="26" fillId="0" borderId="3" xfId="0" applyNumberFormat="1" applyFont="1" applyBorder="1" applyAlignment="1">
      <alignment horizontal="center" vertical="center"/>
    </xf>
    <xf numFmtId="49" fontId="26" fillId="0" borderId="22" xfId="0" applyNumberFormat="1" applyFont="1" applyBorder="1" applyAlignment="1">
      <alignment horizontal="center" vertical="center"/>
    </xf>
    <xf numFmtId="0" fontId="7" fillId="0" borderId="58" xfId="0" quotePrefix="1" applyFont="1" applyBorder="1" applyAlignment="1">
      <alignment horizontal="centerContinuous" vertical="center"/>
    </xf>
    <xf numFmtId="0" fontId="10" fillId="0" borderId="80" xfId="0" applyFont="1" applyBorder="1" applyAlignment="1">
      <alignment horizontal="centerContinuous" vertical="center" shrinkToFit="1"/>
    </xf>
    <xf numFmtId="0" fontId="51" fillId="0" borderId="58" xfId="0" applyFont="1" applyBorder="1" applyAlignment="1">
      <alignment horizontal="centerContinuous" vertical="center"/>
    </xf>
    <xf numFmtId="0" fontId="7" fillId="0" borderId="31" xfId="0" applyFont="1" applyBorder="1" applyAlignment="1">
      <alignment horizontal="centerContinuous" vertical="center"/>
    </xf>
    <xf numFmtId="0" fontId="7" fillId="0" borderId="52" xfId="0" applyFont="1" applyBorder="1" applyAlignment="1">
      <alignment horizontal="centerContinuous" vertical="center"/>
    </xf>
    <xf numFmtId="0" fontId="4" fillId="0" borderId="16" xfId="0" applyFont="1" applyBorder="1" applyAlignment="1">
      <alignment horizontal="center" vertical="center"/>
    </xf>
    <xf numFmtId="0" fontId="53" fillId="0" borderId="31" xfId="0" applyFont="1" applyBorder="1" applyAlignment="1">
      <alignment horizontal="centerContinuous" vertical="center"/>
    </xf>
    <xf numFmtId="0" fontId="9" fillId="0" borderId="3" xfId="0" quotePrefix="1" applyFont="1" applyBorder="1" applyAlignment="1">
      <alignment horizontal="center" vertical="center"/>
    </xf>
    <xf numFmtId="0" fontId="7" fillId="0" borderId="22" xfId="0" quotePrefix="1" applyFont="1" applyBorder="1" applyAlignment="1">
      <alignment horizontal="center" vertical="center"/>
    </xf>
    <xf numFmtId="0" fontId="2" fillId="0" borderId="110" xfId="0" applyFont="1" applyBorder="1" applyAlignment="1">
      <alignment horizontal="center" vertical="center" shrinkToFit="1"/>
    </xf>
    <xf numFmtId="0" fontId="2" fillId="0" borderId="111" xfId="0" applyFont="1" applyBorder="1" applyAlignment="1">
      <alignment horizontal="center" vertical="center"/>
    </xf>
    <xf numFmtId="0" fontId="2" fillId="0" borderId="111" xfId="0" quotePrefix="1" applyFont="1" applyBorder="1" applyAlignment="1">
      <alignment horizontal="center" vertical="center"/>
    </xf>
    <xf numFmtId="9" fontId="2" fillId="0" borderId="111" xfId="0" applyNumberFormat="1" applyFont="1" applyBorder="1" applyAlignment="1">
      <alignment horizontal="center" vertical="center"/>
    </xf>
    <xf numFmtId="49" fontId="2" fillId="0" borderId="111" xfId="0" quotePrefix="1" applyNumberFormat="1" applyFont="1" applyBorder="1" applyAlignment="1">
      <alignment horizontal="center" vertical="center"/>
    </xf>
    <xf numFmtId="164" fontId="2" fillId="0" borderId="111" xfId="0" applyNumberFormat="1" applyFont="1" applyBorder="1" applyAlignment="1">
      <alignment horizontal="center" vertical="center"/>
    </xf>
    <xf numFmtId="164" fontId="2" fillId="0" borderId="112" xfId="0" applyNumberFormat="1" applyFont="1" applyBorder="1" applyAlignment="1">
      <alignment horizontal="centerContinuous" vertical="center"/>
    </xf>
    <xf numFmtId="164" fontId="2" fillId="0" borderId="113" xfId="0" applyNumberFormat="1" applyFont="1" applyBorder="1" applyAlignment="1">
      <alignment horizontal="centerContinuous" vertical="center"/>
    </xf>
    <xf numFmtId="0" fontId="2" fillId="0" borderId="114" xfId="0" quotePrefix="1" applyFont="1" applyBorder="1" applyAlignment="1">
      <alignment horizontal="centerContinuous" vertical="center"/>
    </xf>
    <xf numFmtId="0" fontId="2" fillId="0" borderId="37" xfId="0" applyFont="1" applyBorder="1" applyAlignment="1">
      <alignment horizontal="left" vertical="center"/>
    </xf>
    <xf numFmtId="9" fontId="5" fillId="0" borderId="0" xfId="2" applyFont="1" applyBorder="1" applyAlignment="1">
      <alignment horizontal="center" vertical="center"/>
    </xf>
    <xf numFmtId="0" fontId="5" fillId="0" borderId="49" xfId="0" applyFont="1" applyBorder="1" applyAlignment="1">
      <alignment horizontal="center" vertical="center"/>
    </xf>
    <xf numFmtId="0" fontId="5" fillId="0" borderId="43" xfId="0" applyFont="1" applyBorder="1" applyAlignment="1">
      <alignment horizontal="center" vertical="center"/>
    </xf>
    <xf numFmtId="0" fontId="43" fillId="9" borderId="32" xfId="0" applyFont="1" applyFill="1" applyBorder="1" applyAlignment="1">
      <alignment horizontal="center" vertical="center"/>
    </xf>
    <xf numFmtId="0" fontId="40" fillId="0" borderId="23" xfId="0" applyFont="1" applyBorder="1" applyAlignment="1">
      <alignment horizontal="center" vertical="center"/>
    </xf>
    <xf numFmtId="1" fontId="7" fillId="0" borderId="23" xfId="0" applyNumberFormat="1" applyFont="1" applyBorder="1" applyAlignment="1">
      <alignment horizontal="center" vertical="center"/>
    </xf>
    <xf numFmtId="49" fontId="7" fillId="0" borderId="23" xfId="0" applyNumberFormat="1" applyFont="1" applyBorder="1" applyAlignment="1">
      <alignment horizontal="center" vertical="center"/>
    </xf>
    <xf numFmtId="0" fontId="43" fillId="0" borderId="62" xfId="0" applyFont="1" applyBorder="1" applyAlignment="1">
      <alignment horizontal="center" vertical="center"/>
    </xf>
    <xf numFmtId="1" fontId="7" fillId="0" borderId="62" xfId="0" applyNumberFormat="1" applyFont="1" applyBorder="1" applyAlignment="1">
      <alignment horizontal="center" vertical="center"/>
    </xf>
    <xf numFmtId="49" fontId="7" fillId="0" borderId="62" xfId="0" applyNumberFormat="1" applyFont="1" applyBorder="1" applyAlignment="1">
      <alignment horizontal="center" vertical="center"/>
    </xf>
    <xf numFmtId="1" fontId="7" fillId="0" borderId="26" xfId="0" applyNumberFormat="1" applyFont="1" applyBorder="1" applyAlignment="1">
      <alignment horizontal="center" vertical="center"/>
    </xf>
    <xf numFmtId="1" fontId="7" fillId="0" borderId="13" xfId="0" applyNumberFormat="1" applyFont="1" applyBorder="1" applyAlignment="1">
      <alignment horizontal="center" vertical="center"/>
    </xf>
    <xf numFmtId="0" fontId="53" fillId="8" borderId="31" xfId="0" applyFont="1" applyFill="1" applyBorder="1" applyAlignment="1">
      <alignment horizontal="center" vertical="center" shrinkToFit="1"/>
    </xf>
    <xf numFmtId="0" fontId="53" fillId="8" borderId="52" xfId="0" applyFont="1" applyFill="1" applyBorder="1" applyAlignment="1">
      <alignment horizontal="center" vertical="center" shrinkToFit="1"/>
    </xf>
    <xf numFmtId="0" fontId="53" fillId="0" borderId="58" xfId="0" applyFont="1" applyBorder="1" applyAlignment="1">
      <alignment horizontal="centerContinuous" vertical="center"/>
    </xf>
    <xf numFmtId="0" fontId="53" fillId="0" borderId="57" xfId="0" applyFont="1" applyBorder="1" applyAlignment="1">
      <alignment horizontal="centerContinuous" vertical="center"/>
    </xf>
    <xf numFmtId="0" fontId="2" fillId="0" borderId="0" xfId="5" applyAlignment="1">
      <alignment vertical="center"/>
    </xf>
    <xf numFmtId="0" fontId="4" fillId="0" borderId="0" xfId="5" applyFont="1" applyAlignment="1">
      <alignment horizontal="right" vertical="center"/>
    </xf>
    <xf numFmtId="0" fontId="2" fillId="0" borderId="0" xfId="5" applyAlignment="1">
      <alignment horizontal="left" vertical="center"/>
    </xf>
    <xf numFmtId="0" fontId="7" fillId="0" borderId="0" xfId="5" applyFont="1" applyAlignment="1">
      <alignment horizontal="left" vertical="center"/>
    </xf>
    <xf numFmtId="0" fontId="7" fillId="0" borderId="51" xfId="2" applyNumberFormat="1" applyFont="1" applyFill="1" applyBorder="1" applyAlignment="1">
      <alignment horizontal="center" shrinkToFit="1"/>
    </xf>
    <xf numFmtId="0" fontId="7" fillId="0" borderId="51" xfId="2" applyNumberFormat="1" applyFont="1" applyFill="1" applyBorder="1" applyAlignment="1">
      <alignment horizontal="center" vertical="center" shrinkToFit="1"/>
    </xf>
    <xf numFmtId="9" fontId="7" fillId="0" borderId="51" xfId="7" applyFont="1" applyFill="1" applyBorder="1" applyAlignment="1">
      <alignment horizontal="center" shrinkToFit="1"/>
    </xf>
    <xf numFmtId="9" fontId="7" fillId="0" borderId="50" xfId="2" applyFont="1" applyFill="1" applyBorder="1" applyAlignment="1">
      <alignment horizontal="center" shrinkToFit="1"/>
    </xf>
    <xf numFmtId="0" fontId="7" fillId="0" borderId="50" xfId="5" applyFont="1" applyBorder="1" applyAlignment="1">
      <alignment horizontal="center" vertical="center"/>
    </xf>
    <xf numFmtId="0" fontId="59" fillId="0" borderId="8" xfId="5" applyFont="1" applyBorder="1" applyAlignment="1">
      <alignment horizontal="center" vertical="center" shrinkToFit="1"/>
    </xf>
    <xf numFmtId="0" fontId="7" fillId="0" borderId="24" xfId="10" applyNumberFormat="1" applyFont="1" applyFill="1" applyBorder="1" applyAlignment="1">
      <alignment horizontal="center" vertical="center" shrinkToFit="1"/>
    </xf>
    <xf numFmtId="0" fontId="7" fillId="0" borderId="23" xfId="5" applyFont="1" applyBorder="1" applyAlignment="1">
      <alignment horizontal="center" vertical="center"/>
    </xf>
    <xf numFmtId="0" fontId="59" fillId="0" borderId="1" xfId="5" applyFont="1" applyBorder="1" applyAlignment="1">
      <alignment horizontal="center" vertical="center" shrinkToFit="1"/>
    </xf>
    <xf numFmtId="0" fontId="7" fillId="0" borderId="24" xfId="5" applyFont="1" applyBorder="1" applyAlignment="1">
      <alignment horizontal="center" shrinkToFit="1"/>
    </xf>
    <xf numFmtId="9" fontId="7" fillId="0" borderId="24" xfId="7" applyFont="1" applyFill="1" applyBorder="1" applyAlignment="1">
      <alignment horizontal="center" shrinkToFit="1"/>
    </xf>
    <xf numFmtId="0" fontId="7" fillId="0" borderId="23" xfId="5" applyFont="1" applyBorder="1" applyAlignment="1">
      <alignment horizontal="center" vertical="center" shrinkToFit="1"/>
    </xf>
    <xf numFmtId="0" fontId="7" fillId="0" borderId="24" xfId="5" applyFont="1" applyBorder="1" applyAlignment="1">
      <alignment horizontal="center"/>
    </xf>
    <xf numFmtId="0" fontId="7" fillId="0" borderId="15" xfId="5" applyFont="1" applyBorder="1" applyAlignment="1">
      <alignment horizontal="center"/>
    </xf>
    <xf numFmtId="0" fontId="7" fillId="0" borderId="62" xfId="5" applyFont="1" applyBorder="1" applyAlignment="1">
      <alignment horizontal="center" vertical="center"/>
    </xf>
    <xf numFmtId="0" fontId="59" fillId="0" borderId="61" xfId="5" applyFont="1" applyBorder="1" applyAlignment="1">
      <alignment horizontal="center" vertical="center" shrinkToFit="1"/>
    </xf>
    <xf numFmtId="0" fontId="7" fillId="0" borderId="24" xfId="7" applyNumberFormat="1" applyFont="1" applyFill="1" applyBorder="1" applyAlignment="1">
      <alignment horizontal="center" shrinkToFit="1"/>
    </xf>
    <xf numFmtId="0" fontId="7" fillId="0" borderId="24" xfId="7" applyNumberFormat="1" applyFont="1" applyFill="1" applyBorder="1" applyAlignment="1">
      <alignment horizontal="center" vertical="center" shrinkToFit="1"/>
    </xf>
    <xf numFmtId="9" fontId="7" fillId="0" borderId="24" xfId="7" applyFont="1" applyFill="1" applyBorder="1" applyAlignment="1">
      <alignment horizontal="center" vertical="center" shrinkToFit="1"/>
    </xf>
    <xf numFmtId="9" fontId="7" fillId="0" borderId="23" xfId="7" applyFont="1" applyFill="1" applyBorder="1" applyAlignment="1">
      <alignment horizontal="center" shrinkToFit="1"/>
    </xf>
    <xf numFmtId="0" fontId="7" fillId="0" borderId="24" xfId="5" applyFont="1" applyBorder="1" applyAlignment="1">
      <alignment horizontal="center" vertical="center"/>
    </xf>
    <xf numFmtId="9" fontId="7" fillId="0" borderId="24" xfId="2" applyFont="1" applyBorder="1" applyAlignment="1">
      <alignment horizontal="center" vertical="center" shrinkToFit="1"/>
    </xf>
    <xf numFmtId="0" fontId="7" fillId="0" borderId="15" xfId="2" applyNumberFormat="1" applyFont="1" applyBorder="1" applyAlignment="1">
      <alignment horizontal="center" vertical="center" shrinkToFit="1"/>
    </xf>
    <xf numFmtId="9" fontId="7" fillId="0" borderId="15" xfId="2" applyFont="1" applyBorder="1" applyAlignment="1">
      <alignment horizontal="center" vertical="center" shrinkToFit="1"/>
    </xf>
    <xf numFmtId="0" fontId="7" fillId="0" borderId="62" xfId="5" applyFont="1" applyBorder="1" applyAlignment="1">
      <alignment horizontal="center" vertical="center" shrinkToFit="1"/>
    </xf>
    <xf numFmtId="9" fontId="7" fillId="0" borderId="23" xfId="2" applyFont="1" applyBorder="1" applyAlignment="1">
      <alignment horizontal="center" vertical="center" shrinkToFit="1"/>
    </xf>
    <xf numFmtId="0" fontId="4" fillId="0" borderId="0" xfId="5" applyFont="1" applyAlignment="1">
      <alignment vertical="center"/>
    </xf>
    <xf numFmtId="0" fontId="16" fillId="0" borderId="0" xfId="5" applyFont="1" applyAlignment="1">
      <alignment horizontal="centerContinuous" vertical="center"/>
    </xf>
    <xf numFmtId="0" fontId="6" fillId="0" borderId="0" xfId="5" applyFont="1" applyAlignment="1">
      <alignment horizontal="centerContinuous" vertical="center"/>
    </xf>
    <xf numFmtId="0" fontId="60" fillId="0" borderId="21" xfId="5" applyFont="1" applyBorder="1" applyAlignment="1">
      <alignment horizontal="centerContinuous" vertical="center"/>
    </xf>
    <xf numFmtId="0" fontId="7" fillId="0" borderId="51" xfId="10" applyNumberFormat="1" applyFont="1" applyFill="1" applyBorder="1" applyAlignment="1">
      <alignment horizontal="center" vertical="center" shrinkToFit="1"/>
    </xf>
    <xf numFmtId="9" fontId="7" fillId="0" borderId="51" xfId="2" applyFont="1" applyFill="1" applyBorder="1" applyAlignment="1">
      <alignment horizontal="center" vertical="center" shrinkToFit="1"/>
    </xf>
    <xf numFmtId="9" fontId="7" fillId="0" borderId="50" xfId="2" applyFont="1" applyFill="1" applyBorder="1" applyAlignment="1">
      <alignment horizontal="center" vertical="center" shrinkToFit="1"/>
    </xf>
    <xf numFmtId="0" fontId="7" fillId="0" borderId="15" xfId="5" applyFont="1" applyBorder="1" applyAlignment="1">
      <alignment horizontal="center" shrinkToFit="1"/>
    </xf>
    <xf numFmtId="9" fontId="7" fillId="0" borderId="15" xfId="2" applyFont="1" applyFill="1" applyBorder="1" applyAlignment="1">
      <alignment horizontal="center" vertical="center" shrinkToFit="1"/>
    </xf>
    <xf numFmtId="49" fontId="17" fillId="0" borderId="29" xfId="0" applyNumberFormat="1" applyFont="1" applyBorder="1" applyAlignment="1">
      <alignment horizontal="center" shrinkToFit="1"/>
    </xf>
    <xf numFmtId="0" fontId="12" fillId="11" borderId="59" xfId="5" applyFont="1" applyFill="1" applyBorder="1" applyAlignment="1">
      <alignment horizontal="centerContinuous" vertical="center"/>
    </xf>
    <xf numFmtId="0" fontId="12" fillId="11" borderId="33" xfId="5" applyFont="1" applyFill="1" applyBorder="1" applyAlignment="1">
      <alignment horizontal="center" vertical="center"/>
    </xf>
    <xf numFmtId="0" fontId="21" fillId="11" borderId="33" xfId="5" applyFont="1" applyFill="1" applyBorder="1" applyAlignment="1">
      <alignment horizontal="center" vertical="center"/>
    </xf>
    <xf numFmtId="0" fontId="56" fillId="10" borderId="64" xfId="0" applyFont="1" applyFill="1" applyBorder="1" applyAlignment="1">
      <alignment horizontal="center" vertical="center"/>
    </xf>
    <xf numFmtId="0" fontId="48" fillId="0" borderId="28" xfId="0" applyFont="1" applyBorder="1" applyAlignment="1">
      <alignment horizontal="centerContinuous" vertical="center"/>
    </xf>
    <xf numFmtId="0" fontId="50" fillId="0" borderId="28" xfId="0" applyFont="1" applyBorder="1" applyAlignment="1">
      <alignment horizontal="centerContinuous" vertical="center"/>
    </xf>
    <xf numFmtId="0" fontId="49" fillId="0" borderId="28" xfId="0" applyFont="1" applyBorder="1" applyAlignment="1">
      <alignment horizontal="centerContinuous" vertical="center"/>
    </xf>
    <xf numFmtId="0" fontId="2" fillId="0" borderId="72" xfId="0" applyFont="1" applyBorder="1" applyAlignment="1">
      <alignment horizontal="center" vertical="center" shrinkToFit="1"/>
    </xf>
    <xf numFmtId="0" fontId="2" fillId="0" borderId="73" xfId="0" quotePrefix="1" applyFont="1" applyBorder="1" applyAlignment="1">
      <alignment horizontal="center" vertical="center"/>
    </xf>
    <xf numFmtId="9" fontId="2" fillId="0" borderId="73" xfId="0" applyNumberFormat="1" applyFont="1" applyBorder="1" applyAlignment="1">
      <alignment horizontal="center" vertical="center"/>
    </xf>
    <xf numFmtId="164" fontId="2" fillId="0" borderId="73" xfId="0" applyNumberFormat="1" applyFont="1" applyBorder="1" applyAlignment="1">
      <alignment horizontal="center" vertical="center"/>
    </xf>
    <xf numFmtId="164" fontId="2" fillId="0" borderId="74" xfId="0" applyNumberFormat="1" applyFont="1" applyBorder="1" applyAlignment="1">
      <alignment horizontal="centerContinuous" vertical="center"/>
    </xf>
    <xf numFmtId="164" fontId="2" fillId="0" borderId="75" xfId="0" applyNumberFormat="1" applyFont="1" applyBorder="1" applyAlignment="1">
      <alignment horizontal="centerContinuous" vertical="center"/>
    </xf>
    <xf numFmtId="1" fontId="7" fillId="0" borderId="83" xfId="0" applyNumberFormat="1" applyFont="1" applyBorder="1" applyAlignment="1">
      <alignment horizontal="centerContinuous" vertical="center"/>
    </xf>
    <xf numFmtId="1" fontId="2" fillId="0" borderId="115" xfId="0" applyNumberFormat="1" applyFont="1" applyBorder="1" applyAlignment="1">
      <alignment horizontal="centerContinuous" vertical="center"/>
    </xf>
    <xf numFmtId="1" fontId="7" fillId="0" borderId="116" xfId="0" applyNumberFormat="1" applyFont="1" applyBorder="1" applyAlignment="1">
      <alignment horizontal="centerContinuous" vertical="center"/>
    </xf>
    <xf numFmtId="37" fontId="7" fillId="0" borderId="117" xfId="9" applyNumberFormat="1" applyFont="1" applyFill="1" applyBorder="1" applyAlignment="1">
      <alignment horizontal="centerContinuous" vertical="center"/>
    </xf>
    <xf numFmtId="0" fontId="7" fillId="0" borderId="118" xfId="0" applyFont="1" applyBorder="1" applyAlignment="1">
      <alignment horizontal="centerContinuous" vertical="center"/>
    </xf>
    <xf numFmtId="0" fontId="7" fillId="0" borderId="13" xfId="0" applyFont="1" applyBorder="1" applyAlignment="1">
      <alignment horizontal="center" vertical="center"/>
    </xf>
    <xf numFmtId="0" fontId="2" fillId="0" borderId="119" xfId="0" applyFont="1" applyBorder="1" applyAlignment="1">
      <alignment horizontal="center" vertical="center" shrinkToFit="1"/>
    </xf>
    <xf numFmtId="0" fontId="9" fillId="10" borderId="3" xfId="0" quotePrefix="1" applyFont="1" applyFill="1" applyBorder="1" applyAlignment="1">
      <alignment horizontal="center" vertical="center"/>
    </xf>
    <xf numFmtId="0" fontId="57" fillId="2" borderId="120" xfId="0" applyFont="1" applyFill="1" applyBorder="1" applyAlignment="1">
      <alignment horizontal="right" vertical="center"/>
    </xf>
    <xf numFmtId="0" fontId="57" fillId="2" borderId="121" xfId="0" applyFont="1" applyFill="1" applyBorder="1" applyAlignment="1">
      <alignment horizontal="left" vertical="center"/>
    </xf>
    <xf numFmtId="0" fontId="20" fillId="2" borderId="121" xfId="0" applyFont="1" applyFill="1" applyBorder="1" applyAlignment="1">
      <alignment horizontal="left" vertical="center"/>
    </xf>
    <xf numFmtId="0" fontId="4" fillId="2" borderId="121" xfId="0" applyFont="1" applyFill="1" applyBorder="1" applyAlignment="1">
      <alignment horizontal="centerContinuous" vertical="center"/>
    </xf>
    <xf numFmtId="0" fontId="54" fillId="2" borderId="121" xfId="0" applyFont="1" applyFill="1" applyBorder="1" applyAlignment="1">
      <alignment horizontal="center" vertical="center"/>
    </xf>
    <xf numFmtId="0" fontId="63" fillId="2" borderId="122" xfId="1" applyFont="1" applyFill="1" applyBorder="1" applyAlignment="1" applyProtection="1">
      <alignment horizontal="right" vertical="center"/>
    </xf>
    <xf numFmtId="0" fontId="64" fillId="0" borderId="123" xfId="0" applyFont="1" applyBorder="1" applyAlignment="1">
      <alignment horizontal="centerContinuous" vertical="center"/>
    </xf>
    <xf numFmtId="0" fontId="6" fillId="0" borderId="124" xfId="0" applyFont="1" applyBorder="1" applyAlignment="1">
      <alignment horizontal="centerContinuous" vertical="center"/>
    </xf>
    <xf numFmtId="0" fontId="6" fillId="0" borderId="125" xfId="0" applyFont="1" applyBorder="1" applyAlignment="1">
      <alignment horizontal="centerContinuous" vertical="center"/>
    </xf>
    <xf numFmtId="0" fontId="61" fillId="9" borderId="61" xfId="0" applyFont="1" applyFill="1" applyBorder="1" applyAlignment="1">
      <alignment horizontal="centerContinuous" vertical="center"/>
    </xf>
    <xf numFmtId="0" fontId="61" fillId="9" borderId="126" xfId="0" applyFont="1" applyFill="1" applyBorder="1" applyAlignment="1">
      <alignment horizontal="center" vertical="center"/>
    </xf>
    <xf numFmtId="0" fontId="61" fillId="9" borderId="127" xfId="0" applyFont="1" applyFill="1" applyBorder="1" applyAlignment="1">
      <alignment horizontal="center" vertical="center"/>
    </xf>
    <xf numFmtId="0" fontId="61" fillId="9" borderId="63" xfId="0" applyFont="1" applyFill="1" applyBorder="1" applyAlignment="1">
      <alignment horizontal="center" vertical="center"/>
    </xf>
    <xf numFmtId="0" fontId="7" fillId="0" borderId="1" xfId="0" applyFont="1" applyBorder="1" applyAlignment="1">
      <alignment horizontal="center" vertical="center" shrinkToFit="1"/>
    </xf>
    <xf numFmtId="0" fontId="65" fillId="5" borderId="25" xfId="2" applyNumberFormat="1" applyFont="1" applyFill="1" applyBorder="1" applyAlignment="1">
      <alignment horizontal="center" vertical="center" shrinkToFit="1"/>
    </xf>
    <xf numFmtId="0" fontId="7" fillId="0" borderId="61" xfId="0" applyFont="1" applyBorder="1" applyAlignment="1">
      <alignment horizontal="center" vertical="center" shrinkToFit="1"/>
    </xf>
    <xf numFmtId="0" fontId="65" fillId="5" borderId="29" xfId="2" applyNumberFormat="1" applyFont="1" applyFill="1" applyBorder="1" applyAlignment="1">
      <alignment horizontal="center" vertical="center" shrinkToFit="1"/>
    </xf>
    <xf numFmtId="0" fontId="65" fillId="5" borderId="30" xfId="2" applyNumberFormat="1" applyFont="1" applyFill="1" applyBorder="1" applyAlignment="1">
      <alignment horizontal="center" vertical="center" shrinkToFit="1"/>
    </xf>
    <xf numFmtId="0" fontId="53" fillId="0" borderId="31" xfId="0" quotePrefix="1" applyFont="1" applyBorder="1" applyAlignment="1">
      <alignment horizontal="center" vertical="center" shrinkToFit="1"/>
    </xf>
    <xf numFmtId="0" fontId="7" fillId="6" borderId="24" xfId="0" applyFont="1" applyFill="1" applyBorder="1" applyAlignment="1">
      <alignment horizontal="center" vertical="center"/>
    </xf>
    <xf numFmtId="9" fontId="7" fillId="0" borderId="62" xfId="2" applyFont="1" applyFill="1" applyBorder="1" applyAlignment="1">
      <alignment horizontal="center" vertical="center" shrinkToFit="1"/>
    </xf>
    <xf numFmtId="0" fontId="7" fillId="0" borderId="128" xfId="0" applyFont="1" applyBorder="1" applyAlignment="1">
      <alignment horizontal="center" vertical="center" wrapText="1"/>
    </xf>
    <xf numFmtId="0" fontId="7" fillId="0" borderId="25" xfId="5" applyFont="1" applyBorder="1" applyAlignment="1">
      <alignment horizontal="center" vertical="center"/>
    </xf>
    <xf numFmtId="0" fontId="7" fillId="0" borderId="25" xfId="0" applyFont="1" applyBorder="1" applyAlignment="1">
      <alignment horizontal="center" vertical="center" wrapText="1"/>
    </xf>
    <xf numFmtId="0" fontId="12" fillId="11" borderId="33" xfId="0" applyFont="1" applyFill="1" applyBorder="1" applyAlignment="1">
      <alignment horizontal="center" vertical="center" wrapText="1"/>
    </xf>
    <xf numFmtId="0" fontId="12" fillId="11" borderId="60" xfId="0" applyFont="1" applyFill="1" applyBorder="1" applyAlignment="1">
      <alignment horizontal="centerContinuous" vertical="center" wrapText="1"/>
    </xf>
    <xf numFmtId="0" fontId="6" fillId="0" borderId="0" xfId="0" applyFont="1" applyAlignment="1">
      <alignment vertical="center" wrapText="1"/>
    </xf>
    <xf numFmtId="0" fontId="7" fillId="0" borderId="0" xfId="0" applyFont="1" applyAlignment="1">
      <alignment vertical="center" wrapText="1"/>
    </xf>
    <xf numFmtId="0" fontId="7" fillId="0" borderId="30" xfId="0" applyFont="1" applyBorder="1" applyAlignment="1">
      <alignment horizontal="center" vertical="center" wrapText="1"/>
    </xf>
    <xf numFmtId="0" fontId="7" fillId="0" borderId="51" xfId="7" applyNumberFormat="1" applyFont="1" applyFill="1" applyBorder="1" applyAlignment="1">
      <alignment horizontal="center" vertical="center" shrinkToFit="1"/>
    </xf>
    <xf numFmtId="0" fontId="7" fillId="0" borderId="30" xfId="5" applyFont="1" applyBorder="1" applyAlignment="1">
      <alignment horizontal="center" vertical="center"/>
    </xf>
    <xf numFmtId="0" fontId="7" fillId="0" borderId="15" xfId="7" applyNumberFormat="1" applyFont="1" applyFill="1" applyBorder="1" applyAlignment="1">
      <alignment horizontal="center" vertical="center" shrinkToFit="1"/>
    </xf>
    <xf numFmtId="0" fontId="7" fillId="0" borderId="29" xfId="5" applyFont="1" applyBorder="1" applyAlignment="1">
      <alignment horizontal="center" vertical="center"/>
    </xf>
    <xf numFmtId="0" fontId="7" fillId="0" borderId="29" xfId="0" applyFont="1" applyBorder="1" applyAlignment="1">
      <alignment horizontal="center" vertical="center" wrapText="1"/>
    </xf>
    <xf numFmtId="0" fontId="7" fillId="0" borderId="25" xfId="0" quotePrefix="1" applyFont="1" applyBorder="1" applyAlignment="1">
      <alignment horizontal="center" vertical="center" wrapText="1"/>
    </xf>
    <xf numFmtId="0" fontId="59" fillId="12" borderId="1" xfId="5" applyFont="1" applyFill="1" applyBorder="1" applyAlignment="1">
      <alignment horizontal="center" vertical="center" shrinkToFit="1"/>
    </xf>
    <xf numFmtId="0" fontId="7" fillId="0" borderId="25" xfId="5" applyFont="1" applyBorder="1" applyAlignment="1">
      <alignment horizontal="center" vertical="center" wrapText="1"/>
    </xf>
    <xf numFmtId="0" fontId="7" fillId="0" borderId="24" xfId="0" applyFont="1" applyBorder="1" applyAlignment="1">
      <alignment horizontal="center" vertical="center" shrinkToFit="1"/>
    </xf>
    <xf numFmtId="0" fontId="7" fillId="0" borderId="15" xfId="0" applyFont="1" applyBorder="1" applyAlignment="1">
      <alignment horizontal="center" vertical="center"/>
    </xf>
    <xf numFmtId="0" fontId="7" fillId="0" borderId="3" xfId="0" quotePrefix="1" applyFont="1" applyBorder="1" applyAlignment="1">
      <alignment horizontal="center" vertical="center"/>
    </xf>
    <xf numFmtId="0" fontId="64" fillId="0" borderId="129" xfId="0" applyFont="1" applyBorder="1" applyAlignment="1">
      <alignment horizontal="centerContinuous" vertical="center"/>
    </xf>
    <xf numFmtId="0" fontId="2" fillId="0" borderId="84" xfId="0" applyFont="1" applyBorder="1" applyAlignment="1">
      <alignment horizontal="centerContinuous" vertical="center"/>
    </xf>
    <xf numFmtId="0" fontId="2" fillId="0" borderId="85" xfId="0" applyFont="1" applyBorder="1" applyAlignment="1">
      <alignment horizontal="centerContinuous" vertical="center"/>
    </xf>
    <xf numFmtId="0" fontId="12" fillId="9" borderId="130" xfId="0" applyFont="1" applyFill="1" applyBorder="1" applyAlignment="1">
      <alignment horizontal="centerContinuous" vertical="center"/>
    </xf>
    <xf numFmtId="0" fontId="12" fillId="9" borderId="131" xfId="0" applyFont="1" applyFill="1" applyBorder="1" applyAlignment="1">
      <alignment horizontal="center" vertical="center"/>
    </xf>
    <xf numFmtId="0" fontId="12" fillId="9" borderId="131" xfId="0" applyFont="1" applyFill="1" applyBorder="1" applyAlignment="1">
      <alignment horizontal="centerContinuous" vertical="center"/>
    </xf>
    <xf numFmtId="0" fontId="12" fillId="9" borderId="132" xfId="0" applyFont="1" applyFill="1" applyBorder="1" applyAlignment="1">
      <alignment horizontal="center" vertical="center"/>
    </xf>
    <xf numFmtId="0" fontId="4" fillId="0" borderId="133" xfId="0" applyFont="1" applyBorder="1" applyAlignment="1">
      <alignment horizontal="right" vertical="center"/>
    </xf>
    <xf numFmtId="0" fontId="2" fillId="0" borderId="134" xfId="0" applyFont="1" applyBorder="1" applyAlignment="1">
      <alignment horizontal="center" vertical="center"/>
    </xf>
    <xf numFmtId="0" fontId="2" fillId="0" borderId="135" xfId="0" applyFont="1" applyBorder="1" applyAlignment="1">
      <alignment horizontal="center" vertical="center"/>
    </xf>
    <xf numFmtId="0" fontId="66" fillId="8" borderId="135" xfId="0" applyFont="1" applyFill="1" applyBorder="1" applyAlignment="1">
      <alignment horizontal="center" vertical="center"/>
    </xf>
    <xf numFmtId="0" fontId="66" fillId="8" borderId="136" xfId="0" applyFont="1" applyFill="1" applyBorder="1" applyAlignment="1">
      <alignment horizontal="center" vertical="center"/>
    </xf>
    <xf numFmtId="0" fontId="67" fillId="0" borderId="137" xfId="0" applyFont="1" applyBorder="1" applyAlignment="1">
      <alignment horizontal="right" vertical="center"/>
    </xf>
    <xf numFmtId="0" fontId="2" fillId="0" borderId="90" xfId="0" applyFont="1" applyBorder="1" applyAlignment="1">
      <alignment horizontal="center" vertical="center"/>
    </xf>
    <xf numFmtId="0" fontId="66" fillId="8" borderId="36" xfId="0" applyFont="1" applyFill="1" applyBorder="1" applyAlignment="1">
      <alignment horizontal="center" vertical="center"/>
    </xf>
    <xf numFmtId="0" fontId="66" fillId="8" borderId="38" xfId="0" applyFont="1" applyFill="1" applyBorder="1" applyAlignment="1">
      <alignment horizontal="center" vertical="center"/>
    </xf>
    <xf numFmtId="0" fontId="68" fillId="0" borderId="138" xfId="0" applyFont="1" applyBorder="1" applyAlignment="1">
      <alignment horizontal="right" vertical="center"/>
    </xf>
    <xf numFmtId="0" fontId="56" fillId="9" borderId="139" xfId="0" applyFont="1" applyFill="1" applyBorder="1" applyAlignment="1">
      <alignment horizontal="center" vertical="center"/>
    </xf>
    <xf numFmtId="0" fontId="56" fillId="9" borderId="140" xfId="0" applyFont="1" applyFill="1" applyBorder="1" applyAlignment="1">
      <alignment horizontal="center" vertical="center"/>
    </xf>
    <xf numFmtId="0" fontId="69" fillId="8" borderId="140" xfId="0" applyFont="1" applyFill="1" applyBorder="1" applyAlignment="1">
      <alignment horizontal="center" vertical="center"/>
    </xf>
    <xf numFmtId="0" fontId="69" fillId="8" borderId="141" xfId="0" applyFont="1" applyFill="1" applyBorder="1" applyAlignment="1">
      <alignment horizontal="center" vertical="center"/>
    </xf>
    <xf numFmtId="0" fontId="4" fillId="0" borderId="142" xfId="0" applyFont="1" applyBorder="1" applyAlignment="1">
      <alignment horizontal="right" vertical="center"/>
    </xf>
    <xf numFmtId="1" fontId="56" fillId="9" borderId="143" xfId="0" applyNumberFormat="1" applyFont="1" applyFill="1" applyBorder="1" applyAlignment="1">
      <alignment horizontal="center" vertical="center"/>
    </xf>
    <xf numFmtId="1" fontId="56" fillId="9" borderId="144" xfId="0" applyNumberFormat="1" applyFont="1" applyFill="1" applyBorder="1" applyAlignment="1">
      <alignment horizontal="center" vertical="center"/>
    </xf>
    <xf numFmtId="1" fontId="56" fillId="8" borderId="144" xfId="0" applyNumberFormat="1" applyFont="1" applyFill="1" applyBorder="1" applyAlignment="1">
      <alignment horizontal="center" vertical="center"/>
    </xf>
    <xf numFmtId="1" fontId="56" fillId="8" borderId="145" xfId="0" applyNumberFormat="1" applyFont="1" applyFill="1" applyBorder="1" applyAlignment="1">
      <alignment horizontal="center" vertical="center"/>
    </xf>
    <xf numFmtId="0" fontId="70" fillId="0" borderId="36" xfId="0" applyFont="1" applyBorder="1" applyAlignment="1">
      <alignment horizontal="center" vertical="center"/>
    </xf>
    <xf numFmtId="0" fontId="7" fillId="8" borderId="8" xfId="0" applyFont="1" applyFill="1" applyBorder="1" applyAlignment="1">
      <alignment horizontal="center" vertical="center" shrinkToFit="1"/>
    </xf>
    <xf numFmtId="0" fontId="7" fillId="8" borderId="50" xfId="0" applyFont="1" applyFill="1" applyBorder="1" applyAlignment="1">
      <alignment horizontal="center" vertical="center"/>
    </xf>
    <xf numFmtId="49" fontId="7" fillId="8" borderId="50" xfId="0" applyNumberFormat="1" applyFont="1" applyFill="1" applyBorder="1" applyAlignment="1">
      <alignment horizontal="center" vertical="center"/>
    </xf>
    <xf numFmtId="0" fontId="56" fillId="10" borderId="85" xfId="0" applyFont="1" applyFill="1" applyBorder="1" applyAlignment="1">
      <alignment horizontal="centerContinuous" vertical="center"/>
    </xf>
    <xf numFmtId="0" fontId="2" fillId="0" borderId="10" xfId="0" applyFont="1" applyBorder="1" applyAlignment="1">
      <alignment horizontal="centerContinuous" vertical="center"/>
    </xf>
    <xf numFmtId="0" fontId="56" fillId="10" borderId="84" xfId="0" applyFont="1" applyFill="1" applyBorder="1" applyAlignment="1">
      <alignment horizontal="centerContinuous" vertical="center"/>
    </xf>
    <xf numFmtId="0" fontId="2" fillId="0" borderId="9" xfId="0" applyFont="1" applyBorder="1" applyAlignment="1">
      <alignment horizontal="centerContinuous" vertical="center"/>
    </xf>
    <xf numFmtId="0" fontId="56" fillId="10" borderId="83" xfId="0" applyFont="1" applyFill="1" applyBorder="1" applyAlignment="1">
      <alignment horizontal="centerContinuous" vertical="center"/>
    </xf>
    <xf numFmtId="0" fontId="2" fillId="0" borderId="51" xfId="0" applyFont="1" applyBorder="1" applyAlignment="1">
      <alignment horizontal="centerContinuous" vertical="center"/>
    </xf>
    <xf numFmtId="0" fontId="2" fillId="0" borderId="117" xfId="0" applyFont="1" applyBorder="1" applyAlignment="1">
      <alignment horizontal="centerContinuous" vertical="center"/>
    </xf>
    <xf numFmtId="0" fontId="71" fillId="0" borderId="137" xfId="0" applyFont="1" applyBorder="1" applyAlignment="1">
      <alignment horizontal="right" vertical="center"/>
    </xf>
    <xf numFmtId="0" fontId="2" fillId="0" borderId="90" xfId="0" applyFont="1" applyBorder="1" applyAlignment="1">
      <alignment horizontal="center" vertical="center" shrinkToFit="1"/>
    </xf>
    <xf numFmtId="0" fontId="2" fillId="0" borderId="36" xfId="0" applyFont="1" applyBorder="1" applyAlignment="1">
      <alignment horizontal="left" vertical="center"/>
    </xf>
    <xf numFmtId="0" fontId="56" fillId="13" borderId="140" xfId="0" applyFont="1" applyFill="1" applyBorder="1" applyAlignment="1">
      <alignment horizontal="center" vertical="center"/>
    </xf>
    <xf numFmtId="0" fontId="2" fillId="10" borderId="88" xfId="0" applyFont="1" applyFill="1" applyBorder="1" applyAlignment="1">
      <alignment horizontal="center" vertical="center"/>
    </xf>
    <xf numFmtId="0" fontId="2" fillId="10" borderId="89" xfId="0" applyFont="1" applyFill="1" applyBorder="1" applyAlignment="1">
      <alignment horizontal="center" vertical="center"/>
    </xf>
    <xf numFmtId="0" fontId="2" fillId="10" borderId="89" xfId="0" quotePrefix="1" applyFont="1" applyFill="1" applyBorder="1" applyAlignment="1">
      <alignment horizontal="center" vertical="center"/>
    </xf>
    <xf numFmtId="9" fontId="2" fillId="10" borderId="89" xfId="0" applyNumberFormat="1" applyFont="1" applyFill="1" applyBorder="1" applyAlignment="1">
      <alignment horizontal="center" vertical="center"/>
    </xf>
    <xf numFmtId="164" fontId="2" fillId="10" borderId="89" xfId="0" applyNumberFormat="1" applyFont="1" applyFill="1" applyBorder="1" applyAlignment="1">
      <alignment horizontal="center" vertical="center"/>
    </xf>
    <xf numFmtId="164" fontId="2" fillId="10" borderId="107" xfId="0" applyNumberFormat="1" applyFont="1" applyFill="1" applyBorder="1" applyAlignment="1">
      <alignment horizontal="centerContinuous" vertical="center"/>
    </xf>
    <xf numFmtId="164" fontId="2" fillId="10" borderId="108" xfId="0" applyNumberFormat="1" applyFont="1" applyFill="1" applyBorder="1" applyAlignment="1">
      <alignment horizontal="centerContinuous" vertical="center"/>
    </xf>
    <xf numFmtId="0" fontId="2" fillId="10" borderId="109" xfId="0" quotePrefix="1" applyFont="1" applyFill="1" applyBorder="1" applyAlignment="1">
      <alignment horizontal="centerContinuous" vertical="center"/>
    </xf>
    <xf numFmtId="1" fontId="2" fillId="10" borderId="87" xfId="0" applyNumberFormat="1" applyFont="1" applyFill="1" applyBorder="1" applyAlignment="1">
      <alignment horizontal="center" vertical="center"/>
    </xf>
  </cellXfs>
  <cellStyles count="13">
    <cellStyle name="Comma" xfId="9" builtinId="3"/>
    <cellStyle name="Comma 2" xfId="10" xr:uid="{00000000-0005-0000-0000-000001000000}"/>
    <cellStyle name="Excel Built-in Normal" xfId="6" xr:uid="{00000000-0005-0000-0000-000002000000}"/>
    <cellStyle name="Hyperlink" xfId="1" builtinId="8"/>
    <cellStyle name="Normal" xfId="0" builtinId="0"/>
    <cellStyle name="Normal 2" xfId="4" xr:uid="{00000000-0005-0000-0000-000005000000}"/>
    <cellStyle name="Normal 2 2" xfId="5" xr:uid="{00000000-0005-0000-0000-000006000000}"/>
    <cellStyle name="Normal 3" xfId="11" xr:uid="{00000000-0005-0000-0000-000007000000}"/>
    <cellStyle name="Normal 4" xfId="8" xr:uid="{00000000-0005-0000-0000-000008000000}"/>
    <cellStyle name="Normal 5" xfId="12" xr:uid="{00000000-0005-0000-0000-000009000000}"/>
    <cellStyle name="Percent" xfId="2" builtinId="5"/>
    <cellStyle name="Percent 2" xfId="3" xr:uid="{00000000-0005-0000-0000-00000B000000}"/>
    <cellStyle name="Percent 2 2" xfId="7" xr:uid="{00000000-0005-0000-0000-00000C000000}"/>
  </cellStyles>
  <dxfs count="12">
    <dxf>
      <font>
        <color rgb="FFFF0000"/>
      </font>
    </dxf>
    <dxf>
      <fill>
        <patternFill>
          <bgColor rgb="FFFF00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theme="1"/>
      </font>
      <fill>
        <patternFill>
          <bgColor theme="0" tint="-0.24994659260841701"/>
        </patternFill>
      </fill>
    </dxf>
    <dxf>
      <font>
        <b/>
        <i val="0"/>
        <color theme="1"/>
      </font>
      <fill>
        <patternFill>
          <bgColor rgb="FF66FF33"/>
        </patternFill>
      </fill>
    </dxf>
    <dxf>
      <font>
        <b/>
        <i val="0"/>
        <color theme="9" tint="-0.499984740745262"/>
      </font>
      <fill>
        <patternFill>
          <bgColor rgb="FF99FF99"/>
        </patternFill>
      </fill>
    </dxf>
    <dxf>
      <fill>
        <patternFill>
          <bgColor rgb="FFFF0000"/>
        </patternFill>
      </fill>
    </dxf>
    <dxf>
      <font>
        <b/>
        <i val="0"/>
        <condense val="0"/>
        <extend val="0"/>
      </font>
      <fill>
        <patternFill>
          <bgColor indexed="51"/>
        </patternFill>
      </fill>
    </dxf>
    <dxf>
      <font>
        <b/>
        <i val="0"/>
        <condense val="0"/>
        <extend val="0"/>
      </font>
      <fill>
        <patternFill>
          <bgColor indexed="10"/>
        </patternFill>
      </fill>
    </dxf>
  </dxfs>
  <tableStyles count="0" defaultTableStyle="TableStyleMedium2" defaultPivotStyle="PivotStyleLight16"/>
  <colors>
    <mruColors>
      <color rgb="FF9966FF"/>
      <color rgb="FFCC00FF"/>
      <color rgb="FF9999FF"/>
      <color rgb="FF009900"/>
      <color rgb="FF0000FF"/>
      <color rgb="FF00FFFF"/>
      <color rgb="FFFF6600"/>
      <color rgb="FF66FF33"/>
      <color rgb="FF99FF99"/>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19050</xdr:colOff>
      <xdr:row>18</xdr:row>
      <xdr:rowOff>57150</xdr:rowOff>
    </xdr:from>
    <xdr:to>
      <xdr:col>6</xdr:col>
      <xdr:colOff>1097280</xdr:colOff>
      <xdr:row>59</xdr:row>
      <xdr:rowOff>182880</xdr:rowOff>
    </xdr:to>
    <xdr:sp macro="" textlink="">
      <xdr:nvSpPr>
        <xdr:cNvPr id="4" name="Text 6">
          <a:extLst>
            <a:ext uri="{FF2B5EF4-FFF2-40B4-BE49-F238E27FC236}">
              <a16:creationId xmlns:a16="http://schemas.microsoft.com/office/drawing/2014/main" id="{00000000-0008-0000-0000-000004000000}"/>
            </a:ext>
          </a:extLst>
        </xdr:cNvPr>
        <xdr:cNvSpPr txBox="1">
          <a:spLocks noChangeArrowheads="1"/>
        </xdr:cNvSpPr>
      </xdr:nvSpPr>
      <xdr:spPr bwMode="auto">
        <a:xfrm>
          <a:off x="19050" y="4194810"/>
          <a:ext cx="6374130" cy="9094470"/>
        </a:xfrm>
        <a:prstGeom prst="rect">
          <a:avLst/>
        </a:prstGeom>
        <a:solidFill>
          <a:srgbClr val="FFFFFF"/>
        </a:solidFill>
        <a:ln w="9525">
          <a:noFill/>
          <a:miter lim="800000"/>
          <a:headEnd/>
          <a:tailEnd/>
        </a:ln>
      </xdr:spPr>
      <xdr:txBody>
        <a:bodyPr vertOverflow="clip" wrap="square" lIns="27432" tIns="27432" rIns="27432" bIns="0" anchor="t" upright="1"/>
        <a:lstStyle/>
        <a:p>
          <a:pPr algn="just"/>
          <a:r>
            <a:rPr lang="en-US" sz="1200" b="1">
              <a:effectLst/>
              <a:latin typeface="Times New Roman" pitchFamily="18" charset="0"/>
              <a:ea typeface="+mn-ea"/>
              <a:cs typeface="Times New Roman" pitchFamily="18" charset="0"/>
            </a:rPr>
            <a:t>Appearance:</a:t>
          </a:r>
          <a:r>
            <a:rPr lang="en-US" sz="1200" b="0">
              <a:effectLst/>
              <a:latin typeface="Times New Roman" pitchFamily="18" charset="0"/>
              <a:ea typeface="+mn-ea"/>
              <a:cs typeface="Times New Roman" pitchFamily="18" charset="0"/>
            </a:rPr>
            <a:t>  Xaryn stands slightly taller than the average drow at roughly five feet six inches, and his form is covered from the neck down in intricate robes woven from spider silk. Designs depicting a spider’s web cover the flowing garments and many arachnidan baubles hang from the shawl that wraps his shoulders. The Wizard’s eyes shine blood red, and his stark white hair that flows elegantly down to his shoulders while still being tied around the back of his head to keep out of the way contrasts strangely with his dark ebony skin. Xaryn’s jaw is sharp and almost pointed like his ears, but somehow still elegant and shapely.</a:t>
          </a:r>
        </a:p>
        <a:p>
          <a:pPr algn="just"/>
          <a:endParaRPr lang="en-US" sz="1200" b="0">
            <a:effectLst/>
            <a:latin typeface="Times New Roman" pitchFamily="18" charset="0"/>
            <a:ea typeface="+mn-ea"/>
            <a:cs typeface="Times New Roman" pitchFamily="18" charset="0"/>
          </a:endParaRPr>
        </a:p>
        <a:p>
          <a:pPr algn="just"/>
          <a:r>
            <a:rPr lang="en-US" sz="1200" b="1">
              <a:effectLst/>
              <a:latin typeface="Times New Roman" pitchFamily="18" charset="0"/>
              <a:ea typeface="+mn-ea"/>
              <a:cs typeface="Times New Roman" pitchFamily="18" charset="0"/>
            </a:rPr>
            <a:t>Origin Story:  </a:t>
          </a:r>
          <a:r>
            <a:rPr lang="en-US" sz="1200" b="0">
              <a:effectLst/>
              <a:latin typeface="Times New Roman" pitchFamily="18" charset="0"/>
              <a:ea typeface="+mn-ea"/>
              <a:cs typeface="Times New Roman" pitchFamily="18" charset="0"/>
            </a:rPr>
            <a:t>Xaryn hails from the land beneath Faerûn, as do most drow. His home is so lovingly referred to as The Underdark: A land of cruelty beyond the wildest imagination of children the world over, horrors that those who hadn’t laid eyes on them could never comprehend, and intrigue that couldn’t be imitated by the tales of even the most talented bard. He was raised a child of royalty in his city, his mother the head of one of the 4 great houses, house Yril’Lysane, (Yril for short), his father her most powerful wizard. From the moment he was born, Xaryn began the conditioning to one day usurp his fathers’ position. The second he could read he was transcribing scrolls into his fathers’ spellbook, the day he could speak he was learning somatic components to spells beyond his comprehension, and the moment his fingers could move, they were dancing the arcane dance of magic. This continued for many decades until Xaryn was deemed ready to become archmage of House Yril. He had been through many grueling tests, trekking deep into the wilds of the Underdark to retrieve spell components only found very rarely growing on the rocks like festering mold, being charged with holding the binding spell as his father had a leisurely chat with a demon from beyond this plane, receiving lashes from the matron mothers when they felt he wasn’t pursuing his studies with the proper vigor. All leading up to the day upon which he would finally dethrone his father. Or so he believed.</a:t>
          </a:r>
        </a:p>
        <a:p>
          <a:pPr algn="just"/>
          <a:endParaRPr lang="en-US" sz="1200" b="0">
            <a:effectLst/>
            <a:latin typeface="Times New Roman" pitchFamily="18" charset="0"/>
            <a:ea typeface="+mn-ea"/>
            <a:cs typeface="Times New Roman" pitchFamily="18" charset="0"/>
          </a:endParaRPr>
        </a:p>
        <a:p>
          <a:pPr algn="just"/>
          <a:r>
            <a:rPr lang="en-US" sz="1200" b="0">
              <a:effectLst/>
              <a:latin typeface="Times New Roman" pitchFamily="18" charset="0"/>
              <a:ea typeface="+mn-ea"/>
              <a:cs typeface="Times New Roman" pitchFamily="18" charset="0"/>
            </a:rPr>
            <a:t>As Xaryn approached his father for the final time, hands ablaze with the purple light of his arcane incantations, a gaggle of onlooking priestesses who had foreseen the attack through some method of divine scrying intervened. Xaryn knew that his survival was of upmost importance, though he also knew that if he were to so much as singe a hair on the head of one of those dangerous women, he would be executed publicly for his offense. There was, however, another option, the young drow soon realized. If he were to win the fight, dethrone his father and kill the priestesses, he would be of high enough station to be pardoned of his crimes! Though that plan would prove to be significantly more difficult than Xaryn had anticipated. Only one priestess had fallen, with three more still in tow, and Xaryn’s strength waned. He was a formidable mage, however the Llolth given power that was bestowed upon those women of religious station proved too strong for the young spellslinger, and with the last of his energy, Xaryn disappeared. Not just from the building, not from the city, but from The Underdark itself! </a:t>
          </a:r>
        </a:p>
        <a:p>
          <a:pPr algn="just"/>
          <a:endParaRPr lang="en-US" sz="1200" b="0">
            <a:effectLst/>
            <a:latin typeface="Times New Roman" pitchFamily="18" charset="0"/>
            <a:ea typeface="+mn-ea"/>
            <a:cs typeface="Times New Roman" pitchFamily="18" charset="0"/>
          </a:endParaRPr>
        </a:p>
        <a:p>
          <a:pPr algn="just"/>
          <a:r>
            <a:rPr lang="en-US" sz="1200" b="0">
              <a:effectLst/>
              <a:latin typeface="Times New Roman" pitchFamily="18" charset="0"/>
              <a:ea typeface="+mn-ea"/>
              <a:cs typeface="Times New Roman" pitchFamily="18" charset="0"/>
            </a:rPr>
            <a:t>He had heard tales and read novels that depicted the surface world on which he now stood, but nothing he had read could have prepared him for the vastness of the sky, the soft light of the moon that still burned his sensitive drow eyes, the rustling of the wind in the trees, and the grand scale of the massive port city of Waterdeep which lay upon the horizon. The young drow, now abandoned by his parents, his people, and his goddess, had no choice but to venture into the daunting urban jungle of Waterdeep merely hoping that there he could find someone to point him in a direction, any direction. As long as it didn’t lead him home.</a:t>
          </a:r>
        </a:p>
        <a:p>
          <a:pPr algn="just"/>
          <a:endParaRPr lang="en-US" sz="1200" b="0">
            <a:effectLst/>
            <a:latin typeface="Times New Roman" pitchFamily="18" charset="0"/>
            <a:ea typeface="+mn-ea"/>
            <a:cs typeface="Times New Roman" pitchFamily="18" charset="0"/>
          </a:endParaRPr>
        </a:p>
        <a:p>
          <a:pPr algn="just"/>
          <a:r>
            <a:rPr lang="en-US" sz="1200" b="1">
              <a:effectLst/>
              <a:latin typeface="Times New Roman" pitchFamily="18" charset="0"/>
              <a:ea typeface="+mn-ea"/>
              <a:cs typeface="Times New Roman" pitchFamily="18" charset="0"/>
            </a:rPr>
            <a:t>Personality: </a:t>
          </a:r>
          <a:r>
            <a:rPr lang="en-US" sz="1200" b="0">
              <a:effectLst/>
              <a:latin typeface="Times New Roman" pitchFamily="18" charset="0"/>
              <a:ea typeface="+mn-ea"/>
              <a:cs typeface="Times New Roman" pitchFamily="18" charset="0"/>
            </a:rPr>
            <a:t> Xaryn is reserved and disciplined. He speaks with an air of authority and cockiness befitting of a drow of his prior status. He says only what needs to be said as concisely as possible. Though if he is pressed to go into detail on a topic, he is more than capable of finding the words to speak for hours on end about it. His humor, when existent is dark and dry, and can often be seen as inappropriate for the current situation.</a:t>
          </a:r>
        </a:p>
      </xdr:txBody>
    </xdr:sp>
    <xdr:clientData/>
  </xdr:twoCellAnchor>
  <xdr:twoCellAnchor>
    <xdr:from>
      <xdr:col>5</xdr:col>
      <xdr:colOff>76200</xdr:colOff>
      <xdr:row>15</xdr:row>
      <xdr:rowOff>175260</xdr:rowOff>
    </xdr:from>
    <xdr:to>
      <xdr:col>6</xdr:col>
      <xdr:colOff>1127760</xdr:colOff>
      <xdr:row>17</xdr:row>
      <xdr:rowOff>234314</xdr:rowOff>
    </xdr:to>
    <xdr:sp macro="" textlink="">
      <xdr:nvSpPr>
        <xdr:cNvPr id="5" name="Text Box 60">
          <a:extLst>
            <a:ext uri="{FF2B5EF4-FFF2-40B4-BE49-F238E27FC236}">
              <a16:creationId xmlns:a16="http://schemas.microsoft.com/office/drawing/2014/main" id="{00000000-0008-0000-0000-000005000000}"/>
            </a:ext>
          </a:extLst>
        </xdr:cNvPr>
        <xdr:cNvSpPr txBox="1">
          <a:spLocks noChangeArrowheads="1"/>
        </xdr:cNvSpPr>
      </xdr:nvSpPr>
      <xdr:spPr bwMode="auto">
        <a:xfrm>
          <a:off x="4206240" y="3573780"/>
          <a:ext cx="2217420" cy="493394"/>
        </a:xfrm>
        <a:prstGeom prst="rect">
          <a:avLst/>
        </a:prstGeom>
        <a:solidFill>
          <a:srgbClr xmlns:mc="http://schemas.openxmlformats.org/markup-compatibility/2006" xmlns:a14="http://schemas.microsoft.com/office/drawing/2010/main" val="CCFFFF" mc:Ignorable="a14" a14:legacySpreadsheetColorIndex="41">
            <a:alpha val="52000"/>
          </a:srgbClr>
        </a:solidFill>
        <a:ln w="38100" cmpd="dbl">
          <a:solidFill>
            <a:srgbClr xmlns:mc="http://schemas.openxmlformats.org/markup-compatibility/2006" xmlns:a14="http://schemas.microsoft.com/office/drawing/2010/main" val="00FF00" mc:Ignorable="a14" a14:legacySpreadsheetColorIndex="11"/>
          </a:solidFill>
          <a:miter lim="800000"/>
          <a:headEnd/>
          <a:tailEnd/>
        </a:ln>
      </xdr:spPr>
      <xdr:txBody>
        <a:bodyPr vertOverflow="clip" wrap="square" lIns="27432" tIns="27432" rIns="27432" bIns="0" anchor="ctr" upright="1"/>
        <a:lstStyle/>
        <a:p>
          <a:pPr algn="ctr" rtl="0">
            <a:defRPr sz="1000"/>
          </a:pPr>
          <a:r>
            <a:rPr lang="en-US" sz="1200" b="0" i="1" u="none" strike="noStrike" baseline="0">
              <a:solidFill>
                <a:srgbClr val="000000"/>
              </a:solidFill>
              <a:latin typeface="Times New Roman"/>
              <a:cs typeface="Times New Roman"/>
            </a:rPr>
            <a:t>Exhausted:  ½ move rate</a:t>
          </a:r>
        </a:p>
        <a:p>
          <a:pPr algn="ctr" rtl="0">
            <a:defRPr sz="1000"/>
          </a:pPr>
          <a:r>
            <a:rPr lang="en-US" sz="1200" b="0" i="1" u="none" strike="noStrike" baseline="0">
              <a:solidFill>
                <a:srgbClr val="000000"/>
              </a:solidFill>
              <a:latin typeface="Times New Roman"/>
              <a:cs typeface="Times New Roman"/>
            </a:rPr>
            <a:t>+8 to saves vs. spells</a:t>
          </a:r>
        </a:p>
      </xdr:txBody>
    </xdr:sp>
    <xdr:clientData/>
  </xdr:twoCellAnchor>
  <xdr:twoCellAnchor editAs="oneCell">
    <xdr:from>
      <xdr:col>5</xdr:col>
      <xdr:colOff>94614</xdr:colOff>
      <xdr:row>1</xdr:row>
      <xdr:rowOff>70602</xdr:rowOff>
    </xdr:from>
    <xdr:to>
      <xdr:col>6</xdr:col>
      <xdr:colOff>1089660</xdr:colOff>
      <xdr:row>15</xdr:row>
      <xdr:rowOff>103376</xdr:rowOff>
    </xdr:to>
    <xdr:pic>
      <xdr:nvPicPr>
        <xdr:cNvPr id="2" name="Picture 1">
          <a:extLst>
            <a:ext uri="{FF2B5EF4-FFF2-40B4-BE49-F238E27FC236}">
              <a16:creationId xmlns:a16="http://schemas.microsoft.com/office/drawing/2014/main" id="{EBD2E050-3A83-47D5-B597-3C924B6B3587}"/>
            </a:ext>
          </a:extLst>
        </xdr:cNvPr>
        <xdr:cNvPicPr>
          <a:picLocks noChangeAspect="1"/>
        </xdr:cNvPicPr>
      </xdr:nvPicPr>
      <xdr:blipFill>
        <a:blip xmlns:r="http://schemas.openxmlformats.org/officeDocument/2006/relationships" r:embed="rId1"/>
        <a:stretch>
          <a:fillRect/>
        </a:stretch>
      </xdr:blipFill>
      <xdr:spPr>
        <a:xfrm>
          <a:off x="4224654" y="443982"/>
          <a:ext cx="2160906" cy="3057914"/>
        </a:xfrm>
        <a:prstGeom prst="rect">
          <a:avLst/>
        </a:prstGeom>
        <a:ln w="38100" cmpd="dbl">
          <a:solidFill>
            <a:srgbClr val="9966FF"/>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228600</xdr:colOff>
      <xdr:row>0</xdr:row>
      <xdr:rowOff>0</xdr:rowOff>
    </xdr:from>
    <xdr:to>
      <xdr:col>10</xdr:col>
      <xdr:colOff>0</xdr:colOff>
      <xdr:row>0</xdr:row>
      <xdr:rowOff>0</xdr:rowOff>
    </xdr:to>
    <xdr:sp macro="" textlink="">
      <xdr:nvSpPr>
        <xdr:cNvPr id="13396" name="Rectangle 1">
          <a:extLst>
            <a:ext uri="{FF2B5EF4-FFF2-40B4-BE49-F238E27FC236}">
              <a16:creationId xmlns:a16="http://schemas.microsoft.com/office/drawing/2014/main" id="{00000000-0008-0000-0100-000054340000}"/>
            </a:ext>
          </a:extLst>
        </xdr:cNvPr>
        <xdr:cNvSpPr>
          <a:spLocks noChangeArrowheads="1"/>
        </xdr:cNvSpPr>
      </xdr:nvSpPr>
      <xdr:spPr bwMode="auto">
        <a:xfrm>
          <a:off x="4619625" y="0"/>
          <a:ext cx="2867025"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228600</xdr:colOff>
      <xdr:row>0</xdr:row>
      <xdr:rowOff>0</xdr:rowOff>
    </xdr:from>
    <xdr:to>
      <xdr:col>8</xdr:col>
      <xdr:colOff>0</xdr:colOff>
      <xdr:row>0</xdr:row>
      <xdr:rowOff>0</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7162800" y="0"/>
          <a:ext cx="7620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228600</xdr:colOff>
      <xdr:row>0</xdr:row>
      <xdr:rowOff>0</xdr:rowOff>
    </xdr:from>
    <xdr:to>
      <xdr:col>8</xdr:col>
      <xdr:colOff>0</xdr:colOff>
      <xdr:row>0</xdr:row>
      <xdr:rowOff>0</xdr:rowOff>
    </xdr:to>
    <xdr:sp macro="" textlink="">
      <xdr:nvSpPr>
        <xdr:cNvPr id="2" name="Rectangle 1">
          <a:extLst>
            <a:ext uri="{FF2B5EF4-FFF2-40B4-BE49-F238E27FC236}">
              <a16:creationId xmlns:a16="http://schemas.microsoft.com/office/drawing/2014/main" id="{00000000-0008-0000-0300-000002000000}"/>
            </a:ext>
          </a:extLst>
        </xdr:cNvPr>
        <xdr:cNvSpPr>
          <a:spLocks noChangeArrowheads="1"/>
        </xdr:cNvSpPr>
      </xdr:nvSpPr>
      <xdr:spPr bwMode="auto">
        <a:xfrm>
          <a:off x="7162800" y="0"/>
          <a:ext cx="7620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a:extLst>
            <a:ext uri="{FF2B5EF4-FFF2-40B4-BE49-F238E27FC236}">
              <a16:creationId xmlns:a16="http://schemas.microsoft.com/office/drawing/2014/main" id="{858C1208-9377-4DBF-99CD-BFEEBE7CF4B9}"/>
            </a:ext>
          </a:extLst>
        </xdr:cNvPr>
        <xdr:cNvSpPr>
          <a:spLocks noChangeArrowheads="1"/>
        </xdr:cNvSpPr>
      </xdr:nvSpPr>
      <xdr:spPr bwMode="auto">
        <a:xfrm>
          <a:off x="0" y="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19460" name="Rectangle 1">
          <a:extLst>
            <a:ext uri="{FF2B5EF4-FFF2-40B4-BE49-F238E27FC236}">
              <a16:creationId xmlns:a16="http://schemas.microsoft.com/office/drawing/2014/main" id="{00000000-0008-0000-0400-0000044C0000}"/>
            </a:ext>
          </a:extLst>
        </xdr:cNvPr>
        <xdr:cNvSpPr>
          <a:spLocks noChangeArrowheads="1"/>
        </xdr:cNvSpPr>
      </xdr:nvSpPr>
      <xdr:spPr bwMode="auto">
        <a:xfrm>
          <a:off x="5000625" y="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401955</xdr:colOff>
      <xdr:row>1</xdr:row>
      <xdr:rowOff>123825</xdr:rowOff>
    </xdr:from>
    <xdr:to>
      <xdr:col>2</xdr:col>
      <xdr:colOff>451485</xdr:colOff>
      <xdr:row>2</xdr:row>
      <xdr:rowOff>66675</xdr:rowOff>
    </xdr:to>
    <xdr:sp macro="" textlink="">
      <xdr:nvSpPr>
        <xdr:cNvPr id="3078" name="Text Box 6" hidden="1">
          <a:extLst>
            <a:ext uri="{FF2B5EF4-FFF2-40B4-BE49-F238E27FC236}">
              <a16:creationId xmlns:a16="http://schemas.microsoft.com/office/drawing/2014/main" id="{00000000-0008-0000-0500-0000060C0000}"/>
            </a:ext>
          </a:extLst>
        </xdr:cNvPr>
        <xdr:cNvSpPr txBox="1">
          <a:spLocks noChangeArrowheads="1"/>
        </xdr:cNvSpPr>
      </xdr:nvSpPr>
      <xdr:spPr bwMode="auto">
        <a:xfrm>
          <a:off x="2476500" y="428625"/>
          <a:ext cx="695325" cy="161925"/>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18288" tIns="0" rIns="0" bIns="0" anchor="t" upright="1"/>
        <a:lstStyle/>
        <a:p>
          <a:pPr algn="ctr" rtl="0">
            <a:defRPr sz="1000"/>
          </a:pPr>
          <a:endParaRPr lang="es-VE"/>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685800</xdr:colOff>
      <xdr:row>1</xdr:row>
      <xdr:rowOff>175260</xdr:rowOff>
    </xdr:from>
    <xdr:to>
      <xdr:col>4</xdr:col>
      <xdr:colOff>1600200</xdr:colOff>
      <xdr:row>11</xdr:row>
      <xdr:rowOff>114300</xdr:rowOff>
    </xdr:to>
    <xdr:sp macro="" textlink="">
      <xdr:nvSpPr>
        <xdr:cNvPr id="2" name="TextBox 1">
          <a:extLst>
            <a:ext uri="{FF2B5EF4-FFF2-40B4-BE49-F238E27FC236}">
              <a16:creationId xmlns:a16="http://schemas.microsoft.com/office/drawing/2014/main" id="{855EB626-961D-4886-B4C3-C3D2D35EDEC4}"/>
            </a:ext>
          </a:extLst>
        </xdr:cNvPr>
        <xdr:cNvSpPr txBox="1"/>
      </xdr:nvSpPr>
      <xdr:spPr>
        <a:xfrm>
          <a:off x="2979420" y="472440"/>
          <a:ext cx="2689860" cy="20497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WEAPON</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Truedeath crystal, greater </a:t>
          </a:r>
          <a:r>
            <a:rPr lang="en-US" sz="1100" b="1">
              <a:solidFill>
                <a:srgbClr val="FF0000"/>
              </a:solidFill>
              <a:effectLst/>
              <a:latin typeface="+mn-lt"/>
              <a:ea typeface="+mn-ea"/>
              <a:cs typeface="+mn-cs"/>
            </a:rPr>
            <a:t>(identified)</a:t>
          </a:r>
        </a:p>
        <a:p>
          <a:r>
            <a:rPr lang="en-US" sz="1100">
              <a:solidFill>
                <a:schemeClr val="dk1"/>
              </a:solidFill>
              <a:effectLst/>
              <a:latin typeface="+mn-lt"/>
              <a:ea typeface="+mn-ea"/>
              <a:cs typeface="+mn-cs"/>
            </a:rPr>
            <a:t>Phoenix ash threat, greater</a:t>
          </a:r>
        </a:p>
        <a:p>
          <a:r>
            <a:rPr lang="en-US" sz="1100">
              <a:solidFill>
                <a:schemeClr val="dk1"/>
              </a:solidFill>
              <a:effectLst/>
              <a:latin typeface="+mn-lt"/>
              <a:ea typeface="+mn-ea"/>
              <a:cs typeface="+mn-cs"/>
            </a:rPr>
            <a:t>Crystal of energy assault, greater</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ARMOR</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Iron ward diamond, greater</a:t>
          </a:r>
        </a:p>
        <a:p>
          <a:r>
            <a:rPr lang="en-US" sz="1100">
              <a:solidFill>
                <a:schemeClr val="dk1"/>
              </a:solidFill>
              <a:effectLst/>
              <a:latin typeface="+mn-lt"/>
              <a:ea typeface="+mn-ea"/>
              <a:cs typeface="+mn-cs"/>
            </a:rPr>
            <a:t>Rubicund frenzy, greater</a:t>
          </a:r>
        </a:p>
        <a:p>
          <a:r>
            <a:rPr lang="en-US" sz="1100">
              <a:solidFill>
                <a:schemeClr val="dk1"/>
              </a:solidFill>
              <a:effectLst/>
              <a:latin typeface="+mn-lt"/>
              <a:ea typeface="+mn-ea"/>
              <a:cs typeface="+mn-cs"/>
            </a:rPr>
            <a:t>Crystal of mind cloaking, greater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Owner/AppData/Local/Microsoft/Windows/Temporary%20Internet%20Files/Content.IE5/1ZEGTV8N/SpellForge_3.5_4.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ortSheet"/>
      <sheetName val="Notes"/>
      <sheetName val="Options"/>
      <sheetName val="Race &amp; Stats"/>
      <sheetName val="Classes"/>
      <sheetName val="Domain Select"/>
      <sheetName val="Prestige Classes"/>
      <sheetName val="Feats"/>
      <sheetName val="Archivist Spells"/>
      <sheetName val="Assassin Spells"/>
      <sheetName val="Bard Spells"/>
      <sheetName val="Cleric Spells"/>
      <sheetName val="Corrupt Avenger Spells"/>
      <sheetName val="Druid Spells"/>
      <sheetName val="Duskblade Spells"/>
      <sheetName val="Emissary Spells"/>
      <sheetName val="Favored Soul Spells"/>
      <sheetName val="Gnome Artificer Devices"/>
      <sheetName val="Hexblade Spells"/>
      <sheetName val="Shugenja Spells"/>
      <sheetName val="Sorcerer Spells"/>
      <sheetName val="Spellthief Spells"/>
      <sheetName val="Spirit Shaman Spells"/>
      <sheetName val="Sublime Chord Spells"/>
      <sheetName val="Suel Arcanamach Spells"/>
      <sheetName val="Universal Caster"/>
      <sheetName val="Vigilante Spells"/>
      <sheetName val="Warlock Invocations"/>
      <sheetName val="Wizard Spells"/>
      <sheetName val="Wu Jen Spells"/>
      <sheetName val="All Spells"/>
      <sheetName val="Fist of Zuoken Powers"/>
      <sheetName val="Psion Powers"/>
      <sheetName val="Psychic Warrior Powers"/>
      <sheetName val="War Mind Powers"/>
      <sheetName val="Wilder Powers"/>
      <sheetName val="Spell Sheet"/>
      <sheetName val="Power Sheet"/>
      <sheetName val="SpellList"/>
      <sheetName val="PowerList"/>
      <sheetName val="Class Info"/>
      <sheetName val="Class Info Aux"/>
      <sheetName val="Race Info"/>
      <sheetName val="Tables"/>
      <sheetName val="Deities"/>
      <sheetName val="Domains"/>
      <sheetName val="Spell Information"/>
      <sheetName val="Spells per Day"/>
      <sheetName val="Spells Known"/>
      <sheetName val="Psionic 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
          <cell r="FH1" t="b">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61"/>
  <sheetViews>
    <sheetView showGridLines="0" tabSelected="1" zoomScaleNormal="100" workbookViewId="0"/>
  </sheetViews>
  <sheetFormatPr defaultColWidth="13" defaultRowHeight="15.6" x14ac:dyDescent="0.3"/>
  <cols>
    <col min="1" max="1" width="14.3984375" style="53" customWidth="1"/>
    <col min="2" max="3" width="7.59765625" style="54" customWidth="1"/>
    <col min="4" max="4" width="13.69921875" style="53" bestFit="1" customWidth="1"/>
    <col min="5" max="5" width="10.8984375" style="54" bestFit="1" customWidth="1"/>
    <col min="6" max="6" width="15.296875" style="53" customWidth="1"/>
    <col min="7" max="7" width="15.296875" style="54" customWidth="1"/>
    <col min="8" max="16384" width="13" style="13"/>
  </cols>
  <sheetData>
    <row r="1" spans="1:7" ht="29.4" thickTop="1" thickBot="1" x14ac:dyDescent="0.35">
      <c r="A1" s="421" t="s">
        <v>219</v>
      </c>
      <c r="B1" s="422" t="s">
        <v>220</v>
      </c>
      <c r="C1" s="423"/>
      <c r="D1" s="424"/>
      <c r="E1" s="425"/>
      <c r="F1" s="424"/>
      <c r="G1" s="426" t="s">
        <v>485</v>
      </c>
    </row>
    <row r="2" spans="1:7" ht="17.399999999999999" thickTop="1" x14ac:dyDescent="0.3">
      <c r="A2" s="14" t="s">
        <v>186</v>
      </c>
      <c r="B2" s="212" t="s">
        <v>221</v>
      </c>
      <c r="C2" s="212"/>
      <c r="D2" s="17" t="s">
        <v>200</v>
      </c>
      <c r="E2" s="16" t="s">
        <v>222</v>
      </c>
      <c r="F2" s="18"/>
      <c r="G2" s="19"/>
    </row>
    <row r="3" spans="1:7" ht="16.8" x14ac:dyDescent="0.3">
      <c r="A3" s="14" t="s">
        <v>187</v>
      </c>
      <c r="B3" s="212" t="s">
        <v>221</v>
      </c>
      <c r="C3" s="212"/>
      <c r="D3" s="17" t="s">
        <v>83</v>
      </c>
      <c r="E3" s="16">
        <v>2</v>
      </c>
      <c r="F3" s="17"/>
      <c r="G3" s="19"/>
    </row>
    <row r="4" spans="1:7" ht="16.8" x14ac:dyDescent="0.3">
      <c r="A4" s="14" t="s">
        <v>187</v>
      </c>
      <c r="B4" s="212" t="s">
        <v>226</v>
      </c>
      <c r="C4" s="212"/>
      <c r="D4" s="17" t="s">
        <v>83</v>
      </c>
      <c r="E4" s="16">
        <v>13</v>
      </c>
      <c r="F4" s="17"/>
      <c r="G4" s="19"/>
    </row>
    <row r="5" spans="1:7" ht="16.8" x14ac:dyDescent="0.3">
      <c r="A5" s="14" t="s">
        <v>187</v>
      </c>
      <c r="B5" s="212" t="s">
        <v>227</v>
      </c>
      <c r="C5" s="212"/>
      <c r="D5" s="17" t="s">
        <v>83</v>
      </c>
      <c r="E5" s="16">
        <v>1</v>
      </c>
      <c r="F5" s="17"/>
      <c r="G5" s="19"/>
    </row>
    <row r="6" spans="1:7" ht="16.8" x14ac:dyDescent="0.3">
      <c r="A6" s="14" t="s">
        <v>188</v>
      </c>
      <c r="B6" s="212" t="s">
        <v>225</v>
      </c>
      <c r="C6" s="212"/>
      <c r="D6" s="17" t="s">
        <v>201</v>
      </c>
      <c r="E6" s="16">
        <v>122</v>
      </c>
      <c r="F6" s="17"/>
      <c r="G6" s="19"/>
    </row>
    <row r="7" spans="1:7" ht="16.8" x14ac:dyDescent="0.3">
      <c r="A7" s="14" t="s">
        <v>189</v>
      </c>
      <c r="B7" s="212" t="s">
        <v>407</v>
      </c>
      <c r="C7" s="212"/>
      <c r="D7" s="17" t="s">
        <v>202</v>
      </c>
      <c r="E7" s="16" t="s">
        <v>223</v>
      </c>
      <c r="F7" s="17"/>
      <c r="G7" s="19"/>
    </row>
    <row r="8" spans="1:7" ht="17.399999999999999" thickBot="1" x14ac:dyDescent="0.35">
      <c r="A8" s="14" t="s">
        <v>190</v>
      </c>
      <c r="B8" s="212" t="s">
        <v>130</v>
      </c>
      <c r="C8" s="212"/>
      <c r="D8" s="17" t="s">
        <v>203</v>
      </c>
      <c r="E8" s="16" t="s">
        <v>224</v>
      </c>
      <c r="F8" s="17"/>
      <c r="G8" s="19"/>
    </row>
    <row r="9" spans="1:7" ht="17.399999999999999" thickTop="1" x14ac:dyDescent="0.3">
      <c r="A9" s="20" t="s">
        <v>191</v>
      </c>
      <c r="B9" s="413">
        <f>6+0</f>
        <v>6</v>
      </c>
      <c r="C9" s="414"/>
      <c r="D9" s="21" t="s">
        <v>204</v>
      </c>
      <c r="E9" s="22" t="s">
        <v>81</v>
      </c>
      <c r="F9" s="23"/>
      <c r="G9" s="19"/>
    </row>
    <row r="10" spans="1:7" ht="16.8" x14ac:dyDescent="0.3">
      <c r="A10" s="24" t="s">
        <v>192</v>
      </c>
      <c r="B10" s="415">
        <f>C13+4</f>
        <v>5</v>
      </c>
      <c r="C10" s="320"/>
      <c r="D10" s="25" t="s">
        <v>205</v>
      </c>
      <c r="E10" s="26" t="s">
        <v>81</v>
      </c>
      <c r="F10" s="23"/>
      <c r="G10" s="19"/>
    </row>
    <row r="11" spans="1:7" ht="17.399999999999999" thickBot="1" x14ac:dyDescent="0.35">
      <c r="A11" s="27" t="s">
        <v>193</v>
      </c>
      <c r="B11" s="416">
        <v>136000</v>
      </c>
      <c r="C11" s="417"/>
      <c r="D11" s="279" t="s">
        <v>206</v>
      </c>
      <c r="E11" s="418">
        <f>SUM(E3:E5,RIGHT(C17,1))</f>
        <v>17</v>
      </c>
      <c r="F11" s="23"/>
      <c r="G11" s="19"/>
    </row>
    <row r="12" spans="1:7" ht="17.399999999999999" thickTop="1" x14ac:dyDescent="0.3">
      <c r="A12" s="28" t="s">
        <v>194</v>
      </c>
      <c r="B12" s="459">
        <f>10</f>
        <v>10</v>
      </c>
      <c r="C12" s="321" t="str">
        <f t="shared" ref="C12:C17" si="0">IF(B12&gt;9.9,CONCATENATE("+",ROUNDDOWN((B12-10)/2,0)),ROUNDUP((B12-10)/2,0))</f>
        <v>+0</v>
      </c>
      <c r="D12" s="29" t="s">
        <v>207</v>
      </c>
      <c r="E12" s="399" t="s">
        <v>408</v>
      </c>
      <c r="F12" s="23"/>
      <c r="G12" s="19"/>
    </row>
    <row r="13" spans="1:7" ht="16.8" x14ac:dyDescent="0.3">
      <c r="A13" s="30" t="s">
        <v>195</v>
      </c>
      <c r="B13" s="460">
        <f>12</f>
        <v>12</v>
      </c>
      <c r="C13" s="322" t="str">
        <f t="shared" si="0"/>
        <v>+1</v>
      </c>
      <c r="D13" s="31" t="s">
        <v>208</v>
      </c>
      <c r="E13" s="32">
        <f>SUM(Martial!G3:G31,Equipment!C3:C16)</f>
        <v>16</v>
      </c>
      <c r="F13" s="23"/>
      <c r="G13" s="19"/>
    </row>
    <row r="14" spans="1:7" ht="16.8" x14ac:dyDescent="0.3">
      <c r="A14" s="33" t="s">
        <v>196</v>
      </c>
      <c r="B14" s="420">
        <f>12+2</f>
        <v>14</v>
      </c>
      <c r="C14" s="323" t="str">
        <f t="shared" si="0"/>
        <v>+2</v>
      </c>
      <c r="D14" s="31" t="s">
        <v>209</v>
      </c>
      <c r="E14" s="34">
        <f>ROUNDUP(((E4*4)*0.75)+((E5*4)*0.75)+(SUM(E3:E5)*C14),0)</f>
        <v>74</v>
      </c>
      <c r="F14" s="23"/>
      <c r="G14" s="19"/>
    </row>
    <row r="15" spans="1:7" ht="16.8" x14ac:dyDescent="0.3">
      <c r="A15" s="35" t="s">
        <v>197</v>
      </c>
      <c r="B15" s="420">
        <f>19+3</f>
        <v>22</v>
      </c>
      <c r="C15" s="322" t="str">
        <f t="shared" si="0"/>
        <v>+6</v>
      </c>
      <c r="D15" s="36" t="s">
        <v>210</v>
      </c>
      <c r="E15" s="354">
        <f>10+C13+1</f>
        <v>12</v>
      </c>
      <c r="F15" s="14"/>
      <c r="G15" s="19"/>
    </row>
    <row r="16" spans="1:7" ht="16.8" x14ac:dyDescent="0.3">
      <c r="A16" s="37" t="s">
        <v>198</v>
      </c>
      <c r="B16" s="332">
        <f>15</f>
        <v>15</v>
      </c>
      <c r="C16" s="322" t="str">
        <f t="shared" si="0"/>
        <v>+2</v>
      </c>
      <c r="D16" s="36" t="s">
        <v>211</v>
      </c>
      <c r="E16" s="354">
        <f>E17-C13</f>
        <v>23</v>
      </c>
      <c r="F16" s="23"/>
      <c r="G16" s="19"/>
    </row>
    <row r="17" spans="1:7" ht="17.399999999999999" thickBot="1" x14ac:dyDescent="0.35">
      <c r="A17" s="38" t="s">
        <v>199</v>
      </c>
      <c r="B17" s="333">
        <v>12</v>
      </c>
      <c r="C17" s="324" t="str">
        <f t="shared" si="0"/>
        <v>+1</v>
      </c>
      <c r="D17" s="39" t="s">
        <v>212</v>
      </c>
      <c r="E17" s="355">
        <f>E15+SUM(Martial!$B$25:$B$28)</f>
        <v>24</v>
      </c>
      <c r="F17" s="23"/>
      <c r="G17" s="19"/>
    </row>
    <row r="18" spans="1:7" ht="24" thickTop="1" thickBot="1" x14ac:dyDescent="0.35">
      <c r="A18" s="40" t="s">
        <v>17</v>
      </c>
      <c r="B18" s="41"/>
      <c r="C18" s="41"/>
      <c r="D18" s="42"/>
      <c r="E18" s="42"/>
      <c r="F18" s="42"/>
      <c r="G18" s="43"/>
    </row>
    <row r="19" spans="1:7" s="47" customFormat="1" ht="17.399999999999999" thickTop="1" x14ac:dyDescent="0.3">
      <c r="A19" s="44"/>
      <c r="B19" s="45"/>
      <c r="C19" s="45"/>
      <c r="D19" s="45"/>
      <c r="E19" s="45"/>
      <c r="F19" s="45"/>
      <c r="G19" s="46"/>
    </row>
    <row r="20" spans="1:7" s="47" customFormat="1" ht="16.8" x14ac:dyDescent="0.3">
      <c r="A20" s="48"/>
      <c r="B20" s="15"/>
      <c r="C20" s="15"/>
      <c r="D20" s="15"/>
      <c r="E20" s="15"/>
      <c r="F20" s="15"/>
      <c r="G20" s="49"/>
    </row>
    <row r="21" spans="1:7" s="47" customFormat="1" ht="16.8" x14ac:dyDescent="0.3">
      <c r="A21" s="48"/>
      <c r="B21" s="15"/>
      <c r="C21" s="15"/>
      <c r="D21" s="15"/>
      <c r="E21" s="15"/>
      <c r="F21" s="15"/>
      <c r="G21" s="49"/>
    </row>
    <row r="22" spans="1:7" s="47" customFormat="1" ht="16.8" x14ac:dyDescent="0.3">
      <c r="A22" s="48"/>
      <c r="B22" s="15"/>
      <c r="C22" s="15"/>
      <c r="D22" s="15"/>
      <c r="E22" s="15"/>
      <c r="F22" s="15"/>
      <c r="G22" s="49"/>
    </row>
    <row r="23" spans="1:7" s="47" customFormat="1" ht="16.8" x14ac:dyDescent="0.3">
      <c r="A23" s="48"/>
      <c r="B23" s="15"/>
      <c r="C23" s="15"/>
      <c r="D23" s="15"/>
      <c r="E23" s="15"/>
      <c r="F23" s="15"/>
      <c r="G23" s="49"/>
    </row>
    <row r="24" spans="1:7" s="47" customFormat="1" ht="16.8" x14ac:dyDescent="0.3">
      <c r="A24" s="48"/>
      <c r="B24" s="15"/>
      <c r="C24" s="15"/>
      <c r="D24" s="15"/>
      <c r="E24" s="15"/>
      <c r="F24" s="15"/>
      <c r="G24" s="49"/>
    </row>
    <row r="25" spans="1:7" s="47" customFormat="1" ht="16.8" x14ac:dyDescent="0.3">
      <c r="A25" s="48"/>
      <c r="B25" s="15"/>
      <c r="C25" s="15"/>
      <c r="D25" s="15"/>
      <c r="E25" s="15"/>
      <c r="F25" s="15"/>
      <c r="G25" s="49"/>
    </row>
    <row r="26" spans="1:7" s="47" customFormat="1" ht="16.8" x14ac:dyDescent="0.3">
      <c r="A26" s="48"/>
      <c r="B26" s="15"/>
      <c r="C26" s="15"/>
      <c r="D26" s="15"/>
      <c r="E26" s="15"/>
      <c r="F26" s="15"/>
      <c r="G26" s="49"/>
    </row>
    <row r="27" spans="1:7" s="47" customFormat="1" ht="16.8" x14ac:dyDescent="0.3">
      <c r="A27" s="48"/>
      <c r="B27" s="15"/>
      <c r="C27" s="15"/>
      <c r="D27" s="15"/>
      <c r="E27" s="15"/>
      <c r="F27" s="15"/>
      <c r="G27" s="49"/>
    </row>
    <row r="28" spans="1:7" s="47" customFormat="1" ht="16.8" x14ac:dyDescent="0.3">
      <c r="A28" s="48"/>
      <c r="B28" s="15"/>
      <c r="C28" s="15"/>
      <c r="D28" s="15"/>
      <c r="E28" s="15"/>
      <c r="F28" s="15"/>
      <c r="G28" s="49"/>
    </row>
    <row r="29" spans="1:7" s="47" customFormat="1" ht="16.8" x14ac:dyDescent="0.3">
      <c r="A29" s="48"/>
      <c r="B29" s="15"/>
      <c r="C29" s="15"/>
      <c r="D29" s="15"/>
      <c r="E29" s="15"/>
      <c r="F29" s="15"/>
      <c r="G29" s="49"/>
    </row>
    <row r="30" spans="1:7" s="47" customFormat="1" ht="16.8" x14ac:dyDescent="0.3">
      <c r="A30" s="48"/>
      <c r="B30" s="15"/>
      <c r="C30" s="15"/>
      <c r="D30" s="15"/>
      <c r="E30" s="15"/>
      <c r="F30" s="15"/>
      <c r="G30" s="49"/>
    </row>
    <row r="31" spans="1:7" s="47" customFormat="1" ht="16.8" x14ac:dyDescent="0.3">
      <c r="A31" s="48"/>
      <c r="B31" s="15"/>
      <c r="C31" s="15"/>
      <c r="D31" s="15"/>
      <c r="E31" s="15"/>
      <c r="F31" s="15"/>
      <c r="G31" s="49"/>
    </row>
    <row r="32" spans="1:7" s="47" customFormat="1" ht="16.8" x14ac:dyDescent="0.3">
      <c r="A32" s="48"/>
      <c r="B32" s="15"/>
      <c r="C32" s="15"/>
      <c r="D32" s="15"/>
      <c r="E32" s="15"/>
      <c r="F32" s="15"/>
      <c r="G32" s="49"/>
    </row>
    <row r="33" spans="1:8" s="47" customFormat="1" ht="16.8" x14ac:dyDescent="0.3">
      <c r="A33" s="48"/>
      <c r="B33" s="15"/>
      <c r="C33" s="15"/>
      <c r="D33" s="15"/>
      <c r="E33" s="15"/>
      <c r="F33" s="15"/>
      <c r="G33" s="49"/>
    </row>
    <row r="34" spans="1:8" s="47" customFormat="1" ht="16.8" x14ac:dyDescent="0.3">
      <c r="A34" s="48"/>
      <c r="B34" s="15"/>
      <c r="C34" s="15"/>
      <c r="D34" s="15"/>
      <c r="E34" s="15"/>
      <c r="F34" s="15"/>
      <c r="G34" s="49"/>
    </row>
    <row r="35" spans="1:8" ht="16.8" x14ac:dyDescent="0.3">
      <c r="A35" s="48"/>
      <c r="B35" s="15"/>
      <c r="C35" s="15"/>
      <c r="D35" s="15"/>
      <c r="E35" s="15"/>
      <c r="F35" s="15"/>
      <c r="G35" s="49"/>
      <c r="H35" s="47"/>
    </row>
    <row r="36" spans="1:8" ht="16.8" x14ac:dyDescent="0.3">
      <c r="A36" s="48"/>
      <c r="B36" s="15"/>
      <c r="C36" s="15"/>
      <c r="D36" s="15"/>
      <c r="E36" s="15"/>
      <c r="F36" s="15"/>
      <c r="G36" s="49"/>
    </row>
    <row r="37" spans="1:8" ht="16.8" x14ac:dyDescent="0.3">
      <c r="A37" s="48"/>
      <c r="B37" s="15"/>
      <c r="C37" s="15"/>
      <c r="D37" s="15"/>
      <c r="E37" s="15"/>
      <c r="F37" s="15"/>
      <c r="G37" s="49"/>
    </row>
    <row r="38" spans="1:8" ht="16.8" x14ac:dyDescent="0.3">
      <c r="A38" s="48"/>
      <c r="B38" s="15"/>
      <c r="C38" s="15"/>
      <c r="D38" s="15"/>
      <c r="E38" s="15"/>
      <c r="F38" s="15"/>
      <c r="G38" s="49"/>
    </row>
    <row r="39" spans="1:8" ht="16.8" x14ac:dyDescent="0.3">
      <c r="A39" s="48"/>
      <c r="B39" s="15"/>
      <c r="C39" s="15"/>
      <c r="D39" s="15"/>
      <c r="E39" s="15"/>
      <c r="F39" s="15"/>
      <c r="G39" s="49"/>
    </row>
    <row r="40" spans="1:8" ht="16.8" x14ac:dyDescent="0.3">
      <c r="A40" s="48"/>
      <c r="B40" s="15"/>
      <c r="C40" s="15"/>
      <c r="D40" s="15"/>
      <c r="E40" s="15"/>
      <c r="F40" s="15"/>
      <c r="G40" s="49"/>
    </row>
    <row r="41" spans="1:8" ht="16.8" x14ac:dyDescent="0.3">
      <c r="A41" s="48"/>
      <c r="B41" s="15"/>
      <c r="C41" s="15"/>
      <c r="D41" s="15"/>
      <c r="E41" s="15"/>
      <c r="F41" s="15"/>
      <c r="G41" s="49"/>
    </row>
    <row r="42" spans="1:8" ht="16.8" x14ac:dyDescent="0.3">
      <c r="A42" s="48"/>
      <c r="B42" s="15"/>
      <c r="C42" s="15"/>
      <c r="D42" s="15"/>
      <c r="E42" s="15"/>
      <c r="F42" s="15"/>
      <c r="G42" s="49"/>
    </row>
    <row r="43" spans="1:8" ht="16.8" x14ac:dyDescent="0.3">
      <c r="A43" s="48"/>
      <c r="B43" s="15"/>
      <c r="C43" s="15"/>
      <c r="D43" s="15"/>
      <c r="E43" s="15"/>
      <c r="F43" s="15"/>
      <c r="G43" s="49"/>
    </row>
    <row r="44" spans="1:8" ht="16.8" x14ac:dyDescent="0.3">
      <c r="A44" s="48"/>
      <c r="B44" s="15"/>
      <c r="C44" s="15"/>
      <c r="D44" s="15"/>
      <c r="E44" s="15"/>
      <c r="F44" s="15"/>
      <c r="G44" s="49"/>
    </row>
    <row r="45" spans="1:8" ht="16.8" x14ac:dyDescent="0.3">
      <c r="A45" s="48"/>
      <c r="B45" s="15"/>
      <c r="C45" s="15"/>
      <c r="D45" s="15"/>
      <c r="E45" s="15"/>
      <c r="F45" s="15"/>
      <c r="G45" s="49"/>
    </row>
    <row r="46" spans="1:8" ht="16.8" x14ac:dyDescent="0.3">
      <c r="A46" s="48"/>
      <c r="B46" s="15"/>
      <c r="C46" s="15"/>
      <c r="D46" s="15"/>
      <c r="E46" s="15"/>
      <c r="F46" s="15"/>
      <c r="G46" s="49"/>
    </row>
    <row r="47" spans="1:8" ht="16.8" x14ac:dyDescent="0.3">
      <c r="A47" s="48"/>
      <c r="B47" s="15"/>
      <c r="C47" s="15"/>
      <c r="D47" s="15"/>
      <c r="E47" s="15"/>
      <c r="F47" s="15"/>
      <c r="G47" s="49"/>
    </row>
    <row r="48" spans="1:8" ht="16.8" x14ac:dyDescent="0.3">
      <c r="A48" s="48"/>
      <c r="B48" s="15"/>
      <c r="C48" s="15"/>
      <c r="D48" s="15"/>
      <c r="E48" s="15"/>
      <c r="F48" s="15"/>
      <c r="G48" s="49"/>
    </row>
    <row r="49" spans="1:7" ht="16.8" x14ac:dyDescent="0.3">
      <c r="A49" s="48"/>
      <c r="B49" s="15"/>
      <c r="C49" s="15"/>
      <c r="D49" s="15"/>
      <c r="E49" s="15"/>
      <c r="F49" s="15"/>
      <c r="G49" s="49"/>
    </row>
    <row r="50" spans="1:7" ht="16.8" x14ac:dyDescent="0.3">
      <c r="A50" s="48"/>
      <c r="B50" s="15"/>
      <c r="C50" s="15"/>
      <c r="D50" s="15"/>
      <c r="E50" s="15"/>
      <c r="F50" s="15"/>
      <c r="G50" s="49"/>
    </row>
    <row r="51" spans="1:7" ht="16.8" x14ac:dyDescent="0.3">
      <c r="A51" s="48"/>
      <c r="B51" s="15"/>
      <c r="C51" s="15"/>
      <c r="D51" s="15"/>
      <c r="E51" s="15"/>
      <c r="F51" s="15"/>
      <c r="G51" s="49"/>
    </row>
    <row r="52" spans="1:7" ht="16.8" x14ac:dyDescent="0.3">
      <c r="A52" s="48"/>
      <c r="B52" s="15"/>
      <c r="C52" s="15"/>
      <c r="D52" s="15"/>
      <c r="E52" s="15"/>
      <c r="F52" s="15"/>
      <c r="G52" s="49"/>
    </row>
    <row r="53" spans="1:7" ht="16.8" x14ac:dyDescent="0.3">
      <c r="A53" s="48"/>
      <c r="B53" s="15"/>
      <c r="C53" s="15"/>
      <c r="D53" s="15"/>
      <c r="E53" s="15"/>
      <c r="F53" s="15"/>
      <c r="G53" s="49"/>
    </row>
    <row r="54" spans="1:7" ht="16.8" x14ac:dyDescent="0.3">
      <c r="A54" s="48"/>
      <c r="B54" s="15"/>
      <c r="C54" s="15"/>
      <c r="D54" s="15"/>
      <c r="E54" s="15"/>
      <c r="F54" s="15"/>
      <c r="G54" s="49"/>
    </row>
    <row r="55" spans="1:7" ht="16.8" x14ac:dyDescent="0.3">
      <c r="A55" s="48"/>
      <c r="B55" s="15"/>
      <c r="C55" s="15"/>
      <c r="D55" s="15"/>
      <c r="E55" s="15"/>
      <c r="F55" s="15"/>
      <c r="G55" s="49"/>
    </row>
    <row r="56" spans="1:7" ht="16.8" x14ac:dyDescent="0.3">
      <c r="A56" s="48"/>
      <c r="B56" s="15"/>
      <c r="C56" s="15"/>
      <c r="D56" s="15"/>
      <c r="E56" s="15"/>
      <c r="F56" s="15"/>
      <c r="G56" s="49"/>
    </row>
    <row r="57" spans="1:7" ht="16.8" x14ac:dyDescent="0.3">
      <c r="A57" s="48"/>
      <c r="B57" s="15"/>
      <c r="C57" s="15"/>
      <c r="D57" s="15"/>
      <c r="E57" s="15"/>
      <c r="F57" s="15"/>
      <c r="G57" s="49"/>
    </row>
    <row r="58" spans="1:7" ht="16.8" x14ac:dyDescent="0.3">
      <c r="A58" s="48"/>
      <c r="B58" s="15"/>
      <c r="C58" s="15"/>
      <c r="D58" s="15"/>
      <c r="E58" s="15"/>
      <c r="F58" s="15"/>
      <c r="G58" s="49"/>
    </row>
    <row r="59" spans="1:7" ht="16.8" x14ac:dyDescent="0.3">
      <c r="A59" s="48"/>
      <c r="B59" s="15"/>
      <c r="C59" s="15"/>
      <c r="D59" s="15"/>
      <c r="E59" s="15"/>
      <c r="F59" s="15"/>
      <c r="G59" s="49"/>
    </row>
    <row r="60" spans="1:7" ht="17.399999999999999" thickBot="1" x14ac:dyDescent="0.35">
      <c r="A60" s="50"/>
      <c r="B60" s="51"/>
      <c r="C60" s="51"/>
      <c r="D60" s="51"/>
      <c r="E60" s="51"/>
      <c r="F60" s="51"/>
      <c r="G60" s="52"/>
    </row>
    <row r="61" spans="1:7" ht="16.2" thickTop="1" x14ac:dyDescent="0.3"/>
  </sheetData>
  <phoneticPr fontId="0" type="noConversion"/>
  <conditionalFormatting sqref="E13">
    <cfRule type="cellIs" dxfId="11" priority="4" stopIfTrue="1" operator="greaterThan">
      <formula>116</formula>
    </cfRule>
    <cfRule type="cellIs" dxfId="10" priority="5" stopIfTrue="1" operator="between">
      <formula>58</formula>
      <formula>116</formula>
    </cfRule>
  </conditionalFormatting>
  <printOptions gridLinesSet="0"/>
  <pageMargins left="0.62" right="0.33" top="0.5" bottom="0.63" header="0.5" footer="0.5"/>
  <pageSetup orientation="portrait" horizontalDpi="120" verticalDpi="144"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9"/>
  <sheetViews>
    <sheetView showGridLines="0" zoomScaleNormal="100" workbookViewId="0"/>
  </sheetViews>
  <sheetFormatPr defaultColWidth="13" defaultRowHeight="15.6" x14ac:dyDescent="0.3"/>
  <cols>
    <col min="1" max="1" width="30.3984375" style="53" bestFit="1" customWidth="1"/>
    <col min="2" max="2" width="5.8984375" style="53" bestFit="1" customWidth="1"/>
    <col min="3" max="3" width="11.59765625" style="54" hidden="1" customWidth="1"/>
    <col min="4" max="4" width="5.796875" style="54" hidden="1" customWidth="1"/>
    <col min="5" max="5" width="9.19921875" style="54" bestFit="1" customWidth="1"/>
    <col min="6" max="6" width="8.19921875" style="54" bestFit="1" customWidth="1"/>
    <col min="7" max="7" width="6" style="54" bestFit="1" customWidth="1"/>
    <col min="8" max="8" width="5.19921875" style="54" bestFit="1" customWidth="1"/>
    <col min="9" max="9" width="6.8984375" style="54" bestFit="1" customWidth="1"/>
    <col min="10" max="10" width="21.796875" style="53" bestFit="1" customWidth="1"/>
    <col min="11" max="16384" width="13" style="13"/>
  </cols>
  <sheetData>
    <row r="1" spans="1:10" ht="23.4" thickBot="1" x14ac:dyDescent="0.35">
      <c r="A1" s="55" t="s">
        <v>7</v>
      </c>
      <c r="B1" s="56"/>
      <c r="C1" s="56"/>
      <c r="D1" s="56"/>
      <c r="E1" s="56"/>
      <c r="F1" s="56"/>
      <c r="G1" s="56"/>
      <c r="H1" s="56"/>
      <c r="I1" s="56"/>
      <c r="J1" s="56"/>
    </row>
    <row r="2" spans="1:10" s="47" customFormat="1" ht="34.200000000000003" thickBot="1" x14ac:dyDescent="0.35">
      <c r="A2" s="1" t="s">
        <v>184</v>
      </c>
      <c r="B2" s="2" t="s">
        <v>22</v>
      </c>
      <c r="C2" s="2" t="s">
        <v>24</v>
      </c>
      <c r="D2" s="2" t="s">
        <v>21</v>
      </c>
      <c r="E2" s="3" t="s">
        <v>49</v>
      </c>
      <c r="F2" s="3" t="s">
        <v>25</v>
      </c>
      <c r="G2" s="2" t="s">
        <v>51</v>
      </c>
      <c r="H2" s="347" t="s">
        <v>74</v>
      </c>
      <c r="I2" s="2" t="s">
        <v>64</v>
      </c>
      <c r="J2" s="4" t="s">
        <v>0</v>
      </c>
    </row>
    <row r="3" spans="1:10" s="47" customFormat="1" ht="16.8" x14ac:dyDescent="0.3">
      <c r="A3" s="57" t="s">
        <v>53</v>
      </c>
      <c r="B3" s="58">
        <f>4+0</f>
        <v>4</v>
      </c>
      <c r="C3" s="58" t="s">
        <v>196</v>
      </c>
      <c r="D3" s="58" t="str">
        <f>VLOOKUP(C3,'Personal File'!$A$12:$C$17,3,FALSE)</f>
        <v>+2</v>
      </c>
      <c r="E3" s="348" t="str">
        <f t="shared" ref="E3:E45" si="0">CONCATENATE(LEFT(C3,3)," (",D3,")")</f>
        <v>Con (+2)</v>
      </c>
      <c r="F3" s="58">
        <v>0</v>
      </c>
      <c r="G3" s="349">
        <f t="shared" ref="G3:G45" si="1">B3+D3+F3</f>
        <v>6</v>
      </c>
      <c r="H3" s="59">
        <f t="shared" ref="H3:H45" ca="1" si="2">RANDBETWEEN(1,20)</f>
        <v>19</v>
      </c>
      <c r="I3" s="350">
        <f t="shared" ref="I3:I5" ca="1" si="3">SUM(G3:H3)</f>
        <v>25</v>
      </c>
      <c r="J3" s="62"/>
    </row>
    <row r="4" spans="1:10" s="47" customFormat="1" ht="16.8" x14ac:dyDescent="0.3">
      <c r="A4" s="60" t="s">
        <v>54</v>
      </c>
      <c r="B4" s="58">
        <f>4+0</f>
        <v>4</v>
      </c>
      <c r="C4" s="58" t="s">
        <v>195</v>
      </c>
      <c r="D4" s="58" t="str">
        <f>VLOOKUP(C4,'Personal File'!$A$12:$C$17,3,FALSE)</f>
        <v>+1</v>
      </c>
      <c r="E4" s="61" t="str">
        <f t="shared" si="0"/>
        <v>Dex (+1)</v>
      </c>
      <c r="F4" s="58">
        <v>0</v>
      </c>
      <c r="G4" s="349">
        <f t="shared" si="1"/>
        <v>5</v>
      </c>
      <c r="H4" s="59">
        <f t="shared" ca="1" si="2"/>
        <v>2</v>
      </c>
      <c r="I4" s="350">
        <f t="shared" ca="1" si="3"/>
        <v>7</v>
      </c>
      <c r="J4" s="176" t="s">
        <v>422</v>
      </c>
    </row>
    <row r="5" spans="1:10" s="47" customFormat="1" ht="16.8" x14ac:dyDescent="0.3">
      <c r="A5" s="63" t="s">
        <v>55</v>
      </c>
      <c r="B5" s="64">
        <f>8+2</f>
        <v>10</v>
      </c>
      <c r="C5" s="64" t="s">
        <v>198</v>
      </c>
      <c r="D5" s="64" t="str">
        <f>VLOOKUP(C5,'Personal File'!$A$12:$C$17,3,FALSE)</f>
        <v>+2</v>
      </c>
      <c r="E5" s="351" t="str">
        <f t="shared" si="0"/>
        <v>Wis (+2)</v>
      </c>
      <c r="F5" s="64">
        <v>0</v>
      </c>
      <c r="G5" s="352">
        <f t="shared" si="1"/>
        <v>12</v>
      </c>
      <c r="H5" s="65">
        <f t="shared" ca="1" si="2"/>
        <v>3</v>
      </c>
      <c r="I5" s="353">
        <f t="shared" ca="1" si="3"/>
        <v>15</v>
      </c>
      <c r="J5" s="191" t="s">
        <v>433</v>
      </c>
    </row>
    <row r="6" spans="1:10" s="72" customFormat="1" ht="16.8" x14ac:dyDescent="0.3">
      <c r="A6" s="66" t="s">
        <v>26</v>
      </c>
      <c r="B6" s="58">
        <v>0</v>
      </c>
      <c r="C6" s="67" t="s">
        <v>197</v>
      </c>
      <c r="D6" s="68" t="str">
        <f>VLOOKUP(C6,'Personal File'!$A$12:$C$17,3,FALSE)</f>
        <v>+6</v>
      </c>
      <c r="E6" s="69" t="str">
        <f t="shared" si="0"/>
        <v>Int (+6)</v>
      </c>
      <c r="F6" s="70" t="s">
        <v>50</v>
      </c>
      <c r="G6" s="70">
        <f t="shared" si="1"/>
        <v>6</v>
      </c>
      <c r="H6" s="59">
        <f t="shared" ca="1" si="2"/>
        <v>20</v>
      </c>
      <c r="I6" s="70">
        <f t="shared" ref="I6:I7" ca="1" si="4">SUM(G6:H6)</f>
        <v>26</v>
      </c>
      <c r="J6" s="314"/>
    </row>
    <row r="7" spans="1:10" s="77" customFormat="1" ht="16.8" x14ac:dyDescent="0.3">
      <c r="A7" s="73" t="s">
        <v>27</v>
      </c>
      <c r="B7" s="58">
        <v>0</v>
      </c>
      <c r="C7" s="74" t="s">
        <v>195</v>
      </c>
      <c r="D7" s="75" t="str">
        <f>VLOOKUP(C7,'Personal File'!$A$12:$C$17,3,FALSE)</f>
        <v>+1</v>
      </c>
      <c r="E7" s="61" t="str">
        <f t="shared" si="0"/>
        <v>Dex (+1)</v>
      </c>
      <c r="F7" s="70" t="s">
        <v>50</v>
      </c>
      <c r="G7" s="70">
        <f t="shared" si="1"/>
        <v>1</v>
      </c>
      <c r="H7" s="76">
        <f t="shared" ca="1" si="2"/>
        <v>4</v>
      </c>
      <c r="I7" s="70">
        <f t="shared" ca="1" si="4"/>
        <v>5</v>
      </c>
      <c r="J7" s="314"/>
    </row>
    <row r="8" spans="1:10" s="82" customFormat="1" ht="16.8" x14ac:dyDescent="0.3">
      <c r="A8" s="78" t="s">
        <v>28</v>
      </c>
      <c r="B8" s="58">
        <v>0</v>
      </c>
      <c r="C8" s="79" t="s">
        <v>199</v>
      </c>
      <c r="D8" s="80" t="str">
        <f>VLOOKUP(C8,'Personal File'!$A$12:$C$17,3,FALSE)</f>
        <v>+1</v>
      </c>
      <c r="E8" s="81" t="str">
        <f t="shared" si="0"/>
        <v>Cha (+1)</v>
      </c>
      <c r="F8" s="70" t="s">
        <v>50</v>
      </c>
      <c r="G8" s="70">
        <f t="shared" si="1"/>
        <v>1</v>
      </c>
      <c r="H8" s="76">
        <f t="shared" ca="1" si="2"/>
        <v>1</v>
      </c>
      <c r="I8" s="70">
        <f t="shared" ref="I8:I45" ca="1" si="5">SUM(G8:H8)</f>
        <v>2</v>
      </c>
      <c r="J8" s="314"/>
    </row>
    <row r="9" spans="1:10" s="86" customFormat="1" ht="16.8" x14ac:dyDescent="0.3">
      <c r="A9" s="103" t="s">
        <v>29</v>
      </c>
      <c r="B9" s="58">
        <v>0</v>
      </c>
      <c r="C9" s="104" t="s">
        <v>194</v>
      </c>
      <c r="D9" s="105" t="str">
        <f>VLOOKUP(C9,'Personal File'!$A$12:$C$17,3,FALSE)</f>
        <v>+0</v>
      </c>
      <c r="E9" s="106" t="str">
        <f t="shared" si="0"/>
        <v>Str (+0)</v>
      </c>
      <c r="F9" s="70" t="s">
        <v>50</v>
      </c>
      <c r="G9" s="70">
        <f t="shared" si="1"/>
        <v>0</v>
      </c>
      <c r="H9" s="76">
        <f t="shared" ca="1" si="2"/>
        <v>19</v>
      </c>
      <c r="I9" s="70">
        <f t="shared" ca="1" si="5"/>
        <v>19</v>
      </c>
      <c r="J9" s="314"/>
    </row>
    <row r="10" spans="1:10" s="86" customFormat="1" ht="16.8" x14ac:dyDescent="0.3">
      <c r="A10" s="187" t="s">
        <v>8</v>
      </c>
      <c r="B10" s="83">
        <v>15</v>
      </c>
      <c r="C10" s="188" t="s">
        <v>196</v>
      </c>
      <c r="D10" s="189" t="str">
        <f>VLOOKUP(C10,'Personal File'!$A$12:$C$17,3,FALSE)</f>
        <v>+2</v>
      </c>
      <c r="E10" s="190" t="str">
        <f t="shared" si="0"/>
        <v>Con (+2)</v>
      </c>
      <c r="F10" s="84" t="s">
        <v>50</v>
      </c>
      <c r="G10" s="84">
        <f t="shared" si="1"/>
        <v>17</v>
      </c>
      <c r="H10" s="76">
        <f t="shared" ca="1" si="2"/>
        <v>20</v>
      </c>
      <c r="I10" s="84">
        <f t="shared" ca="1" si="5"/>
        <v>37</v>
      </c>
      <c r="J10" s="85"/>
    </row>
    <row r="11" spans="1:10" s="72" customFormat="1" ht="16.8" x14ac:dyDescent="0.3">
      <c r="A11" s="66" t="s">
        <v>90</v>
      </c>
      <c r="B11" s="58">
        <v>0</v>
      </c>
      <c r="C11" s="67" t="s">
        <v>197</v>
      </c>
      <c r="D11" s="68" t="str">
        <f>VLOOKUP(C11,'Personal File'!$A$12:$C$17,3,FALSE)</f>
        <v>+6</v>
      </c>
      <c r="E11" s="69" t="str">
        <f t="shared" si="0"/>
        <v>Int (+6)</v>
      </c>
      <c r="F11" s="70" t="s">
        <v>50</v>
      </c>
      <c r="G11" s="70">
        <f t="shared" si="1"/>
        <v>6</v>
      </c>
      <c r="H11" s="76">
        <f t="shared" ca="1" si="2"/>
        <v>17</v>
      </c>
      <c r="I11" s="70">
        <f t="shared" ca="1" si="5"/>
        <v>23</v>
      </c>
      <c r="J11" s="71"/>
    </row>
    <row r="12" spans="1:10" s="98" customFormat="1" ht="16.8" x14ac:dyDescent="0.3">
      <c r="A12" s="91" t="s">
        <v>30</v>
      </c>
      <c r="B12" s="92">
        <v>0</v>
      </c>
      <c r="C12" s="93" t="s">
        <v>197</v>
      </c>
      <c r="D12" s="94" t="str">
        <f>VLOOKUP(C12,'Personal File'!$A$12:$C$17,3,FALSE)</f>
        <v>+6</v>
      </c>
      <c r="E12" s="95" t="str">
        <f t="shared" si="0"/>
        <v>Int (+6)</v>
      </c>
      <c r="F12" s="96" t="s">
        <v>50</v>
      </c>
      <c r="G12" s="96">
        <f t="shared" si="1"/>
        <v>6</v>
      </c>
      <c r="H12" s="76">
        <f t="shared" ca="1" si="2"/>
        <v>20</v>
      </c>
      <c r="I12" s="96">
        <f t="shared" ca="1" si="5"/>
        <v>26</v>
      </c>
      <c r="J12" s="97"/>
    </row>
    <row r="13" spans="1:10" s="77" customFormat="1" ht="16.8" x14ac:dyDescent="0.3">
      <c r="A13" s="78" t="s">
        <v>31</v>
      </c>
      <c r="B13" s="58">
        <v>0</v>
      </c>
      <c r="C13" s="79" t="s">
        <v>199</v>
      </c>
      <c r="D13" s="80" t="str">
        <f>VLOOKUP(C13,'Personal File'!$A$12:$C$17,3,FALSE)</f>
        <v>+1</v>
      </c>
      <c r="E13" s="81" t="str">
        <f t="shared" si="0"/>
        <v>Cha (+1)</v>
      </c>
      <c r="F13" s="70" t="s">
        <v>71</v>
      </c>
      <c r="G13" s="70">
        <f t="shared" si="1"/>
        <v>3</v>
      </c>
      <c r="H13" s="76">
        <f t="shared" ca="1" si="2"/>
        <v>20</v>
      </c>
      <c r="I13" s="70">
        <f t="shared" ca="1" si="5"/>
        <v>23</v>
      </c>
      <c r="J13" s="71"/>
    </row>
    <row r="14" spans="1:10" s="77" customFormat="1" ht="16.8" x14ac:dyDescent="0.3">
      <c r="A14" s="91" t="s">
        <v>32</v>
      </c>
      <c r="B14" s="92">
        <v>0</v>
      </c>
      <c r="C14" s="93" t="s">
        <v>197</v>
      </c>
      <c r="D14" s="94" t="str">
        <f>VLOOKUP(C14,'Personal File'!$A$12:$C$17,3,FALSE)</f>
        <v>+6</v>
      </c>
      <c r="E14" s="95" t="str">
        <f t="shared" si="0"/>
        <v>Int (+6)</v>
      </c>
      <c r="F14" s="96" t="s">
        <v>50</v>
      </c>
      <c r="G14" s="96">
        <f t="shared" si="1"/>
        <v>6</v>
      </c>
      <c r="H14" s="76">
        <f t="shared" ca="1" si="2"/>
        <v>20</v>
      </c>
      <c r="I14" s="96">
        <f t="shared" ca="1" si="5"/>
        <v>26</v>
      </c>
      <c r="J14" s="97"/>
    </row>
    <row r="15" spans="1:10" s="77" customFormat="1" ht="16.8" x14ac:dyDescent="0.3">
      <c r="A15" s="78" t="s">
        <v>33</v>
      </c>
      <c r="B15" s="58">
        <v>0</v>
      </c>
      <c r="C15" s="79" t="s">
        <v>199</v>
      </c>
      <c r="D15" s="80" t="str">
        <f>VLOOKUP(C15,'Personal File'!$A$12:$C$17,3,FALSE)</f>
        <v>+1</v>
      </c>
      <c r="E15" s="81" t="str">
        <f t="shared" si="0"/>
        <v>Cha (+1)</v>
      </c>
      <c r="F15" s="70" t="s">
        <v>50</v>
      </c>
      <c r="G15" s="70">
        <f t="shared" si="1"/>
        <v>1</v>
      </c>
      <c r="H15" s="76">
        <f t="shared" ca="1" si="2"/>
        <v>6</v>
      </c>
      <c r="I15" s="70">
        <f t="shared" ca="1" si="5"/>
        <v>7</v>
      </c>
      <c r="J15" s="71"/>
    </row>
    <row r="16" spans="1:10" s="77" customFormat="1" ht="16.8" x14ac:dyDescent="0.3">
      <c r="A16" s="73" t="s">
        <v>34</v>
      </c>
      <c r="B16" s="58">
        <v>0</v>
      </c>
      <c r="C16" s="74" t="s">
        <v>195</v>
      </c>
      <c r="D16" s="75" t="str">
        <f>VLOOKUP(C16,'Personal File'!$A$12:$C$17,3,FALSE)</f>
        <v>+1</v>
      </c>
      <c r="E16" s="61" t="str">
        <f t="shared" si="0"/>
        <v>Dex (+1)</v>
      </c>
      <c r="F16" s="70" t="s">
        <v>50</v>
      </c>
      <c r="G16" s="70">
        <f t="shared" si="1"/>
        <v>1</v>
      </c>
      <c r="H16" s="76">
        <f t="shared" ca="1" si="2"/>
        <v>20</v>
      </c>
      <c r="I16" s="70">
        <f t="shared" ca="1" si="5"/>
        <v>21</v>
      </c>
      <c r="J16" s="71"/>
    </row>
    <row r="17" spans="1:10" s="77" customFormat="1" ht="16.8" x14ac:dyDescent="0.3">
      <c r="A17" s="66" t="s">
        <v>35</v>
      </c>
      <c r="B17" s="58">
        <v>0</v>
      </c>
      <c r="C17" s="67" t="s">
        <v>197</v>
      </c>
      <c r="D17" s="68" t="str">
        <f>VLOOKUP(C17,'Personal File'!$A$12:$C$17,3,FALSE)</f>
        <v>+6</v>
      </c>
      <c r="E17" s="69" t="str">
        <f t="shared" si="0"/>
        <v>Int (+6)</v>
      </c>
      <c r="F17" s="70" t="s">
        <v>50</v>
      </c>
      <c r="G17" s="70">
        <f t="shared" si="1"/>
        <v>6</v>
      </c>
      <c r="H17" s="76">
        <f t="shared" ca="1" si="2"/>
        <v>4</v>
      </c>
      <c r="I17" s="70">
        <f t="shared" ca="1" si="5"/>
        <v>10</v>
      </c>
      <c r="J17" s="71"/>
    </row>
    <row r="18" spans="1:10" s="77" customFormat="1" ht="16.8" x14ac:dyDescent="0.3">
      <c r="A18" s="78" t="s">
        <v>36</v>
      </c>
      <c r="B18" s="58">
        <v>0</v>
      </c>
      <c r="C18" s="79" t="s">
        <v>199</v>
      </c>
      <c r="D18" s="80" t="str">
        <f>VLOOKUP(C18,'Personal File'!$A$12:$C$17,3,FALSE)</f>
        <v>+1</v>
      </c>
      <c r="E18" s="81" t="str">
        <f t="shared" si="0"/>
        <v>Cha (+1)</v>
      </c>
      <c r="F18" s="70" t="s">
        <v>71</v>
      </c>
      <c r="G18" s="70">
        <f t="shared" si="1"/>
        <v>3</v>
      </c>
      <c r="H18" s="76">
        <f t="shared" ca="1" si="2"/>
        <v>16</v>
      </c>
      <c r="I18" s="70">
        <f t="shared" ca="1" si="5"/>
        <v>19</v>
      </c>
      <c r="J18" s="71"/>
    </row>
    <row r="19" spans="1:10" s="77" customFormat="1" ht="16.8" x14ac:dyDescent="0.3">
      <c r="A19" s="78" t="s">
        <v>10</v>
      </c>
      <c r="B19" s="58">
        <v>0</v>
      </c>
      <c r="C19" s="79" t="s">
        <v>199</v>
      </c>
      <c r="D19" s="80" t="str">
        <f>VLOOKUP(C19,'Personal File'!$A$12:$C$17,3,FALSE)</f>
        <v>+1</v>
      </c>
      <c r="E19" s="81" t="str">
        <f t="shared" si="0"/>
        <v>Cha (+1)</v>
      </c>
      <c r="F19" s="70" t="s">
        <v>50</v>
      </c>
      <c r="G19" s="70">
        <f t="shared" si="1"/>
        <v>1</v>
      </c>
      <c r="H19" s="76">
        <f t="shared" ca="1" si="2"/>
        <v>9</v>
      </c>
      <c r="I19" s="70">
        <f t="shared" ca="1" si="5"/>
        <v>10</v>
      </c>
      <c r="J19" s="71"/>
    </row>
    <row r="20" spans="1:10" s="77" customFormat="1" ht="16.8" x14ac:dyDescent="0.3">
      <c r="A20" s="112" t="s">
        <v>37</v>
      </c>
      <c r="B20" s="58">
        <v>0</v>
      </c>
      <c r="C20" s="113" t="s">
        <v>198</v>
      </c>
      <c r="D20" s="114" t="str">
        <f>VLOOKUP(C20,'Personal File'!$A$12:$C$17,3,FALSE)</f>
        <v>+2</v>
      </c>
      <c r="E20" s="115" t="str">
        <f t="shared" si="0"/>
        <v>Wis (+2)</v>
      </c>
      <c r="F20" s="70" t="s">
        <v>50</v>
      </c>
      <c r="G20" s="70">
        <f t="shared" si="1"/>
        <v>2</v>
      </c>
      <c r="H20" s="76">
        <f t="shared" ca="1" si="2"/>
        <v>10</v>
      </c>
      <c r="I20" s="70">
        <f t="shared" ca="1" si="5"/>
        <v>12</v>
      </c>
      <c r="J20" s="71"/>
    </row>
    <row r="21" spans="1:10" s="77" customFormat="1" ht="16.8" x14ac:dyDescent="0.3">
      <c r="A21" s="73" t="s">
        <v>38</v>
      </c>
      <c r="B21" s="58">
        <v>0</v>
      </c>
      <c r="C21" s="74" t="s">
        <v>195</v>
      </c>
      <c r="D21" s="75" t="str">
        <f>VLOOKUP(C21,'Personal File'!$A$12:$C$17,3,FALSE)</f>
        <v>+1</v>
      </c>
      <c r="E21" s="61" t="str">
        <f t="shared" si="0"/>
        <v>Dex (+1)</v>
      </c>
      <c r="F21" s="70" t="s">
        <v>50</v>
      </c>
      <c r="G21" s="70">
        <f t="shared" si="1"/>
        <v>1</v>
      </c>
      <c r="H21" s="76">
        <f t="shared" ca="1" si="2"/>
        <v>15</v>
      </c>
      <c r="I21" s="70">
        <f t="shared" ca="1" si="5"/>
        <v>16</v>
      </c>
      <c r="J21" s="71"/>
    </row>
    <row r="22" spans="1:10" s="77" customFormat="1" ht="16.8" x14ac:dyDescent="0.3">
      <c r="A22" s="78" t="s">
        <v>39</v>
      </c>
      <c r="B22" s="58">
        <v>0</v>
      </c>
      <c r="C22" s="79" t="s">
        <v>199</v>
      </c>
      <c r="D22" s="80" t="str">
        <f>VLOOKUP(C22,'Personal File'!$A$12:$C$17,3,FALSE)</f>
        <v>+1</v>
      </c>
      <c r="E22" s="81" t="str">
        <f t="shared" si="0"/>
        <v>Cha (+1)</v>
      </c>
      <c r="F22" s="70" t="s">
        <v>50</v>
      </c>
      <c r="G22" s="70">
        <f t="shared" si="1"/>
        <v>1</v>
      </c>
      <c r="H22" s="76">
        <f t="shared" ca="1" si="2"/>
        <v>15</v>
      </c>
      <c r="I22" s="70">
        <f t="shared" ca="1" si="5"/>
        <v>16</v>
      </c>
      <c r="J22" s="71"/>
    </row>
    <row r="23" spans="1:10" s="77" customFormat="1" ht="16.8" x14ac:dyDescent="0.3">
      <c r="A23" s="103" t="s">
        <v>40</v>
      </c>
      <c r="B23" s="58">
        <v>0</v>
      </c>
      <c r="C23" s="104" t="s">
        <v>194</v>
      </c>
      <c r="D23" s="105" t="str">
        <f>VLOOKUP(C23,'Personal File'!$A$12:$C$17,3,FALSE)</f>
        <v>+0</v>
      </c>
      <c r="E23" s="106" t="str">
        <f t="shared" si="0"/>
        <v>Str (+0)</v>
      </c>
      <c r="F23" s="70" t="s">
        <v>50</v>
      </c>
      <c r="G23" s="70">
        <f t="shared" si="1"/>
        <v>0</v>
      </c>
      <c r="H23" s="76">
        <f t="shared" ca="1" si="2"/>
        <v>11</v>
      </c>
      <c r="I23" s="70">
        <f t="shared" ca="1" si="5"/>
        <v>11</v>
      </c>
      <c r="J23" s="71"/>
    </row>
    <row r="24" spans="1:10" s="77" customFormat="1" ht="16.8" x14ac:dyDescent="0.3">
      <c r="A24" s="87" t="s">
        <v>76</v>
      </c>
      <c r="B24" s="83">
        <v>15</v>
      </c>
      <c r="C24" s="88" t="s">
        <v>197</v>
      </c>
      <c r="D24" s="89" t="str">
        <f>VLOOKUP(C24,'Personal File'!$A$12:$C$17,3,FALSE)</f>
        <v>+6</v>
      </c>
      <c r="E24" s="90" t="str">
        <f t="shared" si="0"/>
        <v>Int (+6)</v>
      </c>
      <c r="F24" s="84" t="s">
        <v>50</v>
      </c>
      <c r="G24" s="84">
        <f t="shared" ref="G24:G28" si="6">B24+D24+F24</f>
        <v>21</v>
      </c>
      <c r="H24" s="76">
        <f t="shared" ca="1" si="2"/>
        <v>17</v>
      </c>
      <c r="I24" s="84">
        <f t="shared" ref="I24:I28" ca="1" si="7">SUM(G24:H24)</f>
        <v>38</v>
      </c>
      <c r="J24" s="85"/>
    </row>
    <row r="25" spans="1:10" s="77" customFormat="1" ht="16.8" x14ac:dyDescent="0.3">
      <c r="A25" s="87" t="s">
        <v>85</v>
      </c>
      <c r="B25" s="83">
        <v>12</v>
      </c>
      <c r="C25" s="88" t="s">
        <v>197</v>
      </c>
      <c r="D25" s="89" t="str">
        <f>VLOOKUP(C25,'Personal File'!$A$12:$C$17,3,FALSE)</f>
        <v>+6</v>
      </c>
      <c r="E25" s="90" t="str">
        <f t="shared" si="0"/>
        <v>Int (+6)</v>
      </c>
      <c r="F25" s="84" t="s">
        <v>50</v>
      </c>
      <c r="G25" s="84">
        <f t="shared" ref="G25:G27" si="8">B25+D25+F25</f>
        <v>18</v>
      </c>
      <c r="H25" s="76">
        <f t="shared" ca="1" si="2"/>
        <v>16</v>
      </c>
      <c r="I25" s="84">
        <f t="shared" ref="I25:I27" ca="1" si="9">SUM(G25:H25)</f>
        <v>34</v>
      </c>
      <c r="J25" s="85"/>
    </row>
    <row r="26" spans="1:10" s="77" customFormat="1" ht="16.8" x14ac:dyDescent="0.3">
      <c r="A26" s="87" t="s">
        <v>86</v>
      </c>
      <c r="B26" s="83">
        <v>10</v>
      </c>
      <c r="C26" s="88" t="s">
        <v>197</v>
      </c>
      <c r="D26" s="89" t="str">
        <f>VLOOKUP(C26,'Personal File'!$A$12:$C$17,3,FALSE)</f>
        <v>+6</v>
      </c>
      <c r="E26" s="90" t="str">
        <f t="shared" si="0"/>
        <v>Int (+6)</v>
      </c>
      <c r="F26" s="84" t="s">
        <v>50</v>
      </c>
      <c r="G26" s="84">
        <f t="shared" si="8"/>
        <v>16</v>
      </c>
      <c r="H26" s="76">
        <f t="shared" ca="1" si="2"/>
        <v>19</v>
      </c>
      <c r="I26" s="84">
        <f t="shared" ca="1" si="9"/>
        <v>35</v>
      </c>
      <c r="J26" s="85"/>
    </row>
    <row r="27" spans="1:10" s="77" customFormat="1" ht="16.8" x14ac:dyDescent="0.3">
      <c r="A27" s="87" t="s">
        <v>87</v>
      </c>
      <c r="B27" s="83">
        <v>10</v>
      </c>
      <c r="C27" s="88" t="s">
        <v>197</v>
      </c>
      <c r="D27" s="89" t="str">
        <f>VLOOKUP(C27,'Personal File'!$A$12:$C$17,3,FALSE)</f>
        <v>+6</v>
      </c>
      <c r="E27" s="90" t="str">
        <f t="shared" si="0"/>
        <v>Int (+6)</v>
      </c>
      <c r="F27" s="84" t="s">
        <v>50</v>
      </c>
      <c r="G27" s="84">
        <f t="shared" si="8"/>
        <v>16</v>
      </c>
      <c r="H27" s="76">
        <f t="shared" ca="1" si="2"/>
        <v>13</v>
      </c>
      <c r="I27" s="84">
        <f t="shared" ca="1" si="9"/>
        <v>29</v>
      </c>
      <c r="J27" s="85"/>
    </row>
    <row r="28" spans="1:10" s="77" customFormat="1" ht="16.8" x14ac:dyDescent="0.3">
      <c r="A28" s="87" t="s">
        <v>88</v>
      </c>
      <c r="B28" s="83">
        <v>15</v>
      </c>
      <c r="C28" s="88" t="s">
        <v>197</v>
      </c>
      <c r="D28" s="89" t="str">
        <f>VLOOKUP(C28,'Personal File'!$A$12:$C$17,3,FALSE)</f>
        <v>+6</v>
      </c>
      <c r="E28" s="90" t="str">
        <f t="shared" si="0"/>
        <v>Int (+6)</v>
      </c>
      <c r="F28" s="84" t="s">
        <v>50</v>
      </c>
      <c r="G28" s="84">
        <f t="shared" si="6"/>
        <v>21</v>
      </c>
      <c r="H28" s="76">
        <f t="shared" ca="1" si="2"/>
        <v>18</v>
      </c>
      <c r="I28" s="84">
        <f t="shared" ca="1" si="7"/>
        <v>39</v>
      </c>
      <c r="J28" s="85"/>
    </row>
    <row r="29" spans="1:10" s="77" customFormat="1" ht="16.8" x14ac:dyDescent="0.3">
      <c r="A29" s="99" t="s">
        <v>41</v>
      </c>
      <c r="B29" s="83">
        <v>10</v>
      </c>
      <c r="C29" s="100" t="s">
        <v>198</v>
      </c>
      <c r="D29" s="101" t="str">
        <f>VLOOKUP(C29,'Personal File'!$A$12:$C$17,3,FALSE)</f>
        <v>+2</v>
      </c>
      <c r="E29" s="102" t="str">
        <f t="shared" si="0"/>
        <v>Wis (+2)</v>
      </c>
      <c r="F29" s="84" t="s">
        <v>71</v>
      </c>
      <c r="G29" s="84">
        <f t="shared" si="1"/>
        <v>14</v>
      </c>
      <c r="H29" s="76">
        <f t="shared" ca="1" si="2"/>
        <v>8</v>
      </c>
      <c r="I29" s="84">
        <f t="shared" ca="1" si="5"/>
        <v>22</v>
      </c>
      <c r="J29" s="85"/>
    </row>
    <row r="30" spans="1:10" s="77" customFormat="1" ht="16.8" x14ac:dyDescent="0.3">
      <c r="A30" s="73" t="s">
        <v>11</v>
      </c>
      <c r="B30" s="58">
        <v>0</v>
      </c>
      <c r="C30" s="74" t="s">
        <v>195</v>
      </c>
      <c r="D30" s="75" t="str">
        <f>VLOOKUP(C30,'Personal File'!$A$12:$C$17,3,FALSE)</f>
        <v>+1</v>
      </c>
      <c r="E30" s="61" t="str">
        <f t="shared" si="0"/>
        <v>Dex (+1)</v>
      </c>
      <c r="F30" s="70" t="s">
        <v>50</v>
      </c>
      <c r="G30" s="70">
        <f t="shared" si="1"/>
        <v>1</v>
      </c>
      <c r="H30" s="76">
        <f t="shared" ca="1" si="2"/>
        <v>6</v>
      </c>
      <c r="I30" s="70">
        <f t="shared" ca="1" si="5"/>
        <v>7</v>
      </c>
      <c r="J30" s="71"/>
    </row>
    <row r="31" spans="1:10" s="77" customFormat="1" ht="16.8" x14ac:dyDescent="0.3">
      <c r="A31" s="107" t="s">
        <v>42</v>
      </c>
      <c r="B31" s="92">
        <v>0</v>
      </c>
      <c r="C31" s="108" t="s">
        <v>195</v>
      </c>
      <c r="D31" s="109" t="str">
        <f>VLOOKUP(C31,'Personal File'!$A$12:$C$17,3,FALSE)</f>
        <v>+1</v>
      </c>
      <c r="E31" s="110" t="str">
        <f t="shared" si="0"/>
        <v>Dex (+1)</v>
      </c>
      <c r="F31" s="96" t="s">
        <v>50</v>
      </c>
      <c r="G31" s="96">
        <f t="shared" si="1"/>
        <v>1</v>
      </c>
      <c r="H31" s="76">
        <f t="shared" ca="1" si="2"/>
        <v>4</v>
      </c>
      <c r="I31" s="96">
        <f t="shared" ca="1" si="5"/>
        <v>5</v>
      </c>
      <c r="J31" s="97"/>
    </row>
    <row r="32" spans="1:10" ht="16.8" x14ac:dyDescent="0.3">
      <c r="A32" s="78" t="s">
        <v>75</v>
      </c>
      <c r="B32" s="58">
        <v>0</v>
      </c>
      <c r="C32" s="79" t="s">
        <v>199</v>
      </c>
      <c r="D32" s="80" t="str">
        <f>VLOOKUP(C32,'Personal File'!$A$12:$C$17,3,FALSE)</f>
        <v>+1</v>
      </c>
      <c r="E32" s="81" t="str">
        <f t="shared" si="0"/>
        <v>Cha (+1)</v>
      </c>
      <c r="F32" s="70" t="s">
        <v>50</v>
      </c>
      <c r="G32" s="70">
        <f t="shared" si="1"/>
        <v>1</v>
      </c>
      <c r="H32" s="76">
        <f t="shared" ca="1" si="2"/>
        <v>15</v>
      </c>
      <c r="I32" s="70">
        <f t="shared" ca="1" si="5"/>
        <v>16</v>
      </c>
      <c r="J32" s="71"/>
    </row>
    <row r="33" spans="1:10" ht="16.8" x14ac:dyDescent="0.3">
      <c r="A33" s="78" t="s">
        <v>455</v>
      </c>
      <c r="B33" s="58">
        <v>0</v>
      </c>
      <c r="C33" s="113" t="s">
        <v>198</v>
      </c>
      <c r="D33" s="114" t="str">
        <f>VLOOKUP(C33,'Personal File'!$A$12:$C$17,3,FALSE)</f>
        <v>+2</v>
      </c>
      <c r="E33" s="115" t="str">
        <f t="shared" si="0"/>
        <v>Wis (+2)</v>
      </c>
      <c r="F33" s="70" t="s">
        <v>50</v>
      </c>
      <c r="G33" s="70">
        <f t="shared" si="1"/>
        <v>2</v>
      </c>
      <c r="H33" s="76">
        <f t="shared" ca="1" si="2"/>
        <v>3</v>
      </c>
      <c r="I33" s="70">
        <f t="shared" ca="1" si="5"/>
        <v>5</v>
      </c>
      <c r="J33" s="71"/>
    </row>
    <row r="34" spans="1:10" ht="16.8" x14ac:dyDescent="0.3">
      <c r="A34" s="73" t="s">
        <v>12</v>
      </c>
      <c r="B34" s="58">
        <v>0</v>
      </c>
      <c r="C34" s="74" t="s">
        <v>195</v>
      </c>
      <c r="D34" s="75" t="str">
        <f>VLOOKUP(C34,'Personal File'!$A$12:$C$17,3,FALSE)</f>
        <v>+1</v>
      </c>
      <c r="E34" s="61" t="str">
        <f t="shared" si="0"/>
        <v>Dex (+1)</v>
      </c>
      <c r="F34" s="70" t="s">
        <v>50</v>
      </c>
      <c r="G34" s="70">
        <f t="shared" si="1"/>
        <v>1</v>
      </c>
      <c r="H34" s="76">
        <f t="shared" ca="1" si="2"/>
        <v>13</v>
      </c>
      <c r="I34" s="70">
        <f t="shared" ca="1" si="5"/>
        <v>14</v>
      </c>
      <c r="J34" s="71"/>
    </row>
    <row r="35" spans="1:10" ht="16.8" x14ac:dyDescent="0.3">
      <c r="A35" s="87" t="s">
        <v>13</v>
      </c>
      <c r="B35" s="83">
        <v>10</v>
      </c>
      <c r="C35" s="88" t="s">
        <v>197</v>
      </c>
      <c r="D35" s="89" t="str">
        <f>VLOOKUP(C35,'Personal File'!$A$12:$C$17,3,FALSE)</f>
        <v>+6</v>
      </c>
      <c r="E35" s="90" t="str">
        <f t="shared" si="0"/>
        <v>Int (+6)</v>
      </c>
      <c r="F35" s="84" t="s">
        <v>71</v>
      </c>
      <c r="G35" s="84">
        <f t="shared" si="1"/>
        <v>18</v>
      </c>
      <c r="H35" s="76">
        <f t="shared" ca="1" si="2"/>
        <v>18</v>
      </c>
      <c r="I35" s="84">
        <f t="shared" ca="1" si="5"/>
        <v>36</v>
      </c>
      <c r="J35" s="85"/>
    </row>
    <row r="36" spans="1:10" ht="16.8" x14ac:dyDescent="0.3">
      <c r="A36" s="112" t="s">
        <v>43</v>
      </c>
      <c r="B36" s="58">
        <v>0</v>
      </c>
      <c r="C36" s="113" t="s">
        <v>198</v>
      </c>
      <c r="D36" s="114" t="str">
        <f>VLOOKUP(C36,'Personal File'!$A$12:$C$17,3,FALSE)</f>
        <v>+2</v>
      </c>
      <c r="E36" s="115" t="str">
        <f t="shared" si="0"/>
        <v>Wis (+2)</v>
      </c>
      <c r="F36" s="70" t="s">
        <v>50</v>
      </c>
      <c r="G36" s="70">
        <f t="shared" si="1"/>
        <v>2</v>
      </c>
      <c r="H36" s="76">
        <f t="shared" ca="1" si="2"/>
        <v>8</v>
      </c>
      <c r="I36" s="70">
        <f t="shared" ca="1" si="5"/>
        <v>10</v>
      </c>
      <c r="J36" s="71"/>
    </row>
    <row r="37" spans="1:10" ht="16.8" x14ac:dyDescent="0.3">
      <c r="A37" s="107" t="s">
        <v>67</v>
      </c>
      <c r="B37" s="92">
        <v>0</v>
      </c>
      <c r="C37" s="108" t="s">
        <v>195</v>
      </c>
      <c r="D37" s="109" t="str">
        <f>VLOOKUP(C37,'Personal File'!$A$12:$C$17,3,FALSE)</f>
        <v>+1</v>
      </c>
      <c r="E37" s="110" t="str">
        <f t="shared" si="0"/>
        <v>Dex (+1)</v>
      </c>
      <c r="F37" s="96" t="s">
        <v>50</v>
      </c>
      <c r="G37" s="96">
        <f t="shared" si="1"/>
        <v>1</v>
      </c>
      <c r="H37" s="76">
        <f t="shared" ca="1" si="2"/>
        <v>19</v>
      </c>
      <c r="I37" s="96">
        <f t="shared" ca="1" si="5"/>
        <v>20</v>
      </c>
      <c r="J37" s="97"/>
    </row>
    <row r="38" spans="1:10" ht="16.8" x14ac:dyDescent="0.3">
      <c r="A38" s="91" t="s">
        <v>89</v>
      </c>
      <c r="B38" s="92">
        <v>0</v>
      </c>
      <c r="C38" s="93" t="s">
        <v>197</v>
      </c>
      <c r="D38" s="94" t="str">
        <f>VLOOKUP(C38,'Personal File'!$A$12:$C$17,3,FALSE)</f>
        <v>+6</v>
      </c>
      <c r="E38" s="95" t="str">
        <f t="shared" si="0"/>
        <v>Int (+6)</v>
      </c>
      <c r="F38" s="96" t="s">
        <v>50</v>
      </c>
      <c r="G38" s="96">
        <f t="shared" ref="G38" si="10">B38+D38+F38</f>
        <v>6</v>
      </c>
      <c r="H38" s="76">
        <f t="shared" ca="1" si="2"/>
        <v>11</v>
      </c>
      <c r="I38" s="96">
        <f t="shared" ref="I38" ca="1" si="11">SUM(G38:H38)</f>
        <v>17</v>
      </c>
      <c r="J38" s="175"/>
    </row>
    <row r="39" spans="1:10" ht="16.8" x14ac:dyDescent="0.3">
      <c r="A39" s="87" t="s">
        <v>44</v>
      </c>
      <c r="B39" s="83">
        <v>15</v>
      </c>
      <c r="C39" s="88" t="s">
        <v>197</v>
      </c>
      <c r="D39" s="89" t="str">
        <f>VLOOKUP(C39,'Personal File'!$A$12:$C$17,3,FALSE)</f>
        <v>+6</v>
      </c>
      <c r="E39" s="90" t="str">
        <f t="shared" si="0"/>
        <v>Int (+6)</v>
      </c>
      <c r="F39" s="440">
        <f>2+3</f>
        <v>5</v>
      </c>
      <c r="G39" s="84">
        <f t="shared" ref="G39" si="12">B39+D39+F39</f>
        <v>26</v>
      </c>
      <c r="H39" s="76">
        <f t="shared" ca="1" si="2"/>
        <v>7</v>
      </c>
      <c r="I39" s="84">
        <f t="shared" ref="I39" ca="1" si="13">SUM(G39:H39)</f>
        <v>33</v>
      </c>
      <c r="J39" s="116"/>
    </row>
    <row r="40" spans="1:10" ht="16.8" x14ac:dyDescent="0.3">
      <c r="A40" s="112" t="s">
        <v>45</v>
      </c>
      <c r="B40" s="58">
        <v>0</v>
      </c>
      <c r="C40" s="113" t="s">
        <v>198</v>
      </c>
      <c r="D40" s="114" t="str">
        <f>VLOOKUP(C40,'Personal File'!$A$12:$C$17,3,FALSE)</f>
        <v>+2</v>
      </c>
      <c r="E40" s="115" t="str">
        <f t="shared" si="0"/>
        <v>Wis (+2)</v>
      </c>
      <c r="F40" s="70" t="s">
        <v>71</v>
      </c>
      <c r="G40" s="70">
        <f t="shared" si="1"/>
        <v>4</v>
      </c>
      <c r="H40" s="76">
        <f t="shared" ca="1" si="2"/>
        <v>13</v>
      </c>
      <c r="I40" s="70">
        <f t="shared" ca="1" si="5"/>
        <v>17</v>
      </c>
      <c r="J40" s="176"/>
    </row>
    <row r="41" spans="1:10" ht="16.8" x14ac:dyDescent="0.3">
      <c r="A41" s="112" t="s">
        <v>68</v>
      </c>
      <c r="B41" s="58">
        <v>0</v>
      </c>
      <c r="C41" s="113" t="s">
        <v>198</v>
      </c>
      <c r="D41" s="114" t="str">
        <f>VLOOKUP(C41,'Personal File'!$A$12:$C$17,3,FALSE)</f>
        <v>+2</v>
      </c>
      <c r="E41" s="115" t="str">
        <f t="shared" si="0"/>
        <v>Wis (+2)</v>
      </c>
      <c r="F41" s="70" t="s">
        <v>50</v>
      </c>
      <c r="G41" s="70">
        <f t="shared" si="1"/>
        <v>2</v>
      </c>
      <c r="H41" s="76">
        <f t="shared" ca="1" si="2"/>
        <v>13</v>
      </c>
      <c r="I41" s="70">
        <f t="shared" ca="1" si="5"/>
        <v>15</v>
      </c>
      <c r="J41" s="71"/>
    </row>
    <row r="42" spans="1:10" ht="16.8" x14ac:dyDescent="0.3">
      <c r="A42" s="103" t="s">
        <v>14</v>
      </c>
      <c r="B42" s="58">
        <v>0</v>
      </c>
      <c r="C42" s="104" t="s">
        <v>194</v>
      </c>
      <c r="D42" s="105" t="str">
        <f>VLOOKUP(C42,'Personal File'!$A$12:$C$17,3,FALSE)</f>
        <v>+0</v>
      </c>
      <c r="E42" s="106" t="str">
        <f t="shared" si="0"/>
        <v>Str (+0)</v>
      </c>
      <c r="F42" s="70" t="s">
        <v>50</v>
      </c>
      <c r="G42" s="70">
        <f t="shared" si="1"/>
        <v>0</v>
      </c>
      <c r="H42" s="76">
        <f t="shared" ca="1" si="2"/>
        <v>3</v>
      </c>
      <c r="I42" s="70">
        <f t="shared" ca="1" si="5"/>
        <v>3</v>
      </c>
      <c r="J42" s="71"/>
    </row>
    <row r="43" spans="1:10" ht="16.8" x14ac:dyDescent="0.3">
      <c r="A43" s="107" t="s">
        <v>46</v>
      </c>
      <c r="B43" s="92">
        <v>0</v>
      </c>
      <c r="C43" s="108" t="s">
        <v>195</v>
      </c>
      <c r="D43" s="109" t="str">
        <f>VLOOKUP(C43,'Personal File'!$A$12:$C$17,3,FALSE)</f>
        <v>+1</v>
      </c>
      <c r="E43" s="110" t="str">
        <f t="shared" si="0"/>
        <v>Dex (+1)</v>
      </c>
      <c r="F43" s="96" t="s">
        <v>50</v>
      </c>
      <c r="G43" s="96">
        <f t="shared" si="1"/>
        <v>1</v>
      </c>
      <c r="H43" s="76">
        <f t="shared" ca="1" si="2"/>
        <v>10</v>
      </c>
      <c r="I43" s="96">
        <f t="shared" ca="1" si="5"/>
        <v>11</v>
      </c>
      <c r="J43" s="97"/>
    </row>
    <row r="44" spans="1:10" ht="16.8" x14ac:dyDescent="0.3">
      <c r="A44" s="111" t="s">
        <v>47</v>
      </c>
      <c r="B44" s="92">
        <v>0</v>
      </c>
      <c r="C44" s="184" t="s">
        <v>199</v>
      </c>
      <c r="D44" s="185" t="str">
        <f>VLOOKUP(C44,'Personal File'!$A$12:$C$17,3,FALSE)</f>
        <v>+1</v>
      </c>
      <c r="E44" s="186" t="str">
        <f t="shared" si="0"/>
        <v>Cha (+1)</v>
      </c>
      <c r="F44" s="96" t="s">
        <v>50</v>
      </c>
      <c r="G44" s="96">
        <f t="shared" si="1"/>
        <v>1</v>
      </c>
      <c r="H44" s="76">
        <f t="shared" ca="1" si="2"/>
        <v>14</v>
      </c>
      <c r="I44" s="96">
        <f t="shared" ca="1" si="5"/>
        <v>15</v>
      </c>
      <c r="J44" s="97"/>
    </row>
    <row r="45" spans="1:10" ht="17.399999999999999" thickBot="1" x14ac:dyDescent="0.35">
      <c r="A45" s="177" t="s">
        <v>48</v>
      </c>
      <c r="B45" s="178">
        <v>0</v>
      </c>
      <c r="C45" s="179" t="s">
        <v>195</v>
      </c>
      <c r="D45" s="180" t="str">
        <f>VLOOKUP(C45,'Personal File'!$A$12:$C$17,3,FALSE)</f>
        <v>+1</v>
      </c>
      <c r="E45" s="181" t="str">
        <f t="shared" si="0"/>
        <v>Dex (+1)</v>
      </c>
      <c r="F45" s="182" t="s">
        <v>50</v>
      </c>
      <c r="G45" s="182">
        <f t="shared" si="1"/>
        <v>1</v>
      </c>
      <c r="H45" s="117">
        <f t="shared" ca="1" si="2"/>
        <v>2</v>
      </c>
      <c r="I45" s="182">
        <f t="shared" ca="1" si="5"/>
        <v>3</v>
      </c>
      <c r="J45" s="183"/>
    </row>
    <row r="46" spans="1:10" ht="16.2" thickTop="1" x14ac:dyDescent="0.3">
      <c r="B46" s="118">
        <f>SUM(B6:B45,B33)</f>
        <v>112</v>
      </c>
      <c r="E46" s="219">
        <f>SUM(E47:E59)</f>
        <v>128</v>
      </c>
      <c r="F46" s="119" t="s">
        <v>51</v>
      </c>
    </row>
    <row r="47" spans="1:10" x14ac:dyDescent="0.3">
      <c r="B47" s="118"/>
      <c r="E47" s="161">
        <f>4*(2+'Personal File'!$C$15)</f>
        <v>32</v>
      </c>
      <c r="F47" s="121" t="s">
        <v>412</v>
      </c>
    </row>
    <row r="48" spans="1:10" x14ac:dyDescent="0.3">
      <c r="B48" s="118"/>
      <c r="E48" s="161">
        <f>2+'Personal File'!$C$15</f>
        <v>8</v>
      </c>
      <c r="F48" s="121" t="s">
        <v>413</v>
      </c>
    </row>
    <row r="49" spans="2:6" x14ac:dyDescent="0.3">
      <c r="B49" s="118"/>
      <c r="E49" s="161">
        <f>2+'Personal File'!$C$15</f>
        <v>8</v>
      </c>
      <c r="F49" s="121" t="s">
        <v>414</v>
      </c>
    </row>
    <row r="50" spans="2:6" x14ac:dyDescent="0.3">
      <c r="B50" s="118"/>
      <c r="E50" s="161">
        <f>2+'Personal File'!$C$15</f>
        <v>8</v>
      </c>
      <c r="F50" s="121" t="s">
        <v>415</v>
      </c>
    </row>
    <row r="51" spans="2:6" x14ac:dyDescent="0.3">
      <c r="E51" s="161">
        <f>2+'Personal File'!$C$15</f>
        <v>8</v>
      </c>
      <c r="F51" s="121" t="s">
        <v>416</v>
      </c>
    </row>
    <row r="52" spans="2:6" x14ac:dyDescent="0.3">
      <c r="E52" s="161">
        <f>2+'Personal File'!$C$15</f>
        <v>8</v>
      </c>
      <c r="F52" s="121" t="s">
        <v>417</v>
      </c>
    </row>
    <row r="53" spans="2:6" x14ac:dyDescent="0.3">
      <c r="E53" s="161">
        <f>2+'Personal File'!$C$15</f>
        <v>8</v>
      </c>
      <c r="F53" s="121" t="s">
        <v>418</v>
      </c>
    </row>
    <row r="54" spans="2:6" x14ac:dyDescent="0.3">
      <c r="E54" s="161">
        <f>2+'Personal File'!$C$15</f>
        <v>8</v>
      </c>
      <c r="F54" s="121" t="s">
        <v>419</v>
      </c>
    </row>
    <row r="55" spans="2:6" x14ac:dyDescent="0.3">
      <c r="E55" s="161">
        <f>2+'Personal File'!$C$15</f>
        <v>8</v>
      </c>
      <c r="F55" s="121" t="s">
        <v>420</v>
      </c>
    </row>
    <row r="56" spans="2:6" x14ac:dyDescent="0.3">
      <c r="E56" s="161">
        <f>2+'Personal File'!$C$15</f>
        <v>8</v>
      </c>
      <c r="F56" s="121" t="s">
        <v>421</v>
      </c>
    </row>
    <row r="57" spans="2:6" x14ac:dyDescent="0.3">
      <c r="E57" s="161">
        <f>2+'Personal File'!$C$15</f>
        <v>8</v>
      </c>
      <c r="F57" s="121" t="s">
        <v>441</v>
      </c>
    </row>
    <row r="58" spans="2:6" x14ac:dyDescent="0.3">
      <c r="E58" s="161">
        <f>2+'Personal File'!$C$15</f>
        <v>8</v>
      </c>
      <c r="F58" s="121" t="s">
        <v>442</v>
      </c>
    </row>
    <row r="59" spans="2:6" x14ac:dyDescent="0.3">
      <c r="E59" s="161">
        <f>2+'Personal File'!$C$15</f>
        <v>8</v>
      </c>
      <c r="F59" s="121" t="s">
        <v>443</v>
      </c>
    </row>
  </sheetData>
  <phoneticPr fontId="0" type="noConversion"/>
  <printOptions gridLinesSet="0"/>
  <pageMargins left="0.62" right="0.33" top="0.5" bottom="0.63" header="0.5" footer="0.5"/>
  <pageSetup orientation="portrait" horizontalDpi="120" verticalDpi="144"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09"/>
  <sheetViews>
    <sheetView showGridLines="0" workbookViewId="0">
      <pane ySplit="2" topLeftCell="A3" activePane="bottomLeft" state="frozen"/>
      <selection activeCell="A3" sqref="A3"/>
      <selection pane="bottomLeft" activeCell="A3" sqref="A3"/>
    </sheetView>
  </sheetViews>
  <sheetFormatPr defaultColWidth="13" defaultRowHeight="16.8" x14ac:dyDescent="0.3"/>
  <cols>
    <col min="1" max="1" width="22.296875" style="361" bestFit="1" customWidth="1"/>
    <col min="2" max="2" width="6.19921875" style="361" bestFit="1" customWidth="1"/>
    <col min="3" max="3" width="13.59765625" style="362" bestFit="1" customWidth="1"/>
    <col min="4" max="4" width="11.296875" style="362" bestFit="1" customWidth="1"/>
    <col min="5" max="5" width="10" style="362" bestFit="1" customWidth="1"/>
    <col min="6" max="6" width="13.19921875" style="363" bestFit="1" customWidth="1"/>
    <col min="7" max="7" width="13.19921875" style="362" bestFit="1" customWidth="1"/>
    <col min="8" max="8" width="20.09765625" style="361" bestFit="1" customWidth="1"/>
    <col min="9" max="9" width="5.5" style="360" bestFit="1" customWidth="1"/>
    <col min="10" max="16384" width="13" style="360"/>
  </cols>
  <sheetData>
    <row r="1" spans="1:9" ht="23.4" thickBot="1" x14ac:dyDescent="0.35">
      <c r="A1" s="393" t="s">
        <v>337</v>
      </c>
      <c r="B1" s="391"/>
      <c r="C1" s="391"/>
      <c r="D1" s="391"/>
      <c r="E1" s="391"/>
      <c r="F1" s="392"/>
      <c r="G1" s="391"/>
      <c r="H1" s="391"/>
    </row>
    <row r="2" spans="1:9" s="390" customFormat="1" ht="17.399999999999999" thickBot="1" x14ac:dyDescent="0.35">
      <c r="A2" s="400" t="s">
        <v>120</v>
      </c>
      <c r="B2" s="401" t="s">
        <v>83</v>
      </c>
      <c r="C2" s="401" t="s">
        <v>119</v>
      </c>
      <c r="D2" s="402" t="s">
        <v>118</v>
      </c>
      <c r="E2" s="402" t="s">
        <v>117</v>
      </c>
      <c r="F2" s="401" t="s">
        <v>116</v>
      </c>
      <c r="G2" s="401" t="s">
        <v>115</v>
      </c>
      <c r="H2" s="445" t="s">
        <v>458</v>
      </c>
      <c r="I2" s="446" t="s">
        <v>459</v>
      </c>
    </row>
    <row r="3" spans="1:9" s="390" customFormat="1" x14ac:dyDescent="0.3">
      <c r="A3" s="372" t="s">
        <v>134</v>
      </c>
      <c r="B3" s="371">
        <v>0</v>
      </c>
      <c r="C3" s="375" t="s">
        <v>114</v>
      </c>
      <c r="D3" s="385" t="s">
        <v>105</v>
      </c>
      <c r="E3" s="225" t="s">
        <v>104</v>
      </c>
      <c r="F3" s="225" t="s">
        <v>112</v>
      </c>
      <c r="G3" s="225" t="s">
        <v>102</v>
      </c>
      <c r="H3" s="210" t="s">
        <v>460</v>
      </c>
      <c r="I3" s="442">
        <v>196</v>
      </c>
    </row>
    <row r="4" spans="1:9" s="390" customFormat="1" x14ac:dyDescent="0.3">
      <c r="A4" s="372" t="s">
        <v>336</v>
      </c>
      <c r="B4" s="371">
        <v>0</v>
      </c>
      <c r="C4" s="375" t="s">
        <v>321</v>
      </c>
      <c r="D4" s="385" t="s">
        <v>105</v>
      </c>
      <c r="E4" s="225" t="s">
        <v>104</v>
      </c>
      <c r="F4" s="225" t="s">
        <v>335</v>
      </c>
      <c r="G4" s="225" t="s">
        <v>262</v>
      </c>
      <c r="H4" s="210" t="s">
        <v>460</v>
      </c>
      <c r="I4" s="444">
        <v>201</v>
      </c>
    </row>
    <row r="5" spans="1:9" s="390" customFormat="1" x14ac:dyDescent="0.3">
      <c r="A5" s="372" t="s">
        <v>121</v>
      </c>
      <c r="B5" s="371">
        <v>0</v>
      </c>
      <c r="C5" s="375" t="s">
        <v>122</v>
      </c>
      <c r="D5" s="385" t="s">
        <v>109</v>
      </c>
      <c r="E5" s="225" t="s">
        <v>104</v>
      </c>
      <c r="F5" s="225" t="s">
        <v>112</v>
      </c>
      <c r="G5" s="225" t="s">
        <v>107</v>
      </c>
      <c r="H5" s="210" t="s">
        <v>460</v>
      </c>
      <c r="I5" s="71">
        <v>217</v>
      </c>
    </row>
    <row r="6" spans="1:9" s="390" customFormat="1" x14ac:dyDescent="0.3">
      <c r="A6" s="372" t="s">
        <v>334</v>
      </c>
      <c r="B6" s="371">
        <v>0</v>
      </c>
      <c r="C6" s="375" t="s">
        <v>321</v>
      </c>
      <c r="D6" s="385" t="s">
        <v>105</v>
      </c>
      <c r="E6" s="225" t="s">
        <v>104</v>
      </c>
      <c r="F6" s="225" t="s">
        <v>96</v>
      </c>
      <c r="G6" s="225" t="s">
        <v>137</v>
      </c>
      <c r="H6" s="210" t="s">
        <v>460</v>
      </c>
      <c r="I6" s="444">
        <v>219</v>
      </c>
    </row>
    <row r="7" spans="1:9" s="390" customFormat="1" x14ac:dyDescent="0.3">
      <c r="A7" s="372" t="s">
        <v>333</v>
      </c>
      <c r="B7" s="371">
        <v>0</v>
      </c>
      <c r="C7" s="375" t="s">
        <v>139</v>
      </c>
      <c r="D7" s="385" t="s">
        <v>105</v>
      </c>
      <c r="E7" s="225" t="s">
        <v>104</v>
      </c>
      <c r="F7" s="225" t="s">
        <v>112</v>
      </c>
      <c r="G7" s="225" t="s">
        <v>102</v>
      </c>
      <c r="H7" s="381" t="s">
        <v>460</v>
      </c>
      <c r="I7" s="443">
        <v>219</v>
      </c>
    </row>
    <row r="8" spans="1:9" s="390" customFormat="1" x14ac:dyDescent="0.3">
      <c r="A8" s="372" t="s">
        <v>113</v>
      </c>
      <c r="B8" s="371">
        <v>0</v>
      </c>
      <c r="C8" s="375" t="s">
        <v>128</v>
      </c>
      <c r="D8" s="385" t="s">
        <v>105</v>
      </c>
      <c r="E8" s="225" t="s">
        <v>104</v>
      </c>
      <c r="F8" s="225" t="s">
        <v>112</v>
      </c>
      <c r="G8" s="225" t="s">
        <v>102</v>
      </c>
      <c r="H8" s="210" t="s">
        <v>460</v>
      </c>
      <c r="I8" s="444">
        <v>223</v>
      </c>
    </row>
    <row r="9" spans="1:9" s="390" customFormat="1" x14ac:dyDescent="0.3">
      <c r="A9" s="372" t="s">
        <v>332</v>
      </c>
      <c r="B9" s="371">
        <v>0</v>
      </c>
      <c r="C9" s="226" t="s">
        <v>106</v>
      </c>
      <c r="D9" s="385" t="s">
        <v>125</v>
      </c>
      <c r="E9" s="225" t="s">
        <v>104</v>
      </c>
      <c r="F9" s="225" t="s">
        <v>112</v>
      </c>
      <c r="G9" s="210" t="s">
        <v>102</v>
      </c>
      <c r="H9" s="210" t="s">
        <v>460</v>
      </c>
      <c r="I9" s="71">
        <v>232</v>
      </c>
    </row>
    <row r="10" spans="1:9" s="390" customFormat="1" x14ac:dyDescent="0.3">
      <c r="A10" s="372" t="s">
        <v>331</v>
      </c>
      <c r="B10" s="371">
        <v>0</v>
      </c>
      <c r="C10" s="375" t="s">
        <v>106</v>
      </c>
      <c r="D10" s="385" t="s">
        <v>259</v>
      </c>
      <c r="E10" s="225" t="s">
        <v>104</v>
      </c>
      <c r="F10" s="225" t="s">
        <v>111</v>
      </c>
      <c r="G10" s="225" t="s">
        <v>143</v>
      </c>
      <c r="H10" s="210" t="s">
        <v>460</v>
      </c>
      <c r="I10" s="444">
        <v>248</v>
      </c>
    </row>
    <row r="11" spans="1:9" x14ac:dyDescent="0.3">
      <c r="A11" s="372" t="s">
        <v>330</v>
      </c>
      <c r="B11" s="371">
        <v>0</v>
      </c>
      <c r="C11" s="375" t="s">
        <v>123</v>
      </c>
      <c r="D11" s="385" t="s">
        <v>105</v>
      </c>
      <c r="E11" s="225" t="s">
        <v>104</v>
      </c>
      <c r="F11" s="225" t="s">
        <v>112</v>
      </c>
      <c r="G11" s="225" t="s">
        <v>8</v>
      </c>
      <c r="H11" s="381" t="s">
        <v>460</v>
      </c>
      <c r="I11" s="443">
        <v>249</v>
      </c>
    </row>
    <row r="12" spans="1:9" x14ac:dyDescent="0.3">
      <c r="A12" s="372" t="s">
        <v>328</v>
      </c>
      <c r="B12" s="371">
        <v>0</v>
      </c>
      <c r="C12" s="375" t="s">
        <v>123</v>
      </c>
      <c r="D12" s="385" t="s">
        <v>105</v>
      </c>
      <c r="E12" s="225" t="s">
        <v>104</v>
      </c>
      <c r="F12" s="225" t="s">
        <v>324</v>
      </c>
      <c r="G12" s="225" t="s">
        <v>102</v>
      </c>
      <c r="H12" s="210" t="s">
        <v>460</v>
      </c>
      <c r="I12" s="444">
        <v>253</v>
      </c>
    </row>
    <row r="13" spans="1:9" x14ac:dyDescent="0.3">
      <c r="A13" s="372" t="s">
        <v>327</v>
      </c>
      <c r="B13" s="371">
        <v>0</v>
      </c>
      <c r="C13" s="375" t="s">
        <v>123</v>
      </c>
      <c r="D13" s="385" t="s">
        <v>171</v>
      </c>
      <c r="E13" s="225" t="s">
        <v>104</v>
      </c>
      <c r="F13" s="225" t="s">
        <v>103</v>
      </c>
      <c r="G13" s="225" t="s">
        <v>143</v>
      </c>
      <c r="H13" s="210" t="s">
        <v>460</v>
      </c>
      <c r="I13" s="71">
        <v>253</v>
      </c>
    </row>
    <row r="14" spans="1:9" x14ac:dyDescent="0.3">
      <c r="A14" s="372" t="s">
        <v>326</v>
      </c>
      <c r="B14" s="371">
        <v>0</v>
      </c>
      <c r="C14" s="375" t="s">
        <v>123</v>
      </c>
      <c r="D14" s="385" t="s">
        <v>171</v>
      </c>
      <c r="E14" s="225" t="s">
        <v>104</v>
      </c>
      <c r="F14" s="225" t="s">
        <v>112</v>
      </c>
      <c r="G14" s="225" t="s">
        <v>102</v>
      </c>
      <c r="H14" s="210" t="s">
        <v>460</v>
      </c>
      <c r="I14" s="444">
        <v>258</v>
      </c>
    </row>
    <row r="15" spans="1:9" x14ac:dyDescent="0.3">
      <c r="A15" s="372" t="s">
        <v>325</v>
      </c>
      <c r="B15" s="371">
        <v>0</v>
      </c>
      <c r="C15" s="375" t="s">
        <v>321</v>
      </c>
      <c r="D15" s="385" t="s">
        <v>105</v>
      </c>
      <c r="E15" s="225" t="s">
        <v>104</v>
      </c>
      <c r="F15" s="225" t="s">
        <v>324</v>
      </c>
      <c r="G15" s="225" t="s">
        <v>166</v>
      </c>
      <c r="H15" s="381" t="s">
        <v>460</v>
      </c>
      <c r="I15" s="443">
        <v>264</v>
      </c>
    </row>
    <row r="16" spans="1:9" x14ac:dyDescent="0.3">
      <c r="A16" s="372" t="s">
        <v>323</v>
      </c>
      <c r="B16" s="371">
        <v>0</v>
      </c>
      <c r="C16" s="389" t="s">
        <v>114</v>
      </c>
      <c r="D16" s="385" t="s">
        <v>105</v>
      </c>
      <c r="E16" s="225" t="s">
        <v>104</v>
      </c>
      <c r="F16" s="225" t="s">
        <v>112</v>
      </c>
      <c r="G16" s="225" t="s">
        <v>102</v>
      </c>
      <c r="H16" s="210" t="s">
        <v>460</v>
      </c>
      <c r="I16" s="444">
        <v>269</v>
      </c>
    </row>
    <row r="17" spans="1:9" x14ac:dyDescent="0.3">
      <c r="A17" s="372" t="s">
        <v>322</v>
      </c>
      <c r="B17" s="371">
        <v>0</v>
      </c>
      <c r="C17" s="389" t="s">
        <v>321</v>
      </c>
      <c r="D17" s="385" t="s">
        <v>171</v>
      </c>
      <c r="E17" s="225" t="s">
        <v>104</v>
      </c>
      <c r="F17" s="225" t="s">
        <v>138</v>
      </c>
      <c r="G17" s="225" t="s">
        <v>143</v>
      </c>
      <c r="H17" s="210" t="s">
        <v>460</v>
      </c>
      <c r="I17" s="71">
        <v>269</v>
      </c>
    </row>
    <row r="18" spans="1:9" x14ac:dyDescent="0.3">
      <c r="A18" s="372" t="s">
        <v>320</v>
      </c>
      <c r="B18" s="371">
        <v>0</v>
      </c>
      <c r="C18" s="375" t="s">
        <v>151</v>
      </c>
      <c r="D18" s="385" t="s">
        <v>142</v>
      </c>
      <c r="E18" s="225" t="s">
        <v>104</v>
      </c>
      <c r="F18" s="225" t="s">
        <v>111</v>
      </c>
      <c r="G18" s="225" t="s">
        <v>275</v>
      </c>
      <c r="H18" s="210" t="s">
        <v>460</v>
      </c>
      <c r="I18" s="444">
        <v>272</v>
      </c>
    </row>
    <row r="19" spans="1:9" x14ac:dyDescent="0.3">
      <c r="A19" s="379" t="s">
        <v>135</v>
      </c>
      <c r="B19" s="378">
        <v>0</v>
      </c>
      <c r="C19" s="388" t="s">
        <v>128</v>
      </c>
      <c r="D19" s="387" t="s">
        <v>109</v>
      </c>
      <c r="E19" s="386" t="s">
        <v>104</v>
      </c>
      <c r="F19" s="386" t="s">
        <v>111</v>
      </c>
      <c r="G19" s="386" t="s">
        <v>110</v>
      </c>
      <c r="H19" s="452" t="s">
        <v>460</v>
      </c>
      <c r="I19" s="453">
        <v>294</v>
      </c>
    </row>
    <row r="20" spans="1:9" x14ac:dyDescent="0.3">
      <c r="A20" s="372" t="s">
        <v>319</v>
      </c>
      <c r="B20" s="371">
        <v>1</v>
      </c>
      <c r="C20" s="206" t="s">
        <v>139</v>
      </c>
      <c r="D20" s="315" t="s">
        <v>109</v>
      </c>
      <c r="E20" s="315" t="s">
        <v>108</v>
      </c>
      <c r="F20" s="204" t="s">
        <v>138</v>
      </c>
      <c r="G20" s="225" t="s">
        <v>137</v>
      </c>
      <c r="H20" s="210" t="s">
        <v>466</v>
      </c>
      <c r="I20" s="444">
        <v>142</v>
      </c>
    </row>
    <row r="21" spans="1:9" x14ac:dyDescent="0.3">
      <c r="A21" s="372" t="s">
        <v>318</v>
      </c>
      <c r="B21" s="371">
        <v>1</v>
      </c>
      <c r="C21" s="206" t="s">
        <v>128</v>
      </c>
      <c r="D21" s="385" t="s">
        <v>171</v>
      </c>
      <c r="E21" s="373" t="s">
        <v>104</v>
      </c>
      <c r="F21" s="204" t="s">
        <v>112</v>
      </c>
      <c r="G21" s="225" t="s">
        <v>110</v>
      </c>
      <c r="H21" s="210" t="s">
        <v>463</v>
      </c>
      <c r="I21" s="71">
        <v>98</v>
      </c>
    </row>
    <row r="22" spans="1:9" x14ac:dyDescent="0.3">
      <c r="A22" s="372" t="s">
        <v>317</v>
      </c>
      <c r="B22" s="371">
        <v>1</v>
      </c>
      <c r="C22" s="375" t="s">
        <v>106</v>
      </c>
      <c r="D22" s="205" t="s">
        <v>105</v>
      </c>
      <c r="E22" s="373" t="s">
        <v>104</v>
      </c>
      <c r="F22" s="207" t="s">
        <v>316</v>
      </c>
      <c r="G22" s="225" t="s">
        <v>102</v>
      </c>
      <c r="H22" s="210" t="s">
        <v>460</v>
      </c>
      <c r="I22" s="444">
        <v>207</v>
      </c>
    </row>
    <row r="23" spans="1:9" x14ac:dyDescent="0.3">
      <c r="A23" s="372" t="s">
        <v>146</v>
      </c>
      <c r="B23" s="371">
        <v>1</v>
      </c>
      <c r="C23" s="206" t="s">
        <v>128</v>
      </c>
      <c r="D23" s="315" t="s">
        <v>105</v>
      </c>
      <c r="E23" s="373" t="s">
        <v>104</v>
      </c>
      <c r="F23" s="204" t="s">
        <v>111</v>
      </c>
      <c r="G23" s="204" t="s">
        <v>102</v>
      </c>
      <c r="H23" s="381" t="s">
        <v>460</v>
      </c>
      <c r="I23" s="443">
        <v>209</v>
      </c>
    </row>
    <row r="24" spans="1:9" x14ac:dyDescent="0.3">
      <c r="A24" s="372" t="s">
        <v>315</v>
      </c>
      <c r="B24" s="371">
        <v>1</v>
      </c>
      <c r="C24" s="226" t="s">
        <v>139</v>
      </c>
      <c r="D24" s="205" t="s">
        <v>142</v>
      </c>
      <c r="E24" s="373" t="s">
        <v>104</v>
      </c>
      <c r="F24" s="210" t="s">
        <v>138</v>
      </c>
      <c r="G24" s="210" t="s">
        <v>143</v>
      </c>
      <c r="H24" s="210" t="s">
        <v>460</v>
      </c>
      <c r="I24" s="444">
        <v>212</v>
      </c>
    </row>
    <row r="25" spans="1:9" x14ac:dyDescent="0.3">
      <c r="A25" s="372" t="s">
        <v>314</v>
      </c>
      <c r="B25" s="371">
        <v>1</v>
      </c>
      <c r="C25" s="206" t="s">
        <v>167</v>
      </c>
      <c r="D25" s="315" t="s">
        <v>109</v>
      </c>
      <c r="E25" s="376" t="s">
        <v>104</v>
      </c>
      <c r="F25" s="204" t="s">
        <v>158</v>
      </c>
      <c r="G25" s="204" t="s">
        <v>102</v>
      </c>
      <c r="H25" s="210" t="s">
        <v>462</v>
      </c>
      <c r="I25" s="71">
        <v>59</v>
      </c>
    </row>
    <row r="26" spans="1:9" x14ac:dyDescent="0.3">
      <c r="A26" s="372" t="s">
        <v>313</v>
      </c>
      <c r="B26" s="371">
        <v>1</v>
      </c>
      <c r="C26" s="206" t="s">
        <v>114</v>
      </c>
      <c r="D26" s="315" t="s">
        <v>125</v>
      </c>
      <c r="E26" s="376" t="s">
        <v>108</v>
      </c>
      <c r="F26" s="204" t="s">
        <v>138</v>
      </c>
      <c r="G26" s="225" t="s">
        <v>110</v>
      </c>
      <c r="H26" s="210" t="s">
        <v>462</v>
      </c>
      <c r="I26" s="444">
        <v>61</v>
      </c>
    </row>
    <row r="27" spans="1:9" x14ac:dyDescent="0.3">
      <c r="A27" s="372" t="s">
        <v>312</v>
      </c>
      <c r="B27" s="371">
        <v>1</v>
      </c>
      <c r="C27" s="206" t="s">
        <v>167</v>
      </c>
      <c r="D27" s="315" t="s">
        <v>105</v>
      </c>
      <c r="E27" s="373" t="s">
        <v>104</v>
      </c>
      <c r="F27" s="204" t="s">
        <v>138</v>
      </c>
      <c r="G27" s="204" t="s">
        <v>143</v>
      </c>
      <c r="H27" s="381" t="s">
        <v>460</v>
      </c>
      <c r="I27" s="443">
        <v>222</v>
      </c>
    </row>
    <row r="28" spans="1:9" x14ac:dyDescent="0.3">
      <c r="A28" s="372" t="s">
        <v>311</v>
      </c>
      <c r="B28" s="371">
        <v>1</v>
      </c>
      <c r="C28" s="206" t="s">
        <v>122</v>
      </c>
      <c r="D28" s="315" t="s">
        <v>310</v>
      </c>
      <c r="E28" s="373" t="s">
        <v>104</v>
      </c>
      <c r="F28" s="210" t="s">
        <v>103</v>
      </c>
      <c r="G28" s="225" t="s">
        <v>110</v>
      </c>
      <c r="H28" s="210" t="s">
        <v>462</v>
      </c>
      <c r="I28" s="444">
        <v>69</v>
      </c>
    </row>
    <row r="29" spans="1:9" x14ac:dyDescent="0.3">
      <c r="A29" s="372" t="s">
        <v>309</v>
      </c>
      <c r="B29" s="371">
        <v>1</v>
      </c>
      <c r="C29" s="206" t="s">
        <v>151</v>
      </c>
      <c r="D29" s="315" t="s">
        <v>125</v>
      </c>
      <c r="E29" s="373" t="s">
        <v>104</v>
      </c>
      <c r="F29" s="204" t="s">
        <v>111</v>
      </c>
      <c r="G29" s="225" t="s">
        <v>255</v>
      </c>
      <c r="H29" s="210" t="s">
        <v>461</v>
      </c>
      <c r="I29" s="71">
        <v>64</v>
      </c>
    </row>
    <row r="30" spans="1:9" x14ac:dyDescent="0.3">
      <c r="A30" s="372" t="s">
        <v>308</v>
      </c>
      <c r="B30" s="371">
        <v>1</v>
      </c>
      <c r="C30" s="206" t="s">
        <v>123</v>
      </c>
      <c r="D30" s="315" t="s">
        <v>109</v>
      </c>
      <c r="E30" s="373" t="s">
        <v>302</v>
      </c>
      <c r="F30" s="204" t="s">
        <v>112</v>
      </c>
      <c r="G30" s="204" t="s">
        <v>137</v>
      </c>
      <c r="H30" s="210" t="s">
        <v>460</v>
      </c>
      <c r="I30" s="444">
        <v>227</v>
      </c>
    </row>
    <row r="31" spans="1:9" x14ac:dyDescent="0.3">
      <c r="A31" s="372" t="s">
        <v>307</v>
      </c>
      <c r="B31" s="371">
        <v>1</v>
      </c>
      <c r="C31" s="206" t="s">
        <v>123</v>
      </c>
      <c r="D31" s="315" t="s">
        <v>105</v>
      </c>
      <c r="E31" s="373" t="s">
        <v>104</v>
      </c>
      <c r="F31" s="210" t="s">
        <v>138</v>
      </c>
      <c r="G31" s="204" t="s">
        <v>137</v>
      </c>
      <c r="H31" s="381" t="s">
        <v>460</v>
      </c>
      <c r="I31" s="443">
        <v>228</v>
      </c>
    </row>
    <row r="32" spans="1:9" x14ac:dyDescent="0.3">
      <c r="A32" s="372" t="s">
        <v>147</v>
      </c>
      <c r="B32" s="371">
        <v>1</v>
      </c>
      <c r="C32" s="206" t="s">
        <v>123</v>
      </c>
      <c r="D32" s="205" t="s">
        <v>125</v>
      </c>
      <c r="E32" s="373" t="s">
        <v>149</v>
      </c>
      <c r="F32" s="204" t="s">
        <v>112</v>
      </c>
      <c r="G32" s="204" t="s">
        <v>110</v>
      </c>
      <c r="H32" s="210" t="s">
        <v>460</v>
      </c>
      <c r="I32" s="444">
        <v>229</v>
      </c>
    </row>
    <row r="33" spans="1:9" x14ac:dyDescent="0.3">
      <c r="A33" s="372" t="s">
        <v>306</v>
      </c>
      <c r="B33" s="371">
        <v>1</v>
      </c>
      <c r="C33" s="375" t="s">
        <v>123</v>
      </c>
      <c r="D33" s="315" t="s">
        <v>109</v>
      </c>
      <c r="E33" s="373" t="s">
        <v>104</v>
      </c>
      <c r="F33" s="207" t="s">
        <v>138</v>
      </c>
      <c r="G33" s="225" t="s">
        <v>275</v>
      </c>
      <c r="H33" s="210" t="s">
        <v>463</v>
      </c>
      <c r="I33" s="71">
        <v>107</v>
      </c>
    </row>
    <row r="34" spans="1:9" x14ac:dyDescent="0.3">
      <c r="A34" s="372" t="s">
        <v>305</v>
      </c>
      <c r="B34" s="371">
        <v>1</v>
      </c>
      <c r="C34" s="206" t="s">
        <v>139</v>
      </c>
      <c r="D34" s="205" t="s">
        <v>125</v>
      </c>
      <c r="E34" s="315" t="s">
        <v>108</v>
      </c>
      <c r="F34" s="207" t="s">
        <v>138</v>
      </c>
      <c r="G34" s="225" t="s">
        <v>107</v>
      </c>
      <c r="H34" s="210" t="s">
        <v>466</v>
      </c>
      <c r="I34" s="444">
        <v>150</v>
      </c>
    </row>
    <row r="35" spans="1:9" x14ac:dyDescent="0.3">
      <c r="A35" s="372" t="s">
        <v>304</v>
      </c>
      <c r="B35" s="371">
        <v>1</v>
      </c>
      <c r="C35" s="206" t="s">
        <v>106</v>
      </c>
      <c r="D35" s="315" t="s">
        <v>105</v>
      </c>
      <c r="E35" s="315" t="s">
        <v>104</v>
      </c>
      <c r="F35" s="204" t="s">
        <v>158</v>
      </c>
      <c r="G35" s="204" t="s">
        <v>137</v>
      </c>
      <c r="H35" s="381" t="s">
        <v>462</v>
      </c>
      <c r="I35" s="443">
        <v>108</v>
      </c>
    </row>
    <row r="36" spans="1:9" x14ac:dyDescent="0.3">
      <c r="A36" s="372" t="s">
        <v>303</v>
      </c>
      <c r="B36" s="371">
        <v>1</v>
      </c>
      <c r="C36" s="375" t="s">
        <v>114</v>
      </c>
      <c r="D36" s="315" t="s">
        <v>109</v>
      </c>
      <c r="E36" s="373" t="s">
        <v>302</v>
      </c>
      <c r="F36" s="210" t="s">
        <v>103</v>
      </c>
      <c r="G36" s="225" t="s">
        <v>102</v>
      </c>
      <c r="H36" s="210" t="s">
        <v>463</v>
      </c>
      <c r="I36" s="444">
        <v>110</v>
      </c>
    </row>
    <row r="37" spans="1:9" x14ac:dyDescent="0.3">
      <c r="A37" s="372" t="s">
        <v>301</v>
      </c>
      <c r="B37" s="371">
        <v>1</v>
      </c>
      <c r="C37" s="206" t="s">
        <v>151</v>
      </c>
      <c r="D37" s="205" t="s">
        <v>125</v>
      </c>
      <c r="E37" s="315" t="s">
        <v>104</v>
      </c>
      <c r="F37" s="210" t="s">
        <v>103</v>
      </c>
      <c r="G37" s="204" t="s">
        <v>137</v>
      </c>
      <c r="H37" s="210" t="s">
        <v>460</v>
      </c>
      <c r="I37" s="71">
        <v>241</v>
      </c>
    </row>
    <row r="38" spans="1:9" x14ac:dyDescent="0.3">
      <c r="A38" s="372" t="s">
        <v>300</v>
      </c>
      <c r="B38" s="371">
        <v>1</v>
      </c>
      <c r="C38" s="226" t="s">
        <v>139</v>
      </c>
      <c r="D38" s="205" t="s">
        <v>105</v>
      </c>
      <c r="E38" s="373" t="s">
        <v>104</v>
      </c>
      <c r="F38" s="204" t="s">
        <v>111</v>
      </c>
      <c r="G38" s="210" t="s">
        <v>102</v>
      </c>
      <c r="H38" s="210" t="s">
        <v>460</v>
      </c>
      <c r="I38" s="444">
        <v>243</v>
      </c>
    </row>
    <row r="39" spans="1:9" x14ac:dyDescent="0.3">
      <c r="A39" s="372" t="s">
        <v>299</v>
      </c>
      <c r="B39" s="371">
        <v>1</v>
      </c>
      <c r="C39" s="206" t="s">
        <v>151</v>
      </c>
      <c r="D39" s="315" t="s">
        <v>109</v>
      </c>
      <c r="E39" s="373" t="s">
        <v>104</v>
      </c>
      <c r="F39" s="204" t="s">
        <v>111</v>
      </c>
      <c r="G39" s="225" t="s">
        <v>143</v>
      </c>
      <c r="H39" s="381" t="s">
        <v>462</v>
      </c>
      <c r="I39" s="443">
        <v>126</v>
      </c>
    </row>
    <row r="40" spans="1:9" x14ac:dyDescent="0.3">
      <c r="A40" s="372" t="s">
        <v>298</v>
      </c>
      <c r="B40" s="371">
        <v>1</v>
      </c>
      <c r="C40" s="226" t="s">
        <v>106</v>
      </c>
      <c r="D40" s="205" t="s">
        <v>105</v>
      </c>
      <c r="E40" s="373" t="s">
        <v>104</v>
      </c>
      <c r="F40" s="204" t="s">
        <v>297</v>
      </c>
      <c r="G40" s="210" t="s">
        <v>102</v>
      </c>
      <c r="H40" s="210" t="s">
        <v>467</v>
      </c>
      <c r="I40" s="444">
        <v>108</v>
      </c>
    </row>
    <row r="41" spans="1:9" x14ac:dyDescent="0.3">
      <c r="A41" s="372" t="s">
        <v>296</v>
      </c>
      <c r="B41" s="371">
        <v>1</v>
      </c>
      <c r="C41" s="226" t="s">
        <v>151</v>
      </c>
      <c r="D41" s="205" t="s">
        <v>125</v>
      </c>
      <c r="E41" s="384" t="s">
        <v>108</v>
      </c>
      <c r="F41" s="210" t="s">
        <v>295</v>
      </c>
      <c r="G41" s="210" t="s">
        <v>110</v>
      </c>
      <c r="H41" s="210" t="s">
        <v>467</v>
      </c>
      <c r="I41" s="71">
        <v>108</v>
      </c>
    </row>
    <row r="42" spans="1:9" x14ac:dyDescent="0.3">
      <c r="A42" s="372" t="s">
        <v>473</v>
      </c>
      <c r="B42" s="371">
        <v>1</v>
      </c>
      <c r="C42" s="209" t="s">
        <v>114</v>
      </c>
      <c r="D42" s="205" t="s">
        <v>109</v>
      </c>
      <c r="E42" s="210" t="s">
        <v>104</v>
      </c>
      <c r="F42" s="225" t="s">
        <v>103</v>
      </c>
      <c r="G42" s="207" t="s">
        <v>102</v>
      </c>
      <c r="H42" s="210" t="s">
        <v>470</v>
      </c>
      <c r="I42" s="444">
        <v>116</v>
      </c>
    </row>
    <row r="43" spans="1:9" x14ac:dyDescent="0.3">
      <c r="A43" s="372" t="s">
        <v>294</v>
      </c>
      <c r="B43" s="371">
        <v>1</v>
      </c>
      <c r="C43" s="226" t="s">
        <v>106</v>
      </c>
      <c r="D43" s="315" t="s">
        <v>105</v>
      </c>
      <c r="E43" s="373" t="s">
        <v>104</v>
      </c>
      <c r="F43" s="225" t="s">
        <v>103</v>
      </c>
      <c r="G43" s="210" t="s">
        <v>143</v>
      </c>
      <c r="H43" s="381" t="s">
        <v>468</v>
      </c>
      <c r="I43" s="443">
        <v>100</v>
      </c>
    </row>
    <row r="44" spans="1:9" x14ac:dyDescent="0.3">
      <c r="A44" s="372" t="s">
        <v>293</v>
      </c>
      <c r="B44" s="371">
        <v>1</v>
      </c>
      <c r="C44" s="206" t="s">
        <v>114</v>
      </c>
      <c r="D44" s="205" t="s">
        <v>171</v>
      </c>
      <c r="E44" s="373" t="s">
        <v>104</v>
      </c>
      <c r="F44" s="204" t="s">
        <v>111</v>
      </c>
      <c r="G44" s="204" t="s">
        <v>255</v>
      </c>
      <c r="H44" s="210" t="s">
        <v>460</v>
      </c>
      <c r="I44" s="444">
        <v>249</v>
      </c>
    </row>
    <row r="45" spans="1:9" x14ac:dyDescent="0.3">
      <c r="A45" s="372" t="s">
        <v>292</v>
      </c>
      <c r="B45" s="371">
        <v>1</v>
      </c>
      <c r="C45" s="206" t="s">
        <v>106</v>
      </c>
      <c r="D45" s="315" t="s">
        <v>105</v>
      </c>
      <c r="E45" s="373" t="s">
        <v>104</v>
      </c>
      <c r="F45" s="210" t="s">
        <v>103</v>
      </c>
      <c r="G45" s="204" t="s">
        <v>102</v>
      </c>
      <c r="H45" s="210" t="s">
        <v>460</v>
      </c>
      <c r="I45" s="71">
        <v>251</v>
      </c>
    </row>
    <row r="46" spans="1:9" x14ac:dyDescent="0.3">
      <c r="A46" s="372" t="s">
        <v>291</v>
      </c>
      <c r="B46" s="371">
        <v>1</v>
      </c>
      <c r="C46" s="206" t="s">
        <v>123</v>
      </c>
      <c r="D46" s="315" t="s">
        <v>246</v>
      </c>
      <c r="E46" s="373" t="s">
        <v>104</v>
      </c>
      <c r="F46" s="204" t="s">
        <v>111</v>
      </c>
      <c r="G46" s="204" t="s">
        <v>137</v>
      </c>
      <c r="H46" s="210" t="s">
        <v>460</v>
      </c>
      <c r="I46" s="444">
        <v>251</v>
      </c>
    </row>
    <row r="47" spans="1:9" x14ac:dyDescent="0.3">
      <c r="A47" s="372" t="s">
        <v>290</v>
      </c>
      <c r="B47" s="371">
        <v>1</v>
      </c>
      <c r="C47" s="206" t="s">
        <v>114</v>
      </c>
      <c r="D47" s="315" t="s">
        <v>105</v>
      </c>
      <c r="E47" s="315" t="s">
        <v>104</v>
      </c>
      <c r="F47" s="204" t="s">
        <v>112</v>
      </c>
      <c r="G47" s="225" t="s">
        <v>102</v>
      </c>
      <c r="H47" s="381" t="s">
        <v>463</v>
      </c>
      <c r="I47" s="443">
        <v>115</v>
      </c>
    </row>
    <row r="48" spans="1:9" x14ac:dyDescent="0.3">
      <c r="A48" s="372" t="s">
        <v>289</v>
      </c>
      <c r="B48" s="371">
        <v>1</v>
      </c>
      <c r="C48" s="206" t="s">
        <v>114</v>
      </c>
      <c r="D48" s="315" t="s">
        <v>105</v>
      </c>
      <c r="E48" s="315" t="s">
        <v>104</v>
      </c>
      <c r="F48" s="204" t="s">
        <v>112</v>
      </c>
      <c r="G48" s="225" t="s">
        <v>102</v>
      </c>
      <c r="H48" s="210" t="s">
        <v>463</v>
      </c>
      <c r="I48" s="444">
        <v>115</v>
      </c>
    </row>
    <row r="49" spans="1:9" x14ac:dyDescent="0.3">
      <c r="A49" s="372" t="s">
        <v>288</v>
      </c>
      <c r="B49" s="371">
        <v>1</v>
      </c>
      <c r="C49" s="206" t="s">
        <v>114</v>
      </c>
      <c r="D49" s="315" t="s">
        <v>105</v>
      </c>
      <c r="E49" s="315" t="s">
        <v>104</v>
      </c>
      <c r="F49" s="204" t="s">
        <v>112</v>
      </c>
      <c r="G49" s="225" t="s">
        <v>102</v>
      </c>
      <c r="H49" s="210" t="s">
        <v>463</v>
      </c>
      <c r="I49" s="71">
        <v>116</v>
      </c>
    </row>
    <row r="50" spans="1:9" x14ac:dyDescent="0.3">
      <c r="A50" s="372" t="s">
        <v>287</v>
      </c>
      <c r="B50" s="371">
        <v>1</v>
      </c>
      <c r="C50" s="226" t="s">
        <v>122</v>
      </c>
      <c r="D50" s="315" t="s">
        <v>125</v>
      </c>
      <c r="E50" s="315" t="s">
        <v>104</v>
      </c>
      <c r="F50" s="204" t="s">
        <v>112</v>
      </c>
      <c r="G50" s="210" t="s">
        <v>141</v>
      </c>
      <c r="H50" s="210" t="s">
        <v>469</v>
      </c>
      <c r="I50" s="444">
        <v>115</v>
      </c>
    </row>
    <row r="51" spans="1:9" x14ac:dyDescent="0.3">
      <c r="A51" s="372" t="s">
        <v>286</v>
      </c>
      <c r="B51" s="371">
        <v>1</v>
      </c>
      <c r="C51" s="206" t="s">
        <v>151</v>
      </c>
      <c r="D51" s="205" t="s">
        <v>142</v>
      </c>
      <c r="E51" s="373" t="s">
        <v>104</v>
      </c>
      <c r="F51" s="204" t="s">
        <v>111</v>
      </c>
      <c r="G51" s="204" t="s">
        <v>137</v>
      </c>
      <c r="H51" s="210" t="s">
        <v>460</v>
      </c>
      <c r="I51" s="455">
        <v>266</v>
      </c>
    </row>
    <row r="52" spans="1:9" x14ac:dyDescent="0.3">
      <c r="A52" s="372" t="s">
        <v>285</v>
      </c>
      <c r="B52" s="371">
        <v>1</v>
      </c>
      <c r="C52" s="226" t="s">
        <v>123</v>
      </c>
      <c r="D52" s="315" t="s">
        <v>105</v>
      </c>
      <c r="E52" s="315" t="s">
        <v>104</v>
      </c>
      <c r="F52" s="210" t="s">
        <v>103</v>
      </c>
      <c r="G52" s="210" t="s">
        <v>275</v>
      </c>
      <c r="H52" s="210" t="s">
        <v>462</v>
      </c>
      <c r="I52" s="444">
        <v>164</v>
      </c>
    </row>
    <row r="53" spans="1:9" x14ac:dyDescent="0.3">
      <c r="A53" s="372" t="s">
        <v>284</v>
      </c>
      <c r="B53" s="371">
        <v>1</v>
      </c>
      <c r="C53" s="206" t="s">
        <v>106</v>
      </c>
      <c r="D53" s="315" t="s">
        <v>171</v>
      </c>
      <c r="E53" s="373" t="s">
        <v>104</v>
      </c>
      <c r="F53" s="204" t="s">
        <v>112</v>
      </c>
      <c r="G53" s="225" t="s">
        <v>102</v>
      </c>
      <c r="H53" s="210" t="s">
        <v>462</v>
      </c>
      <c r="I53" s="71">
        <v>167</v>
      </c>
    </row>
    <row r="54" spans="1:9" x14ac:dyDescent="0.3">
      <c r="A54" s="372" t="s">
        <v>283</v>
      </c>
      <c r="B54" s="371">
        <v>1</v>
      </c>
      <c r="C54" s="226" t="s">
        <v>114</v>
      </c>
      <c r="D54" s="205" t="s">
        <v>109</v>
      </c>
      <c r="E54" s="315" t="s">
        <v>104</v>
      </c>
      <c r="F54" s="204" t="s">
        <v>112</v>
      </c>
      <c r="G54" s="210" t="s">
        <v>110</v>
      </c>
      <c r="H54" s="210" t="s">
        <v>467</v>
      </c>
      <c r="I54" s="444">
        <v>115</v>
      </c>
    </row>
    <row r="55" spans="1:9" x14ac:dyDescent="0.3">
      <c r="A55" s="372" t="s">
        <v>282</v>
      </c>
      <c r="B55" s="371">
        <v>1</v>
      </c>
      <c r="C55" s="383" t="s">
        <v>151</v>
      </c>
      <c r="D55" s="382" t="s">
        <v>152</v>
      </c>
      <c r="E55" s="373" t="s">
        <v>104</v>
      </c>
      <c r="F55" s="381" t="s">
        <v>111</v>
      </c>
      <c r="G55" s="380" t="s">
        <v>143</v>
      </c>
      <c r="H55" s="381" t="s">
        <v>468</v>
      </c>
      <c r="I55" s="443">
        <v>104</v>
      </c>
    </row>
    <row r="56" spans="1:9" x14ac:dyDescent="0.3">
      <c r="A56" s="372" t="s">
        <v>281</v>
      </c>
      <c r="B56" s="371">
        <v>1</v>
      </c>
      <c r="C56" s="206" t="s">
        <v>122</v>
      </c>
      <c r="D56" s="315" t="s">
        <v>105</v>
      </c>
      <c r="E56" s="376" t="s">
        <v>104</v>
      </c>
      <c r="F56" s="204" t="s">
        <v>112</v>
      </c>
      <c r="G56" s="204" t="s">
        <v>102</v>
      </c>
      <c r="H56" s="210" t="s">
        <v>470</v>
      </c>
      <c r="I56" s="444">
        <v>123</v>
      </c>
    </row>
    <row r="57" spans="1:9" x14ac:dyDescent="0.3">
      <c r="A57" s="372" t="s">
        <v>280</v>
      </c>
      <c r="B57" s="371">
        <v>1</v>
      </c>
      <c r="C57" s="206" t="s">
        <v>123</v>
      </c>
      <c r="D57" s="315" t="s">
        <v>105</v>
      </c>
      <c r="E57" s="376" t="s">
        <v>104</v>
      </c>
      <c r="F57" s="204" t="s">
        <v>112</v>
      </c>
      <c r="G57" s="204" t="s">
        <v>102</v>
      </c>
      <c r="H57" s="210" t="s">
        <v>471</v>
      </c>
      <c r="I57" s="71">
        <v>73</v>
      </c>
    </row>
    <row r="58" spans="1:9" x14ac:dyDescent="0.3">
      <c r="A58" s="372" t="s">
        <v>279</v>
      </c>
      <c r="B58" s="371">
        <v>1</v>
      </c>
      <c r="C58" s="206" t="s">
        <v>151</v>
      </c>
      <c r="D58" s="315" t="s">
        <v>105</v>
      </c>
      <c r="E58" s="373" t="s">
        <v>104</v>
      </c>
      <c r="F58" s="204" t="s">
        <v>138</v>
      </c>
      <c r="G58" s="204" t="s">
        <v>137</v>
      </c>
      <c r="H58" s="210" t="s">
        <v>460</v>
      </c>
      <c r="I58" s="444">
        <v>278</v>
      </c>
    </row>
    <row r="59" spans="1:9" x14ac:dyDescent="0.3">
      <c r="A59" s="372" t="s">
        <v>278</v>
      </c>
      <c r="B59" s="371">
        <v>1</v>
      </c>
      <c r="C59" s="206" t="s">
        <v>123</v>
      </c>
      <c r="D59" s="208" t="s">
        <v>105</v>
      </c>
      <c r="E59" s="207" t="s">
        <v>104</v>
      </c>
      <c r="F59" s="225" t="s">
        <v>111</v>
      </c>
      <c r="G59" s="207" t="s">
        <v>110</v>
      </c>
      <c r="H59" s="381" t="s">
        <v>462</v>
      </c>
      <c r="I59" s="443">
        <v>188</v>
      </c>
    </row>
    <row r="60" spans="1:9" x14ac:dyDescent="0.3">
      <c r="A60" s="372" t="s">
        <v>148</v>
      </c>
      <c r="B60" s="371">
        <v>1</v>
      </c>
      <c r="C60" s="206" t="s">
        <v>122</v>
      </c>
      <c r="D60" s="315" t="s">
        <v>142</v>
      </c>
      <c r="E60" s="207" t="s">
        <v>104</v>
      </c>
      <c r="F60" s="210" t="s">
        <v>103</v>
      </c>
      <c r="G60" s="204" t="s">
        <v>137</v>
      </c>
      <c r="H60" s="210" t="s">
        <v>460</v>
      </c>
      <c r="I60" s="444">
        <v>280</v>
      </c>
    </row>
    <row r="61" spans="1:9" x14ac:dyDescent="0.3">
      <c r="A61" s="372" t="s">
        <v>277</v>
      </c>
      <c r="B61" s="371">
        <v>1</v>
      </c>
      <c r="C61" s="226" t="s">
        <v>123</v>
      </c>
      <c r="D61" s="373" t="s">
        <v>125</v>
      </c>
      <c r="E61" s="207" t="s">
        <v>104</v>
      </c>
      <c r="F61" s="204" t="s">
        <v>112</v>
      </c>
      <c r="G61" s="210" t="s">
        <v>102</v>
      </c>
      <c r="H61" s="210" t="s">
        <v>462</v>
      </c>
      <c r="I61" s="71">
        <v>191</v>
      </c>
    </row>
    <row r="62" spans="1:9" x14ac:dyDescent="0.3">
      <c r="A62" s="372" t="s">
        <v>276</v>
      </c>
      <c r="B62" s="371">
        <v>1</v>
      </c>
      <c r="C62" s="226" t="s">
        <v>123</v>
      </c>
      <c r="D62" s="315" t="s">
        <v>142</v>
      </c>
      <c r="E62" s="207" t="s">
        <v>104</v>
      </c>
      <c r="F62" s="210" t="s">
        <v>103</v>
      </c>
      <c r="G62" s="210" t="s">
        <v>275</v>
      </c>
      <c r="H62" s="210" t="s">
        <v>462</v>
      </c>
      <c r="I62" s="444">
        <v>192</v>
      </c>
    </row>
    <row r="63" spans="1:9" x14ac:dyDescent="0.3">
      <c r="A63" s="456" t="s">
        <v>474</v>
      </c>
      <c r="B63" s="371">
        <v>1</v>
      </c>
      <c r="C63" s="226" t="s">
        <v>139</v>
      </c>
      <c r="D63" s="208" t="s">
        <v>105</v>
      </c>
      <c r="E63" s="207" t="s">
        <v>108</v>
      </c>
      <c r="F63" s="210" t="s">
        <v>138</v>
      </c>
      <c r="G63" s="210" t="s">
        <v>107</v>
      </c>
      <c r="H63" s="381"/>
      <c r="I63" s="443"/>
    </row>
    <row r="64" spans="1:9" x14ac:dyDescent="0.3">
      <c r="A64" s="372" t="s">
        <v>274</v>
      </c>
      <c r="B64" s="371">
        <v>1</v>
      </c>
      <c r="C64" s="226" t="s">
        <v>106</v>
      </c>
      <c r="D64" s="208" t="s">
        <v>105</v>
      </c>
      <c r="E64" s="207" t="s">
        <v>104</v>
      </c>
      <c r="F64" s="204" t="s">
        <v>112</v>
      </c>
      <c r="G64" s="210" t="s">
        <v>102</v>
      </c>
      <c r="H64" s="210" t="s">
        <v>462</v>
      </c>
      <c r="I64" s="444">
        <v>195</v>
      </c>
    </row>
    <row r="65" spans="1:9" x14ac:dyDescent="0.3">
      <c r="A65" s="372" t="s">
        <v>273</v>
      </c>
      <c r="B65" s="371">
        <v>1</v>
      </c>
      <c r="C65" s="206" t="s">
        <v>123</v>
      </c>
      <c r="D65" s="208" t="s">
        <v>105</v>
      </c>
      <c r="E65" s="207" t="s">
        <v>104</v>
      </c>
      <c r="F65" s="225" t="s">
        <v>138</v>
      </c>
      <c r="G65" s="207" t="s">
        <v>110</v>
      </c>
      <c r="H65" s="210" t="s">
        <v>462</v>
      </c>
      <c r="I65" s="71">
        <v>198</v>
      </c>
    </row>
    <row r="66" spans="1:9" x14ac:dyDescent="0.3">
      <c r="A66" s="372" t="s">
        <v>272</v>
      </c>
      <c r="B66" s="371">
        <v>1</v>
      </c>
      <c r="C66" s="226" t="s">
        <v>128</v>
      </c>
      <c r="D66" s="315" t="s">
        <v>109</v>
      </c>
      <c r="E66" s="207" t="s">
        <v>104</v>
      </c>
      <c r="F66" s="210" t="s">
        <v>111</v>
      </c>
      <c r="G66" s="207" t="s">
        <v>110</v>
      </c>
      <c r="H66" s="210" t="s">
        <v>462</v>
      </c>
      <c r="I66" s="444">
        <v>202</v>
      </c>
    </row>
    <row r="67" spans="1:9" x14ac:dyDescent="0.3">
      <c r="A67" s="372" t="s">
        <v>271</v>
      </c>
      <c r="B67" s="371">
        <v>1</v>
      </c>
      <c r="C67" s="206" t="s">
        <v>139</v>
      </c>
      <c r="D67" s="315" t="s">
        <v>171</v>
      </c>
      <c r="E67" s="207" t="s">
        <v>104</v>
      </c>
      <c r="F67" s="210" t="s">
        <v>103</v>
      </c>
      <c r="G67" s="207" t="s">
        <v>110</v>
      </c>
      <c r="H67" s="381" t="s">
        <v>462</v>
      </c>
      <c r="I67" s="443">
        <v>219</v>
      </c>
    </row>
    <row r="68" spans="1:9" x14ac:dyDescent="0.3">
      <c r="A68" s="372" t="s">
        <v>270</v>
      </c>
      <c r="B68" s="371">
        <v>1</v>
      </c>
      <c r="C68" s="226" t="s">
        <v>106</v>
      </c>
      <c r="D68" s="315" t="s">
        <v>109</v>
      </c>
      <c r="E68" s="207" t="s">
        <v>104</v>
      </c>
      <c r="F68" s="204" t="s">
        <v>112</v>
      </c>
      <c r="G68" s="207" t="s">
        <v>110</v>
      </c>
      <c r="H68" s="210" t="s">
        <v>462</v>
      </c>
      <c r="I68" s="444">
        <v>219</v>
      </c>
    </row>
    <row r="69" spans="1:9" x14ac:dyDescent="0.3">
      <c r="A69" s="372" t="s">
        <v>269</v>
      </c>
      <c r="B69" s="371">
        <v>1</v>
      </c>
      <c r="C69" s="226" t="s">
        <v>139</v>
      </c>
      <c r="D69" s="315" t="s">
        <v>105</v>
      </c>
      <c r="E69" s="376" t="s">
        <v>104</v>
      </c>
      <c r="F69" s="210" t="s">
        <v>138</v>
      </c>
      <c r="G69" s="210" t="s">
        <v>268</v>
      </c>
      <c r="H69" s="210" t="s">
        <v>467</v>
      </c>
      <c r="I69" s="71">
        <v>121</v>
      </c>
    </row>
    <row r="70" spans="1:9" x14ac:dyDescent="0.3">
      <c r="A70" s="372" t="s">
        <v>133</v>
      </c>
      <c r="B70" s="371">
        <v>1</v>
      </c>
      <c r="C70" s="375" t="s">
        <v>139</v>
      </c>
      <c r="D70" s="205" t="s">
        <v>140</v>
      </c>
      <c r="E70" s="373" t="s">
        <v>104</v>
      </c>
      <c r="F70" s="207" t="s">
        <v>138</v>
      </c>
      <c r="G70" s="225" t="s">
        <v>141</v>
      </c>
      <c r="H70" s="210" t="s">
        <v>460</v>
      </c>
      <c r="I70" s="444">
        <v>296</v>
      </c>
    </row>
    <row r="71" spans="1:9" x14ac:dyDescent="0.3">
      <c r="A71" s="379" t="s">
        <v>267</v>
      </c>
      <c r="B71" s="378">
        <v>1</v>
      </c>
      <c r="C71" s="317" t="s">
        <v>122</v>
      </c>
      <c r="D71" s="318" t="s">
        <v>105</v>
      </c>
      <c r="E71" s="377" t="s">
        <v>104</v>
      </c>
      <c r="F71" s="211" t="s">
        <v>112</v>
      </c>
      <c r="G71" s="319" t="s">
        <v>102</v>
      </c>
      <c r="H71" s="452" t="s">
        <v>470</v>
      </c>
      <c r="I71" s="453">
        <v>128</v>
      </c>
    </row>
    <row r="72" spans="1:9" x14ac:dyDescent="0.3">
      <c r="A72" s="372" t="s">
        <v>266</v>
      </c>
      <c r="B72" s="371">
        <v>2</v>
      </c>
      <c r="C72" s="226" t="s">
        <v>151</v>
      </c>
      <c r="D72" s="315" t="s">
        <v>109</v>
      </c>
      <c r="E72" s="376" t="s">
        <v>104</v>
      </c>
      <c r="F72" s="210" t="s">
        <v>112</v>
      </c>
      <c r="G72" s="210" t="s">
        <v>102</v>
      </c>
      <c r="H72" s="210" t="s">
        <v>467</v>
      </c>
      <c r="I72" s="444">
        <v>96</v>
      </c>
    </row>
    <row r="73" spans="1:9" x14ac:dyDescent="0.3">
      <c r="A73" s="372" t="s">
        <v>265</v>
      </c>
      <c r="B73" s="371">
        <v>2</v>
      </c>
      <c r="C73" s="226" t="s">
        <v>123</v>
      </c>
      <c r="D73" s="315" t="s">
        <v>152</v>
      </c>
      <c r="E73" s="373" t="s">
        <v>104</v>
      </c>
      <c r="F73" s="210" t="s">
        <v>111</v>
      </c>
      <c r="G73" s="210" t="s">
        <v>137</v>
      </c>
      <c r="H73" s="210" t="s">
        <v>460</v>
      </c>
      <c r="I73" s="71">
        <v>203</v>
      </c>
    </row>
    <row r="74" spans="1:9" x14ac:dyDescent="0.3">
      <c r="A74" s="372" t="s">
        <v>264</v>
      </c>
      <c r="B74" s="371">
        <v>2</v>
      </c>
      <c r="C74" s="375" t="s">
        <v>114</v>
      </c>
      <c r="D74" s="205" t="s">
        <v>125</v>
      </c>
      <c r="E74" s="373" t="s">
        <v>108</v>
      </c>
      <c r="F74" s="207" t="s">
        <v>111</v>
      </c>
      <c r="G74" s="225" t="s">
        <v>107</v>
      </c>
      <c r="H74" s="210" t="s">
        <v>463</v>
      </c>
      <c r="I74" s="444">
        <v>99</v>
      </c>
    </row>
    <row r="75" spans="1:9" x14ac:dyDescent="0.3">
      <c r="A75" s="372" t="s">
        <v>263</v>
      </c>
      <c r="B75" s="371">
        <v>2</v>
      </c>
      <c r="C75" s="206" t="s">
        <v>128</v>
      </c>
      <c r="D75" s="315" t="s">
        <v>125</v>
      </c>
      <c r="E75" s="373" t="s">
        <v>104</v>
      </c>
      <c r="F75" s="207" t="s">
        <v>103</v>
      </c>
      <c r="G75" s="204" t="s">
        <v>262</v>
      </c>
      <c r="H75" s="381" t="s">
        <v>460</v>
      </c>
      <c r="I75" s="443">
        <v>206</v>
      </c>
    </row>
    <row r="76" spans="1:9" x14ac:dyDescent="0.3">
      <c r="A76" s="372" t="s">
        <v>261</v>
      </c>
      <c r="B76" s="371">
        <v>2</v>
      </c>
      <c r="C76" s="206" t="s">
        <v>167</v>
      </c>
      <c r="D76" s="315" t="s">
        <v>125</v>
      </c>
      <c r="E76" s="373" t="s">
        <v>104</v>
      </c>
      <c r="F76" s="210" t="s">
        <v>111</v>
      </c>
      <c r="G76" s="204" t="s">
        <v>137</v>
      </c>
      <c r="H76" s="210" t="s">
        <v>460</v>
      </c>
      <c r="I76" s="444">
        <v>206</v>
      </c>
    </row>
    <row r="77" spans="1:9" x14ac:dyDescent="0.3">
      <c r="A77" s="372" t="s">
        <v>136</v>
      </c>
      <c r="B77" s="371">
        <v>2</v>
      </c>
      <c r="C77" s="206" t="s">
        <v>123</v>
      </c>
      <c r="D77" s="205" t="s">
        <v>142</v>
      </c>
      <c r="E77" s="373" t="s">
        <v>104</v>
      </c>
      <c r="F77" s="204" t="s">
        <v>111</v>
      </c>
      <c r="G77" s="204" t="s">
        <v>137</v>
      </c>
      <c r="H77" s="210" t="s">
        <v>460</v>
      </c>
      <c r="I77" s="71">
        <v>207</v>
      </c>
    </row>
    <row r="78" spans="1:9" x14ac:dyDescent="0.3">
      <c r="A78" s="372" t="s">
        <v>260</v>
      </c>
      <c r="B78" s="371">
        <v>2</v>
      </c>
      <c r="C78" s="206" t="s">
        <v>106</v>
      </c>
      <c r="D78" s="205" t="s">
        <v>259</v>
      </c>
      <c r="E78" s="373" t="s">
        <v>104</v>
      </c>
      <c r="F78" s="204" t="s">
        <v>111</v>
      </c>
      <c r="G78" s="204" t="s">
        <v>143</v>
      </c>
      <c r="H78" s="210" t="s">
        <v>460</v>
      </c>
      <c r="I78" s="444">
        <v>216</v>
      </c>
    </row>
    <row r="79" spans="1:9" x14ac:dyDescent="0.3">
      <c r="A79" s="372" t="s">
        <v>258</v>
      </c>
      <c r="B79" s="371">
        <v>2</v>
      </c>
      <c r="C79" s="206" t="s">
        <v>122</v>
      </c>
      <c r="D79" s="205" t="s">
        <v>109</v>
      </c>
      <c r="E79" s="373" t="s">
        <v>104</v>
      </c>
      <c r="F79" s="210" t="s">
        <v>103</v>
      </c>
      <c r="G79" s="204" t="s">
        <v>107</v>
      </c>
      <c r="H79" s="381" t="s">
        <v>460</v>
      </c>
      <c r="I79" s="443">
        <v>217</v>
      </c>
    </row>
    <row r="80" spans="1:9" x14ac:dyDescent="0.3">
      <c r="A80" s="372" t="s">
        <v>257</v>
      </c>
      <c r="B80" s="371">
        <v>2</v>
      </c>
      <c r="C80" s="206" t="s">
        <v>139</v>
      </c>
      <c r="D80" s="315" t="s">
        <v>246</v>
      </c>
      <c r="E80" s="373" t="s">
        <v>104</v>
      </c>
      <c r="F80" s="210" t="s">
        <v>96</v>
      </c>
      <c r="G80" s="204" t="s">
        <v>137</v>
      </c>
      <c r="H80" s="210" t="s">
        <v>460</v>
      </c>
      <c r="I80" s="444">
        <v>220</v>
      </c>
    </row>
    <row r="81" spans="1:9" x14ac:dyDescent="0.3">
      <c r="A81" s="372" t="s">
        <v>256</v>
      </c>
      <c r="B81" s="371">
        <v>2</v>
      </c>
      <c r="C81" s="206" t="s">
        <v>123</v>
      </c>
      <c r="D81" s="315" t="s">
        <v>142</v>
      </c>
      <c r="E81" s="373" t="s">
        <v>104</v>
      </c>
      <c r="F81" s="210" t="s">
        <v>111</v>
      </c>
      <c r="G81" s="204" t="s">
        <v>137</v>
      </c>
      <c r="H81" s="210" t="s">
        <v>460</v>
      </c>
      <c r="I81" s="71">
        <v>225</v>
      </c>
    </row>
    <row r="82" spans="1:9" x14ac:dyDescent="0.3">
      <c r="A82" s="372" t="s">
        <v>265</v>
      </c>
      <c r="B82" s="371">
        <v>2</v>
      </c>
      <c r="C82" s="206" t="s">
        <v>123</v>
      </c>
      <c r="D82" s="315" t="s">
        <v>152</v>
      </c>
      <c r="E82" s="373" t="s">
        <v>104</v>
      </c>
      <c r="F82" s="204" t="s">
        <v>111</v>
      </c>
      <c r="G82" s="204" t="s">
        <v>255</v>
      </c>
      <c r="H82" s="210" t="s">
        <v>460</v>
      </c>
      <c r="I82" s="455">
        <v>203</v>
      </c>
    </row>
    <row r="83" spans="1:9" x14ac:dyDescent="0.3">
      <c r="A83" s="372" t="s">
        <v>254</v>
      </c>
      <c r="B83" s="371">
        <v>2</v>
      </c>
      <c r="C83" s="206" t="s">
        <v>106</v>
      </c>
      <c r="D83" s="315" t="s">
        <v>142</v>
      </c>
      <c r="E83" s="373" t="s">
        <v>104</v>
      </c>
      <c r="F83" s="204" t="s">
        <v>103</v>
      </c>
      <c r="G83" s="204" t="s">
        <v>110</v>
      </c>
      <c r="H83" s="381" t="s">
        <v>460</v>
      </c>
      <c r="I83" s="443">
        <v>232</v>
      </c>
    </row>
    <row r="84" spans="1:9" x14ac:dyDescent="0.3">
      <c r="A84" s="372" t="s">
        <v>253</v>
      </c>
      <c r="B84" s="371">
        <v>2</v>
      </c>
      <c r="C84" s="206" t="s">
        <v>123</v>
      </c>
      <c r="D84" s="315" t="s">
        <v>246</v>
      </c>
      <c r="E84" s="373" t="s">
        <v>104</v>
      </c>
      <c r="F84" s="210" t="s">
        <v>111</v>
      </c>
      <c r="G84" s="204" t="s">
        <v>137</v>
      </c>
      <c r="H84" s="210" t="s">
        <v>460</v>
      </c>
      <c r="I84" s="444">
        <v>233</v>
      </c>
    </row>
    <row r="85" spans="1:9" x14ac:dyDescent="0.3">
      <c r="A85" s="372" t="s">
        <v>252</v>
      </c>
      <c r="B85" s="371">
        <v>2</v>
      </c>
      <c r="C85" s="206" t="s">
        <v>128</v>
      </c>
      <c r="D85" s="315" t="s">
        <v>109</v>
      </c>
      <c r="E85" s="315" t="s">
        <v>104</v>
      </c>
      <c r="F85" s="204" t="s">
        <v>111</v>
      </c>
      <c r="G85" s="204" t="s">
        <v>251</v>
      </c>
      <c r="H85" s="210" t="s">
        <v>460</v>
      </c>
      <c r="I85" s="71">
        <v>235</v>
      </c>
    </row>
    <row r="86" spans="1:9" x14ac:dyDescent="0.3">
      <c r="A86" s="372" t="s">
        <v>250</v>
      </c>
      <c r="B86" s="371">
        <v>2</v>
      </c>
      <c r="C86" s="226" t="s">
        <v>114</v>
      </c>
      <c r="D86" s="205" t="s">
        <v>109</v>
      </c>
      <c r="E86" s="373" t="s">
        <v>104</v>
      </c>
      <c r="F86" s="210" t="s">
        <v>103</v>
      </c>
      <c r="G86" s="210" t="s">
        <v>110</v>
      </c>
      <c r="H86" s="210" t="s">
        <v>460</v>
      </c>
      <c r="I86" s="444">
        <v>236</v>
      </c>
    </row>
    <row r="87" spans="1:9" x14ac:dyDescent="0.3">
      <c r="A87" s="372" t="s">
        <v>249</v>
      </c>
      <c r="B87" s="371">
        <v>2</v>
      </c>
      <c r="C87" s="206" t="s">
        <v>106</v>
      </c>
      <c r="D87" s="374" t="s">
        <v>105</v>
      </c>
      <c r="E87" s="373" t="s">
        <v>104</v>
      </c>
      <c r="F87" s="204" t="s">
        <v>96</v>
      </c>
      <c r="G87" s="204" t="s">
        <v>107</v>
      </c>
      <c r="H87" s="381" t="s">
        <v>460</v>
      </c>
      <c r="I87" s="443">
        <v>238</v>
      </c>
    </row>
    <row r="88" spans="1:9" x14ac:dyDescent="0.3">
      <c r="A88" s="372" t="s">
        <v>248</v>
      </c>
      <c r="B88" s="371">
        <v>2</v>
      </c>
      <c r="C88" s="206" t="s">
        <v>167</v>
      </c>
      <c r="D88" s="205" t="s">
        <v>109</v>
      </c>
      <c r="E88" s="373" t="s">
        <v>104</v>
      </c>
      <c r="F88" s="210" t="s">
        <v>103</v>
      </c>
      <c r="G88" s="204" t="s">
        <v>141</v>
      </c>
      <c r="H88" s="210" t="s">
        <v>460</v>
      </c>
      <c r="I88" s="444">
        <v>242</v>
      </c>
    </row>
    <row r="89" spans="1:9" x14ac:dyDescent="0.3">
      <c r="A89" s="372" t="s">
        <v>247</v>
      </c>
      <c r="B89" s="371">
        <v>2</v>
      </c>
      <c r="C89" s="206" t="s">
        <v>167</v>
      </c>
      <c r="D89" s="315" t="s">
        <v>246</v>
      </c>
      <c r="E89" s="373" t="s">
        <v>104</v>
      </c>
      <c r="F89" s="204" t="s">
        <v>111</v>
      </c>
      <c r="G89" s="204" t="s">
        <v>143</v>
      </c>
      <c r="H89" s="210" t="s">
        <v>460</v>
      </c>
      <c r="I89" s="71">
        <v>245</v>
      </c>
    </row>
    <row r="90" spans="1:9" x14ac:dyDescent="0.3">
      <c r="A90" s="372" t="s">
        <v>245</v>
      </c>
      <c r="B90" s="371">
        <v>2</v>
      </c>
      <c r="C90" s="206" t="s">
        <v>123</v>
      </c>
      <c r="D90" s="205" t="s">
        <v>125</v>
      </c>
      <c r="E90" s="373" t="s">
        <v>104</v>
      </c>
      <c r="F90" s="210" t="s">
        <v>103</v>
      </c>
      <c r="G90" s="204" t="s">
        <v>102</v>
      </c>
      <c r="H90" s="210" t="s">
        <v>460</v>
      </c>
      <c r="I90" s="444">
        <v>246</v>
      </c>
    </row>
    <row r="91" spans="1:9" x14ac:dyDescent="0.3">
      <c r="A91" s="372" t="s">
        <v>244</v>
      </c>
      <c r="B91" s="371">
        <v>2</v>
      </c>
      <c r="C91" s="206" t="s">
        <v>123</v>
      </c>
      <c r="D91" s="205" t="s">
        <v>171</v>
      </c>
      <c r="E91" s="373" t="s">
        <v>104</v>
      </c>
      <c r="F91" s="204" t="s">
        <v>112</v>
      </c>
      <c r="G91" s="204" t="s">
        <v>137</v>
      </c>
      <c r="H91" s="381" t="s">
        <v>460</v>
      </c>
      <c r="I91" s="443">
        <v>248</v>
      </c>
    </row>
    <row r="92" spans="1:9" x14ac:dyDescent="0.3">
      <c r="A92" s="372" t="s">
        <v>243</v>
      </c>
      <c r="B92" s="371">
        <v>2</v>
      </c>
      <c r="C92" s="206" t="s">
        <v>114</v>
      </c>
      <c r="D92" s="315" t="s">
        <v>242</v>
      </c>
      <c r="E92" s="373" t="s">
        <v>104</v>
      </c>
      <c r="F92" s="210" t="s">
        <v>158</v>
      </c>
      <c r="G92" s="204" t="s">
        <v>141</v>
      </c>
      <c r="H92" s="210" t="s">
        <v>460</v>
      </c>
      <c r="I92" s="444">
        <v>253</v>
      </c>
    </row>
    <row r="93" spans="1:9" x14ac:dyDescent="0.3">
      <c r="A93" s="372" t="s">
        <v>241</v>
      </c>
      <c r="B93" s="371">
        <v>2</v>
      </c>
      <c r="C93" s="206" t="s">
        <v>167</v>
      </c>
      <c r="D93" s="205" t="s">
        <v>171</v>
      </c>
      <c r="E93" s="373" t="s">
        <v>104</v>
      </c>
      <c r="F93" s="210" t="s">
        <v>158</v>
      </c>
      <c r="G93" s="204" t="s">
        <v>240</v>
      </c>
      <c r="H93" s="210" t="s">
        <v>460</v>
      </c>
      <c r="I93" s="71">
        <v>254</v>
      </c>
    </row>
    <row r="94" spans="1:9" x14ac:dyDescent="0.3">
      <c r="A94" s="372" t="s">
        <v>239</v>
      </c>
      <c r="B94" s="371">
        <v>2</v>
      </c>
      <c r="C94" s="206" t="s">
        <v>167</v>
      </c>
      <c r="D94" s="315" t="s">
        <v>105</v>
      </c>
      <c r="E94" s="373" t="s">
        <v>104</v>
      </c>
      <c r="F94" s="210" t="s">
        <v>138</v>
      </c>
      <c r="G94" s="204" t="s">
        <v>137</v>
      </c>
      <c r="H94" s="210" t="s">
        <v>460</v>
      </c>
      <c r="I94" s="444">
        <v>254</v>
      </c>
    </row>
    <row r="95" spans="1:9" x14ac:dyDescent="0.3">
      <c r="A95" s="372" t="s">
        <v>238</v>
      </c>
      <c r="B95" s="371">
        <v>2</v>
      </c>
      <c r="C95" s="226" t="s">
        <v>123</v>
      </c>
      <c r="D95" s="205" t="s">
        <v>142</v>
      </c>
      <c r="E95" s="373" t="s">
        <v>104</v>
      </c>
      <c r="F95" s="210" t="s">
        <v>111</v>
      </c>
      <c r="G95" s="210" t="s">
        <v>137</v>
      </c>
      <c r="H95" s="381" t="s">
        <v>460</v>
      </c>
      <c r="I95" s="443">
        <v>259</v>
      </c>
    </row>
    <row r="96" spans="1:9" x14ac:dyDescent="0.3">
      <c r="A96" s="372" t="s">
        <v>237</v>
      </c>
      <c r="B96" s="371">
        <v>2</v>
      </c>
      <c r="C96" s="206" t="s">
        <v>123</v>
      </c>
      <c r="D96" s="315" t="s">
        <v>152</v>
      </c>
      <c r="E96" s="315" t="s">
        <v>104</v>
      </c>
      <c r="F96" s="204" t="s">
        <v>111</v>
      </c>
      <c r="G96" s="204" t="s">
        <v>236</v>
      </c>
      <c r="H96" s="210" t="s">
        <v>460</v>
      </c>
      <c r="I96" s="444">
        <v>274</v>
      </c>
    </row>
    <row r="97" spans="1:9" x14ac:dyDescent="0.3">
      <c r="A97" s="456" t="s">
        <v>235</v>
      </c>
      <c r="B97" s="371">
        <v>2</v>
      </c>
      <c r="C97" s="206" t="s">
        <v>123</v>
      </c>
      <c r="D97" s="315" t="s">
        <v>125</v>
      </c>
      <c r="E97" s="315" t="s">
        <v>472</v>
      </c>
      <c r="F97" s="204" t="s">
        <v>138</v>
      </c>
      <c r="G97" s="204" t="s">
        <v>102</v>
      </c>
      <c r="H97" s="210"/>
      <c r="I97" s="71"/>
    </row>
    <row r="98" spans="1:9" x14ac:dyDescent="0.3">
      <c r="A98" s="372" t="s">
        <v>124</v>
      </c>
      <c r="B98" s="371">
        <v>2</v>
      </c>
      <c r="C98" s="206" t="s">
        <v>114</v>
      </c>
      <c r="D98" s="315" t="s">
        <v>125</v>
      </c>
      <c r="E98" s="315" t="s">
        <v>104</v>
      </c>
      <c r="F98" s="204" t="s">
        <v>111</v>
      </c>
      <c r="G98" s="204" t="s">
        <v>102</v>
      </c>
      <c r="H98" s="210" t="s">
        <v>470</v>
      </c>
      <c r="I98" s="444">
        <v>110</v>
      </c>
    </row>
    <row r="99" spans="1:9" x14ac:dyDescent="0.3">
      <c r="A99" s="372" t="s">
        <v>150</v>
      </c>
      <c r="B99" s="371">
        <v>2</v>
      </c>
      <c r="C99" s="206" t="s">
        <v>151</v>
      </c>
      <c r="D99" s="315" t="s">
        <v>152</v>
      </c>
      <c r="E99" s="315" t="s">
        <v>104</v>
      </c>
      <c r="F99" s="204" t="s">
        <v>111</v>
      </c>
      <c r="G99" s="204" t="s">
        <v>143</v>
      </c>
      <c r="H99" s="381" t="s">
        <v>460</v>
      </c>
      <c r="I99" s="443">
        <v>272</v>
      </c>
    </row>
    <row r="100" spans="1:9" x14ac:dyDescent="0.3">
      <c r="A100" s="372" t="s">
        <v>234</v>
      </c>
      <c r="B100" s="371">
        <v>2</v>
      </c>
      <c r="C100" s="206" t="s">
        <v>106</v>
      </c>
      <c r="D100" s="315" t="s">
        <v>142</v>
      </c>
      <c r="E100" s="315" t="s">
        <v>104</v>
      </c>
      <c r="F100" s="204" t="s">
        <v>112</v>
      </c>
      <c r="G100" s="204" t="s">
        <v>102</v>
      </c>
      <c r="H100" s="210" t="s">
        <v>460</v>
      </c>
      <c r="I100" s="444">
        <v>278</v>
      </c>
    </row>
    <row r="101" spans="1:9" x14ac:dyDescent="0.3">
      <c r="A101" s="372" t="s">
        <v>233</v>
      </c>
      <c r="B101" s="371">
        <v>2</v>
      </c>
      <c r="C101" s="206" t="s">
        <v>123</v>
      </c>
      <c r="D101" s="315" t="s">
        <v>109</v>
      </c>
      <c r="E101" s="315" t="s">
        <v>104</v>
      </c>
      <c r="F101" s="204" t="s">
        <v>111</v>
      </c>
      <c r="G101" s="204" t="s">
        <v>143</v>
      </c>
      <c r="H101" s="210" t="s">
        <v>460</v>
      </c>
      <c r="I101" s="71">
        <v>283</v>
      </c>
    </row>
    <row r="102" spans="1:9" x14ac:dyDescent="0.3">
      <c r="A102" s="372" t="s">
        <v>232</v>
      </c>
      <c r="B102" s="371">
        <v>2</v>
      </c>
      <c r="C102" s="226" t="s">
        <v>106</v>
      </c>
      <c r="D102" s="205" t="s">
        <v>105</v>
      </c>
      <c r="E102" s="370" t="s">
        <v>104</v>
      </c>
      <c r="F102" s="210" t="s">
        <v>112</v>
      </c>
      <c r="G102" s="210" t="s">
        <v>102</v>
      </c>
      <c r="H102" s="210" t="s">
        <v>460</v>
      </c>
      <c r="I102" s="444">
        <v>274</v>
      </c>
    </row>
    <row r="103" spans="1:9" ht="17.399999999999999" thickBot="1" x14ac:dyDescent="0.35">
      <c r="A103" s="369" t="s">
        <v>231</v>
      </c>
      <c r="B103" s="368">
        <v>2</v>
      </c>
      <c r="C103" s="367" t="s">
        <v>139</v>
      </c>
      <c r="D103" s="366" t="s">
        <v>109</v>
      </c>
      <c r="E103" s="365" t="s">
        <v>104</v>
      </c>
      <c r="F103" s="364" t="s">
        <v>103</v>
      </c>
      <c r="G103" s="364" t="s">
        <v>143</v>
      </c>
      <c r="H103" s="450" t="s">
        <v>460</v>
      </c>
      <c r="I103" s="451">
        <v>275</v>
      </c>
    </row>
    <row r="104" spans="1:9" ht="17.399999999999999" thickTop="1" x14ac:dyDescent="0.3"/>
    <row r="105" spans="1:9" x14ac:dyDescent="0.3">
      <c r="H105" s="360"/>
    </row>
    <row r="106" spans="1:9" x14ac:dyDescent="0.3">
      <c r="H106" s="360"/>
    </row>
    <row r="107" spans="1:9" x14ac:dyDescent="0.3">
      <c r="H107" s="360"/>
    </row>
    <row r="108" spans="1:9" x14ac:dyDescent="0.3">
      <c r="H108" s="360"/>
    </row>
    <row r="109" spans="1:9" x14ac:dyDescent="0.3">
      <c r="H109" s="360"/>
    </row>
  </sheetData>
  <printOptions gridLinesSet="0"/>
  <pageMargins left="0.62" right="0.33" top="0.5" bottom="0.63" header="0.5" footer="0.5"/>
  <pageSetup orientation="portrait" horizontalDpi="120" verticalDpi="144"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76"/>
  <sheetViews>
    <sheetView showGridLines="0" workbookViewId="0">
      <pane ySplit="2" topLeftCell="A3" activePane="bottomLeft" state="frozen"/>
      <selection activeCell="A3" sqref="A3"/>
      <selection pane="bottomLeft" activeCell="A3" sqref="A3"/>
    </sheetView>
  </sheetViews>
  <sheetFormatPr defaultColWidth="13" defaultRowHeight="15.6" x14ac:dyDescent="0.3"/>
  <cols>
    <col min="1" max="1" width="28.69921875" style="361" bestFit="1" customWidth="1"/>
    <col min="2" max="2" width="6.19921875" style="361" bestFit="1" customWidth="1"/>
    <col min="3" max="3" width="13.59765625" style="362" bestFit="1" customWidth="1"/>
    <col min="4" max="4" width="11.8984375" style="362" bestFit="1" customWidth="1"/>
    <col min="5" max="5" width="10.5" style="362" bestFit="1" customWidth="1"/>
    <col min="6" max="6" width="13.19921875" style="362" bestFit="1" customWidth="1"/>
    <col min="7" max="7" width="11.19921875" style="362" bestFit="1" customWidth="1"/>
    <col min="8" max="8" width="21.3984375" style="361" bestFit="1" customWidth="1"/>
    <col min="9" max="9" width="5.5" style="360" bestFit="1" customWidth="1"/>
    <col min="10" max="16384" width="13" style="360"/>
  </cols>
  <sheetData>
    <row r="1" spans="1:10" ht="23.4" thickBot="1" x14ac:dyDescent="0.35">
      <c r="A1" s="393" t="s">
        <v>406</v>
      </c>
      <c r="B1" s="391"/>
      <c r="C1" s="391"/>
      <c r="D1" s="391"/>
      <c r="E1" s="391"/>
      <c r="F1" s="391"/>
      <c r="G1" s="391"/>
      <c r="H1" s="391"/>
    </row>
    <row r="2" spans="1:10" s="390" customFormat="1" ht="17.399999999999999" thickBot="1" x14ac:dyDescent="0.35">
      <c r="A2" s="400" t="s">
        <v>120</v>
      </c>
      <c r="B2" s="401" t="s">
        <v>83</v>
      </c>
      <c r="C2" s="401" t="s">
        <v>119</v>
      </c>
      <c r="D2" s="402" t="s">
        <v>118</v>
      </c>
      <c r="E2" s="402" t="s">
        <v>117</v>
      </c>
      <c r="F2" s="401" t="s">
        <v>116</v>
      </c>
      <c r="G2" s="401" t="s">
        <v>115</v>
      </c>
      <c r="H2" s="445" t="s">
        <v>458</v>
      </c>
      <c r="I2" s="446" t="s">
        <v>459</v>
      </c>
      <c r="J2" s="447"/>
    </row>
    <row r="3" spans="1:10" s="390" customFormat="1" ht="16.8" x14ac:dyDescent="0.3">
      <c r="A3" s="372" t="s">
        <v>405</v>
      </c>
      <c r="B3" s="371">
        <v>2</v>
      </c>
      <c r="C3" s="226" t="s">
        <v>114</v>
      </c>
      <c r="D3" s="205" t="s">
        <v>142</v>
      </c>
      <c r="E3" s="373" t="s">
        <v>302</v>
      </c>
      <c r="F3" s="210" t="s">
        <v>112</v>
      </c>
      <c r="G3" s="210" t="s">
        <v>110</v>
      </c>
      <c r="H3" s="210" t="s">
        <v>460</v>
      </c>
      <c r="I3" s="442">
        <v>286</v>
      </c>
      <c r="J3" s="448"/>
    </row>
    <row r="4" spans="1:10" ht="16.8" x14ac:dyDescent="0.3">
      <c r="A4" s="379" t="s">
        <v>404</v>
      </c>
      <c r="B4" s="378">
        <v>2</v>
      </c>
      <c r="C4" s="256" t="s">
        <v>114</v>
      </c>
      <c r="D4" s="257" t="s">
        <v>246</v>
      </c>
      <c r="E4" s="377" t="s">
        <v>104</v>
      </c>
      <c r="F4" s="211" t="s">
        <v>112</v>
      </c>
      <c r="G4" s="319" t="s">
        <v>110</v>
      </c>
      <c r="H4" s="211" t="s">
        <v>461</v>
      </c>
      <c r="I4" s="454">
        <v>71</v>
      </c>
      <c r="J4" s="448"/>
    </row>
    <row r="5" spans="1:10" ht="16.8" x14ac:dyDescent="0.3">
      <c r="A5" s="372" t="s">
        <v>403</v>
      </c>
      <c r="B5" s="371">
        <v>3</v>
      </c>
      <c r="C5" s="206" t="s">
        <v>139</v>
      </c>
      <c r="D5" s="315" t="s">
        <v>105</v>
      </c>
      <c r="E5" s="373" t="s">
        <v>104</v>
      </c>
      <c r="F5" s="210" t="s">
        <v>138</v>
      </c>
      <c r="G5" s="204" t="s">
        <v>137</v>
      </c>
      <c r="H5" s="210" t="s">
        <v>460</v>
      </c>
      <c r="I5" s="444">
        <v>201</v>
      </c>
      <c r="J5" s="448"/>
    </row>
    <row r="6" spans="1:10" ht="16.8" x14ac:dyDescent="0.3">
      <c r="A6" s="372" t="s">
        <v>402</v>
      </c>
      <c r="B6" s="371">
        <v>3</v>
      </c>
      <c r="C6" s="206" t="s">
        <v>139</v>
      </c>
      <c r="D6" s="315" t="s">
        <v>246</v>
      </c>
      <c r="E6" s="373" t="s">
        <v>104</v>
      </c>
      <c r="F6" s="204" t="s">
        <v>158</v>
      </c>
      <c r="G6" s="204" t="s">
        <v>348</v>
      </c>
      <c r="H6" s="210" t="s">
        <v>460</v>
      </c>
      <c r="I6" s="444">
        <v>209</v>
      </c>
      <c r="J6" s="448"/>
    </row>
    <row r="7" spans="1:10" ht="16.8" x14ac:dyDescent="0.3">
      <c r="A7" s="372" t="s">
        <v>401</v>
      </c>
      <c r="B7" s="371">
        <v>3</v>
      </c>
      <c r="C7" s="206" t="s">
        <v>106</v>
      </c>
      <c r="D7" s="315" t="s">
        <v>105</v>
      </c>
      <c r="E7" s="373" t="s">
        <v>104</v>
      </c>
      <c r="F7" s="204" t="s">
        <v>111</v>
      </c>
      <c r="G7" s="204" t="s">
        <v>143</v>
      </c>
      <c r="H7" s="210" t="s">
        <v>460</v>
      </c>
      <c r="I7" s="444">
        <v>216</v>
      </c>
      <c r="J7" s="448"/>
    </row>
    <row r="8" spans="1:10" ht="16.8" x14ac:dyDescent="0.3">
      <c r="A8" s="372" t="s">
        <v>400</v>
      </c>
      <c r="B8" s="371">
        <v>3</v>
      </c>
      <c r="C8" s="206" t="s">
        <v>122</v>
      </c>
      <c r="D8" s="315" t="s">
        <v>142</v>
      </c>
      <c r="E8" s="373" t="s">
        <v>104</v>
      </c>
      <c r="F8" s="204" t="s">
        <v>112</v>
      </c>
      <c r="G8" s="204" t="s">
        <v>137</v>
      </c>
      <c r="H8" s="210" t="s">
        <v>460</v>
      </c>
      <c r="I8" s="444">
        <v>217</v>
      </c>
      <c r="J8" s="448"/>
    </row>
    <row r="9" spans="1:10" ht="16.8" x14ac:dyDescent="0.3">
      <c r="A9" s="372" t="s">
        <v>169</v>
      </c>
      <c r="B9" s="371">
        <v>3</v>
      </c>
      <c r="C9" s="226" t="s">
        <v>151</v>
      </c>
      <c r="D9" s="205" t="s">
        <v>105</v>
      </c>
      <c r="E9" s="373" t="s">
        <v>104</v>
      </c>
      <c r="F9" s="210" t="s">
        <v>103</v>
      </c>
      <c r="G9" s="210" t="s">
        <v>102</v>
      </c>
      <c r="H9" s="210" t="s">
        <v>460</v>
      </c>
      <c r="I9" s="444">
        <v>223</v>
      </c>
      <c r="J9" s="448"/>
    </row>
    <row r="10" spans="1:10" ht="16.8" x14ac:dyDescent="0.3">
      <c r="A10" s="372" t="s">
        <v>399</v>
      </c>
      <c r="B10" s="371">
        <v>3</v>
      </c>
      <c r="C10" s="206" t="s">
        <v>106</v>
      </c>
      <c r="D10" s="205" t="s">
        <v>109</v>
      </c>
      <c r="E10" s="373" t="s">
        <v>104</v>
      </c>
      <c r="F10" s="210" t="s">
        <v>158</v>
      </c>
      <c r="G10" s="204" t="s">
        <v>102</v>
      </c>
      <c r="H10" s="210" t="s">
        <v>460</v>
      </c>
      <c r="I10" s="444">
        <v>231</v>
      </c>
      <c r="J10" s="448"/>
    </row>
    <row r="11" spans="1:10" ht="16.8" x14ac:dyDescent="0.3">
      <c r="A11" s="372" t="s">
        <v>398</v>
      </c>
      <c r="B11" s="371">
        <v>3</v>
      </c>
      <c r="C11" s="206" t="s">
        <v>123</v>
      </c>
      <c r="D11" s="205" t="s">
        <v>109</v>
      </c>
      <c r="E11" s="373" t="s">
        <v>104</v>
      </c>
      <c r="F11" s="204" t="s">
        <v>112</v>
      </c>
      <c r="G11" s="204" t="s">
        <v>143</v>
      </c>
      <c r="H11" s="210" t="s">
        <v>460</v>
      </c>
      <c r="I11" s="444">
        <v>231</v>
      </c>
      <c r="J11" s="448"/>
    </row>
    <row r="12" spans="1:10" ht="16.8" x14ac:dyDescent="0.3">
      <c r="A12" s="372" t="s">
        <v>397</v>
      </c>
      <c r="B12" s="371">
        <v>3</v>
      </c>
      <c r="C12" s="206" t="s">
        <v>123</v>
      </c>
      <c r="D12" s="315" t="s">
        <v>246</v>
      </c>
      <c r="E12" s="373" t="s">
        <v>104</v>
      </c>
      <c r="F12" s="210" t="s">
        <v>111</v>
      </c>
      <c r="G12" s="204" t="s">
        <v>137</v>
      </c>
      <c r="H12" s="210" t="s">
        <v>460</v>
      </c>
      <c r="I12" s="444">
        <v>232</v>
      </c>
      <c r="J12" s="448"/>
    </row>
    <row r="13" spans="1:10" ht="16.8" x14ac:dyDescent="0.3">
      <c r="A13" s="372" t="s">
        <v>396</v>
      </c>
      <c r="B13" s="371">
        <v>3</v>
      </c>
      <c r="C13" s="383" t="s">
        <v>123</v>
      </c>
      <c r="D13" s="374" t="s">
        <v>246</v>
      </c>
      <c r="E13" s="380" t="s">
        <v>104</v>
      </c>
      <c r="F13" s="380" t="s">
        <v>112</v>
      </c>
      <c r="G13" s="380" t="s">
        <v>255</v>
      </c>
      <c r="H13" s="210" t="s">
        <v>460</v>
      </c>
      <c r="I13" s="457">
        <v>251</v>
      </c>
      <c r="J13" s="448"/>
    </row>
    <row r="14" spans="1:10" ht="16.8" x14ac:dyDescent="0.3">
      <c r="A14" s="372" t="s">
        <v>164</v>
      </c>
      <c r="B14" s="371">
        <v>3</v>
      </c>
      <c r="C14" s="226" t="s">
        <v>123</v>
      </c>
      <c r="D14" s="205" t="s">
        <v>109</v>
      </c>
      <c r="E14" s="373" t="s">
        <v>104</v>
      </c>
      <c r="F14" s="204" t="s">
        <v>112</v>
      </c>
      <c r="G14" s="210" t="s">
        <v>110</v>
      </c>
      <c r="H14" s="210" t="s">
        <v>460</v>
      </c>
      <c r="I14" s="444">
        <v>239</v>
      </c>
      <c r="J14" s="448"/>
    </row>
    <row r="15" spans="1:10" ht="16.8" x14ac:dyDescent="0.3">
      <c r="A15" s="372" t="s">
        <v>153</v>
      </c>
      <c r="B15" s="371">
        <v>3</v>
      </c>
      <c r="C15" s="226" t="s">
        <v>123</v>
      </c>
      <c r="D15" s="205" t="s">
        <v>105</v>
      </c>
      <c r="E15" s="373" t="s">
        <v>104</v>
      </c>
      <c r="F15" s="204" t="s">
        <v>112</v>
      </c>
      <c r="G15" s="204" t="s">
        <v>143</v>
      </c>
      <c r="H15" s="210" t="s">
        <v>460</v>
      </c>
      <c r="I15" s="444">
        <v>246</v>
      </c>
      <c r="J15" s="448"/>
    </row>
    <row r="16" spans="1:10" ht="16.8" x14ac:dyDescent="0.3">
      <c r="A16" s="372" t="s">
        <v>395</v>
      </c>
      <c r="B16" s="371">
        <v>3</v>
      </c>
      <c r="C16" s="226" t="s">
        <v>106</v>
      </c>
      <c r="D16" s="205" t="s">
        <v>142</v>
      </c>
      <c r="E16" s="373" t="s">
        <v>104</v>
      </c>
      <c r="F16" s="204" t="s">
        <v>394</v>
      </c>
      <c r="G16" s="204" t="s">
        <v>393</v>
      </c>
      <c r="H16" s="210" t="s">
        <v>460</v>
      </c>
      <c r="I16" s="444">
        <v>247</v>
      </c>
      <c r="J16" s="448"/>
    </row>
    <row r="17" spans="1:10" ht="16.8" x14ac:dyDescent="0.3">
      <c r="A17" s="372" t="s">
        <v>392</v>
      </c>
      <c r="B17" s="371">
        <v>3</v>
      </c>
      <c r="C17" s="226" t="s">
        <v>106</v>
      </c>
      <c r="D17" s="315" t="s">
        <v>109</v>
      </c>
      <c r="E17" s="373" t="s">
        <v>104</v>
      </c>
      <c r="F17" s="210" t="s">
        <v>391</v>
      </c>
      <c r="G17" s="210" t="s">
        <v>102</v>
      </c>
      <c r="H17" s="210" t="s">
        <v>460</v>
      </c>
      <c r="I17" s="444">
        <v>248</v>
      </c>
      <c r="J17" s="448"/>
    </row>
    <row r="18" spans="1:10" ht="16.8" x14ac:dyDescent="0.3">
      <c r="A18" s="372" t="s">
        <v>390</v>
      </c>
      <c r="B18" s="371">
        <v>3</v>
      </c>
      <c r="C18" s="226" t="s">
        <v>151</v>
      </c>
      <c r="D18" s="315" t="s">
        <v>389</v>
      </c>
      <c r="E18" s="373" t="s">
        <v>104</v>
      </c>
      <c r="F18" s="210" t="s">
        <v>388</v>
      </c>
      <c r="G18" s="210" t="s">
        <v>143</v>
      </c>
      <c r="H18" s="210" t="s">
        <v>460</v>
      </c>
      <c r="I18" s="444">
        <v>250</v>
      </c>
      <c r="J18" s="448"/>
    </row>
    <row r="19" spans="1:10" ht="16.8" x14ac:dyDescent="0.3">
      <c r="A19" s="372" t="s">
        <v>387</v>
      </c>
      <c r="B19" s="371">
        <v>3</v>
      </c>
      <c r="C19" s="206" t="s">
        <v>167</v>
      </c>
      <c r="D19" s="205" t="s">
        <v>171</v>
      </c>
      <c r="E19" s="373" t="s">
        <v>104</v>
      </c>
      <c r="F19" s="210" t="s">
        <v>158</v>
      </c>
      <c r="G19" s="204" t="s">
        <v>141</v>
      </c>
      <c r="H19" s="210" t="s">
        <v>460</v>
      </c>
      <c r="I19" s="444">
        <v>252</v>
      </c>
      <c r="J19" s="448"/>
    </row>
    <row r="20" spans="1:10" ht="16.8" x14ac:dyDescent="0.3">
      <c r="A20" s="372" t="s">
        <v>386</v>
      </c>
      <c r="B20" s="371">
        <v>3</v>
      </c>
      <c r="C20" s="226" t="s">
        <v>128</v>
      </c>
      <c r="D20" s="315" t="s">
        <v>109</v>
      </c>
      <c r="E20" s="373" t="s">
        <v>104</v>
      </c>
      <c r="F20" s="204" t="s">
        <v>112</v>
      </c>
      <c r="G20" s="204" t="s">
        <v>137</v>
      </c>
      <c r="H20" s="210" t="s">
        <v>460</v>
      </c>
      <c r="I20" s="444">
        <v>269</v>
      </c>
      <c r="J20" s="448"/>
    </row>
    <row r="21" spans="1:10" ht="16.8" x14ac:dyDescent="0.3">
      <c r="A21" s="372" t="s">
        <v>385</v>
      </c>
      <c r="B21" s="371">
        <v>3</v>
      </c>
      <c r="C21" s="206" t="s">
        <v>114</v>
      </c>
      <c r="D21" s="315" t="s">
        <v>142</v>
      </c>
      <c r="E21" s="373" t="s">
        <v>104</v>
      </c>
      <c r="F21" s="210" t="s">
        <v>158</v>
      </c>
      <c r="G21" s="204" t="s">
        <v>110</v>
      </c>
      <c r="H21" s="210" t="s">
        <v>460</v>
      </c>
      <c r="I21" s="444">
        <v>280</v>
      </c>
      <c r="J21" s="448"/>
    </row>
    <row r="22" spans="1:10" ht="16.8" x14ac:dyDescent="0.3">
      <c r="A22" s="372" t="s">
        <v>384</v>
      </c>
      <c r="B22" s="371">
        <v>3</v>
      </c>
      <c r="C22" s="206" t="s">
        <v>123</v>
      </c>
      <c r="D22" s="205" t="s">
        <v>109</v>
      </c>
      <c r="E22" s="373" t="s">
        <v>104</v>
      </c>
      <c r="F22" s="204" t="s">
        <v>112</v>
      </c>
      <c r="G22" s="204" t="s">
        <v>110</v>
      </c>
      <c r="H22" s="210" t="s">
        <v>460</v>
      </c>
      <c r="I22" s="444">
        <v>280</v>
      </c>
      <c r="J22" s="448"/>
    </row>
    <row r="23" spans="1:10" ht="16.8" x14ac:dyDescent="0.3">
      <c r="A23" s="372" t="s">
        <v>383</v>
      </c>
      <c r="B23" s="371">
        <v>3</v>
      </c>
      <c r="C23" s="206" t="s">
        <v>114</v>
      </c>
      <c r="D23" s="205" t="s">
        <v>109</v>
      </c>
      <c r="E23" s="373" t="s">
        <v>104</v>
      </c>
      <c r="F23" s="204" t="s">
        <v>103</v>
      </c>
      <c r="G23" s="204" t="s">
        <v>110</v>
      </c>
      <c r="H23" s="210" t="s">
        <v>460</v>
      </c>
      <c r="I23" s="444">
        <v>284</v>
      </c>
      <c r="J23" s="448"/>
    </row>
    <row r="24" spans="1:10" ht="16.8" x14ac:dyDescent="0.3">
      <c r="A24" s="372" t="s">
        <v>382</v>
      </c>
      <c r="B24" s="371">
        <v>3</v>
      </c>
      <c r="C24" s="206" t="s">
        <v>122</v>
      </c>
      <c r="D24" s="315" t="s">
        <v>105</v>
      </c>
      <c r="E24" s="373" t="s">
        <v>104</v>
      </c>
      <c r="F24" s="210" t="s">
        <v>112</v>
      </c>
      <c r="G24" s="204" t="s">
        <v>255</v>
      </c>
      <c r="H24" s="210" t="s">
        <v>460</v>
      </c>
      <c r="I24" s="444">
        <v>285</v>
      </c>
      <c r="J24" s="448"/>
    </row>
    <row r="25" spans="1:10" ht="16.8" x14ac:dyDescent="0.3">
      <c r="A25" s="372" t="s">
        <v>381</v>
      </c>
      <c r="B25" s="371">
        <v>3</v>
      </c>
      <c r="C25" s="209" t="s">
        <v>114</v>
      </c>
      <c r="D25" s="208" t="s">
        <v>246</v>
      </c>
      <c r="E25" s="376" t="s">
        <v>104</v>
      </c>
      <c r="F25" s="210" t="s">
        <v>112</v>
      </c>
      <c r="G25" s="204" t="s">
        <v>110</v>
      </c>
      <c r="H25" s="210" t="s">
        <v>461</v>
      </c>
      <c r="I25" s="444">
        <v>71</v>
      </c>
      <c r="J25" s="448"/>
    </row>
    <row r="26" spans="1:10" ht="16.8" x14ac:dyDescent="0.3">
      <c r="A26" s="372" t="s">
        <v>380</v>
      </c>
      <c r="B26" s="371">
        <v>3</v>
      </c>
      <c r="C26" s="206" t="s">
        <v>139</v>
      </c>
      <c r="D26" s="205" t="s">
        <v>259</v>
      </c>
      <c r="E26" s="373" t="s">
        <v>104</v>
      </c>
      <c r="F26" s="204" t="s">
        <v>111</v>
      </c>
      <c r="G26" s="204" t="s">
        <v>143</v>
      </c>
      <c r="H26" s="210" t="s">
        <v>460</v>
      </c>
      <c r="I26" s="444">
        <v>294</v>
      </c>
      <c r="J26" s="448"/>
    </row>
    <row r="27" spans="1:10" ht="16.8" x14ac:dyDescent="0.3">
      <c r="A27" s="372" t="s">
        <v>145</v>
      </c>
      <c r="B27" s="371">
        <v>3</v>
      </c>
      <c r="C27" s="206" t="s">
        <v>128</v>
      </c>
      <c r="D27" s="205" t="s">
        <v>105</v>
      </c>
      <c r="E27" s="373" t="s">
        <v>104</v>
      </c>
      <c r="F27" s="210" t="s">
        <v>111</v>
      </c>
      <c r="G27" s="210" t="s">
        <v>141</v>
      </c>
      <c r="H27" s="210" t="s">
        <v>460</v>
      </c>
      <c r="I27" s="444">
        <v>298</v>
      </c>
      <c r="J27" s="448"/>
    </row>
    <row r="28" spans="1:10" ht="16.8" x14ac:dyDescent="0.3">
      <c r="A28" s="372" t="s">
        <v>379</v>
      </c>
      <c r="B28" s="371">
        <v>3</v>
      </c>
      <c r="C28" s="206" t="s">
        <v>106</v>
      </c>
      <c r="D28" s="205" t="s">
        <v>142</v>
      </c>
      <c r="E28" s="373" t="s">
        <v>104</v>
      </c>
      <c r="F28" s="210" t="s">
        <v>103</v>
      </c>
      <c r="G28" s="204" t="s">
        <v>110</v>
      </c>
      <c r="H28" s="210" t="s">
        <v>460</v>
      </c>
      <c r="I28" s="444">
        <v>302</v>
      </c>
      <c r="J28" s="448"/>
    </row>
    <row r="29" spans="1:10" ht="16.8" x14ac:dyDescent="0.3">
      <c r="A29" s="379" t="s">
        <v>168</v>
      </c>
      <c r="B29" s="378">
        <v>3</v>
      </c>
      <c r="C29" s="317" t="s">
        <v>151</v>
      </c>
      <c r="D29" s="398" t="s">
        <v>152</v>
      </c>
      <c r="E29" s="397" t="s">
        <v>104</v>
      </c>
      <c r="F29" s="211" t="s">
        <v>111</v>
      </c>
      <c r="G29" s="319" t="s">
        <v>143</v>
      </c>
      <c r="H29" s="211" t="s">
        <v>460</v>
      </c>
      <c r="I29" s="454">
        <v>266</v>
      </c>
      <c r="J29" s="448"/>
    </row>
    <row r="30" spans="1:10" ht="16.8" x14ac:dyDescent="0.3">
      <c r="A30" s="372" t="s">
        <v>378</v>
      </c>
      <c r="B30" s="371">
        <v>4</v>
      </c>
      <c r="C30" s="206" t="s">
        <v>151</v>
      </c>
      <c r="D30" s="205" t="s">
        <v>109</v>
      </c>
      <c r="E30" s="373" t="s">
        <v>348</v>
      </c>
      <c r="F30" s="210" t="s">
        <v>111</v>
      </c>
      <c r="G30" s="204" t="s">
        <v>377</v>
      </c>
      <c r="H30" s="210" t="s">
        <v>460</v>
      </c>
      <c r="I30" s="444">
        <v>231</v>
      </c>
      <c r="J30" s="448"/>
    </row>
    <row r="31" spans="1:10" ht="16.8" x14ac:dyDescent="0.3">
      <c r="A31" s="372" t="s">
        <v>376</v>
      </c>
      <c r="B31" s="371">
        <v>4</v>
      </c>
      <c r="C31" s="206" t="s">
        <v>128</v>
      </c>
      <c r="D31" s="315" t="s">
        <v>109</v>
      </c>
      <c r="E31" s="373" t="s">
        <v>104</v>
      </c>
      <c r="F31" s="204" t="s">
        <v>111</v>
      </c>
      <c r="G31" s="204" t="s">
        <v>102</v>
      </c>
      <c r="H31" s="210" t="s">
        <v>460</v>
      </c>
      <c r="I31" s="444">
        <v>198</v>
      </c>
      <c r="J31" s="448"/>
    </row>
    <row r="32" spans="1:10" ht="16.8" x14ac:dyDescent="0.3">
      <c r="A32" s="372" t="s">
        <v>375</v>
      </c>
      <c r="B32" s="371">
        <v>4</v>
      </c>
      <c r="C32" s="375" t="s">
        <v>139</v>
      </c>
      <c r="D32" s="315" t="s">
        <v>105</v>
      </c>
      <c r="E32" s="225" t="s">
        <v>108</v>
      </c>
      <c r="F32" s="225" t="s">
        <v>138</v>
      </c>
      <c r="G32" s="225" t="s">
        <v>110</v>
      </c>
      <c r="H32" s="210" t="s">
        <v>462</v>
      </c>
      <c r="I32" s="444">
        <v>17</v>
      </c>
      <c r="J32" s="448"/>
    </row>
    <row r="33" spans="1:10" ht="16.8" x14ac:dyDescent="0.3">
      <c r="A33" s="372" t="s">
        <v>374</v>
      </c>
      <c r="B33" s="371">
        <v>4</v>
      </c>
      <c r="C33" s="206" t="s">
        <v>122</v>
      </c>
      <c r="D33" s="205" t="s">
        <v>142</v>
      </c>
      <c r="E33" s="373" t="s">
        <v>104</v>
      </c>
      <c r="F33" s="210" t="s">
        <v>103</v>
      </c>
      <c r="G33" s="204" t="s">
        <v>110</v>
      </c>
      <c r="H33" s="210" t="s">
        <v>460</v>
      </c>
      <c r="I33" s="444">
        <v>212</v>
      </c>
      <c r="J33" s="448"/>
    </row>
    <row r="34" spans="1:10" ht="16.8" x14ac:dyDescent="0.3">
      <c r="A34" s="372" t="s">
        <v>373</v>
      </c>
      <c r="B34" s="371">
        <v>4</v>
      </c>
      <c r="C34" s="206" t="s">
        <v>151</v>
      </c>
      <c r="D34" s="205" t="s">
        <v>105</v>
      </c>
      <c r="E34" s="373" t="s">
        <v>104</v>
      </c>
      <c r="F34" s="210" t="s">
        <v>103</v>
      </c>
      <c r="G34" s="204" t="s">
        <v>137</v>
      </c>
      <c r="H34" s="210" t="s">
        <v>460</v>
      </c>
      <c r="I34" s="444">
        <v>221</v>
      </c>
      <c r="J34" s="448"/>
    </row>
    <row r="35" spans="1:10" ht="16.8" x14ac:dyDescent="0.3">
      <c r="A35" s="372" t="s">
        <v>372</v>
      </c>
      <c r="B35" s="371">
        <v>4</v>
      </c>
      <c r="C35" s="206" t="s">
        <v>128</v>
      </c>
      <c r="D35" s="315" t="s">
        <v>105</v>
      </c>
      <c r="E35" s="373" t="s">
        <v>104</v>
      </c>
      <c r="F35" s="204" t="s">
        <v>112</v>
      </c>
      <c r="G35" s="204" t="s">
        <v>102</v>
      </c>
      <c r="H35" s="210" t="s">
        <v>460</v>
      </c>
      <c r="I35" s="444">
        <v>226</v>
      </c>
      <c r="J35" s="448"/>
    </row>
    <row r="36" spans="1:10" ht="16.8" x14ac:dyDescent="0.3">
      <c r="A36" s="372" t="s">
        <v>371</v>
      </c>
      <c r="B36" s="371">
        <v>4</v>
      </c>
      <c r="C36" s="206" t="s">
        <v>114</v>
      </c>
      <c r="D36" s="315" t="s">
        <v>109</v>
      </c>
      <c r="E36" s="373" t="s">
        <v>104</v>
      </c>
      <c r="F36" s="204" t="s">
        <v>103</v>
      </c>
      <c r="G36" s="204" t="s">
        <v>110</v>
      </c>
      <c r="H36" s="210" t="s">
        <v>460</v>
      </c>
      <c r="I36" s="444">
        <v>228</v>
      </c>
      <c r="J36" s="448"/>
    </row>
    <row r="37" spans="1:10" ht="16.8" x14ac:dyDescent="0.3">
      <c r="A37" s="372" t="s">
        <v>370</v>
      </c>
      <c r="B37" s="371">
        <v>4</v>
      </c>
      <c r="C37" s="206" t="s">
        <v>128</v>
      </c>
      <c r="D37" s="315" t="s">
        <v>109</v>
      </c>
      <c r="E37" s="373" t="s">
        <v>104</v>
      </c>
      <c r="F37" s="210" t="s">
        <v>81</v>
      </c>
      <c r="G37" s="204" t="s">
        <v>110</v>
      </c>
      <c r="H37" s="210" t="s">
        <v>460</v>
      </c>
      <c r="I37" s="444">
        <v>229</v>
      </c>
      <c r="J37" s="448"/>
    </row>
    <row r="38" spans="1:10" ht="16.8" x14ac:dyDescent="0.3">
      <c r="A38" s="372" t="s">
        <v>170</v>
      </c>
      <c r="B38" s="371">
        <v>4</v>
      </c>
      <c r="C38" s="206" t="s">
        <v>106</v>
      </c>
      <c r="D38" s="374" t="s">
        <v>142</v>
      </c>
      <c r="E38" s="373" t="s">
        <v>104</v>
      </c>
      <c r="F38" s="210" t="s">
        <v>138</v>
      </c>
      <c r="G38" s="204" t="s">
        <v>110</v>
      </c>
      <c r="H38" s="210" t="s">
        <v>460</v>
      </c>
      <c r="I38" s="444">
        <v>230</v>
      </c>
      <c r="J38" s="448"/>
    </row>
    <row r="39" spans="1:10" ht="16.8" x14ac:dyDescent="0.3">
      <c r="A39" s="372" t="s">
        <v>369</v>
      </c>
      <c r="B39" s="371">
        <v>4</v>
      </c>
      <c r="C39" s="226" t="s">
        <v>167</v>
      </c>
      <c r="D39" s="205" t="s">
        <v>105</v>
      </c>
      <c r="E39" s="373" t="s">
        <v>104</v>
      </c>
      <c r="F39" s="210" t="s">
        <v>111</v>
      </c>
      <c r="G39" s="210" t="s">
        <v>137</v>
      </c>
      <c r="H39" s="210" t="s">
        <v>460</v>
      </c>
      <c r="I39" s="444">
        <v>245</v>
      </c>
      <c r="J39" s="448"/>
    </row>
    <row r="40" spans="1:10" ht="16.8" x14ac:dyDescent="0.3">
      <c r="A40" s="372" t="s">
        <v>368</v>
      </c>
      <c r="B40" s="371">
        <v>4</v>
      </c>
      <c r="C40" s="206" t="s">
        <v>106</v>
      </c>
      <c r="D40" s="374" t="s">
        <v>142</v>
      </c>
      <c r="E40" s="204" t="s">
        <v>104</v>
      </c>
      <c r="F40" s="380" t="s">
        <v>158</v>
      </c>
      <c r="G40" s="204" t="s">
        <v>367</v>
      </c>
      <c r="H40" s="210" t="s">
        <v>460</v>
      </c>
      <c r="I40" s="444">
        <v>243</v>
      </c>
      <c r="J40" s="448"/>
    </row>
    <row r="41" spans="1:10" ht="16.8" x14ac:dyDescent="0.3">
      <c r="A41" s="372" t="s">
        <v>366</v>
      </c>
      <c r="B41" s="371">
        <v>4</v>
      </c>
      <c r="C41" s="206" t="s">
        <v>151</v>
      </c>
      <c r="D41" s="315" t="s">
        <v>109</v>
      </c>
      <c r="E41" s="373" t="s">
        <v>104</v>
      </c>
      <c r="F41" s="204" t="s">
        <v>324</v>
      </c>
      <c r="G41" s="204" t="s">
        <v>110</v>
      </c>
      <c r="H41" s="210" t="s">
        <v>460</v>
      </c>
      <c r="I41" s="444">
        <v>236</v>
      </c>
      <c r="J41" s="448"/>
    </row>
    <row r="42" spans="1:10" ht="16.8" x14ac:dyDescent="0.3">
      <c r="A42" s="372" t="s">
        <v>365</v>
      </c>
      <c r="B42" s="371">
        <v>4</v>
      </c>
      <c r="C42" s="206" t="s">
        <v>114</v>
      </c>
      <c r="D42" s="315" t="s">
        <v>105</v>
      </c>
      <c r="E42" s="315" t="s">
        <v>104</v>
      </c>
      <c r="F42" s="204" t="s">
        <v>103</v>
      </c>
      <c r="G42" s="204" t="s">
        <v>102</v>
      </c>
      <c r="H42" s="210" t="s">
        <v>463</v>
      </c>
      <c r="I42" s="444">
        <v>116</v>
      </c>
      <c r="J42" s="448"/>
    </row>
    <row r="43" spans="1:10" ht="16.8" x14ac:dyDescent="0.3">
      <c r="A43" s="372" t="s">
        <v>364</v>
      </c>
      <c r="B43" s="371">
        <v>4</v>
      </c>
      <c r="C43" s="206" t="s">
        <v>167</v>
      </c>
      <c r="D43" s="315" t="s">
        <v>105</v>
      </c>
      <c r="E43" s="315" t="s">
        <v>104</v>
      </c>
      <c r="F43" s="204" t="s">
        <v>103</v>
      </c>
      <c r="G43" s="204" t="s">
        <v>102</v>
      </c>
      <c r="H43" s="210" t="s">
        <v>460</v>
      </c>
      <c r="I43" s="444">
        <v>260</v>
      </c>
      <c r="J43" s="448"/>
    </row>
    <row r="44" spans="1:10" ht="16.8" x14ac:dyDescent="0.3">
      <c r="A44" s="372" t="s">
        <v>363</v>
      </c>
      <c r="B44" s="371">
        <v>4</v>
      </c>
      <c r="C44" s="206" t="s">
        <v>123</v>
      </c>
      <c r="D44" s="205" t="s">
        <v>109</v>
      </c>
      <c r="E44" s="373" t="s">
        <v>104</v>
      </c>
      <c r="F44" s="204" t="s">
        <v>111</v>
      </c>
      <c r="G44" s="204" t="s">
        <v>137</v>
      </c>
      <c r="H44" s="210" t="s">
        <v>460</v>
      </c>
      <c r="I44" s="444">
        <v>263</v>
      </c>
      <c r="J44" s="448"/>
    </row>
    <row r="45" spans="1:10" ht="16.8" x14ac:dyDescent="0.3">
      <c r="A45" s="372" t="s">
        <v>362</v>
      </c>
      <c r="B45" s="371">
        <v>4</v>
      </c>
      <c r="C45" s="206" t="s">
        <v>167</v>
      </c>
      <c r="D45" s="315" t="s">
        <v>361</v>
      </c>
      <c r="E45" s="373" t="s">
        <v>104</v>
      </c>
      <c r="F45" s="210" t="s">
        <v>103</v>
      </c>
      <c r="G45" s="204" t="s">
        <v>141</v>
      </c>
      <c r="H45" s="210" t="s">
        <v>460</v>
      </c>
      <c r="I45" s="444">
        <v>268</v>
      </c>
      <c r="J45" s="448"/>
    </row>
    <row r="46" spans="1:10" ht="16.8" x14ac:dyDescent="0.3">
      <c r="A46" s="372" t="s">
        <v>360</v>
      </c>
      <c r="B46" s="371">
        <v>4</v>
      </c>
      <c r="C46" s="206" t="s">
        <v>151</v>
      </c>
      <c r="D46" s="315" t="s">
        <v>105</v>
      </c>
      <c r="E46" s="373" t="s">
        <v>104</v>
      </c>
      <c r="F46" s="204" t="s">
        <v>111</v>
      </c>
      <c r="G46" s="204" t="s">
        <v>102</v>
      </c>
      <c r="H46" s="210" t="s">
        <v>460</v>
      </c>
      <c r="I46" s="444">
        <v>270</v>
      </c>
      <c r="J46" s="448"/>
    </row>
    <row r="47" spans="1:10" ht="16.8" x14ac:dyDescent="0.3">
      <c r="A47" s="372" t="s">
        <v>359</v>
      </c>
      <c r="B47" s="371">
        <v>4</v>
      </c>
      <c r="C47" s="206" t="s">
        <v>139</v>
      </c>
      <c r="D47" s="382" t="s">
        <v>358</v>
      </c>
      <c r="E47" s="204" t="s">
        <v>166</v>
      </c>
      <c r="F47" s="204" t="s">
        <v>141</v>
      </c>
      <c r="G47" s="204" t="s">
        <v>137</v>
      </c>
      <c r="H47" s="210" t="s">
        <v>460</v>
      </c>
      <c r="I47" s="444">
        <v>274</v>
      </c>
      <c r="J47" s="448"/>
    </row>
    <row r="48" spans="1:10" ht="16.8" x14ac:dyDescent="0.3">
      <c r="A48" s="372" t="s">
        <v>357</v>
      </c>
      <c r="B48" s="371">
        <v>4</v>
      </c>
      <c r="C48" s="206" t="s">
        <v>114</v>
      </c>
      <c r="D48" s="315" t="s">
        <v>109</v>
      </c>
      <c r="E48" s="373" t="s">
        <v>104</v>
      </c>
      <c r="F48" s="210" t="s">
        <v>103</v>
      </c>
      <c r="G48" s="204" t="s">
        <v>137</v>
      </c>
      <c r="H48" s="210" t="s">
        <v>460</v>
      </c>
      <c r="I48" s="444">
        <v>281</v>
      </c>
      <c r="J48" s="448"/>
    </row>
    <row r="49" spans="1:10" ht="16.8" x14ac:dyDescent="0.3">
      <c r="A49" s="372" t="s">
        <v>356</v>
      </c>
      <c r="B49" s="371">
        <v>4</v>
      </c>
      <c r="C49" s="206" t="s">
        <v>151</v>
      </c>
      <c r="D49" s="205" t="s">
        <v>109</v>
      </c>
      <c r="E49" s="373" t="s">
        <v>104</v>
      </c>
      <c r="F49" s="204" t="s">
        <v>111</v>
      </c>
      <c r="G49" s="204" t="s">
        <v>143</v>
      </c>
      <c r="H49" s="210" t="s">
        <v>460</v>
      </c>
      <c r="I49" s="444">
        <v>284</v>
      </c>
      <c r="J49" s="448"/>
    </row>
    <row r="50" spans="1:10" ht="16.8" x14ac:dyDescent="0.3">
      <c r="A50" s="372" t="s">
        <v>355</v>
      </c>
      <c r="B50" s="371">
        <v>4</v>
      </c>
      <c r="C50" s="226" t="s">
        <v>114</v>
      </c>
      <c r="D50" s="205" t="s">
        <v>142</v>
      </c>
      <c r="E50" s="373" t="s">
        <v>302</v>
      </c>
      <c r="F50" s="210" t="s">
        <v>112</v>
      </c>
      <c r="G50" s="210" t="s">
        <v>110</v>
      </c>
      <c r="H50" s="210" t="s">
        <v>460</v>
      </c>
      <c r="I50" s="444">
        <v>286</v>
      </c>
      <c r="J50" s="448"/>
    </row>
    <row r="51" spans="1:10" ht="16.8" x14ac:dyDescent="0.3">
      <c r="A51" s="372" t="s">
        <v>354</v>
      </c>
      <c r="B51" s="371">
        <v>4</v>
      </c>
      <c r="C51" s="209" t="s">
        <v>114</v>
      </c>
      <c r="D51" s="208" t="s">
        <v>246</v>
      </c>
      <c r="E51" s="376" t="s">
        <v>104</v>
      </c>
      <c r="F51" s="210" t="s">
        <v>112</v>
      </c>
      <c r="G51" s="204" t="s">
        <v>110</v>
      </c>
      <c r="H51" s="210" t="s">
        <v>461</v>
      </c>
      <c r="I51" s="444">
        <v>72</v>
      </c>
      <c r="J51" s="448"/>
    </row>
    <row r="52" spans="1:10" ht="16.8" x14ac:dyDescent="0.3">
      <c r="A52" s="379" t="s">
        <v>353</v>
      </c>
      <c r="B52" s="378">
        <v>4</v>
      </c>
      <c r="C52" s="388" t="s">
        <v>106</v>
      </c>
      <c r="D52" s="398" t="s">
        <v>142</v>
      </c>
      <c r="E52" s="397" t="s">
        <v>104</v>
      </c>
      <c r="F52" s="319" t="s">
        <v>112</v>
      </c>
      <c r="G52" s="386" t="s">
        <v>143</v>
      </c>
      <c r="H52" s="211" t="s">
        <v>462</v>
      </c>
      <c r="I52" s="454">
        <v>233</v>
      </c>
      <c r="J52" s="448"/>
    </row>
    <row r="53" spans="1:10" ht="16.8" x14ac:dyDescent="0.3">
      <c r="A53" s="372" t="s">
        <v>352</v>
      </c>
      <c r="B53" s="371">
        <v>5</v>
      </c>
      <c r="C53" s="226" t="s">
        <v>123</v>
      </c>
      <c r="D53" s="315" t="s">
        <v>105</v>
      </c>
      <c r="E53" s="204" t="s">
        <v>104</v>
      </c>
      <c r="F53" s="204" t="s">
        <v>112</v>
      </c>
      <c r="G53" s="210" t="s">
        <v>262</v>
      </c>
      <c r="H53" s="210" t="s">
        <v>460</v>
      </c>
      <c r="I53" s="444">
        <v>202</v>
      </c>
      <c r="J53" s="448"/>
    </row>
    <row r="54" spans="1:10" ht="16.8" x14ac:dyDescent="0.3">
      <c r="A54" s="372" t="s">
        <v>351</v>
      </c>
      <c r="B54" s="371">
        <v>5</v>
      </c>
      <c r="C54" s="206" t="s">
        <v>114</v>
      </c>
      <c r="D54" s="315" t="s">
        <v>105</v>
      </c>
      <c r="E54" s="315" t="s">
        <v>104</v>
      </c>
      <c r="F54" s="204" t="s">
        <v>103</v>
      </c>
      <c r="G54" s="204" t="s">
        <v>137</v>
      </c>
      <c r="H54" s="210" t="s">
        <v>460</v>
      </c>
      <c r="I54" s="444">
        <v>210</v>
      </c>
      <c r="J54" s="448"/>
    </row>
    <row r="55" spans="1:10" ht="16.8" x14ac:dyDescent="0.3">
      <c r="A55" s="372" t="s">
        <v>350</v>
      </c>
      <c r="B55" s="371">
        <v>5</v>
      </c>
      <c r="C55" s="206" t="s">
        <v>151</v>
      </c>
      <c r="D55" s="315" t="s">
        <v>246</v>
      </c>
      <c r="E55" s="373" t="s">
        <v>104</v>
      </c>
      <c r="F55" s="204" t="s">
        <v>112</v>
      </c>
      <c r="G55" s="204" t="s">
        <v>102</v>
      </c>
      <c r="H55" s="210" t="s">
        <v>460</v>
      </c>
      <c r="I55" s="444">
        <v>222</v>
      </c>
      <c r="J55" s="448"/>
    </row>
    <row r="56" spans="1:10" ht="16.8" x14ac:dyDescent="0.3">
      <c r="A56" s="372" t="s">
        <v>349</v>
      </c>
      <c r="B56" s="371">
        <v>5</v>
      </c>
      <c r="C56" s="226" t="s">
        <v>167</v>
      </c>
      <c r="D56" s="315" t="s">
        <v>105</v>
      </c>
      <c r="E56" s="315" t="s">
        <v>348</v>
      </c>
      <c r="F56" s="210" t="s">
        <v>347</v>
      </c>
      <c r="G56" s="210" t="s">
        <v>102</v>
      </c>
      <c r="H56" s="210" t="s">
        <v>460</v>
      </c>
      <c r="I56" s="444">
        <v>257</v>
      </c>
      <c r="J56" s="448"/>
    </row>
    <row r="57" spans="1:10" ht="16.8" x14ac:dyDescent="0.3">
      <c r="A57" s="372" t="s">
        <v>346</v>
      </c>
      <c r="B57" s="371">
        <v>5</v>
      </c>
      <c r="C57" s="226" t="s">
        <v>128</v>
      </c>
      <c r="D57" s="208" t="s">
        <v>345</v>
      </c>
      <c r="E57" s="205" t="s">
        <v>275</v>
      </c>
      <c r="F57" s="210" t="s">
        <v>112</v>
      </c>
      <c r="G57" s="210" t="s">
        <v>141</v>
      </c>
      <c r="H57" s="210" t="s">
        <v>464</v>
      </c>
      <c r="I57" s="444">
        <v>131</v>
      </c>
      <c r="J57" s="448"/>
    </row>
    <row r="58" spans="1:10" ht="16.8" x14ac:dyDescent="0.3">
      <c r="A58" s="372" t="s">
        <v>344</v>
      </c>
      <c r="B58" s="371">
        <v>5</v>
      </c>
      <c r="C58" s="375" t="s">
        <v>151</v>
      </c>
      <c r="D58" s="205" t="s">
        <v>109</v>
      </c>
      <c r="E58" s="315" t="s">
        <v>104</v>
      </c>
      <c r="F58" s="204" t="s">
        <v>103</v>
      </c>
      <c r="G58" s="225" t="s">
        <v>255</v>
      </c>
      <c r="H58" s="210" t="s">
        <v>463</v>
      </c>
      <c r="I58" s="444">
        <v>120</v>
      </c>
      <c r="J58" s="448"/>
    </row>
    <row r="59" spans="1:10" ht="16.8" x14ac:dyDescent="0.3">
      <c r="A59" s="372" t="s">
        <v>343</v>
      </c>
      <c r="B59" s="371">
        <v>5</v>
      </c>
      <c r="C59" s="375" t="s">
        <v>151</v>
      </c>
      <c r="D59" s="315" t="s">
        <v>105</v>
      </c>
      <c r="E59" s="373" t="s">
        <v>104</v>
      </c>
      <c r="F59" s="210" t="s">
        <v>112</v>
      </c>
      <c r="G59" s="225" t="s">
        <v>102</v>
      </c>
      <c r="H59" s="210" t="s">
        <v>465</v>
      </c>
      <c r="I59" s="444">
        <v>104</v>
      </c>
      <c r="J59" s="448"/>
    </row>
    <row r="60" spans="1:10" ht="16.8" x14ac:dyDescent="0.3">
      <c r="A60" s="372" t="s">
        <v>342</v>
      </c>
      <c r="B60" s="371">
        <v>5</v>
      </c>
      <c r="C60" s="226" t="s">
        <v>114</v>
      </c>
      <c r="D60" s="315" t="s">
        <v>142</v>
      </c>
      <c r="E60" s="376" t="s">
        <v>302</v>
      </c>
      <c r="F60" s="210" t="s">
        <v>112</v>
      </c>
      <c r="G60" s="210" t="s">
        <v>110</v>
      </c>
      <c r="H60" s="210" t="s">
        <v>460</v>
      </c>
      <c r="I60" s="444">
        <v>286</v>
      </c>
      <c r="J60" s="448"/>
    </row>
    <row r="61" spans="1:10" ht="16.8" x14ac:dyDescent="0.3">
      <c r="A61" s="372" t="s">
        <v>341</v>
      </c>
      <c r="B61" s="371">
        <v>5</v>
      </c>
      <c r="C61" s="383" t="s">
        <v>123</v>
      </c>
      <c r="D61" s="382" t="s">
        <v>142</v>
      </c>
      <c r="E61" s="373" t="s">
        <v>104</v>
      </c>
      <c r="F61" s="381" t="s">
        <v>103</v>
      </c>
      <c r="G61" s="380" t="s">
        <v>141</v>
      </c>
      <c r="H61" s="210" t="s">
        <v>460</v>
      </c>
      <c r="I61" s="444">
        <v>295</v>
      </c>
      <c r="J61" s="448"/>
    </row>
    <row r="62" spans="1:10" ht="16.8" x14ac:dyDescent="0.3">
      <c r="A62" s="372" t="s">
        <v>340</v>
      </c>
      <c r="B62" s="371">
        <v>5</v>
      </c>
      <c r="C62" s="383" t="s">
        <v>106</v>
      </c>
      <c r="D62" s="382" t="s">
        <v>142</v>
      </c>
      <c r="E62" s="373" t="s">
        <v>104</v>
      </c>
      <c r="F62" s="381" t="s">
        <v>103</v>
      </c>
      <c r="G62" s="380" t="s">
        <v>329</v>
      </c>
      <c r="H62" s="210" t="s">
        <v>460</v>
      </c>
      <c r="I62" s="444">
        <v>298</v>
      </c>
      <c r="J62" s="448"/>
    </row>
    <row r="63" spans="1:10" ht="16.8" x14ac:dyDescent="0.3">
      <c r="A63" s="372" t="s">
        <v>339</v>
      </c>
      <c r="B63" s="371">
        <v>5</v>
      </c>
      <c r="C63" s="206" t="s">
        <v>106</v>
      </c>
      <c r="D63" s="315" t="s">
        <v>109</v>
      </c>
      <c r="E63" s="204" t="s">
        <v>104</v>
      </c>
      <c r="F63" s="210" t="s">
        <v>112</v>
      </c>
      <c r="G63" s="204" t="s">
        <v>110</v>
      </c>
      <c r="H63" s="210" t="s">
        <v>460</v>
      </c>
      <c r="I63" s="444">
        <v>298</v>
      </c>
      <c r="J63" s="448"/>
    </row>
    <row r="64" spans="1:10" ht="16.8" x14ac:dyDescent="0.3">
      <c r="A64" s="372" t="s">
        <v>338</v>
      </c>
      <c r="B64" s="371">
        <v>5</v>
      </c>
      <c r="C64" s="206" t="s">
        <v>114</v>
      </c>
      <c r="D64" s="315" t="s">
        <v>142</v>
      </c>
      <c r="E64" s="204" t="s">
        <v>104</v>
      </c>
      <c r="F64" s="210" t="s">
        <v>103</v>
      </c>
      <c r="G64" s="204" t="s">
        <v>102</v>
      </c>
      <c r="H64" s="210" t="s">
        <v>460</v>
      </c>
      <c r="I64" s="444">
        <v>299</v>
      </c>
      <c r="J64" s="448"/>
    </row>
    <row r="65" spans="1:10" ht="16.8" x14ac:dyDescent="0.3">
      <c r="A65" s="379" t="s">
        <v>172</v>
      </c>
      <c r="B65" s="378">
        <v>5</v>
      </c>
      <c r="C65" s="388" t="s">
        <v>128</v>
      </c>
      <c r="D65" s="398" t="s">
        <v>105</v>
      </c>
      <c r="E65" s="397" t="s">
        <v>104</v>
      </c>
      <c r="F65" s="319" t="s">
        <v>81</v>
      </c>
      <c r="G65" s="386" t="s">
        <v>102</v>
      </c>
      <c r="H65" s="211" t="s">
        <v>460</v>
      </c>
      <c r="I65" s="454">
        <v>301</v>
      </c>
      <c r="J65" s="448"/>
    </row>
    <row r="66" spans="1:10" ht="16.8" x14ac:dyDescent="0.3">
      <c r="A66" s="372" t="s">
        <v>448</v>
      </c>
      <c r="B66" s="371">
        <v>6</v>
      </c>
      <c r="C66" s="226" t="s">
        <v>122</v>
      </c>
      <c r="D66" s="315" t="s">
        <v>105</v>
      </c>
      <c r="E66" s="204" t="s">
        <v>104</v>
      </c>
      <c r="F66" s="204" t="s">
        <v>111</v>
      </c>
      <c r="G66" s="210" t="s">
        <v>137</v>
      </c>
      <c r="H66" s="210" t="s">
        <v>460</v>
      </c>
      <c r="I66" s="444">
        <v>240</v>
      </c>
      <c r="J66" s="448"/>
    </row>
    <row r="67" spans="1:10" ht="16.8" x14ac:dyDescent="0.3">
      <c r="A67" s="372" t="s">
        <v>447</v>
      </c>
      <c r="B67" s="371">
        <v>6</v>
      </c>
      <c r="C67" s="226" t="s">
        <v>139</v>
      </c>
      <c r="D67" s="208" t="s">
        <v>109</v>
      </c>
      <c r="E67" s="205" t="s">
        <v>104</v>
      </c>
      <c r="F67" s="210" t="s">
        <v>111</v>
      </c>
      <c r="G67" s="210" t="s">
        <v>137</v>
      </c>
      <c r="H67" s="210" t="s">
        <v>460</v>
      </c>
      <c r="I67" s="444">
        <v>296</v>
      </c>
      <c r="J67" s="448"/>
    </row>
    <row r="68" spans="1:10" ht="16.8" x14ac:dyDescent="0.3">
      <c r="A68" s="372" t="s">
        <v>475</v>
      </c>
      <c r="B68" s="371">
        <v>6</v>
      </c>
      <c r="C68" s="226" t="s">
        <v>151</v>
      </c>
      <c r="D68" s="205" t="s">
        <v>105</v>
      </c>
      <c r="E68" s="210" t="s">
        <v>104</v>
      </c>
      <c r="F68" s="210" t="s">
        <v>103</v>
      </c>
      <c r="G68" s="210" t="s">
        <v>102</v>
      </c>
      <c r="H68" s="210" t="s">
        <v>460</v>
      </c>
      <c r="I68" s="71">
        <v>223</v>
      </c>
      <c r="J68" s="448"/>
    </row>
    <row r="69" spans="1:10" ht="16.8" x14ac:dyDescent="0.3">
      <c r="A69" s="372" t="s">
        <v>476</v>
      </c>
      <c r="B69" s="371">
        <v>6</v>
      </c>
      <c r="C69" s="226" t="s">
        <v>151</v>
      </c>
      <c r="D69" s="205" t="s">
        <v>105</v>
      </c>
      <c r="E69" s="458" t="s">
        <v>104</v>
      </c>
      <c r="F69" s="381" t="s">
        <v>103</v>
      </c>
      <c r="G69" s="210" t="s">
        <v>110</v>
      </c>
      <c r="H69" s="210" t="s">
        <v>477</v>
      </c>
      <c r="I69" s="444">
        <v>104</v>
      </c>
      <c r="J69" s="448"/>
    </row>
    <row r="70" spans="1:10" ht="16.8" x14ac:dyDescent="0.3">
      <c r="A70" s="379" t="s">
        <v>478</v>
      </c>
      <c r="B70" s="378">
        <v>6</v>
      </c>
      <c r="C70" s="441" t="s">
        <v>139</v>
      </c>
      <c r="D70" s="318" t="s">
        <v>109</v>
      </c>
      <c r="E70" s="377" t="s">
        <v>104</v>
      </c>
      <c r="F70" s="211" t="s">
        <v>138</v>
      </c>
      <c r="G70" s="211" t="s">
        <v>110</v>
      </c>
      <c r="H70" s="211" t="s">
        <v>479</v>
      </c>
      <c r="I70" s="454">
        <v>66</v>
      </c>
      <c r="J70" s="448"/>
    </row>
    <row r="71" spans="1:10" ht="16.8" x14ac:dyDescent="0.3">
      <c r="A71" s="372" t="s">
        <v>454</v>
      </c>
      <c r="B71" s="371">
        <v>7</v>
      </c>
      <c r="C71" s="383" t="s">
        <v>114</v>
      </c>
      <c r="D71" s="382" t="s">
        <v>171</v>
      </c>
      <c r="E71" s="373" t="s">
        <v>104</v>
      </c>
      <c r="F71" s="381" t="s">
        <v>112</v>
      </c>
      <c r="G71" s="380" t="s">
        <v>393</v>
      </c>
      <c r="H71" s="210" t="s">
        <v>460</v>
      </c>
      <c r="I71" s="444">
        <v>256</v>
      </c>
      <c r="J71" s="448"/>
    </row>
    <row r="72" spans="1:10" ht="16.8" x14ac:dyDescent="0.3">
      <c r="A72" s="372" t="s">
        <v>480</v>
      </c>
      <c r="B72" s="371">
        <v>7</v>
      </c>
      <c r="C72" s="226" t="s">
        <v>106</v>
      </c>
      <c r="D72" s="205" t="s">
        <v>171</v>
      </c>
      <c r="E72" s="458" t="s">
        <v>104</v>
      </c>
      <c r="F72" s="210" t="s">
        <v>158</v>
      </c>
      <c r="G72" s="210" t="s">
        <v>102</v>
      </c>
      <c r="H72" s="210" t="s">
        <v>462</v>
      </c>
      <c r="I72" s="444">
        <v>164</v>
      </c>
      <c r="J72" s="448"/>
    </row>
    <row r="73" spans="1:10" ht="16.8" x14ac:dyDescent="0.3">
      <c r="A73" s="379" t="s">
        <v>481</v>
      </c>
      <c r="B73" s="378">
        <v>7</v>
      </c>
      <c r="C73" s="317" t="s">
        <v>128</v>
      </c>
      <c r="D73" s="318" t="s">
        <v>109</v>
      </c>
      <c r="E73" s="319" t="s">
        <v>348</v>
      </c>
      <c r="F73" s="211" t="s">
        <v>482</v>
      </c>
      <c r="G73" s="319" t="s">
        <v>141</v>
      </c>
      <c r="H73" s="211" t="s">
        <v>460</v>
      </c>
      <c r="I73" s="454">
        <v>291</v>
      </c>
      <c r="J73" s="448"/>
    </row>
    <row r="74" spans="1:10" ht="16.8" x14ac:dyDescent="0.3">
      <c r="A74" s="372" t="s">
        <v>483</v>
      </c>
      <c r="B74" s="371">
        <v>8</v>
      </c>
      <c r="C74" s="206" t="s">
        <v>151</v>
      </c>
      <c r="D74" s="315" t="s">
        <v>242</v>
      </c>
      <c r="E74" s="204" t="s">
        <v>104</v>
      </c>
      <c r="F74" s="210" t="s">
        <v>111</v>
      </c>
      <c r="G74" s="204" t="s">
        <v>143</v>
      </c>
      <c r="H74" s="210" t="s">
        <v>460</v>
      </c>
      <c r="I74" s="444">
        <v>266</v>
      </c>
      <c r="J74" s="448"/>
    </row>
    <row r="75" spans="1:10" ht="17.399999999999999" thickBot="1" x14ac:dyDescent="0.35">
      <c r="A75" s="369" t="s">
        <v>484</v>
      </c>
      <c r="B75" s="368">
        <v>8</v>
      </c>
      <c r="C75" s="396" t="s">
        <v>114</v>
      </c>
      <c r="D75" s="395" t="s">
        <v>142</v>
      </c>
      <c r="E75" s="394" t="s">
        <v>302</v>
      </c>
      <c r="F75" s="365" t="s">
        <v>112</v>
      </c>
      <c r="G75" s="365" t="s">
        <v>110</v>
      </c>
      <c r="H75" s="365" t="s">
        <v>460</v>
      </c>
      <c r="I75" s="449">
        <v>286</v>
      </c>
      <c r="J75" s="448"/>
    </row>
    <row r="76" spans="1:10" ht="16.2" thickTop="1" x14ac:dyDescent="0.3"/>
  </sheetData>
  <printOptions gridLinesSet="0"/>
  <pageMargins left="0.62" right="0.33" top="0.5" bottom="0.63" header="0.5" footer="0.5"/>
  <pageSetup orientation="portrait" horizontalDpi="120" verticalDpi="144"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721E6-F4AC-43F3-832C-92469BD3566F}">
  <dimension ref="A1:Q39"/>
  <sheetViews>
    <sheetView showGridLines="0" workbookViewId="0"/>
  </sheetViews>
  <sheetFormatPr defaultColWidth="9.59765625" defaultRowHeight="16.8" x14ac:dyDescent="0.3"/>
  <cols>
    <col min="1" max="1" width="28.69921875" style="15" bestFit="1" customWidth="1"/>
    <col min="2" max="2" width="6.19921875" style="15" bestFit="1" customWidth="1"/>
    <col min="3" max="3" width="3.5" style="15" bestFit="1" customWidth="1"/>
    <col min="4" max="4" width="4.09765625" style="15" bestFit="1" customWidth="1"/>
    <col min="5" max="5" width="6.296875" style="15" bestFit="1" customWidth="1"/>
    <col min="6" max="6" width="2.09765625" style="15" customWidth="1"/>
    <col min="7" max="7" width="11.59765625" style="15" bestFit="1" customWidth="1"/>
    <col min="8" max="17" width="4.59765625" style="15" customWidth="1"/>
    <col min="18" max="16384" width="9.59765625" style="15"/>
  </cols>
  <sheetData>
    <row r="1" spans="1:17" ht="22.2" thickTop="1" thickBot="1" x14ac:dyDescent="0.35">
      <c r="A1" s="427" t="s">
        <v>444</v>
      </c>
      <c r="B1" s="428"/>
      <c r="C1" s="428"/>
      <c r="D1" s="428"/>
      <c r="E1" s="429"/>
      <c r="G1" s="224"/>
      <c r="H1" s="461" t="s">
        <v>486</v>
      </c>
      <c r="I1" s="462"/>
      <c r="J1" s="462"/>
      <c r="K1" s="462"/>
      <c r="L1" s="462"/>
      <c r="M1" s="462"/>
      <c r="N1" s="462"/>
      <c r="O1" s="462"/>
      <c r="P1" s="462"/>
      <c r="Q1" s="463"/>
    </row>
    <row r="2" spans="1:17" ht="18" thickTop="1" thickBot="1" x14ac:dyDescent="0.35">
      <c r="A2" s="430" t="s">
        <v>120</v>
      </c>
      <c r="B2" s="431" t="s">
        <v>83</v>
      </c>
      <c r="C2" s="432" t="s">
        <v>446</v>
      </c>
      <c r="D2" s="432" t="s">
        <v>100</v>
      </c>
      <c r="E2" s="433" t="s">
        <v>101</v>
      </c>
      <c r="G2" s="224"/>
      <c r="H2" s="464" t="s">
        <v>487</v>
      </c>
      <c r="I2" s="465" t="s">
        <v>488</v>
      </c>
      <c r="J2" s="465" t="s">
        <v>489</v>
      </c>
      <c r="K2" s="465" t="s">
        <v>490</v>
      </c>
      <c r="L2" s="466" t="s">
        <v>491</v>
      </c>
      <c r="M2" s="465" t="s">
        <v>492</v>
      </c>
      <c r="N2" s="465" t="s">
        <v>493</v>
      </c>
      <c r="O2" s="465" t="s">
        <v>494</v>
      </c>
      <c r="P2" s="466" t="s">
        <v>495</v>
      </c>
      <c r="Q2" s="467" t="s">
        <v>496</v>
      </c>
    </row>
    <row r="3" spans="1:17" ht="17.399999999999999" thickTop="1" x14ac:dyDescent="0.3">
      <c r="A3" s="434" t="s">
        <v>334</v>
      </c>
      <c r="B3" s="58">
        <v>0</v>
      </c>
      <c r="C3" s="58">
        <v>0</v>
      </c>
      <c r="D3" s="350">
        <f>10+B3+C3+'Personal File'!$C$15</f>
        <v>16</v>
      </c>
      <c r="E3" s="435" t="s">
        <v>445</v>
      </c>
      <c r="G3" s="468" t="s">
        <v>497</v>
      </c>
      <c r="H3" s="469">
        <v>4</v>
      </c>
      <c r="I3" s="470">
        <v>4</v>
      </c>
      <c r="J3" s="470">
        <v>4</v>
      </c>
      <c r="K3" s="470">
        <v>4</v>
      </c>
      <c r="L3" s="470">
        <v>4</v>
      </c>
      <c r="M3" s="470">
        <v>3</v>
      </c>
      <c r="N3" s="470">
        <v>3</v>
      </c>
      <c r="O3" s="470">
        <v>2</v>
      </c>
      <c r="P3" s="471">
        <v>0</v>
      </c>
      <c r="Q3" s="472">
        <v>0</v>
      </c>
    </row>
    <row r="4" spans="1:17" x14ac:dyDescent="0.3">
      <c r="A4" s="434" t="s">
        <v>328</v>
      </c>
      <c r="B4" s="58">
        <v>0</v>
      </c>
      <c r="C4" s="58">
        <v>0</v>
      </c>
      <c r="D4" s="350">
        <f>10+B4+C4+'Personal File'!$C$15</f>
        <v>16</v>
      </c>
      <c r="E4" s="435" t="s">
        <v>445</v>
      </c>
      <c r="G4" s="473" t="s">
        <v>502</v>
      </c>
      <c r="H4" s="474">
        <v>0</v>
      </c>
      <c r="I4" s="301">
        <v>2</v>
      </c>
      <c r="J4" s="301">
        <v>1</v>
      </c>
      <c r="K4" s="301">
        <v>1</v>
      </c>
      <c r="L4" s="301">
        <v>1</v>
      </c>
      <c r="M4" s="301">
        <v>1</v>
      </c>
      <c r="N4" s="301">
        <v>0</v>
      </c>
      <c r="O4" s="301">
        <v>0</v>
      </c>
      <c r="P4" s="475">
        <v>0</v>
      </c>
      <c r="Q4" s="476">
        <v>0</v>
      </c>
    </row>
    <row r="5" spans="1:17" x14ac:dyDescent="0.3">
      <c r="A5" s="434" t="s">
        <v>327</v>
      </c>
      <c r="B5" s="58">
        <v>0</v>
      </c>
      <c r="C5" s="58">
        <v>0</v>
      </c>
      <c r="D5" s="350">
        <f>10+B5+C5+'Personal File'!$C$15</f>
        <v>16</v>
      </c>
      <c r="E5" s="435" t="s">
        <v>445</v>
      </c>
      <c r="G5" s="498" t="s">
        <v>428</v>
      </c>
      <c r="H5" s="474">
        <v>0</v>
      </c>
      <c r="I5" s="301">
        <v>0</v>
      </c>
      <c r="J5" s="301">
        <v>0</v>
      </c>
      <c r="K5" s="301">
        <v>0</v>
      </c>
      <c r="L5" s="301">
        <v>0</v>
      </c>
      <c r="M5" s="301">
        <v>0</v>
      </c>
      <c r="N5" s="487">
        <v>-1</v>
      </c>
      <c r="O5" s="301">
        <v>0</v>
      </c>
      <c r="P5" s="475">
        <v>0</v>
      </c>
      <c r="Q5" s="476">
        <v>0</v>
      </c>
    </row>
    <row r="6" spans="1:17" ht="17.399999999999999" thickBot="1" x14ac:dyDescent="0.35">
      <c r="A6" s="436" t="s">
        <v>323</v>
      </c>
      <c r="B6" s="64">
        <v>0</v>
      </c>
      <c r="C6" s="64">
        <v>0</v>
      </c>
      <c r="D6" s="353">
        <f>10+B6+C6+'Personal File'!$C$15</f>
        <v>16</v>
      </c>
      <c r="E6" s="437" t="s">
        <v>445</v>
      </c>
      <c r="G6" s="477" t="s">
        <v>498</v>
      </c>
      <c r="H6" s="478">
        <f t="shared" ref="H6:Q6" si="0">SUM(H3:H5)</f>
        <v>4</v>
      </c>
      <c r="I6" s="501">
        <f>2*SUM(I3:I5)</f>
        <v>12</v>
      </c>
      <c r="J6" s="479">
        <f t="shared" si="0"/>
        <v>5</v>
      </c>
      <c r="K6" s="479">
        <f t="shared" si="0"/>
        <v>5</v>
      </c>
      <c r="L6" s="479">
        <f t="shared" si="0"/>
        <v>5</v>
      </c>
      <c r="M6" s="479">
        <f t="shared" si="0"/>
        <v>4</v>
      </c>
      <c r="N6" s="479">
        <f t="shared" si="0"/>
        <v>2</v>
      </c>
      <c r="O6" s="479">
        <f t="shared" si="0"/>
        <v>2</v>
      </c>
      <c r="P6" s="480">
        <f t="shared" si="0"/>
        <v>0</v>
      </c>
      <c r="Q6" s="481">
        <f t="shared" si="0"/>
        <v>0</v>
      </c>
    </row>
    <row r="7" spans="1:17" ht="17.399999999999999" thickBot="1" x14ac:dyDescent="0.35">
      <c r="A7" s="434" t="s">
        <v>317</v>
      </c>
      <c r="B7" s="58">
        <v>1</v>
      </c>
      <c r="C7" s="58">
        <v>1</v>
      </c>
      <c r="D7" s="350">
        <f>10+B7+C7+'Personal File'!$C$15</f>
        <v>18</v>
      </c>
      <c r="E7" s="435" t="s">
        <v>445</v>
      </c>
      <c r="G7" s="482" t="s">
        <v>499</v>
      </c>
      <c r="H7" s="483">
        <f>10+LEFT(H2,1)+'Personal File'!$C$15</f>
        <v>16</v>
      </c>
      <c r="I7" s="484">
        <f>10+LEFT(I2,1)+'Personal File'!$C$15</f>
        <v>17</v>
      </c>
      <c r="J7" s="484">
        <f>10+LEFT(J2,1)+'Personal File'!$C$15</f>
        <v>18</v>
      </c>
      <c r="K7" s="484">
        <f>10+LEFT(K2,1)+'Personal File'!$C$15</f>
        <v>19</v>
      </c>
      <c r="L7" s="484">
        <f>10+LEFT(L2,1)+'Personal File'!$C$15</f>
        <v>20</v>
      </c>
      <c r="M7" s="484">
        <f>10+LEFT(M2,1)+'Personal File'!$C$15</f>
        <v>21</v>
      </c>
      <c r="N7" s="484">
        <f>10+LEFT(N2,1)+'Personal File'!$C$15</f>
        <v>22</v>
      </c>
      <c r="O7" s="484">
        <f>10+LEFT(O2,1)+'Personal File'!$C$15</f>
        <v>23</v>
      </c>
      <c r="P7" s="485">
        <f>10+LEFT(P2,1)+'Personal File'!$C$15</f>
        <v>24</v>
      </c>
      <c r="Q7" s="486">
        <f>10+LEFT(Q2,1)+'Personal File'!$C$15</f>
        <v>25</v>
      </c>
    </row>
    <row r="8" spans="1:17" ht="18" thickTop="1" thickBot="1" x14ac:dyDescent="0.35">
      <c r="A8" s="434" t="s">
        <v>312</v>
      </c>
      <c r="B8" s="58">
        <v>1</v>
      </c>
      <c r="C8" s="58">
        <v>0</v>
      </c>
      <c r="D8" s="350">
        <f>10+B8+C8+'Personal File'!$C$15</f>
        <v>17</v>
      </c>
      <c r="E8" s="435" t="s">
        <v>445</v>
      </c>
      <c r="M8" s="53"/>
      <c r="N8" s="53"/>
      <c r="O8" s="53"/>
      <c r="P8" s="53"/>
      <c r="Q8" s="53"/>
    </row>
    <row r="9" spans="1:17" ht="17.399999999999999" thickTop="1" x14ac:dyDescent="0.3">
      <c r="A9" s="434" t="s">
        <v>147</v>
      </c>
      <c r="B9" s="58">
        <v>1</v>
      </c>
      <c r="C9" s="58">
        <v>0</v>
      </c>
      <c r="D9" s="350">
        <f>10+B9+C9+'Personal File'!$C$15</f>
        <v>17</v>
      </c>
      <c r="E9" s="435" t="s">
        <v>445</v>
      </c>
      <c r="G9" s="403" t="s">
        <v>173</v>
      </c>
      <c r="H9" s="495" t="s">
        <v>174</v>
      </c>
      <c r="I9" s="495" t="s">
        <v>501</v>
      </c>
      <c r="J9" s="493"/>
      <c r="K9" s="491"/>
    </row>
    <row r="10" spans="1:17" ht="17.399999999999999" thickBot="1" x14ac:dyDescent="0.35">
      <c r="A10" s="434" t="s">
        <v>293</v>
      </c>
      <c r="B10" s="58">
        <v>1</v>
      </c>
      <c r="C10" s="58">
        <v>0</v>
      </c>
      <c r="D10" s="350">
        <f>10+B10+C10+'Personal File'!$C$15</f>
        <v>17</v>
      </c>
      <c r="E10" s="435" t="s">
        <v>457</v>
      </c>
      <c r="G10" s="330" t="s">
        <v>226</v>
      </c>
      <c r="H10" s="496">
        <f>'Personal File'!E4</f>
        <v>13</v>
      </c>
      <c r="I10" s="497">
        <f>SUM('Personal File'!E4:E5)</f>
        <v>14</v>
      </c>
      <c r="J10" s="494"/>
      <c r="K10" s="492"/>
    </row>
    <row r="11" spans="1:17" ht="17.399999999999999" thickTop="1" x14ac:dyDescent="0.3">
      <c r="A11" s="434" t="s">
        <v>292</v>
      </c>
      <c r="B11" s="58">
        <v>1</v>
      </c>
      <c r="C11" s="58">
        <v>0</v>
      </c>
      <c r="D11" s="350">
        <f>10+B11+C11+'Personal File'!$C$15</f>
        <v>17</v>
      </c>
      <c r="E11" s="435" t="s">
        <v>457</v>
      </c>
    </row>
    <row r="12" spans="1:17" x14ac:dyDescent="0.3">
      <c r="A12" s="436" t="s">
        <v>292</v>
      </c>
      <c r="B12" s="64">
        <v>1</v>
      </c>
      <c r="C12" s="64">
        <v>1</v>
      </c>
      <c r="D12" s="353">
        <f>10+B12+C12+'Personal File'!$C$15</f>
        <v>18</v>
      </c>
      <c r="E12" s="437" t="s">
        <v>445</v>
      </c>
    </row>
    <row r="13" spans="1:17" x14ac:dyDescent="0.3">
      <c r="A13" s="434" t="s">
        <v>136</v>
      </c>
      <c r="B13" s="58">
        <v>2</v>
      </c>
      <c r="C13" s="58">
        <v>0</v>
      </c>
      <c r="D13" s="350">
        <f>10+B13+C13+'Personal File'!$C$15</f>
        <v>18</v>
      </c>
      <c r="E13" s="435" t="s">
        <v>445</v>
      </c>
    </row>
    <row r="14" spans="1:17" x14ac:dyDescent="0.3">
      <c r="A14" s="434" t="s">
        <v>247</v>
      </c>
      <c r="B14" s="58">
        <v>2</v>
      </c>
      <c r="C14" s="58">
        <v>0</v>
      </c>
      <c r="D14" s="350">
        <f>10+B14+C14+'Personal File'!$C$15</f>
        <v>18</v>
      </c>
      <c r="E14" s="435" t="s">
        <v>445</v>
      </c>
    </row>
    <row r="15" spans="1:17" x14ac:dyDescent="0.3">
      <c r="A15" s="434" t="s">
        <v>245</v>
      </c>
      <c r="B15" s="58">
        <v>2</v>
      </c>
      <c r="C15" s="58">
        <v>0</v>
      </c>
      <c r="D15" s="350">
        <f>10+B15+C15+'Personal File'!$C$15</f>
        <v>18</v>
      </c>
      <c r="E15" s="435" t="s">
        <v>445</v>
      </c>
      <c r="G15" s="23"/>
    </row>
    <row r="16" spans="1:17" x14ac:dyDescent="0.3">
      <c r="A16" s="434" t="s">
        <v>244</v>
      </c>
      <c r="B16" s="58">
        <v>2</v>
      </c>
      <c r="C16" s="58">
        <v>0</v>
      </c>
      <c r="D16" s="350">
        <f>10+B16+C16+'Personal File'!$C$15</f>
        <v>18</v>
      </c>
      <c r="E16" s="435" t="s">
        <v>445</v>
      </c>
    </row>
    <row r="17" spans="1:5" x14ac:dyDescent="0.3">
      <c r="A17" s="436" t="s">
        <v>243</v>
      </c>
      <c r="B17" s="64">
        <v>2</v>
      </c>
      <c r="C17" s="64">
        <v>0</v>
      </c>
      <c r="D17" s="353">
        <f>10+B17+C17+'Personal File'!$C$15</f>
        <v>18</v>
      </c>
      <c r="E17" s="437" t="s">
        <v>445</v>
      </c>
    </row>
    <row r="18" spans="1:5" x14ac:dyDescent="0.3">
      <c r="A18" s="434" t="s">
        <v>169</v>
      </c>
      <c r="B18" s="58">
        <v>3</v>
      </c>
      <c r="C18" s="58">
        <v>0</v>
      </c>
      <c r="D18" s="350">
        <f>10+B18+C18+'Personal File'!$C$15</f>
        <v>19</v>
      </c>
      <c r="E18" s="435" t="s">
        <v>445</v>
      </c>
    </row>
    <row r="19" spans="1:5" x14ac:dyDescent="0.3">
      <c r="A19" s="434" t="s">
        <v>399</v>
      </c>
      <c r="B19" s="58">
        <v>3</v>
      </c>
      <c r="C19" s="58">
        <v>1</v>
      </c>
      <c r="D19" s="350">
        <f>10+B19+C19+'Personal File'!$C$15</f>
        <v>20</v>
      </c>
      <c r="E19" s="435" t="s">
        <v>445</v>
      </c>
    </row>
    <row r="20" spans="1:5" x14ac:dyDescent="0.3">
      <c r="A20" s="434" t="s">
        <v>397</v>
      </c>
      <c r="B20" s="58">
        <v>3</v>
      </c>
      <c r="C20" s="58">
        <v>0</v>
      </c>
      <c r="D20" s="350">
        <f>10+B20+C20+'Personal File'!$C$15</f>
        <v>19</v>
      </c>
      <c r="E20" s="435" t="s">
        <v>445</v>
      </c>
    </row>
    <row r="21" spans="1:5" x14ac:dyDescent="0.3">
      <c r="A21" s="434" t="s">
        <v>164</v>
      </c>
      <c r="B21" s="58">
        <v>3</v>
      </c>
      <c r="C21" s="58">
        <v>0</v>
      </c>
      <c r="D21" s="350">
        <f>10+B21+C21+'Personal File'!$C$15</f>
        <v>19</v>
      </c>
      <c r="E21" s="435" t="s">
        <v>445</v>
      </c>
    </row>
    <row r="22" spans="1:5" x14ac:dyDescent="0.3">
      <c r="A22" s="436" t="s">
        <v>392</v>
      </c>
      <c r="B22" s="64">
        <v>3</v>
      </c>
      <c r="C22" s="64">
        <v>1</v>
      </c>
      <c r="D22" s="353">
        <f>10+B22+C22+'Personal File'!$C$15</f>
        <v>20</v>
      </c>
      <c r="E22" s="437" t="s">
        <v>445</v>
      </c>
    </row>
    <row r="23" spans="1:5" x14ac:dyDescent="0.3">
      <c r="A23" s="434" t="s">
        <v>370</v>
      </c>
      <c r="B23" s="58">
        <v>4</v>
      </c>
      <c r="C23" s="58">
        <v>0</v>
      </c>
      <c r="D23" s="350">
        <f>10+B23+C23+'Personal File'!$C$15</f>
        <v>20</v>
      </c>
      <c r="E23" s="435" t="s">
        <v>445</v>
      </c>
    </row>
    <row r="24" spans="1:5" x14ac:dyDescent="0.3">
      <c r="A24" s="434" t="s">
        <v>366</v>
      </c>
      <c r="B24" s="58">
        <v>4</v>
      </c>
      <c r="C24" s="58">
        <v>1</v>
      </c>
      <c r="D24" s="350">
        <f>10+B24+C24+'Personal File'!$C$15</f>
        <v>21</v>
      </c>
      <c r="E24" s="435" t="s">
        <v>457</v>
      </c>
    </row>
    <row r="25" spans="1:5" x14ac:dyDescent="0.3">
      <c r="A25" s="434" t="s">
        <v>360</v>
      </c>
      <c r="B25" s="58">
        <v>4</v>
      </c>
      <c r="C25" s="58">
        <v>1</v>
      </c>
      <c r="D25" s="350">
        <f>10+B25+C25+'Personal File'!$C$15</f>
        <v>21</v>
      </c>
      <c r="E25" s="435" t="s">
        <v>445</v>
      </c>
    </row>
    <row r="26" spans="1:5" x14ac:dyDescent="0.3">
      <c r="A26" s="434" t="s">
        <v>359</v>
      </c>
      <c r="B26" s="58">
        <v>4</v>
      </c>
      <c r="C26" s="58">
        <v>0</v>
      </c>
      <c r="D26" s="350">
        <f>10+B26+C26+'Personal File'!$C$15</f>
        <v>20</v>
      </c>
      <c r="E26" s="435" t="s">
        <v>445</v>
      </c>
    </row>
    <row r="27" spans="1:5" x14ac:dyDescent="0.3">
      <c r="A27" s="436" t="s">
        <v>356</v>
      </c>
      <c r="B27" s="64">
        <v>4</v>
      </c>
      <c r="C27" s="64">
        <v>1</v>
      </c>
      <c r="D27" s="353">
        <f>10+B27+C27+'Personal File'!$C$15</f>
        <v>21</v>
      </c>
      <c r="E27" s="437" t="s">
        <v>457</v>
      </c>
    </row>
    <row r="28" spans="1:5" x14ac:dyDescent="0.3">
      <c r="A28" s="434" t="s">
        <v>351</v>
      </c>
      <c r="B28" s="58">
        <v>5</v>
      </c>
      <c r="C28" s="58">
        <v>0</v>
      </c>
      <c r="D28" s="350">
        <f>10+B28+C28+'Personal File'!$C$15</f>
        <v>21</v>
      </c>
      <c r="E28" s="435" t="s">
        <v>445</v>
      </c>
    </row>
    <row r="29" spans="1:5" x14ac:dyDescent="0.3">
      <c r="A29" s="434" t="s">
        <v>350</v>
      </c>
      <c r="B29" s="58">
        <v>5</v>
      </c>
      <c r="C29" s="58">
        <v>1</v>
      </c>
      <c r="D29" s="350">
        <f>10+B29+C29+'Personal File'!$C$15</f>
        <v>22</v>
      </c>
      <c r="E29" s="435" t="s">
        <v>445</v>
      </c>
    </row>
    <row r="30" spans="1:5" x14ac:dyDescent="0.3">
      <c r="A30" s="434" t="s">
        <v>346</v>
      </c>
      <c r="B30" s="58">
        <v>5</v>
      </c>
      <c r="C30" s="58">
        <v>0</v>
      </c>
      <c r="D30" s="350">
        <f>10+B30+C30+'Personal File'!$C$15</f>
        <v>21</v>
      </c>
      <c r="E30" s="435" t="s">
        <v>445</v>
      </c>
    </row>
    <row r="31" spans="1:5" x14ac:dyDescent="0.3">
      <c r="A31" s="434" t="s">
        <v>344</v>
      </c>
      <c r="B31" s="58">
        <v>5</v>
      </c>
      <c r="C31" s="58">
        <v>1</v>
      </c>
      <c r="D31" s="350">
        <f>10+B31+C31+'Personal File'!$C$15</f>
        <v>22</v>
      </c>
      <c r="E31" s="435" t="s">
        <v>445</v>
      </c>
    </row>
    <row r="32" spans="1:5" x14ac:dyDescent="0.3">
      <c r="A32" s="436" t="s">
        <v>339</v>
      </c>
      <c r="B32" s="64">
        <v>5</v>
      </c>
      <c r="C32" s="64">
        <v>0</v>
      </c>
      <c r="D32" s="353">
        <f>10+B32+C32+'Personal File'!$C$15</f>
        <v>21</v>
      </c>
      <c r="E32" s="437" t="s">
        <v>445</v>
      </c>
    </row>
    <row r="33" spans="1:5" x14ac:dyDescent="0.3">
      <c r="A33" s="434" t="s">
        <v>448</v>
      </c>
      <c r="B33" s="58">
        <v>6</v>
      </c>
      <c r="C33" s="58">
        <v>0</v>
      </c>
      <c r="D33" s="350">
        <f>10+B33+C33+'Personal File'!$C$15</f>
        <v>22</v>
      </c>
      <c r="E33" s="435" t="s">
        <v>445</v>
      </c>
    </row>
    <row r="34" spans="1:5" x14ac:dyDescent="0.3">
      <c r="A34" s="434" t="s">
        <v>476</v>
      </c>
      <c r="B34" s="58">
        <v>6</v>
      </c>
      <c r="C34" s="58">
        <v>0</v>
      </c>
      <c r="D34" s="350">
        <f>10+B34+C34+'Personal File'!$C$15</f>
        <v>22</v>
      </c>
      <c r="E34" s="435" t="s">
        <v>445</v>
      </c>
    </row>
    <row r="35" spans="1:5" x14ac:dyDescent="0.3">
      <c r="A35" s="436" t="s">
        <v>447</v>
      </c>
      <c r="B35" s="64">
        <v>6</v>
      </c>
      <c r="C35" s="64">
        <v>0</v>
      </c>
      <c r="D35" s="353">
        <f>10+B35+C35+'Personal File'!$C$15</f>
        <v>22</v>
      </c>
      <c r="E35" s="437" t="s">
        <v>445</v>
      </c>
    </row>
    <row r="36" spans="1:5" x14ac:dyDescent="0.3">
      <c r="A36" s="434" t="s">
        <v>454</v>
      </c>
      <c r="B36" s="58">
        <v>7</v>
      </c>
      <c r="C36" s="58">
        <v>0</v>
      </c>
      <c r="D36" s="350">
        <f>10+B36+C36+'Personal File'!$C$15</f>
        <v>23</v>
      </c>
      <c r="E36" s="435" t="s">
        <v>445</v>
      </c>
    </row>
    <row r="37" spans="1:5" x14ac:dyDescent="0.3">
      <c r="A37" s="436" t="s">
        <v>480</v>
      </c>
      <c r="B37" s="64">
        <v>7</v>
      </c>
      <c r="C37" s="64">
        <v>0</v>
      </c>
      <c r="D37" s="353">
        <f>10+B37+C37+'Personal File'!$C$15</f>
        <v>23</v>
      </c>
      <c r="E37" s="437" t="s">
        <v>445</v>
      </c>
    </row>
    <row r="38" spans="1:5" ht="17.399999999999999" thickBot="1" x14ac:dyDescent="0.35">
      <c r="A38" s="488"/>
      <c r="B38" s="489">
        <v>8</v>
      </c>
      <c r="C38" s="489">
        <v>0</v>
      </c>
      <c r="D38" s="490">
        <f>10+B38+C38+'Personal File'!$C$15</f>
        <v>24</v>
      </c>
      <c r="E38" s="438" t="s">
        <v>445</v>
      </c>
    </row>
    <row r="39" spans="1:5" ht="17.399999999999999" thickTop="1" x14ac:dyDescent="0.3"/>
  </sheetData>
  <sortState xmlns:xlrd2="http://schemas.microsoft.com/office/spreadsheetml/2017/richdata2" ref="A3:E38">
    <sortCondition ref="B3:B38"/>
    <sortCondition ref="A3:A38"/>
  </sortState>
  <conditionalFormatting sqref="E3:E38">
    <cfRule type="cellIs" dxfId="9" priority="1" operator="equal">
      <formula>"þ"</formula>
    </cfRule>
  </conditionalFormatting>
  <printOptions gridLinesSet="0"/>
  <pageMargins left="0.62" right="0.33" top="0.5" bottom="0.63" header="0.5" footer="0.5"/>
  <pageSetup orientation="portrait" horizontalDpi="120" verticalDpi="144"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18"/>
  <sheetViews>
    <sheetView showGridLines="0" workbookViewId="0"/>
  </sheetViews>
  <sheetFormatPr defaultColWidth="9.59765625" defaultRowHeight="16.8" x14ac:dyDescent="0.3"/>
  <cols>
    <col min="1" max="1" width="30.69921875" style="15" bestFit="1" customWidth="1"/>
    <col min="2" max="2" width="3.59765625" style="15" bestFit="1" customWidth="1"/>
    <col min="3" max="3" width="31.69921875" style="15" bestFit="1" customWidth="1"/>
    <col min="4" max="16384" width="9.59765625" style="15"/>
  </cols>
  <sheetData>
    <row r="1" spans="1:3" ht="22.2" thickTop="1" thickBot="1" x14ac:dyDescent="0.35">
      <c r="A1" s="227" t="s">
        <v>70</v>
      </c>
      <c r="C1" s="404" t="s">
        <v>91</v>
      </c>
    </row>
    <row r="2" spans="1:3" ht="17.399999999999999" thickBot="1" x14ac:dyDescent="0.35">
      <c r="A2" s="331" t="s">
        <v>427</v>
      </c>
      <c r="C2" s="325" t="s">
        <v>429</v>
      </c>
    </row>
    <row r="3" spans="1:3" x14ac:dyDescent="0.3">
      <c r="A3" s="439" t="s">
        <v>451</v>
      </c>
      <c r="C3" s="326" t="s">
        <v>165</v>
      </c>
    </row>
    <row r="4" spans="1:3" x14ac:dyDescent="0.3">
      <c r="A4" s="439" t="s">
        <v>452</v>
      </c>
      <c r="C4" s="327" t="s">
        <v>185</v>
      </c>
    </row>
    <row r="5" spans="1:3" x14ac:dyDescent="0.3">
      <c r="A5" s="439" t="s">
        <v>453</v>
      </c>
      <c r="C5" s="328" t="s">
        <v>94</v>
      </c>
    </row>
    <row r="6" spans="1:3" x14ac:dyDescent="0.3">
      <c r="A6" s="439" t="s">
        <v>449</v>
      </c>
      <c r="C6" s="328" t="s">
        <v>92</v>
      </c>
    </row>
    <row r="7" spans="1:3" ht="17.399999999999999" thickBot="1" x14ac:dyDescent="0.35">
      <c r="A7" s="439" t="s">
        <v>450</v>
      </c>
      <c r="C7" s="329" t="s">
        <v>93</v>
      </c>
    </row>
    <row r="8" spans="1:3" ht="18" thickTop="1" thickBot="1" x14ac:dyDescent="0.35">
      <c r="A8" s="356" t="s">
        <v>176</v>
      </c>
    </row>
    <row r="9" spans="1:3" ht="22.2" thickTop="1" thickBot="1" x14ac:dyDescent="0.35">
      <c r="A9" s="357" t="s">
        <v>213</v>
      </c>
      <c r="C9" s="405" t="s">
        <v>58</v>
      </c>
    </row>
    <row r="10" spans="1:3" ht="18" thickTop="1" thickBot="1" x14ac:dyDescent="0.35">
      <c r="A10" s="23"/>
      <c r="C10" s="328" t="s">
        <v>409</v>
      </c>
    </row>
    <row r="11" spans="1:3" ht="22.2" thickTop="1" thickBot="1" x14ac:dyDescent="0.35">
      <c r="A11" s="227" t="s">
        <v>425</v>
      </c>
      <c r="C11" s="328" t="s">
        <v>411</v>
      </c>
    </row>
    <row r="12" spans="1:3" ht="17.399999999999999" thickBot="1" x14ac:dyDescent="0.35">
      <c r="A12" s="331" t="s">
        <v>228</v>
      </c>
      <c r="C12" s="123" t="s">
        <v>410</v>
      </c>
    </row>
    <row r="13" spans="1:3" ht="18" thickTop="1" thickBot="1" x14ac:dyDescent="0.35">
      <c r="A13" s="358" t="s">
        <v>229</v>
      </c>
    </row>
    <row r="14" spans="1:3" ht="22.2" thickTop="1" thickBot="1" x14ac:dyDescent="0.35">
      <c r="A14" s="359" t="s">
        <v>230</v>
      </c>
      <c r="C14" s="406" t="s">
        <v>99</v>
      </c>
    </row>
    <row r="15" spans="1:3" ht="18" thickTop="1" thickBot="1" x14ac:dyDescent="0.35">
      <c r="A15" s="23"/>
      <c r="C15" s="328" t="s">
        <v>423</v>
      </c>
    </row>
    <row r="16" spans="1:3" ht="22.2" thickTop="1" thickBot="1" x14ac:dyDescent="0.35">
      <c r="A16" s="227" t="s">
        <v>426</v>
      </c>
      <c r="C16" s="123" t="s">
        <v>424</v>
      </c>
    </row>
    <row r="17" spans="1:1" ht="17.399999999999999" thickBot="1" x14ac:dyDescent="0.35">
      <c r="A17" s="359" t="s">
        <v>500</v>
      </c>
    </row>
    <row r="18" spans="1:1" ht="17.399999999999999" thickTop="1" x14ac:dyDescent="0.3">
      <c r="A18" s="23"/>
    </row>
  </sheetData>
  <sortState xmlns:xlrd2="http://schemas.microsoft.com/office/spreadsheetml/2017/richdata2" ref="A2:A6">
    <sortCondition ref="A2:A6"/>
  </sortState>
  <phoneticPr fontId="0" type="noConversion"/>
  <printOptions gridLinesSet="0"/>
  <pageMargins left="0.62" right="0.33" top="0.5" bottom="0.63" header="0.5" footer="0.5"/>
  <pageSetup orientation="portrait" horizontalDpi="120" verticalDpi="144"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44"/>
  <sheetViews>
    <sheetView showGridLines="0" workbookViewId="0"/>
  </sheetViews>
  <sheetFormatPr defaultColWidth="13" defaultRowHeight="15.6" x14ac:dyDescent="0.3"/>
  <cols>
    <col min="1" max="1" width="27.19921875" style="122" bestFit="1" customWidth="1"/>
    <col min="2" max="2" width="8.5" style="122" bestFit="1" customWidth="1"/>
    <col min="3" max="3" width="6.09765625" style="122" bestFit="1" customWidth="1"/>
    <col min="4" max="4" width="6.5" style="122" bestFit="1" customWidth="1"/>
    <col min="5" max="5" width="14.59765625" style="122" bestFit="1" customWidth="1"/>
    <col min="6" max="6" width="9.3984375" style="122" bestFit="1" customWidth="1"/>
    <col min="7" max="7" width="4.3984375" style="122" bestFit="1" customWidth="1"/>
    <col min="8" max="8" width="4.69921875" style="122" bestFit="1" customWidth="1"/>
    <col min="9" max="9" width="5.69921875" style="122" bestFit="1" customWidth="1"/>
    <col min="10" max="10" width="8.796875" style="122" bestFit="1" customWidth="1"/>
    <col min="11" max="11" width="16.59765625" style="122" bestFit="1" customWidth="1"/>
    <col min="12" max="12" width="2.8984375" style="13" customWidth="1"/>
    <col min="13" max="13" width="5.796875" style="13" bestFit="1" customWidth="1"/>
    <col min="14" max="16384" width="13" style="13"/>
  </cols>
  <sheetData>
    <row r="1" spans="1:13" ht="23.4" thickBot="1" x14ac:dyDescent="0.35">
      <c r="A1" s="124" t="s">
        <v>15</v>
      </c>
      <c r="B1" s="124"/>
      <c r="C1" s="124"/>
      <c r="D1" s="124"/>
      <c r="E1" s="124"/>
      <c r="F1" s="124"/>
      <c r="G1" s="124"/>
      <c r="H1" s="124"/>
      <c r="I1" s="124"/>
      <c r="J1" s="124"/>
      <c r="K1" s="124"/>
    </row>
    <row r="2" spans="1:13" ht="16.8" thickTop="1" thickBot="1" x14ac:dyDescent="0.35">
      <c r="A2" s="125" t="s">
        <v>1</v>
      </c>
      <c r="B2" s="126" t="s">
        <v>2</v>
      </c>
      <c r="C2" s="126" t="s">
        <v>18</v>
      </c>
      <c r="D2" s="126" t="s">
        <v>19</v>
      </c>
      <c r="E2" s="127" t="s">
        <v>52</v>
      </c>
      <c r="F2" s="126" t="s">
        <v>16</v>
      </c>
      <c r="G2" s="126" t="s">
        <v>20</v>
      </c>
      <c r="H2" s="128" t="s">
        <v>69</v>
      </c>
      <c r="I2" s="129" t="s">
        <v>74</v>
      </c>
      <c r="J2" s="128" t="s">
        <v>64</v>
      </c>
      <c r="K2" s="130" t="s">
        <v>0</v>
      </c>
      <c r="M2" s="131" t="s">
        <v>82</v>
      </c>
    </row>
    <row r="3" spans="1:13" x14ac:dyDescent="0.3">
      <c r="A3" s="261" t="s">
        <v>504</v>
      </c>
      <c r="B3" s="262" t="s">
        <v>80</v>
      </c>
      <c r="C3" s="263" t="str">
        <f>CONCATENATE('Personal File'!$C$13," + 3")</f>
        <v>+1 + 3</v>
      </c>
      <c r="D3" s="264" t="s">
        <v>505</v>
      </c>
      <c r="E3" s="264" t="s">
        <v>436</v>
      </c>
      <c r="F3" s="316" t="s">
        <v>437</v>
      </c>
      <c r="G3" s="234">
        <v>2</v>
      </c>
      <c r="H3" s="258" t="str">
        <f>CONCATENATE("+",'Personal File'!$B$9+'Personal File'!$C$13+D3)</f>
        <v>+10</v>
      </c>
      <c r="I3" s="259">
        <f t="shared" ref="I3:I12" ca="1" si="0">RANDBETWEEN(1,20)</f>
        <v>15</v>
      </c>
      <c r="J3" s="260">
        <f t="shared" ref="J3:J9" ca="1" si="1">I3+H3</f>
        <v>25</v>
      </c>
      <c r="K3" s="269"/>
      <c r="M3" s="267">
        <v>8000</v>
      </c>
    </row>
    <row r="4" spans="1:13" x14ac:dyDescent="0.3">
      <c r="A4" s="213" t="s">
        <v>438</v>
      </c>
      <c r="B4" s="6" t="s">
        <v>80</v>
      </c>
      <c r="C4" s="7" t="str">
        <f>CONCATENATE('Personal File'!$C$13," + 3")</f>
        <v>+1 + 3</v>
      </c>
      <c r="D4" s="8" t="s">
        <v>505</v>
      </c>
      <c r="E4" s="8" t="s">
        <v>436</v>
      </c>
      <c r="F4" s="9" t="s">
        <v>437</v>
      </c>
      <c r="G4" s="265"/>
      <c r="H4" s="12" t="str">
        <f>CONCATENATE("+",'Personal File'!$B$9+'Personal File'!$C$13+D4-5)</f>
        <v>+5</v>
      </c>
      <c r="I4" s="11">
        <f t="shared" ca="1" si="0"/>
        <v>19</v>
      </c>
      <c r="J4" s="5">
        <f t="shared" ca="1" si="1"/>
        <v>24</v>
      </c>
      <c r="K4" s="270"/>
      <c r="M4" s="222" t="s">
        <v>84</v>
      </c>
    </row>
    <row r="5" spans="1:13" x14ac:dyDescent="0.3">
      <c r="A5" s="213" t="s">
        <v>439</v>
      </c>
      <c r="B5" s="6" t="s">
        <v>80</v>
      </c>
      <c r="C5" s="7" t="str">
        <f>CONCATENATE('Personal File'!$C$13," + 3")</f>
        <v>+1 + 3</v>
      </c>
      <c r="D5" s="8" t="s">
        <v>505</v>
      </c>
      <c r="E5" s="8" t="s">
        <v>436</v>
      </c>
      <c r="F5" s="9" t="s">
        <v>437</v>
      </c>
      <c r="G5" s="265"/>
      <c r="H5" s="12" t="str">
        <f>CONCATENATE("+",'Personal File'!$B$9+'Personal File'!$C$13+D5)</f>
        <v>+10</v>
      </c>
      <c r="I5" s="11">
        <f t="shared" ca="1" si="0"/>
        <v>6</v>
      </c>
      <c r="J5" s="5">
        <f t="shared" ca="1" si="1"/>
        <v>16</v>
      </c>
      <c r="K5" s="270"/>
      <c r="M5" s="222" t="s">
        <v>84</v>
      </c>
    </row>
    <row r="6" spans="1:13" x14ac:dyDescent="0.3">
      <c r="A6" s="243" t="s">
        <v>507</v>
      </c>
      <c r="B6" s="247"/>
      <c r="C6" s="247"/>
      <c r="D6" s="247"/>
      <c r="E6" s="247"/>
      <c r="F6" s="247"/>
      <c r="G6" s="248"/>
      <c r="H6" s="248"/>
      <c r="I6" s="248"/>
      <c r="J6" s="248"/>
      <c r="K6" s="268" t="s">
        <v>506</v>
      </c>
      <c r="M6" s="266">
        <v>6000</v>
      </c>
    </row>
    <row r="7" spans="1:13" x14ac:dyDescent="0.3">
      <c r="A7" s="261" t="s">
        <v>430</v>
      </c>
      <c r="B7" s="262" t="s">
        <v>155</v>
      </c>
      <c r="C7" s="263" t="str">
        <f>CONCATENATE('Personal File'!$C$12," + 2")</f>
        <v>+0 + 2</v>
      </c>
      <c r="D7" s="264" t="s">
        <v>71</v>
      </c>
      <c r="E7" s="264" t="s">
        <v>181</v>
      </c>
      <c r="F7" s="316" t="s">
        <v>182</v>
      </c>
      <c r="G7" s="234">
        <v>0.5</v>
      </c>
      <c r="H7" s="258" t="str">
        <f>CONCATENATE("+",'Personal File'!$B$9+'Personal File'!$C$12+D7)</f>
        <v>+8</v>
      </c>
      <c r="I7" s="259">
        <f t="shared" ca="1" si="0"/>
        <v>1</v>
      </c>
      <c r="J7" s="260">
        <f t="shared" ca="1" si="1"/>
        <v>9</v>
      </c>
      <c r="K7" s="312"/>
      <c r="M7" s="267">
        <v>8000</v>
      </c>
    </row>
    <row r="8" spans="1:13" x14ac:dyDescent="0.3">
      <c r="A8" s="213" t="s">
        <v>180</v>
      </c>
      <c r="B8" s="6" t="s">
        <v>155</v>
      </c>
      <c r="C8" s="7" t="str">
        <f>CONCATENATE('Personal File'!$C$12," + 2")</f>
        <v>+0 + 2</v>
      </c>
      <c r="D8" s="8" t="s">
        <v>71</v>
      </c>
      <c r="E8" s="8" t="s">
        <v>181</v>
      </c>
      <c r="F8" s="9" t="s">
        <v>182</v>
      </c>
      <c r="G8" s="265"/>
      <c r="H8" s="12" t="str">
        <f>CONCATENATE("+",'Personal File'!$B$9+'Personal File'!$C$12+D8-5)</f>
        <v>+3</v>
      </c>
      <c r="I8" s="11">
        <f t="shared" ca="1" si="0"/>
        <v>18</v>
      </c>
      <c r="J8" s="5">
        <f t="shared" ca="1" si="1"/>
        <v>21</v>
      </c>
      <c r="K8" s="270"/>
      <c r="M8" s="222" t="s">
        <v>84</v>
      </c>
    </row>
    <row r="9" spans="1:13" x14ac:dyDescent="0.3">
      <c r="A9" s="213" t="s">
        <v>183</v>
      </c>
      <c r="B9" s="6" t="s">
        <v>155</v>
      </c>
      <c r="C9" s="7" t="str">
        <f>CONCATENATE('Personal File'!$C$12," + 2")</f>
        <v>+0 + 2</v>
      </c>
      <c r="D9" s="8" t="s">
        <v>71</v>
      </c>
      <c r="E9" s="8" t="s">
        <v>181</v>
      </c>
      <c r="F9" s="9" t="s">
        <v>182</v>
      </c>
      <c r="G9" s="265"/>
      <c r="H9" s="313" t="str">
        <f>CONCATENATE("+",'Personal File'!$B$9+'Personal File'!$C$12+D9)</f>
        <v>+8</v>
      </c>
      <c r="I9" s="310">
        <f t="shared" ca="1" si="0"/>
        <v>6</v>
      </c>
      <c r="J9" s="311">
        <f t="shared" ca="1" si="1"/>
        <v>14</v>
      </c>
      <c r="K9" s="268"/>
      <c r="M9" s="266" t="s">
        <v>84</v>
      </c>
    </row>
    <row r="10" spans="1:13" x14ac:dyDescent="0.3">
      <c r="A10" s="261" t="s">
        <v>154</v>
      </c>
      <c r="B10" s="262" t="s">
        <v>155</v>
      </c>
      <c r="C10" s="263" t="str">
        <f>'Personal File'!$C$12</f>
        <v>+0</v>
      </c>
      <c r="D10" s="264" t="s">
        <v>50</v>
      </c>
      <c r="E10" s="264" t="s">
        <v>156</v>
      </c>
      <c r="F10" s="233" t="s">
        <v>157</v>
      </c>
      <c r="G10" s="234" t="s">
        <v>84</v>
      </c>
      <c r="H10" s="258" t="str">
        <f>CONCATENATE("+",'Personal File'!$B$9+'Personal File'!$C$12+D10)</f>
        <v>+6</v>
      </c>
      <c r="I10" s="259">
        <f t="shared" ca="1" si="0"/>
        <v>7</v>
      </c>
      <c r="J10" s="260">
        <f t="shared" ref="J10" ca="1" si="2">I10+H10</f>
        <v>13</v>
      </c>
      <c r="K10" s="269"/>
      <c r="M10" s="267" t="s">
        <v>84</v>
      </c>
    </row>
    <row r="11" spans="1:13" x14ac:dyDescent="0.3">
      <c r="A11" s="213" t="s">
        <v>160</v>
      </c>
      <c r="B11" s="6" t="s">
        <v>155</v>
      </c>
      <c r="C11" s="7" t="s">
        <v>159</v>
      </c>
      <c r="D11" s="8" t="s">
        <v>50</v>
      </c>
      <c r="E11" s="8" t="s">
        <v>156</v>
      </c>
      <c r="F11" s="235" t="s">
        <v>157</v>
      </c>
      <c r="G11" s="265"/>
      <c r="H11" s="12" t="str">
        <f>CONCATENATE("+",'Personal File'!$B$9+'Personal File'!$C$12+D11-5)</f>
        <v>+1</v>
      </c>
      <c r="I11" s="11">
        <f t="shared" ca="1" si="0"/>
        <v>6</v>
      </c>
      <c r="J11" s="5">
        <f t="shared" ref="J11" ca="1" si="3">I11+H11</f>
        <v>7</v>
      </c>
      <c r="K11" s="270"/>
      <c r="M11" s="222" t="s">
        <v>84</v>
      </c>
    </row>
    <row r="12" spans="1:13" x14ac:dyDescent="0.3">
      <c r="A12" s="243" t="s">
        <v>161</v>
      </c>
      <c r="B12" s="244" t="s">
        <v>155</v>
      </c>
      <c r="C12" s="245" t="str">
        <f>'Personal File'!$C$12</f>
        <v>+0</v>
      </c>
      <c r="D12" s="246" t="s">
        <v>50</v>
      </c>
      <c r="E12" s="246" t="s">
        <v>156</v>
      </c>
      <c r="F12" s="254" t="s">
        <v>157</v>
      </c>
      <c r="G12" s="248"/>
      <c r="H12" s="255" t="str">
        <f>CONCATENATE("+",'Personal File'!$B$9+'Personal File'!$C$12+D12)</f>
        <v>+6</v>
      </c>
      <c r="I12" s="310">
        <f t="shared" ca="1" si="0"/>
        <v>11</v>
      </c>
      <c r="J12" s="311">
        <f t="shared" ref="J12" ca="1" si="4">I12+H12</f>
        <v>17</v>
      </c>
      <c r="K12" s="268"/>
      <c r="M12" s="266" t="s">
        <v>84</v>
      </c>
    </row>
    <row r="13" spans="1:13" ht="16.2" thickBot="1" x14ac:dyDescent="0.35">
      <c r="A13" s="214" t="s">
        <v>129</v>
      </c>
      <c r="B13" s="215" t="s">
        <v>129</v>
      </c>
      <c r="C13" s="249" t="str">
        <f>CONCATENATE('Personal File'!$C$12," +2")</f>
        <v>+0 +2</v>
      </c>
      <c r="D13" s="250" t="s">
        <v>50</v>
      </c>
      <c r="E13" s="250" t="s">
        <v>84</v>
      </c>
      <c r="F13" s="251" t="s">
        <v>84</v>
      </c>
      <c r="G13" s="216" t="s">
        <v>84</v>
      </c>
      <c r="H13" s="252" t="str">
        <f>CONCATENATE("+",'Personal File'!$B$9+'Personal File'!$C$12+D13)</f>
        <v>+6</v>
      </c>
      <c r="I13" s="217">
        <f ca="1">RANDBETWEEN(1,20)</f>
        <v>15</v>
      </c>
      <c r="J13" s="132">
        <f t="shared" ref="J13" ca="1" si="5">I13+H13</f>
        <v>21</v>
      </c>
      <c r="K13" s="253"/>
      <c r="M13" s="220" t="s">
        <v>84</v>
      </c>
    </row>
    <row r="14" spans="1:13" ht="6" customHeight="1" thickTop="1" thickBot="1" x14ac:dyDescent="0.35">
      <c r="I14" s="120"/>
      <c r="J14" s="120"/>
    </row>
    <row r="15" spans="1:13" ht="16.8" thickTop="1" thickBot="1" x14ac:dyDescent="0.35">
      <c r="A15" s="125" t="s">
        <v>4</v>
      </c>
      <c r="B15" s="126" t="s">
        <v>5</v>
      </c>
      <c r="C15" s="126" t="s">
        <v>18</v>
      </c>
      <c r="D15" s="126" t="s">
        <v>19</v>
      </c>
      <c r="E15" s="127" t="s">
        <v>52</v>
      </c>
      <c r="F15" s="126" t="s">
        <v>6</v>
      </c>
      <c r="G15" s="126" t="s">
        <v>20</v>
      </c>
      <c r="H15" s="128" t="s">
        <v>69</v>
      </c>
      <c r="I15" s="129" t="s">
        <v>74</v>
      </c>
      <c r="J15" s="128" t="s">
        <v>64</v>
      </c>
      <c r="K15" s="130" t="s">
        <v>0</v>
      </c>
      <c r="M15" s="131" t="s">
        <v>82</v>
      </c>
    </row>
    <row r="16" spans="1:13" x14ac:dyDescent="0.3">
      <c r="A16" s="287" t="s">
        <v>126</v>
      </c>
      <c r="B16" s="288" t="s">
        <v>127</v>
      </c>
      <c r="C16" s="289" t="s">
        <v>84</v>
      </c>
      <c r="D16" s="289" t="s">
        <v>50</v>
      </c>
      <c r="E16" s="289" t="s">
        <v>84</v>
      </c>
      <c r="F16" s="290" t="s">
        <v>84</v>
      </c>
      <c r="G16" s="291" t="s">
        <v>84</v>
      </c>
      <c r="H16" s="292" t="str">
        <f>CONCATENATE("+",'Personal File'!$B$9+'Personal File'!$C$13+D16)</f>
        <v>+7</v>
      </c>
      <c r="I16" s="218">
        <f t="shared" ref="I16:I22" ca="1" si="6">RANDBETWEEN(1,20)</f>
        <v>19</v>
      </c>
      <c r="J16" s="285">
        <f t="shared" ref="J16:J20" ca="1" si="7">I16+H16</f>
        <v>26</v>
      </c>
      <c r="K16" s="286"/>
      <c r="M16" s="283" t="s">
        <v>84</v>
      </c>
    </row>
    <row r="17" spans="1:13" x14ac:dyDescent="0.3">
      <c r="A17" s="287" t="s">
        <v>214</v>
      </c>
      <c r="B17" s="288" t="s">
        <v>84</v>
      </c>
      <c r="C17" s="289" t="s">
        <v>84</v>
      </c>
      <c r="D17" s="289" t="s">
        <v>71</v>
      </c>
      <c r="E17" s="289" t="s">
        <v>175</v>
      </c>
      <c r="F17" s="290" t="s">
        <v>84</v>
      </c>
      <c r="G17" s="291" t="s">
        <v>84</v>
      </c>
      <c r="H17" s="292" t="str">
        <f>CONCATENATE("+",'Personal File'!$E$3+D17)</f>
        <v>+4</v>
      </c>
      <c r="I17" s="11">
        <f t="shared" ca="1" si="6"/>
        <v>13</v>
      </c>
      <c r="J17" s="285">
        <f t="shared" ca="1" si="7"/>
        <v>17</v>
      </c>
      <c r="K17" s="286"/>
      <c r="M17" s="284" t="s">
        <v>84</v>
      </c>
    </row>
    <row r="18" spans="1:13" x14ac:dyDescent="0.3">
      <c r="A18" s="287" t="s">
        <v>215</v>
      </c>
      <c r="B18" s="288" t="s">
        <v>84</v>
      </c>
      <c r="C18" s="289" t="s">
        <v>84</v>
      </c>
      <c r="D18" s="293">
        <f>2+2</f>
        <v>4</v>
      </c>
      <c r="E18" s="289" t="s">
        <v>84</v>
      </c>
      <c r="F18" s="290" t="s">
        <v>84</v>
      </c>
      <c r="G18" s="291" t="s">
        <v>84</v>
      </c>
      <c r="H18" s="292" t="str">
        <f>CONCATENATE("+",'Personal File'!$E$3+D18)</f>
        <v>+6</v>
      </c>
      <c r="I18" s="11">
        <f t="shared" ca="1" si="6"/>
        <v>19</v>
      </c>
      <c r="J18" s="285">
        <f t="shared" ref="J18" ca="1" si="8">I18+H18</f>
        <v>25</v>
      </c>
      <c r="K18" s="286"/>
      <c r="M18" s="284" t="s">
        <v>84</v>
      </c>
    </row>
    <row r="19" spans="1:13" x14ac:dyDescent="0.3">
      <c r="A19" s="287" t="s">
        <v>169</v>
      </c>
      <c r="B19" s="288" t="s">
        <v>84</v>
      </c>
      <c r="C19" s="289" t="s">
        <v>84</v>
      </c>
      <c r="D19" s="293">
        <f>Spells!H10</f>
        <v>13</v>
      </c>
      <c r="E19" s="289" t="s">
        <v>84</v>
      </c>
      <c r="F19" s="290" t="s">
        <v>84</v>
      </c>
      <c r="G19" s="291" t="s">
        <v>84</v>
      </c>
      <c r="H19" s="292" t="str">
        <f>CONCATENATE("+",D19)</f>
        <v>+13</v>
      </c>
      <c r="I19" s="11">
        <f t="shared" ca="1" si="6"/>
        <v>11</v>
      </c>
      <c r="J19" s="285">
        <f t="shared" ref="J19" ca="1" si="9">I19+H19</f>
        <v>24</v>
      </c>
      <c r="K19" s="286"/>
      <c r="M19" s="284" t="s">
        <v>84</v>
      </c>
    </row>
    <row r="20" spans="1:13" x14ac:dyDescent="0.3">
      <c r="A20" s="213" t="s">
        <v>131</v>
      </c>
      <c r="B20" s="6" t="s">
        <v>80</v>
      </c>
      <c r="C20" s="7" t="s">
        <v>72</v>
      </c>
      <c r="D20" s="8" t="s">
        <v>72</v>
      </c>
      <c r="E20" s="8" t="s">
        <v>95</v>
      </c>
      <c r="F20" s="235" t="s">
        <v>96</v>
      </c>
      <c r="G20" s="10">
        <v>2</v>
      </c>
      <c r="H20" s="12" t="str">
        <f>CONCATENATE("+",'Personal File'!$B$9+'Personal File'!$C$13+D20)</f>
        <v>+8</v>
      </c>
      <c r="I20" s="11">
        <f t="shared" ca="1" si="6"/>
        <v>8</v>
      </c>
      <c r="J20" s="5">
        <f t="shared" ca="1" si="7"/>
        <v>16</v>
      </c>
      <c r="K20" s="270"/>
      <c r="M20" s="222">
        <v>2000</v>
      </c>
    </row>
    <row r="21" spans="1:13" x14ac:dyDescent="0.3">
      <c r="A21" s="213" t="s">
        <v>162</v>
      </c>
      <c r="B21" s="6" t="s">
        <v>80</v>
      </c>
      <c r="C21" s="7" t="s">
        <v>72</v>
      </c>
      <c r="D21" s="8" t="s">
        <v>72</v>
      </c>
      <c r="E21" s="8" t="s">
        <v>95</v>
      </c>
      <c r="F21" s="235" t="s">
        <v>96</v>
      </c>
      <c r="G21" s="265"/>
      <c r="H21" s="12" t="str">
        <f>CONCATENATE("+",'Personal File'!$B$9+'Personal File'!$C$13+D21-5)</f>
        <v>+3</v>
      </c>
      <c r="I21" s="11">
        <f t="shared" ca="1" si="6"/>
        <v>19</v>
      </c>
      <c r="J21" s="5">
        <f t="shared" ref="J21:J22" ca="1" si="10">I21+H21</f>
        <v>22</v>
      </c>
      <c r="K21" s="270"/>
      <c r="M21" s="222" t="s">
        <v>84</v>
      </c>
    </row>
    <row r="22" spans="1:13" ht="16.2" thickBot="1" x14ac:dyDescent="0.35">
      <c r="A22" s="272" t="s">
        <v>163</v>
      </c>
      <c r="B22" s="273" t="s">
        <v>80</v>
      </c>
      <c r="C22" s="274" t="s">
        <v>72</v>
      </c>
      <c r="D22" s="274" t="s">
        <v>72</v>
      </c>
      <c r="E22" s="273" t="s">
        <v>95</v>
      </c>
      <c r="F22" s="274" t="s">
        <v>96</v>
      </c>
      <c r="G22" s="275"/>
      <c r="H22" s="276" t="str">
        <f>CONCATENATE("+",'Personal File'!$B$9+'Personal File'!$C$13+D22)</f>
        <v>+8</v>
      </c>
      <c r="I22" s="277">
        <f t="shared" ca="1" si="6"/>
        <v>20</v>
      </c>
      <c r="J22" s="278">
        <f t="shared" ca="1" si="10"/>
        <v>28</v>
      </c>
      <c r="K22" s="271"/>
      <c r="M22" s="220" t="s">
        <v>84</v>
      </c>
    </row>
    <row r="23" spans="1:13" ht="6" customHeight="1" thickTop="1" thickBot="1" x14ac:dyDescent="0.35">
      <c r="D23" s="133"/>
      <c r="E23" s="133"/>
      <c r="G23" s="134"/>
      <c r="H23" s="134"/>
      <c r="I23" s="134"/>
      <c r="J23" s="134"/>
    </row>
    <row r="24" spans="1:13" ht="16.8" thickTop="1" thickBot="1" x14ac:dyDescent="0.35">
      <c r="A24" s="125" t="s">
        <v>56</v>
      </c>
      <c r="B24" s="126" t="s">
        <v>9</v>
      </c>
      <c r="C24" s="126" t="s">
        <v>23</v>
      </c>
      <c r="D24" s="126" t="s">
        <v>64</v>
      </c>
      <c r="E24" s="126" t="s">
        <v>65</v>
      </c>
      <c r="F24" s="126" t="s">
        <v>66</v>
      </c>
      <c r="G24" s="126" t="s">
        <v>20</v>
      </c>
      <c r="H24" s="135" t="s">
        <v>0</v>
      </c>
      <c r="I24" s="136"/>
      <c r="J24" s="136"/>
      <c r="K24" s="137"/>
      <c r="M24" s="131" t="s">
        <v>82</v>
      </c>
    </row>
    <row r="25" spans="1:13" x14ac:dyDescent="0.3">
      <c r="A25" s="334" t="s">
        <v>216</v>
      </c>
      <c r="B25" s="335">
        <v>5</v>
      </c>
      <c r="C25" s="336" t="s">
        <v>84</v>
      </c>
      <c r="D25" s="335" t="s">
        <v>84</v>
      </c>
      <c r="E25" s="337" t="s">
        <v>84</v>
      </c>
      <c r="F25" s="338" t="s">
        <v>84</v>
      </c>
      <c r="G25" s="339">
        <v>1</v>
      </c>
      <c r="H25" s="340"/>
      <c r="I25" s="341"/>
      <c r="J25" s="341"/>
      <c r="K25" s="342"/>
      <c r="M25" s="267">
        <v>25000</v>
      </c>
    </row>
    <row r="26" spans="1:13" x14ac:dyDescent="0.3">
      <c r="A26" s="213" t="s">
        <v>508</v>
      </c>
      <c r="B26" s="6">
        <v>3</v>
      </c>
      <c r="C26" s="235" t="s">
        <v>84</v>
      </c>
      <c r="D26" s="236" t="s">
        <v>84</v>
      </c>
      <c r="E26" s="237" t="s">
        <v>84</v>
      </c>
      <c r="F26" s="235" t="s">
        <v>84</v>
      </c>
      <c r="G26" s="238">
        <v>0</v>
      </c>
      <c r="H26" s="239"/>
      <c r="I26" s="240"/>
      <c r="J26" s="240"/>
      <c r="K26" s="241"/>
      <c r="M26" s="222">
        <v>8000</v>
      </c>
    </row>
    <row r="27" spans="1:13" x14ac:dyDescent="0.3">
      <c r="A27" s="502" t="s">
        <v>293</v>
      </c>
      <c r="B27" s="503">
        <v>4</v>
      </c>
      <c r="C27" s="504" t="s">
        <v>84</v>
      </c>
      <c r="D27" s="503" t="s">
        <v>84</v>
      </c>
      <c r="E27" s="505" t="s">
        <v>84</v>
      </c>
      <c r="F27" s="504" t="s">
        <v>84</v>
      </c>
      <c r="G27" s="506" t="s">
        <v>84</v>
      </c>
      <c r="H27" s="507"/>
      <c r="I27" s="508"/>
      <c r="J27" s="508"/>
      <c r="K27" s="509"/>
      <c r="M27" s="510" t="s">
        <v>84</v>
      </c>
    </row>
    <row r="28" spans="1:13" ht="16.2" thickBot="1" x14ac:dyDescent="0.35">
      <c r="A28" s="407"/>
      <c r="B28" s="273"/>
      <c r="C28" s="408"/>
      <c r="D28" s="273"/>
      <c r="E28" s="409"/>
      <c r="F28" s="408"/>
      <c r="G28" s="410"/>
      <c r="H28" s="411"/>
      <c r="I28" s="412"/>
      <c r="J28" s="412"/>
      <c r="K28" s="309"/>
      <c r="L28" s="224"/>
      <c r="M28" s="221"/>
    </row>
    <row r="29" spans="1:13" ht="6.75" customHeight="1" thickTop="1" thickBot="1" x14ac:dyDescent="0.35"/>
    <row r="30" spans="1:13" ht="16.8" thickTop="1" thickBot="1" x14ac:dyDescent="0.35">
      <c r="A30" s="120"/>
      <c r="B30" s="120"/>
      <c r="D30" s="193" t="s">
        <v>57</v>
      </c>
      <c r="E30" s="194"/>
      <c r="F30" s="194" t="s">
        <v>3</v>
      </c>
      <c r="G30" s="195" t="s">
        <v>20</v>
      </c>
      <c r="H30" s="195" t="s">
        <v>69</v>
      </c>
      <c r="I30" s="199" t="s">
        <v>0</v>
      </c>
      <c r="J30" s="200"/>
      <c r="K30" s="201"/>
      <c r="M30" s="131" t="s">
        <v>82</v>
      </c>
    </row>
    <row r="31" spans="1:13" ht="16.2" thickBot="1" x14ac:dyDescent="0.35">
      <c r="A31" s="120"/>
      <c r="B31" s="120"/>
      <c r="D31" s="196" t="s">
        <v>97</v>
      </c>
      <c r="E31" s="197"/>
      <c r="F31" s="197">
        <v>40</v>
      </c>
      <c r="G31" s="138">
        <f>F31/20</f>
        <v>2</v>
      </c>
      <c r="H31" s="198" t="s">
        <v>98</v>
      </c>
      <c r="I31" s="202"/>
      <c r="J31" s="203"/>
      <c r="K31" s="192"/>
      <c r="M31" s="221">
        <v>0</v>
      </c>
    </row>
    <row r="32" spans="1:13" ht="16.8" thickTop="1" thickBot="1" x14ac:dyDescent="0.35">
      <c r="A32" s="120"/>
      <c r="B32" s="120"/>
      <c r="M32" s="174"/>
    </row>
    <row r="33" spans="1:13" ht="16.8" thickTop="1" thickBot="1" x14ac:dyDescent="0.35">
      <c r="A33" s="120"/>
      <c r="B33" s="120"/>
      <c r="D33" s="294" t="s">
        <v>177</v>
      </c>
      <c r="E33" s="136"/>
      <c r="F33" s="136"/>
      <c r="G33" s="136"/>
      <c r="H33" s="295" t="s">
        <v>3</v>
      </c>
      <c r="I33" s="295" t="s">
        <v>83</v>
      </c>
      <c r="J33" s="295" t="s">
        <v>178</v>
      </c>
      <c r="K33" s="137" t="s">
        <v>62</v>
      </c>
      <c r="L33" s="224"/>
      <c r="M33" s="296" t="s">
        <v>82</v>
      </c>
    </row>
    <row r="34" spans="1:13" x14ac:dyDescent="0.3">
      <c r="A34" s="120"/>
      <c r="B34" s="120"/>
      <c r="D34" s="297" t="s">
        <v>179</v>
      </c>
      <c r="E34" s="298"/>
      <c r="F34" s="298"/>
      <c r="G34" s="299"/>
      <c r="H34" s="300">
        <v>1</v>
      </c>
      <c r="I34" s="301">
        <v>2</v>
      </c>
      <c r="J34" s="301">
        <v>5</v>
      </c>
      <c r="K34" s="302"/>
      <c r="L34" s="224"/>
      <c r="M34" s="303">
        <f t="shared" ref="M34" si="11">25*H34*I34*J34</f>
        <v>250</v>
      </c>
    </row>
    <row r="35" spans="1:13" ht="16.2" thickBot="1" x14ac:dyDescent="0.35">
      <c r="A35" s="120"/>
      <c r="B35" s="120"/>
      <c r="D35" s="304"/>
      <c r="E35" s="305"/>
      <c r="F35" s="305"/>
      <c r="G35" s="306"/>
      <c r="H35" s="307"/>
      <c r="I35" s="308"/>
      <c r="J35" s="308"/>
      <c r="K35" s="309"/>
      <c r="L35" s="224"/>
      <c r="M35" s="221"/>
    </row>
    <row r="36" spans="1:13" ht="16.2" thickTop="1" x14ac:dyDescent="0.3">
      <c r="A36" s="120"/>
      <c r="B36" s="120"/>
      <c r="M36" s="174"/>
    </row>
    <row r="37" spans="1:13" x14ac:dyDescent="0.3">
      <c r="M37" s="174"/>
    </row>
    <row r="38" spans="1:13" x14ac:dyDescent="0.3">
      <c r="M38" s="174"/>
    </row>
    <row r="39" spans="1:13" x14ac:dyDescent="0.3">
      <c r="M39" s="174"/>
    </row>
    <row r="40" spans="1:13" x14ac:dyDescent="0.3">
      <c r="M40" s="174"/>
    </row>
    <row r="41" spans="1:13" x14ac:dyDescent="0.3">
      <c r="M41" s="174"/>
    </row>
    <row r="42" spans="1:13" x14ac:dyDescent="0.3">
      <c r="M42" s="174"/>
    </row>
    <row r="43" spans="1:13" x14ac:dyDescent="0.3">
      <c r="M43" s="174"/>
    </row>
    <row r="44" spans="1:13" x14ac:dyDescent="0.3">
      <c r="M44" s="174"/>
    </row>
  </sheetData>
  <sortState xmlns:xlrd2="http://schemas.microsoft.com/office/spreadsheetml/2017/richdata2" ref="A10:H11">
    <sortCondition ref="A10:A11"/>
  </sortState>
  <phoneticPr fontId="0" type="noConversion"/>
  <conditionalFormatting sqref="B28">
    <cfRule type="cellIs" dxfId="8" priority="46" operator="greaterThan">
      <formula>0</formula>
    </cfRule>
  </conditionalFormatting>
  <conditionalFormatting sqref="I3:I9">
    <cfRule type="cellIs" dxfId="7" priority="5" operator="greaterThan">
      <formula>17</formula>
    </cfRule>
    <cfRule type="cellIs" dxfId="6" priority="6" operator="equal">
      <formula>1</formula>
    </cfRule>
  </conditionalFormatting>
  <conditionalFormatting sqref="I10:I13">
    <cfRule type="cellIs" dxfId="5" priority="36" operator="equal">
      <formula>20</formula>
    </cfRule>
    <cfRule type="cellIs" dxfId="4" priority="37" operator="equal">
      <formula>1</formula>
    </cfRule>
  </conditionalFormatting>
  <conditionalFormatting sqref="I16:I22">
    <cfRule type="cellIs" dxfId="3" priority="1" operator="equal">
      <formula>20</formula>
    </cfRule>
    <cfRule type="cellIs" dxfId="2" priority="2" operator="equal">
      <formula>1</formula>
    </cfRule>
  </conditionalFormatting>
  <printOptions gridLinesSet="0"/>
  <pageMargins left="0.62" right="0.33" top="0.5" bottom="0.63" header="0.5" footer="0.5"/>
  <pageSetup orientation="portrait" horizontalDpi="120" verticalDpi="144"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45"/>
  <sheetViews>
    <sheetView showGridLines="0" zoomScaleNormal="100" workbookViewId="0"/>
  </sheetViews>
  <sheetFormatPr defaultColWidth="13" defaultRowHeight="15.6" x14ac:dyDescent="0.3"/>
  <cols>
    <col min="1" max="1" width="20.69921875" style="122" bestFit="1" customWidth="1"/>
    <col min="2" max="2" width="4.69921875" style="122" bestFit="1" customWidth="1"/>
    <col min="3" max="3" width="4.69921875" style="134" bestFit="1" customWidth="1"/>
    <col min="4" max="5" width="23.296875" style="13" customWidth="1"/>
    <col min="6" max="6" width="2.09765625" style="122" customWidth="1"/>
    <col min="7" max="7" width="9" style="13" bestFit="1" customWidth="1"/>
    <col min="8" max="16384" width="13" style="13"/>
  </cols>
  <sheetData>
    <row r="1" spans="1:8" ht="23.4" thickBot="1" x14ac:dyDescent="0.35">
      <c r="A1" s="124" t="s">
        <v>59</v>
      </c>
      <c r="B1" s="124"/>
      <c r="C1" s="139"/>
      <c r="D1" s="124"/>
      <c r="E1" s="124"/>
    </row>
    <row r="2" spans="1:8" s="122" customFormat="1" ht="16.8" thickTop="1" thickBot="1" x14ac:dyDescent="0.35">
      <c r="A2" s="140" t="s">
        <v>60</v>
      </c>
      <c r="B2" s="140" t="s">
        <v>3</v>
      </c>
      <c r="C2" s="141" t="s">
        <v>20</v>
      </c>
      <c r="D2" s="142" t="s">
        <v>61</v>
      </c>
      <c r="E2" s="143" t="s">
        <v>62</v>
      </c>
      <c r="G2" s="144" t="s">
        <v>82</v>
      </c>
    </row>
    <row r="3" spans="1:8" x14ac:dyDescent="0.3">
      <c r="A3" s="145" t="s">
        <v>73</v>
      </c>
      <c r="B3" s="146">
        <v>2</v>
      </c>
      <c r="C3" s="147">
        <v>2</v>
      </c>
      <c r="D3" s="148"/>
      <c r="E3" s="149"/>
      <c r="F3" s="120"/>
      <c r="G3" s="228">
        <v>0</v>
      </c>
    </row>
    <row r="4" spans="1:8" x14ac:dyDescent="0.3">
      <c r="A4" s="145" t="s">
        <v>78</v>
      </c>
      <c r="B4" s="146">
        <v>1</v>
      </c>
      <c r="C4" s="147">
        <v>0.5</v>
      </c>
      <c r="D4" s="343"/>
      <c r="E4" s="232"/>
      <c r="F4"/>
      <c r="G4" s="230">
        <v>0</v>
      </c>
    </row>
    <row r="5" spans="1:8" x14ac:dyDescent="0.3">
      <c r="A5" s="145" t="s">
        <v>431</v>
      </c>
      <c r="B5" s="146">
        <v>1</v>
      </c>
      <c r="C5" s="147">
        <v>6</v>
      </c>
      <c r="D5" s="343"/>
      <c r="E5" s="232"/>
      <c r="F5"/>
      <c r="G5" s="230">
        <v>100</v>
      </c>
      <c r="H5" s="224"/>
    </row>
    <row r="6" spans="1:8" x14ac:dyDescent="0.3">
      <c r="A6" s="419" t="s">
        <v>503</v>
      </c>
      <c r="B6" s="499">
        <v>1</v>
      </c>
      <c r="C6" s="147">
        <v>0</v>
      </c>
      <c r="D6" s="500"/>
      <c r="E6" s="232"/>
      <c r="F6" s="224"/>
      <c r="G6" s="230">
        <v>20000</v>
      </c>
      <c r="H6" s="224"/>
    </row>
    <row r="7" spans="1:8" x14ac:dyDescent="0.3">
      <c r="A7" s="419" t="s">
        <v>509</v>
      </c>
      <c r="B7" s="499">
        <v>1</v>
      </c>
      <c r="C7" s="147">
        <v>0</v>
      </c>
      <c r="D7" s="500"/>
      <c r="E7" s="232"/>
      <c r="F7" s="224"/>
      <c r="G7" s="230">
        <v>20000</v>
      </c>
      <c r="H7" s="224"/>
    </row>
    <row r="8" spans="1:8" x14ac:dyDescent="0.3">
      <c r="A8" s="419" t="s">
        <v>432</v>
      </c>
      <c r="B8" s="280">
        <v>1</v>
      </c>
      <c r="C8" s="159">
        <v>0</v>
      </c>
      <c r="D8" s="281"/>
      <c r="E8" s="282"/>
      <c r="F8" s="120"/>
      <c r="G8" s="229">
        <v>10000</v>
      </c>
      <c r="H8" s="224"/>
    </row>
    <row r="9" spans="1:8" x14ac:dyDescent="0.3">
      <c r="A9" s="145" t="s">
        <v>434</v>
      </c>
      <c r="B9" s="146">
        <v>1</v>
      </c>
      <c r="C9" s="147">
        <v>0</v>
      </c>
      <c r="D9" s="343"/>
      <c r="E9" s="232"/>
      <c r="F9"/>
      <c r="G9" s="230">
        <v>4000</v>
      </c>
      <c r="H9" s="224"/>
    </row>
    <row r="10" spans="1:8" ht="16.2" thickBot="1" x14ac:dyDescent="0.35">
      <c r="A10" s="152" t="s">
        <v>77</v>
      </c>
      <c r="B10" s="153">
        <v>1</v>
      </c>
      <c r="C10" s="154" t="s">
        <v>79</v>
      </c>
      <c r="D10" s="155"/>
      <c r="E10" s="156"/>
      <c r="G10" s="231">
        <v>0</v>
      </c>
    </row>
    <row r="11" spans="1:8" ht="24" thickTop="1" thickBot="1" x14ac:dyDescent="0.35">
      <c r="A11" s="124" t="s">
        <v>63</v>
      </c>
      <c r="B11" s="157"/>
      <c r="C11" s="157"/>
      <c r="D11" s="124"/>
      <c r="E11" s="158"/>
    </row>
    <row r="12" spans="1:8" ht="16.8" thickTop="1" thickBot="1" x14ac:dyDescent="0.35">
      <c r="A12" s="140" t="s">
        <v>60</v>
      </c>
      <c r="B12" s="140" t="s">
        <v>3</v>
      </c>
      <c r="C12" s="141" t="s">
        <v>20</v>
      </c>
      <c r="D12" s="142" t="s">
        <v>61</v>
      </c>
      <c r="E12" s="143" t="s">
        <v>62</v>
      </c>
      <c r="G12" s="144" t="s">
        <v>82</v>
      </c>
    </row>
    <row r="13" spans="1:8" x14ac:dyDescent="0.3">
      <c r="A13" s="145"/>
      <c r="B13" s="146"/>
      <c r="C13" s="147"/>
      <c r="D13" s="343"/>
      <c r="E13" s="232"/>
      <c r="F13"/>
      <c r="G13" s="230"/>
    </row>
    <row r="14" spans="1:8" x14ac:dyDescent="0.3">
      <c r="A14" s="145"/>
      <c r="B14" s="146"/>
      <c r="C14" s="147"/>
      <c r="D14" s="343"/>
      <c r="E14" s="232"/>
      <c r="F14"/>
      <c r="G14" s="230"/>
    </row>
    <row r="15" spans="1:8" x14ac:dyDescent="0.3">
      <c r="A15" s="145"/>
      <c r="B15" s="146"/>
      <c r="C15" s="147"/>
      <c r="D15" s="343"/>
      <c r="E15" s="232"/>
      <c r="F15"/>
      <c r="G15" s="230"/>
    </row>
    <row r="16" spans="1:8" ht="16.2" thickBot="1" x14ac:dyDescent="0.35">
      <c r="A16" s="152"/>
      <c r="B16" s="153"/>
      <c r="C16" s="154"/>
      <c r="D16" s="160"/>
      <c r="E16" s="156"/>
      <c r="F16" s="120"/>
      <c r="G16" s="231"/>
    </row>
    <row r="17" spans="1:7" ht="24" thickTop="1" thickBot="1" x14ac:dyDescent="0.35">
      <c r="A17" s="124" t="s">
        <v>144</v>
      </c>
      <c r="B17" s="157"/>
      <c r="C17" s="157"/>
      <c r="D17" s="124"/>
      <c r="E17" s="158"/>
      <c r="G17" s="120">
        <v>2000</v>
      </c>
    </row>
    <row r="18" spans="1:7" ht="16.8" thickTop="1" thickBot="1" x14ac:dyDescent="0.35">
      <c r="A18" s="140" t="s">
        <v>60</v>
      </c>
      <c r="B18" s="140" t="s">
        <v>3</v>
      </c>
      <c r="C18" s="141" t="s">
        <v>20</v>
      </c>
      <c r="D18" s="142" t="s">
        <v>61</v>
      </c>
      <c r="E18" s="143" t="s">
        <v>62</v>
      </c>
      <c r="F18" s="120"/>
      <c r="G18" s="144" t="s">
        <v>82</v>
      </c>
    </row>
    <row r="19" spans="1:7" x14ac:dyDescent="0.3">
      <c r="A19" s="242" t="s">
        <v>456</v>
      </c>
      <c r="B19" s="167">
        <v>10</v>
      </c>
      <c r="C19" s="168">
        <f>B19*2</f>
        <v>20</v>
      </c>
      <c r="D19" s="169"/>
      <c r="E19" s="170"/>
      <c r="G19" s="229" t="s">
        <v>84</v>
      </c>
    </row>
    <row r="20" spans="1:7" x14ac:dyDescent="0.3">
      <c r="A20" s="145"/>
      <c r="B20" s="146"/>
      <c r="C20" s="147"/>
      <c r="D20" s="343"/>
      <c r="E20" s="232"/>
      <c r="F20"/>
      <c r="G20" s="230"/>
    </row>
    <row r="21" spans="1:7" x14ac:dyDescent="0.3">
      <c r="A21" s="145"/>
      <c r="B21" s="146"/>
      <c r="C21" s="147"/>
      <c r="D21" s="343"/>
      <c r="E21" s="232"/>
      <c r="F21"/>
      <c r="G21" s="230"/>
    </row>
    <row r="22" spans="1:7" x14ac:dyDescent="0.3">
      <c r="A22" s="145"/>
      <c r="B22" s="146"/>
      <c r="C22" s="147"/>
      <c r="D22" s="343"/>
      <c r="E22" s="232"/>
      <c r="F22"/>
      <c r="G22" s="230"/>
    </row>
    <row r="23" spans="1:7" x14ac:dyDescent="0.3">
      <c r="A23" s="145"/>
      <c r="B23" s="146"/>
      <c r="C23" s="147"/>
      <c r="D23" s="343"/>
      <c r="E23" s="232"/>
      <c r="F23"/>
      <c r="G23" s="230"/>
    </row>
    <row r="24" spans="1:7" ht="16.2" thickBot="1" x14ac:dyDescent="0.35">
      <c r="A24" s="152"/>
      <c r="B24" s="153"/>
      <c r="C24" s="154"/>
      <c r="D24" s="160"/>
      <c r="E24" s="156"/>
      <c r="F24" s="120"/>
      <c r="G24" s="231"/>
    </row>
    <row r="25" spans="1:7" ht="24" thickTop="1" thickBot="1" x14ac:dyDescent="0.35">
      <c r="A25" s="53" t="s">
        <v>217</v>
      </c>
      <c r="B25" s="344">
        <f>C25/250</f>
        <v>0.08</v>
      </c>
      <c r="C25" s="134">
        <f>SUM(C19:C24)</f>
        <v>20</v>
      </c>
      <c r="D25" s="162" t="s">
        <v>440</v>
      </c>
      <c r="E25" s="158"/>
    </row>
    <row r="26" spans="1:7" s="122" customFormat="1" ht="16.8" thickTop="1" thickBot="1" x14ac:dyDescent="0.35">
      <c r="A26" s="140" t="s">
        <v>60</v>
      </c>
      <c r="B26" s="163" t="s">
        <v>3</v>
      </c>
      <c r="C26" s="141" t="s">
        <v>20</v>
      </c>
      <c r="D26" s="140" t="s">
        <v>218</v>
      </c>
      <c r="E26" s="143" t="s">
        <v>62</v>
      </c>
      <c r="G26" s="144" t="s">
        <v>82</v>
      </c>
    </row>
    <row r="27" spans="1:7" x14ac:dyDescent="0.3">
      <c r="A27" s="164"/>
      <c r="B27" s="165"/>
      <c r="C27" s="166"/>
      <c r="D27" s="301"/>
      <c r="E27" s="232"/>
      <c r="G27" s="228"/>
    </row>
    <row r="28" spans="1:7" x14ac:dyDescent="0.3">
      <c r="A28" s="164"/>
      <c r="B28" s="167"/>
      <c r="C28" s="168"/>
      <c r="D28" s="301"/>
      <c r="E28" s="232"/>
      <c r="G28" s="229"/>
    </row>
    <row r="29" spans="1:7" x14ac:dyDescent="0.3">
      <c r="A29" s="173"/>
      <c r="B29" s="150"/>
      <c r="C29" s="151"/>
      <c r="D29" s="301"/>
      <c r="E29" s="232"/>
      <c r="G29" s="229"/>
    </row>
    <row r="30" spans="1:7" x14ac:dyDescent="0.3">
      <c r="A30" s="164"/>
      <c r="B30" s="167"/>
      <c r="C30" s="168"/>
      <c r="D30" s="345"/>
      <c r="E30" s="170"/>
      <c r="G30" s="230"/>
    </row>
    <row r="31" spans="1:7" x14ac:dyDescent="0.3">
      <c r="A31" s="164"/>
      <c r="B31" s="167"/>
      <c r="C31" s="168"/>
      <c r="D31" s="345"/>
      <c r="E31" s="170"/>
      <c r="G31" s="229"/>
    </row>
    <row r="32" spans="1:7" x14ac:dyDescent="0.3">
      <c r="A32" s="164"/>
      <c r="B32" s="167"/>
      <c r="C32" s="168"/>
      <c r="D32" s="345"/>
      <c r="E32" s="170"/>
      <c r="G32" s="229"/>
    </row>
    <row r="33" spans="1:7" x14ac:dyDescent="0.3">
      <c r="A33" s="164"/>
      <c r="B33" s="167"/>
      <c r="C33" s="168"/>
      <c r="D33" s="345"/>
      <c r="E33" s="170"/>
      <c r="G33" s="229"/>
    </row>
    <row r="34" spans="1:7" x14ac:dyDescent="0.3">
      <c r="A34" s="164"/>
      <c r="B34" s="167"/>
      <c r="C34" s="168"/>
      <c r="D34" s="345"/>
      <c r="E34" s="170"/>
      <c r="G34" s="229"/>
    </row>
    <row r="35" spans="1:7" x14ac:dyDescent="0.3">
      <c r="A35" s="164"/>
      <c r="B35" s="167"/>
      <c r="C35" s="168"/>
      <c r="D35" s="345"/>
      <c r="E35" s="170"/>
      <c r="G35" s="230"/>
    </row>
    <row r="36" spans="1:7" ht="16.2" thickBot="1" x14ac:dyDescent="0.35">
      <c r="A36" s="171"/>
      <c r="B36" s="153"/>
      <c r="C36" s="154"/>
      <c r="D36" s="346"/>
      <c r="E36" s="156"/>
      <c r="G36" s="231"/>
    </row>
    <row r="37" spans="1:7" ht="16.2" thickTop="1" x14ac:dyDescent="0.3">
      <c r="B37" s="172"/>
    </row>
    <row r="38" spans="1:7" x14ac:dyDescent="0.3">
      <c r="B38" s="172"/>
      <c r="E38" s="53" t="s">
        <v>132</v>
      </c>
      <c r="F38" s="120"/>
      <c r="G38" s="223">
        <f>SUM(Martial!M3:M35,Equipment!G3:G36)</f>
        <v>113350</v>
      </c>
    </row>
    <row r="39" spans="1:7" x14ac:dyDescent="0.3">
      <c r="B39" s="172"/>
      <c r="E39" s="53" t="s">
        <v>435</v>
      </c>
      <c r="F39" s="120"/>
      <c r="G39" s="223">
        <v>200000</v>
      </c>
    </row>
    <row r="40" spans="1:7" x14ac:dyDescent="0.3">
      <c r="B40" s="172"/>
    </row>
    <row r="41" spans="1:7" x14ac:dyDescent="0.3">
      <c r="B41" s="172"/>
    </row>
    <row r="42" spans="1:7" x14ac:dyDescent="0.3">
      <c r="B42" s="172"/>
    </row>
    <row r="43" spans="1:7" x14ac:dyDescent="0.3">
      <c r="B43" s="172"/>
    </row>
    <row r="44" spans="1:7" x14ac:dyDescent="0.3">
      <c r="B44" s="172"/>
    </row>
    <row r="45" spans="1:7" x14ac:dyDescent="0.3">
      <c r="B45" s="172"/>
    </row>
  </sheetData>
  <sortState xmlns:xlrd2="http://schemas.microsoft.com/office/spreadsheetml/2017/richdata2" ref="A3:D8">
    <sortCondition ref="A3:A8"/>
  </sortState>
  <phoneticPr fontId="0" type="noConversion"/>
  <conditionalFormatting sqref="B25">
    <cfRule type="cellIs" dxfId="1" priority="2" operator="greaterThan">
      <formula>0.99</formula>
    </cfRule>
  </conditionalFormatting>
  <conditionalFormatting sqref="G38:G39">
    <cfRule type="cellIs" dxfId="0" priority="1" operator="lessThan">
      <formula>0</formula>
    </cfRule>
  </conditionalFormatting>
  <printOptions gridLinesSet="0"/>
  <pageMargins left="0.62" right="0.33" top="0.5" bottom="0.63" header="0.5" footer="0.5"/>
  <pageSetup orientation="portrait" horizontalDpi="120" verticalDpi="144"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Personal File</vt:lpstr>
      <vt:lpstr>Skills</vt:lpstr>
      <vt:lpstr>Spellbook 1</vt:lpstr>
      <vt:lpstr>Spellbook 2</vt:lpstr>
      <vt:lpstr>Spells</vt:lpstr>
      <vt:lpstr>Feats</vt:lpstr>
      <vt:lpstr>Martial</vt:lpstr>
      <vt:lpstr>Equipment</vt:lpstr>
      <vt:lpstr>'Personal File'!Print_Area</vt:lpstr>
      <vt:lpstr>Skills!Print_Area</vt:lpstr>
      <vt:lpstr>'Spellbook 1'!Print_Area</vt:lpstr>
      <vt:lpstr>'Spellbook 2'!Print_Area</vt:lpstr>
    </vt:vector>
  </TitlesOfParts>
  <LinksUpToDate>false</LinksUpToDate>
  <SharedDoc>false</SharedDoc>
  <HyperlinkBase>http://www.alexisalvarez.org/RPG/sof/</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Dungeons of Waterdeep PC file</dc:title>
  <dc:creator>© Alexis A. Álvarez 2007</dc:creator>
  <cp:lastModifiedBy>Alexis Álvarez</cp:lastModifiedBy>
  <cp:lastPrinted>2019-08-04T14:16:00Z</cp:lastPrinted>
  <dcterms:created xsi:type="dcterms:W3CDTF">2000-10-24T15:39:59Z</dcterms:created>
  <dcterms:modified xsi:type="dcterms:W3CDTF">2023-11-06T18:06:16Z</dcterms:modified>
</cp:coreProperties>
</file>