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Used\Battle Tallies\"/>
    </mc:Choice>
  </mc:AlternateContent>
  <xr:revisionPtr revIDLastSave="0" documentId="13_ncr:1_{B88F2EC3-CE27-497D-889A-73E051D0508C}" xr6:coauthVersionLast="47" xr6:coauthVersionMax="47" xr10:uidLastSave="{00000000-0000-0000-0000-000000000000}"/>
  <bookViews>
    <workbookView xWindow="-108" yWindow="-108" windowWidth="23256" windowHeight="13176" tabRatio="50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7" l="1"/>
  <c r="E17" i="7" s="1"/>
  <c r="E3" i="9"/>
  <c r="J3" i="9" s="1"/>
  <c r="E6" i="9"/>
  <c r="J6" i="9" s="1"/>
  <c r="K6" i="9"/>
  <c r="N6" i="9" s="1"/>
  <c r="K3" i="9"/>
  <c r="N3" i="9" s="1"/>
  <c r="E14" i="9"/>
  <c r="K14" i="9"/>
  <c r="N14" i="9" s="1"/>
  <c r="J14" i="9"/>
  <c r="E20" i="9"/>
  <c r="E18" i="9"/>
  <c r="K20" i="9"/>
  <c r="N20" i="9" s="1"/>
  <c r="J20" i="9"/>
  <c r="K18" i="9"/>
  <c r="N18" i="9" s="1"/>
  <c r="J18" i="9"/>
  <c r="E9" i="9"/>
  <c r="J9" i="9" s="1"/>
  <c r="K9" i="9"/>
  <c r="N9" i="9" s="1"/>
  <c r="L3" i="9" l="1"/>
  <c r="L6" i="9"/>
  <c r="L14" i="9"/>
  <c r="L18" i="9"/>
  <c r="L20" i="9"/>
  <c r="L9" i="9"/>
  <c r="E3" i="5" l="1"/>
  <c r="J23" i="9"/>
  <c r="K23" i="9"/>
  <c r="N23" i="9" s="1"/>
  <c r="J24" i="9"/>
  <c r="K24" i="9"/>
  <c r="J25" i="9"/>
  <c r="K25" i="9"/>
  <c r="N25" i="9" s="1"/>
  <c r="J26" i="9"/>
  <c r="K26" i="9"/>
  <c r="N26" i="9" s="1"/>
  <c r="L24" i="9" l="1"/>
  <c r="L25" i="9"/>
  <c r="L26" i="9"/>
  <c r="N24" i="9"/>
  <c r="L23" i="9"/>
  <c r="K16" i="9"/>
  <c r="N16" i="9" s="1"/>
  <c r="J16" i="9"/>
  <c r="K13" i="9"/>
  <c r="N13" i="9" s="1"/>
  <c r="J13" i="9"/>
  <c r="K12" i="9"/>
  <c r="N12" i="9" s="1"/>
  <c r="J12" i="9"/>
  <c r="K11" i="9"/>
  <c r="N11" i="9" s="1"/>
  <c r="J11" i="9"/>
  <c r="L16" i="9" l="1"/>
  <c r="L11" i="9"/>
  <c r="L13" i="9"/>
  <c r="L12" i="9"/>
  <c r="W4" i="5" l="1"/>
  <c r="AB4" i="5" s="1"/>
  <c r="AC4" i="5" s="1"/>
  <c r="K10" i="9"/>
  <c r="N10" i="9" s="1"/>
  <c r="J10" i="9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D2" i="5"/>
  <c r="E2" i="5"/>
  <c r="C3" i="5"/>
  <c r="C2" i="5"/>
  <c r="L10" i="9" l="1"/>
  <c r="J22" i="9" l="1"/>
  <c r="K19" i="9"/>
  <c r="N19" i="9" s="1"/>
  <c r="J19" i="9"/>
  <c r="K22" i="9"/>
  <c r="K21" i="9"/>
  <c r="N21" i="9" s="1"/>
  <c r="J21" i="9"/>
  <c r="K17" i="9"/>
  <c r="K15" i="9"/>
  <c r="N15" i="9" s="1"/>
  <c r="J15" i="9"/>
  <c r="D6" i="1"/>
  <c r="J17" i="9" l="1"/>
  <c r="L17" i="9" s="1"/>
  <c r="L19" i="9"/>
  <c r="L22" i="9"/>
  <c r="L21" i="9"/>
  <c r="N17" i="9"/>
  <c r="L15" i="9"/>
  <c r="N22" i="9"/>
  <c r="D2" i="7"/>
  <c r="E2" i="7" s="1"/>
  <c r="D3" i="7"/>
  <c r="E3" i="7" s="1"/>
  <c r="D4" i="7"/>
  <c r="E4" i="7" s="1"/>
  <c r="D5" i="7"/>
  <c r="E5" i="7" s="1"/>
  <c r="D6" i="7"/>
  <c r="E6" i="7" s="1"/>
  <c r="D7" i="7"/>
  <c r="E7" i="7" s="1"/>
  <c r="L9" i="4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4" i="10"/>
  <c r="K4" i="10" s="1"/>
  <c r="M4" i="10" s="1"/>
  <c r="K5" i="9"/>
  <c r="N5" i="9" s="1"/>
  <c r="J5" i="9"/>
  <c r="L5" i="9" l="1"/>
  <c r="W7" i="5" l="1"/>
  <c r="AB7" i="5" s="1"/>
  <c r="AC7" i="5" s="1"/>
  <c r="W6" i="5"/>
  <c r="AB6" i="5" s="1"/>
  <c r="AC6" i="5" s="1"/>
  <c r="W5" i="5"/>
  <c r="AB5" i="5" s="1"/>
  <c r="AC5" i="5" s="1"/>
  <c r="D3" i="5" l="1"/>
  <c r="K8" i="9" l="1"/>
  <c r="N8" i="9" s="1"/>
  <c r="J8" i="9"/>
  <c r="K7" i="9"/>
  <c r="N7" i="9" s="1"/>
  <c r="J7" i="9"/>
  <c r="K4" i="9"/>
  <c r="J4" i="9"/>
  <c r="L4" i="9" l="1"/>
  <c r="L8" i="9"/>
  <c r="N4" i="9"/>
  <c r="L7" i="9"/>
  <c r="K2" i="9" l="1"/>
  <c r="N2" i="9" s="1"/>
  <c r="J2" i="9"/>
  <c r="W8" i="5"/>
  <c r="AB8" i="5" s="1"/>
  <c r="AC8" i="5" s="1"/>
  <c r="L2" i="9" l="1"/>
  <c r="W2" i="5" l="1"/>
  <c r="W3" i="5" l="1"/>
  <c r="J3" i="10" l="1"/>
  <c r="K3" i="10" s="1"/>
  <c r="M3" i="10" l="1"/>
  <c r="E3" i="1" l="1"/>
  <c r="J6" i="1" l="1"/>
  <c r="N8" i="1"/>
  <c r="I7" i="1" l="1"/>
  <c r="I6" i="1"/>
  <c r="I8" i="1" s="1"/>
  <c r="M13" i="1" s="1"/>
  <c r="I9" i="1" l="1"/>
  <c r="M14" i="1" s="1"/>
  <c r="M15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10" i="1" l="1"/>
  <c r="M8" i="1"/>
  <c r="M9" i="1"/>
  <c r="M6" i="10" l="1"/>
  <c r="M5" i="10"/>
  <c r="J5" i="10" l="1"/>
  <c r="K5" i="10" s="1"/>
  <c r="T1" i="10" l="1"/>
  <c r="J2" i="10" l="1"/>
  <c r="K2" i="10" s="1"/>
  <c r="M2" i="10" s="1"/>
  <c r="J6" i="10" l="1"/>
  <c r="K6" i="10" s="1"/>
  <c r="AB3" i="5" l="1"/>
  <c r="AC3" i="5" s="1"/>
  <c r="E4" i="1" l="1"/>
  <c r="E2" i="1" l="1"/>
  <c r="AB2" i="5" l="1"/>
  <c r="AC2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2" authorId="0" shapeId="0" xr:uid="{AE225F03-B52B-44B9-9D34-8C65E6D15C2A}">
      <text>
        <r>
          <rPr>
            <i/>
            <sz val="12"/>
            <color indexed="81"/>
            <rFont val="Times New Roman"/>
            <family val="1"/>
          </rPr>
          <t>mage armor +4
shield of faith +3</t>
        </r>
      </text>
    </comment>
    <comment ref="C3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3" authorId="0" shapeId="0" xr:uid="{7DBCDE3B-CCA9-4DD1-97FE-EA88D2A72026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<sst xmlns="http://schemas.openxmlformats.org/spreadsheetml/2006/main" count="334" uniqueCount="157">
  <si>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</si>
  <si>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</si>
  <si>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</si>
  <si>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</si>
  <si>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</si>
  <si>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</si>
  <si>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</si>
  <si>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</si>
  <si>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</si>
  <si>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</si>
  <si>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</si>
  <si>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</si>
  <si>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</si>
  <si>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</si>
  <si>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</si>
  <si>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</si>
  <si>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</si>
  <si>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</si>
  <si>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</si>
  <si>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</si>
  <si>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</si>
  <si>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</si>
  <si>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</si>
  <si>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</si>
  <si>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</si>
  <si>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</si>
  <si>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</si>
  <si>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</si>
  <si>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</si>
  <si>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</si>
  <si>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</si>
  <si>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</si>
  <si>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</si>
  <si>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</si>
  <si>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</si>
  <si>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</si>
  <si>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</si>
  <si>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</si>
  <si>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</si>
  <si>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</si>
  <si>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</si>
  <si>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</si>
  <si>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</si>
  <si>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</si>
  <si>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</si>
  <si>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</si>
  <si>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</si>
  <si>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</si>
  <si>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</si>
  <si>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</si>
  <si>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</si>
  <si>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</si>
  <si>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</si>
  <si>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</si>
  <si>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</si>
  <si>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</si>
  <si>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</si>
  <si>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</si>
  <si>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</si>
  <si>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</si>
  <si>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</si>
  <si>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</si>
  <si>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</si>
  <si>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</si>
  <si>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</si>
  <si>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</si>
  <si>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</si>
  <si>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</si>
  <si>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</si>
  <si>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</si>
  <si>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</si>
  <si>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</si>
  <si>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</si>
  <si>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</si>
  <si>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</si>
  <si>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</si>
  <si>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</si>
  <si>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</si>
  <si>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</si>
  <si>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</si>
  <si>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</si>
  <si>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</si>
  <si>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</si>
  <si>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</si>
  <si>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</si>
  <si>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</si>
  <si>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</si>
  <si>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</si>
  <si>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</si>
  <si>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</si>
  <si>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</si>
  <si>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</si>
  <si>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</si>
  <si>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</si>
  <si>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</si>
  <si>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</si>
  <si>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</si>
  <si>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</si>
  <si>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Saradette</t>
  </si>
  <si>
    <t>Party</t>
  </si>
  <si>
    <t>Time @ Round 1</t>
  </si>
  <si>
    <t>Current Time</t>
  </si>
  <si>
    <t>Result</t>
  </si>
  <si>
    <t>Rogue / Illusionist / Artificer</t>
  </si>
  <si>
    <t>Tore</t>
  </si>
  <si>
    <t>Levels</t>
  </si>
  <si>
    <t>Cleric of Lurue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</si>
  <si>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</si>
  <si>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</si>
  <si>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</si>
  <si>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</si>
  <si>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</si>
  <si>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</si>
  <si>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R20</t>
  </si>
  <si>
    <t>R30+20</t>
  </si>
  <si>
    <t>Umbrasy</t>
  </si>
  <si>
    <t>Ravace</t>
  </si>
  <si>
    <t>Phaerilda</t>
  </si>
  <si>
    <t>Samber</t>
  </si>
  <si>
    <t>Tibidoc</t>
  </si>
  <si>
    <t>Samber (M)</t>
  </si>
  <si>
    <t>Tibidoc (M)</t>
  </si>
  <si>
    <t>Ninja</t>
  </si>
  <si>
    <t>Rogue 6 Assassin 3</t>
  </si>
  <si>
    <t>Rogue</t>
  </si>
  <si>
    <t>Factotum</t>
  </si>
  <si>
    <t>Sorceress</t>
  </si>
  <si>
    <t>Assailants</t>
  </si>
  <si>
    <t>Grapple</t>
  </si>
  <si>
    <t>Poisoned Dagger</t>
  </si>
  <si>
    <t>Light Crossbow +1</t>
  </si>
  <si>
    <t>Rapier +1</t>
  </si>
  <si>
    <t>Light Crossbow +2</t>
  </si>
  <si>
    <t>Poisoned Shiruken</t>
  </si>
  <si>
    <t>Kama +2</t>
  </si>
  <si>
    <t>Hand Crossbow +1</t>
  </si>
  <si>
    <t>Poisoned Dagger +1</t>
  </si>
  <si>
    <t>Poisoned Darts +1</t>
  </si>
  <si>
    <t>Quarterstaff +1</t>
  </si>
  <si>
    <t>Dagger +1</t>
  </si>
  <si>
    <t>1d3+2</t>
  </si>
  <si>
    <t>1d3+1</t>
  </si>
  <si>
    <t>1d4+1</t>
  </si>
  <si>
    <t>1d2</t>
  </si>
  <si>
    <t>1d3</t>
  </si>
  <si>
    <t>Touch Attack</t>
  </si>
  <si>
    <t>varies</t>
  </si>
  <si>
    <t>Sudden Strike +4d6</t>
  </si>
  <si>
    <t>Sneak +3d6</t>
  </si>
  <si>
    <t>Sneak +4d6</t>
  </si>
  <si>
    <t>Kama, 2nd Attack</t>
  </si>
  <si>
    <t>1d6+2</t>
  </si>
  <si>
    <t>Quarterstaff, 2nd Attack</t>
  </si>
  <si>
    <t>Dagger +1, 2nd Attack</t>
  </si>
  <si>
    <t>Sanctuary</t>
  </si>
  <si>
    <t>Deep Slumber</t>
  </si>
  <si>
    <t>Use Magic Device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</si>
</sst>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6" fillId="0" borderId="0"/>
  </cellStyleXfs>
  <cellXfs count="19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29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4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4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7" xfId="1" applyBorder="1" applyAlignment="1">
      <alignment horizontal="center" vertical="center"/>
    </xf>
    <xf numFmtId="0" fontId="3" fillId="2" borderId="58" xfId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15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  <color rgb="FFFF0066"/>
      <color rgb="FF00FFFF"/>
      <color rgb="FF99FF99"/>
      <color rgb="FFCCFFCC"/>
      <color rgb="FF99FFCC"/>
      <color rgb="FF00FF00"/>
      <color rgb="FF0000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13</c:v>
                </c:pt>
                <c:pt idx="5">
                  <c:v>11</c:v>
                </c:pt>
                <c:pt idx="6">
                  <c:v>17</c:v>
                </c:pt>
                <c:pt idx="7">
                  <c:v>18</c:v>
                </c:pt>
                <c:pt idx="8">
                  <c:v>21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21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13</c:v>
                </c:pt>
                <c:pt idx="4">
                  <c:v>14</c:v>
                </c:pt>
                <c:pt idx="5">
                  <c:v>22</c:v>
                </c:pt>
                <c:pt idx="6">
                  <c:v>19</c:v>
                </c:pt>
                <c:pt idx="7">
                  <c:v>21</c:v>
                </c:pt>
                <c:pt idx="8">
                  <c:v>30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14</c:v>
                </c:pt>
                <c:pt idx="3">
                  <c:v>15</c:v>
                </c:pt>
                <c:pt idx="4">
                  <c:v>27</c:v>
                </c:pt>
                <c:pt idx="5">
                  <c:v>30</c:v>
                </c:pt>
                <c:pt idx="6">
                  <c:v>30</c:v>
                </c:pt>
                <c:pt idx="7">
                  <c:v>31</c:v>
                </c:pt>
                <c:pt idx="8">
                  <c:v>44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</c:v>
                </c:pt>
                <c:pt idx="1">
                  <c:v>11</c:v>
                </c:pt>
                <c:pt idx="2">
                  <c:v>16</c:v>
                </c:pt>
                <c:pt idx="3">
                  <c:v>26</c:v>
                </c:pt>
                <c:pt idx="4">
                  <c:v>30</c:v>
                </c:pt>
                <c:pt idx="5">
                  <c:v>46</c:v>
                </c:pt>
                <c:pt idx="6">
                  <c:v>33</c:v>
                </c:pt>
                <c:pt idx="7">
                  <c:v>48</c:v>
                </c:pt>
                <c:pt idx="8">
                  <c:v>52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17</c:v>
                </c:pt>
                <c:pt idx="2">
                  <c:v>22</c:v>
                </c:pt>
                <c:pt idx="3">
                  <c:v>45</c:v>
                </c:pt>
                <c:pt idx="4">
                  <c:v>25</c:v>
                </c:pt>
                <c:pt idx="5">
                  <c:v>48</c:v>
                </c:pt>
                <c:pt idx="6">
                  <c:v>38</c:v>
                </c:pt>
                <c:pt idx="7">
                  <c:v>57</c:v>
                </c:pt>
                <c:pt idx="8">
                  <c:v>59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9</c:v>
                </c:pt>
                <c:pt idx="2">
                  <c:v>28</c:v>
                </c:pt>
                <c:pt idx="3">
                  <c:v>16</c:v>
                </c:pt>
                <c:pt idx="4">
                  <c:v>75</c:v>
                </c:pt>
                <c:pt idx="5">
                  <c:v>55</c:v>
                </c:pt>
                <c:pt idx="6">
                  <c:v>64</c:v>
                </c:pt>
                <c:pt idx="7">
                  <c:v>94</c:v>
                </c:pt>
                <c:pt idx="8">
                  <c:v>113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17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16</c:v>
                </c:pt>
                <c:pt idx="5">
                  <c:v>22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26</c:v>
                </c:pt>
                <c:pt idx="5">
                  <c:v>45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11</c:v>
                </c:pt>
                <c:pt idx="2">
                  <c:v>14</c:v>
                </c:pt>
                <c:pt idx="3">
                  <c:v>27</c:v>
                </c:pt>
                <c:pt idx="4">
                  <c:v>30</c:v>
                </c:pt>
                <c:pt idx="5">
                  <c:v>25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18</c:v>
                </c:pt>
                <c:pt idx="2">
                  <c:v>22</c:v>
                </c:pt>
                <c:pt idx="3">
                  <c:v>30</c:v>
                </c:pt>
                <c:pt idx="4">
                  <c:v>46</c:v>
                </c:pt>
                <c:pt idx="5">
                  <c:v>48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30</c:v>
                </c:pt>
                <c:pt idx="4">
                  <c:v>33</c:v>
                </c:pt>
                <c:pt idx="5">
                  <c:v>38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18</c:v>
                </c:pt>
                <c:pt idx="1">
                  <c:v>23</c:v>
                </c:pt>
                <c:pt idx="2">
                  <c:v>21</c:v>
                </c:pt>
                <c:pt idx="3">
                  <c:v>31</c:v>
                </c:pt>
                <c:pt idx="4">
                  <c:v>48</c:v>
                </c:pt>
                <c:pt idx="5">
                  <c:v>57</c:v>
                </c:pt>
                <c:pt idx="6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21</c:v>
                </c:pt>
                <c:pt idx="1">
                  <c:v>21</c:v>
                </c:pt>
                <c:pt idx="2">
                  <c:v>30</c:v>
                </c:pt>
                <c:pt idx="3">
                  <c:v>44</c:v>
                </c:pt>
                <c:pt idx="4">
                  <c:v>52</c:v>
                </c:pt>
                <c:pt idx="5">
                  <c:v>59</c:v>
                </c:pt>
                <c:pt idx="6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21</c:v>
                </c:pt>
                <c:pt idx="1">
                  <c:v>27</c:v>
                </c:pt>
                <c:pt idx="2">
                  <c:v>27</c:v>
                </c:pt>
                <c:pt idx="3">
                  <c:v>46</c:v>
                </c:pt>
                <c:pt idx="4">
                  <c:v>67</c:v>
                </c:pt>
                <c:pt idx="5">
                  <c:v>77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13</c:v>
                </c:pt>
                <c:pt idx="5">
                  <c:v>11</c:v>
                </c:pt>
                <c:pt idx="6">
                  <c:v>17</c:v>
                </c:pt>
                <c:pt idx="7">
                  <c:v>18</c:v>
                </c:pt>
                <c:pt idx="8">
                  <c:v>21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21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13</c:v>
                </c:pt>
                <c:pt idx="4">
                  <c:v>14</c:v>
                </c:pt>
                <c:pt idx="5">
                  <c:v>22</c:v>
                </c:pt>
                <c:pt idx="6">
                  <c:v>19</c:v>
                </c:pt>
                <c:pt idx="7">
                  <c:v>21</c:v>
                </c:pt>
                <c:pt idx="8">
                  <c:v>30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14</c:v>
                </c:pt>
                <c:pt idx="3">
                  <c:v>15</c:v>
                </c:pt>
                <c:pt idx="4">
                  <c:v>27</c:v>
                </c:pt>
                <c:pt idx="5">
                  <c:v>30</c:v>
                </c:pt>
                <c:pt idx="6">
                  <c:v>30</c:v>
                </c:pt>
                <c:pt idx="7">
                  <c:v>31</c:v>
                </c:pt>
                <c:pt idx="8">
                  <c:v>44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</c:v>
                </c:pt>
                <c:pt idx="1">
                  <c:v>11</c:v>
                </c:pt>
                <c:pt idx="2">
                  <c:v>16</c:v>
                </c:pt>
                <c:pt idx="3">
                  <c:v>26</c:v>
                </c:pt>
                <c:pt idx="4">
                  <c:v>30</c:v>
                </c:pt>
                <c:pt idx="5">
                  <c:v>46</c:v>
                </c:pt>
                <c:pt idx="6">
                  <c:v>33</c:v>
                </c:pt>
                <c:pt idx="7">
                  <c:v>48</c:v>
                </c:pt>
                <c:pt idx="8">
                  <c:v>52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17</c:v>
                </c:pt>
                <c:pt idx="2">
                  <c:v>22</c:v>
                </c:pt>
                <c:pt idx="3">
                  <c:v>45</c:v>
                </c:pt>
                <c:pt idx="4">
                  <c:v>25</c:v>
                </c:pt>
                <c:pt idx="5">
                  <c:v>48</c:v>
                </c:pt>
                <c:pt idx="6">
                  <c:v>38</c:v>
                </c:pt>
                <c:pt idx="7">
                  <c:v>57</c:v>
                </c:pt>
                <c:pt idx="8">
                  <c:v>59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9</c:v>
                </c:pt>
                <c:pt idx="2">
                  <c:v>28</c:v>
                </c:pt>
                <c:pt idx="3">
                  <c:v>16</c:v>
                </c:pt>
                <c:pt idx="4">
                  <c:v>75</c:v>
                </c:pt>
                <c:pt idx="5">
                  <c:v>55</c:v>
                </c:pt>
                <c:pt idx="6">
                  <c:v>64</c:v>
                </c:pt>
                <c:pt idx="7">
                  <c:v>94</c:v>
                </c:pt>
                <c:pt idx="8">
                  <c:v>113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tabSelected="1" zoomScaleNormal="100" workbookViewId="0"/>
  </sheetViews>
  <sheetFormatPr defaultRowHeight="15.6" x14ac:dyDescent="0.3"/>
  <cols>
    <col min="1" max="1" width="9.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11.19921875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4.19921875" style="43" bestFit="1" customWidth="1"/>
    <col min="11" max="11" width="3" style="43" customWidth="1"/>
    <col min="12" max="12" width="14.09765625" style="43" customWidth="1"/>
    <col min="13" max="13" width="3.69921875" style="43" bestFit="1" customWidth="1"/>
    <col min="14" max="14" width="16.5" style="43" bestFit="1" customWidth="1"/>
    <col min="15" max="16384" width="8.796875" style="43"/>
  </cols>
  <sheetData>
    <row r="1" spans="1:14" s="38" customFormat="1" ht="31.8" thickBot="1" x14ac:dyDescent="0.35">
      <c r="A1" s="163" t="s">
        <v>0</v>
      </c>
      <c r="B1" s="163" t="s">
        <v>1</v>
      </c>
      <c r="C1" s="163" t="s">
        <v>2</v>
      </c>
      <c r="D1" s="164" t="s">
        <v>3</v>
      </c>
      <c r="E1" s="37" t="s">
        <v>4</v>
      </c>
      <c r="F1" s="163" t="s">
        <v>108</v>
      </c>
      <c r="H1" s="39" t="s">
        <v>107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188" t="s">
        <v>98</v>
      </c>
      <c r="B2" s="188">
        <v>1</v>
      </c>
      <c r="C2" s="187">
        <v>3</v>
      </c>
      <c r="D2" s="45">
        <v>14</v>
      </c>
      <c r="E2" s="187">
        <f>SUM(C2:D2)</f>
        <v>17</v>
      </c>
      <c r="F2" s="44" t="s">
        <v>96</v>
      </c>
      <c r="H2" s="71" t="s">
        <v>0</v>
      </c>
      <c r="I2" s="72" t="s">
        <v>20</v>
      </c>
      <c r="J2" s="73" t="s">
        <v>105</v>
      </c>
      <c r="L2" s="130" t="s">
        <v>0</v>
      </c>
      <c r="M2" s="131" t="s">
        <v>81</v>
      </c>
      <c r="N2" s="132" t="s">
        <v>63</v>
      </c>
    </row>
    <row r="3" spans="1:14" x14ac:dyDescent="0.3">
      <c r="A3" s="150" t="s">
        <v>127</v>
      </c>
      <c r="B3" s="150">
        <v>2</v>
      </c>
      <c r="C3" s="44">
        <v>2</v>
      </c>
      <c r="D3" s="45">
        <v>10</v>
      </c>
      <c r="E3" s="44">
        <f>SUM(C3:D3)</f>
        <v>12</v>
      </c>
      <c r="F3" s="44" t="s">
        <v>96</v>
      </c>
      <c r="H3" s="74" t="s">
        <v>104</v>
      </c>
      <c r="I3" s="70">
        <v>10</v>
      </c>
      <c r="J3" s="75" t="s">
        <v>106</v>
      </c>
      <c r="L3" s="133" t="s">
        <v>116</v>
      </c>
      <c r="M3" s="120">
        <v>9</v>
      </c>
      <c r="N3" s="134" t="s">
        <v>123</v>
      </c>
    </row>
    <row r="4" spans="1:14" x14ac:dyDescent="0.3">
      <c r="A4" s="70" t="s">
        <v>104</v>
      </c>
      <c r="B4" s="70">
        <v>1</v>
      </c>
      <c r="C4" s="44">
        <v>2</v>
      </c>
      <c r="D4" s="45">
        <v>7</v>
      </c>
      <c r="E4" s="44">
        <f>SUM(C4:D4)</f>
        <v>9</v>
      </c>
      <c r="F4" s="44" t="s">
        <v>5</v>
      </c>
      <c r="H4" s="180"/>
      <c r="I4" s="63"/>
      <c r="J4" s="189"/>
      <c r="L4" s="133" t="s">
        <v>120</v>
      </c>
      <c r="M4" s="120">
        <v>9</v>
      </c>
      <c r="N4" s="134" t="s">
        <v>122</v>
      </c>
    </row>
    <row r="5" spans="1:14" ht="16.2" thickBot="1" x14ac:dyDescent="0.35">
      <c r="H5" s="177" t="s">
        <v>98</v>
      </c>
      <c r="I5" s="178">
        <v>10</v>
      </c>
      <c r="J5" s="179" t="s">
        <v>103</v>
      </c>
      <c r="L5" s="133" t="s">
        <v>117</v>
      </c>
      <c r="M5" s="120">
        <v>8</v>
      </c>
      <c r="N5" s="134" t="s">
        <v>124</v>
      </c>
    </row>
    <row r="6" spans="1:14" x14ac:dyDescent="0.3">
      <c r="D6" s="45">
        <f ca="1">RANDBETWEEN(1,20)</f>
        <v>8</v>
      </c>
      <c r="H6" s="76" t="s">
        <v>21</v>
      </c>
      <c r="I6" s="171">
        <f>SUM(I3:I5)</f>
        <v>20</v>
      </c>
      <c r="J6" s="175" t="str">
        <f>CONCATENATE("Average Level: ",ROUND(AVERAGE(I3:I5),0))</f>
        <v>Average Level: 10</v>
      </c>
      <c r="L6" s="133" t="s">
        <v>115</v>
      </c>
      <c r="M6" s="120">
        <v>7</v>
      </c>
      <c r="N6" s="134" t="s">
        <v>126</v>
      </c>
    </row>
    <row r="7" spans="1:14" ht="16.2" thickBot="1" x14ac:dyDescent="0.35">
      <c r="H7" s="76" t="s">
        <v>22</v>
      </c>
      <c r="I7" s="77">
        <f>COUNT(I3:I5)</f>
        <v>2</v>
      </c>
      <c r="J7" s="78"/>
      <c r="L7" s="172" t="s">
        <v>121</v>
      </c>
      <c r="M7" s="173">
        <v>7</v>
      </c>
      <c r="N7" s="174" t="s">
        <v>125</v>
      </c>
    </row>
    <row r="8" spans="1:14" x14ac:dyDescent="0.3">
      <c r="H8" s="76" t="s">
        <v>24</v>
      </c>
      <c r="I8" s="79">
        <f>I6/4</f>
        <v>5</v>
      </c>
      <c r="J8" s="75" t="s">
        <v>25</v>
      </c>
      <c r="L8" s="135" t="s">
        <v>21</v>
      </c>
      <c r="M8" s="162">
        <f>SUM(M3:M7)</f>
        <v>40</v>
      </c>
      <c r="N8" s="176" t="str">
        <f>CONCATENATE("Average Level: ",ROUND(AVERAGE(M3:M7),0))</f>
        <v>Average Level: 8</v>
      </c>
    </row>
    <row r="9" spans="1:14" ht="16.2" thickBot="1" x14ac:dyDescent="0.35">
      <c r="H9" s="80" t="s">
        <v>26</v>
      </c>
      <c r="I9" s="81">
        <f>I8*2</f>
        <v>10</v>
      </c>
      <c r="J9" s="82" t="s">
        <v>27</v>
      </c>
      <c r="L9" s="135" t="s">
        <v>95</v>
      </c>
      <c r="M9" s="136">
        <f>AVERAGE(M3:M7)</f>
        <v>8</v>
      </c>
      <c r="N9" s="134"/>
    </row>
    <row r="10" spans="1:14" ht="16.8" thickTop="1" thickBot="1" x14ac:dyDescent="0.35">
      <c r="B10" s="43"/>
      <c r="C10" s="43"/>
      <c r="D10" s="43"/>
      <c r="E10" s="43"/>
      <c r="F10" s="43"/>
      <c r="L10" s="137" t="s">
        <v>22</v>
      </c>
      <c r="M10" s="138">
        <f>COUNT(M3:M7)</f>
        <v>5</v>
      </c>
      <c r="N10" s="139"/>
    </row>
    <row r="11" spans="1:14" ht="16.2" thickTop="1" x14ac:dyDescent="0.3"/>
    <row r="12" spans="1:14" x14ac:dyDescent="0.3">
      <c r="N12" s="83"/>
    </row>
    <row r="13" spans="1:14" x14ac:dyDescent="0.3">
      <c r="L13" s="84" t="s">
        <v>28</v>
      </c>
      <c r="M13" s="85">
        <f>I8</f>
        <v>5</v>
      </c>
      <c r="N13" s="83"/>
    </row>
    <row r="14" spans="1:14" x14ac:dyDescent="0.3">
      <c r="L14" s="84" t="s">
        <v>29</v>
      </c>
      <c r="M14" s="85">
        <f>I9</f>
        <v>10</v>
      </c>
      <c r="N14" s="83"/>
    </row>
    <row r="15" spans="1:14" x14ac:dyDescent="0.3">
      <c r="L15" s="84" t="s">
        <v>30</v>
      </c>
      <c r="M15" s="85">
        <f>I6</f>
        <v>20</v>
      </c>
      <c r="N15" s="83"/>
    </row>
    <row r="17" spans="12:13" x14ac:dyDescent="0.3">
      <c r="L17" s="86" t="s">
        <v>31</v>
      </c>
      <c r="M17" s="85">
        <f>M8</f>
        <v>40</v>
      </c>
    </row>
  </sheetData>
  <sortState xmlns:xlrd2="http://schemas.microsoft.com/office/spreadsheetml/2017/richdata2" ref="A2:F5">
    <sortCondition descending="1" ref="E2:E5"/>
    <sortCondition descending="1" ref="C2:C5"/>
  </sortState>
  <conditionalFormatting sqref="M17">
    <cfRule type="cellIs" dxfId="151" priority="1434" operator="greaterThan">
      <formula>$M$15</formula>
    </cfRule>
    <cfRule type="cellIs" dxfId="150" priority="1435" operator="between">
      <formula>$M$14</formula>
      <formula>$M$15</formula>
    </cfRule>
    <cfRule type="cellIs" dxfId="149" priority="1436" operator="between">
      <formula>$M$13</formula>
      <formula>$M$14</formula>
    </cfRule>
    <cfRule type="cellIs" dxfId="148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6.5976562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68" t="s">
        <v>70</v>
      </c>
      <c r="B1" s="169" t="s">
        <v>71</v>
      </c>
      <c r="C1" s="169" t="s">
        <v>72</v>
      </c>
      <c r="D1" s="168" t="s">
        <v>73</v>
      </c>
      <c r="E1" s="168" t="s">
        <v>93</v>
      </c>
      <c r="F1" s="168" t="s">
        <v>92</v>
      </c>
      <c r="G1" s="168" t="s">
        <v>91</v>
      </c>
      <c r="H1" s="168" t="s">
        <v>90</v>
      </c>
      <c r="I1" s="168" t="s">
        <v>94</v>
      </c>
      <c r="J1" s="168" t="s">
        <v>74</v>
      </c>
      <c r="K1" s="168" t="s">
        <v>75</v>
      </c>
      <c r="L1" s="168" t="s">
        <v>76</v>
      </c>
      <c r="M1" s="168" t="s">
        <v>77</v>
      </c>
      <c r="O1" s="153" t="s">
        <v>78</v>
      </c>
      <c r="P1" s="67">
        <v>9</v>
      </c>
      <c r="Q1" s="154" t="s">
        <v>100</v>
      </c>
      <c r="R1" s="155">
        <v>0.5</v>
      </c>
      <c r="S1" s="156" t="s">
        <v>101</v>
      </c>
      <c r="T1" s="155">
        <f>R1+((P1)/(24*60*10))</f>
        <v>0.50062499999999999</v>
      </c>
    </row>
    <row r="2" spans="1:20" ht="16.8" x14ac:dyDescent="0.3">
      <c r="A2" s="167" t="s">
        <v>104</v>
      </c>
      <c r="B2" s="94" t="s">
        <v>154</v>
      </c>
      <c r="C2" s="94">
        <v>8</v>
      </c>
      <c r="D2" s="94">
        <v>8</v>
      </c>
      <c r="E2" s="165" t="s">
        <v>84</v>
      </c>
      <c r="F2" s="165" t="s">
        <v>79</v>
      </c>
      <c r="G2" s="165" t="s">
        <v>79</v>
      </c>
      <c r="H2" s="165" t="s">
        <v>79</v>
      </c>
      <c r="I2" s="94"/>
      <c r="J2" s="94">
        <f t="shared" ref="J2:J6" si="0">IF($E2="þ",$D2,IF($F2="þ",($D2*10),IF($G2="þ",($D2*100),IF($H2="þ",($D2*600),$I2))))</f>
        <v>8</v>
      </c>
      <c r="K2" s="94">
        <f t="shared" ref="K2:K3" si="1">J2+C2</f>
        <v>16</v>
      </c>
      <c r="L2" s="57" t="s">
        <v>84</v>
      </c>
      <c r="M2" s="166" t="str">
        <f t="shared" ref="M2:M6" si="2">IF(C2="","",IF(K2&lt;=$P$1,"þ","q"))</f>
        <v>q</v>
      </c>
    </row>
    <row r="3" spans="1:20" ht="16.8" x14ac:dyDescent="0.3">
      <c r="A3" s="145" t="s">
        <v>104</v>
      </c>
      <c r="B3" s="56" t="s">
        <v>155</v>
      </c>
      <c r="C3" s="56">
        <v>8</v>
      </c>
      <c r="D3" s="56">
        <v>8</v>
      </c>
      <c r="E3" s="57" t="s">
        <v>79</v>
      </c>
      <c r="F3" s="57" t="s">
        <v>84</v>
      </c>
      <c r="G3" s="57" t="s">
        <v>79</v>
      </c>
      <c r="H3" s="57" t="s">
        <v>79</v>
      </c>
      <c r="I3" s="56"/>
      <c r="J3" s="56">
        <f t="shared" si="0"/>
        <v>80</v>
      </c>
      <c r="K3" s="56">
        <f t="shared" si="1"/>
        <v>88</v>
      </c>
      <c r="L3" s="57" t="s">
        <v>84</v>
      </c>
      <c r="M3" s="58" t="str">
        <f t="shared" ref="M3" si="3">IF(C3="","",IF(K3&lt;=$P$1,"þ","q"))</f>
        <v>q</v>
      </c>
    </row>
    <row r="4" spans="1:20" ht="16.8" x14ac:dyDescent="0.3">
      <c r="A4" s="62" t="s">
        <v>98</v>
      </c>
      <c r="B4" s="60"/>
      <c r="C4" s="61"/>
      <c r="D4" s="56"/>
      <c r="E4" s="57" t="s">
        <v>79</v>
      </c>
      <c r="F4" s="57" t="s">
        <v>79</v>
      </c>
      <c r="G4" s="57" t="s">
        <v>79</v>
      </c>
      <c r="H4" s="57" t="s">
        <v>79</v>
      </c>
      <c r="I4" s="56"/>
      <c r="J4" s="56">
        <f t="shared" si="0"/>
        <v>0</v>
      </c>
      <c r="K4" s="56">
        <f t="shared" ref="K4:K5" si="4">J4+C4</f>
        <v>0</v>
      </c>
      <c r="L4" s="57" t="s">
        <v>79</v>
      </c>
      <c r="M4" s="58" t="str">
        <f t="shared" ref="M4" si="5">IF(C4="","",IF(K4&lt;=$P$1,"þ","q"))</f>
        <v/>
      </c>
      <c r="O4" s="69"/>
      <c r="Q4" s="69"/>
    </row>
    <row r="5" spans="1:20" ht="16.8" x14ac:dyDescent="0.3">
      <c r="A5" s="62" t="s">
        <v>98</v>
      </c>
      <c r="B5" s="60"/>
      <c r="C5" s="61"/>
      <c r="D5" s="56"/>
      <c r="E5" s="57" t="s">
        <v>79</v>
      </c>
      <c r="F5" s="57" t="s">
        <v>79</v>
      </c>
      <c r="G5" s="57" t="s">
        <v>79</v>
      </c>
      <c r="H5" s="57" t="s">
        <v>79</v>
      </c>
      <c r="I5" s="56"/>
      <c r="J5" s="56">
        <f t="shared" si="0"/>
        <v>0</v>
      </c>
      <c r="K5" s="56">
        <f t="shared" si="4"/>
        <v>0</v>
      </c>
      <c r="L5" s="57" t="s">
        <v>79</v>
      </c>
      <c r="M5" s="58" t="str">
        <f t="shared" si="2"/>
        <v/>
      </c>
      <c r="O5" s="69"/>
      <c r="Q5" s="69"/>
    </row>
    <row r="6" spans="1:20" ht="16.8" x14ac:dyDescent="0.3">
      <c r="A6" s="62" t="s">
        <v>98</v>
      </c>
      <c r="B6" s="60"/>
      <c r="C6" s="61"/>
      <c r="D6" s="56"/>
      <c r="E6" s="57" t="s">
        <v>79</v>
      </c>
      <c r="F6" s="57" t="s">
        <v>79</v>
      </c>
      <c r="G6" s="57" t="s">
        <v>79</v>
      </c>
      <c r="H6" s="57" t="s">
        <v>79</v>
      </c>
      <c r="I6" s="56"/>
      <c r="J6" s="56">
        <f t="shared" si="0"/>
        <v>0</v>
      </c>
      <c r="K6" s="56">
        <f t="shared" ref="K6" si="6">J6+C6</f>
        <v>0</v>
      </c>
      <c r="L6" s="57" t="s">
        <v>79</v>
      </c>
      <c r="M6" s="58" t="str">
        <f t="shared" si="2"/>
        <v/>
      </c>
      <c r="O6" s="69"/>
      <c r="Q6" s="69"/>
    </row>
  </sheetData>
  <sortState xmlns:xlrd2="http://schemas.microsoft.com/office/spreadsheetml/2017/richdata2" ref="A2:M6">
    <sortCondition ref="A2:A6"/>
    <sortCondition ref="C2:C6"/>
  </sortState>
  <conditionalFormatting sqref="M2 L2:L6">
    <cfRule type="cellIs" dxfId="147" priority="1543" stopIfTrue="1" operator="equal">
      <formula>"þ"</formula>
    </cfRule>
  </conditionalFormatting>
  <conditionalFormatting sqref="K2">
    <cfRule type="cellIs" dxfId="146" priority="1542" operator="lessThan">
      <formula>$P$1</formula>
    </cfRule>
  </conditionalFormatting>
  <conditionalFormatting sqref="M6">
    <cfRule type="cellIs" dxfId="145" priority="1072" stopIfTrue="1" operator="equal">
      <formula>"þ"</formula>
    </cfRule>
  </conditionalFormatting>
  <conditionalFormatting sqref="M6">
    <cfRule type="cellIs" dxfId="144" priority="1071" stopIfTrue="1" operator="equal">
      <formula>"þ"</formula>
    </cfRule>
  </conditionalFormatting>
  <conditionalFormatting sqref="E6 H6">
    <cfRule type="cellIs" dxfId="143" priority="1069" stopIfTrue="1" operator="equal">
      <formula>"þ"</formula>
    </cfRule>
  </conditionalFormatting>
  <conditionalFormatting sqref="E6 H6">
    <cfRule type="cellIs" dxfId="142" priority="1068" stopIfTrue="1" operator="equal">
      <formula>"þ"</formula>
    </cfRule>
  </conditionalFormatting>
  <conditionalFormatting sqref="F6">
    <cfRule type="cellIs" dxfId="141" priority="1065" stopIfTrue="1" operator="equal">
      <formula>"þ"</formula>
    </cfRule>
  </conditionalFormatting>
  <conditionalFormatting sqref="K6">
    <cfRule type="cellIs" dxfId="140" priority="1070" operator="lessThan">
      <formula>$P$1</formula>
    </cfRule>
  </conditionalFormatting>
  <conditionalFormatting sqref="G6">
    <cfRule type="cellIs" dxfId="139" priority="1067" stopIfTrue="1" operator="equal">
      <formula>"þ"</formula>
    </cfRule>
  </conditionalFormatting>
  <conditionalFormatting sqref="G6">
    <cfRule type="cellIs" dxfId="138" priority="1066" stopIfTrue="1" operator="equal">
      <formula>"þ"</formula>
    </cfRule>
  </conditionalFormatting>
  <conditionalFormatting sqref="F6">
    <cfRule type="cellIs" dxfId="137" priority="1064" stopIfTrue="1" operator="equal">
      <formula>"þ"</formula>
    </cfRule>
  </conditionalFormatting>
  <conditionalFormatting sqref="L6">
    <cfRule type="cellIs" dxfId="136" priority="1063" stopIfTrue="1" operator="equal">
      <formula>"þ"</formula>
    </cfRule>
  </conditionalFormatting>
  <conditionalFormatting sqref="M4">
    <cfRule type="cellIs" dxfId="135" priority="1060" stopIfTrue="1" operator="equal">
      <formula>"þ"</formula>
    </cfRule>
  </conditionalFormatting>
  <conditionalFormatting sqref="M4">
    <cfRule type="cellIs" dxfId="134" priority="1059" stopIfTrue="1" operator="equal">
      <formula>"þ"</formula>
    </cfRule>
  </conditionalFormatting>
  <conditionalFormatting sqref="K4">
    <cfRule type="cellIs" dxfId="133" priority="1058" operator="lessThan">
      <formula>$P$1</formula>
    </cfRule>
  </conditionalFormatting>
  <conditionalFormatting sqref="H4">
    <cfRule type="cellIs" dxfId="132" priority="1057" stopIfTrue="1" operator="equal">
      <formula>"þ"</formula>
    </cfRule>
  </conditionalFormatting>
  <conditionalFormatting sqref="H4">
    <cfRule type="cellIs" dxfId="131" priority="1056" stopIfTrue="1" operator="equal">
      <formula>"þ"</formula>
    </cfRule>
  </conditionalFormatting>
  <conditionalFormatting sqref="G4">
    <cfRule type="cellIs" dxfId="130" priority="1055" stopIfTrue="1" operator="equal">
      <formula>"þ"</formula>
    </cfRule>
  </conditionalFormatting>
  <conditionalFormatting sqref="G4">
    <cfRule type="cellIs" dxfId="129" priority="1054" stopIfTrue="1" operator="equal">
      <formula>"þ"</formula>
    </cfRule>
  </conditionalFormatting>
  <conditionalFormatting sqref="P1">
    <cfRule type="cellIs" dxfId="128" priority="889" operator="equal">
      <formula>0</formula>
    </cfRule>
  </conditionalFormatting>
  <conditionalFormatting sqref="T1">
    <cfRule type="cellIs" dxfId="127" priority="887" operator="equal">
      <formula>0</formula>
    </cfRule>
  </conditionalFormatting>
  <conditionalFormatting sqref="R1">
    <cfRule type="cellIs" dxfId="126" priority="888" operator="equal">
      <formula>0</formula>
    </cfRule>
  </conditionalFormatting>
  <conditionalFormatting sqref="M5">
    <cfRule type="cellIs" dxfId="125" priority="802" stopIfTrue="1" operator="equal">
      <formula>"þ"</formula>
    </cfRule>
  </conditionalFormatting>
  <conditionalFormatting sqref="M5">
    <cfRule type="cellIs" dxfId="124" priority="801" stopIfTrue="1" operator="equal">
      <formula>"þ"</formula>
    </cfRule>
  </conditionalFormatting>
  <conditionalFormatting sqref="K5">
    <cfRule type="cellIs" dxfId="123" priority="800" operator="lessThan">
      <formula>$P$1</formula>
    </cfRule>
  </conditionalFormatting>
  <conditionalFormatting sqref="E5 H5">
    <cfRule type="cellIs" dxfId="122" priority="799" stopIfTrue="1" operator="equal">
      <formula>"þ"</formula>
    </cfRule>
  </conditionalFormatting>
  <conditionalFormatting sqref="E5 H5">
    <cfRule type="cellIs" dxfId="121" priority="798" stopIfTrue="1" operator="equal">
      <formula>"þ"</formula>
    </cfRule>
  </conditionalFormatting>
  <conditionalFormatting sqref="G5">
    <cfRule type="cellIs" dxfId="120" priority="797" stopIfTrue="1" operator="equal">
      <formula>"þ"</formula>
    </cfRule>
  </conditionalFormatting>
  <conditionalFormatting sqref="G5">
    <cfRule type="cellIs" dxfId="119" priority="796" stopIfTrue="1" operator="equal">
      <formula>"þ"</formula>
    </cfRule>
  </conditionalFormatting>
  <conditionalFormatting sqref="F5">
    <cfRule type="cellIs" dxfId="118" priority="795" stopIfTrue="1" operator="equal">
      <formula>"þ"</formula>
    </cfRule>
  </conditionalFormatting>
  <conditionalFormatting sqref="F5">
    <cfRule type="cellIs" dxfId="117" priority="794" stopIfTrue="1" operator="equal">
      <formula>"þ"</formula>
    </cfRule>
  </conditionalFormatting>
  <conditionalFormatting sqref="L5">
    <cfRule type="cellIs" dxfId="116" priority="793" stopIfTrue="1" operator="equal">
      <formula>"þ"</formula>
    </cfRule>
  </conditionalFormatting>
  <conditionalFormatting sqref="L5">
    <cfRule type="cellIs" dxfId="115" priority="792" stopIfTrue="1" operator="equal">
      <formula>"þ"</formula>
    </cfRule>
  </conditionalFormatting>
  <conditionalFormatting sqref="E4">
    <cfRule type="cellIs" dxfId="114" priority="333" stopIfTrue="1" operator="equal">
      <formula>"þ"</formula>
    </cfRule>
  </conditionalFormatting>
  <conditionalFormatting sqref="F4">
    <cfRule type="cellIs" dxfId="113" priority="332" stopIfTrue="1" operator="equal">
      <formula>"þ"</formula>
    </cfRule>
  </conditionalFormatting>
  <conditionalFormatting sqref="F4">
    <cfRule type="cellIs" dxfId="112" priority="331" stopIfTrue="1" operator="equal">
      <formula>"þ"</formula>
    </cfRule>
  </conditionalFormatting>
  <conditionalFormatting sqref="M3">
    <cfRule type="cellIs" dxfId="111" priority="294" stopIfTrue="1" operator="equal">
      <formula>"þ"</formula>
    </cfRule>
  </conditionalFormatting>
  <conditionalFormatting sqref="K3">
    <cfRule type="cellIs" dxfId="110" priority="293" operator="lessThan">
      <formula>$P$1</formula>
    </cfRule>
  </conditionalFormatting>
  <conditionalFormatting sqref="L3">
    <cfRule type="cellIs" dxfId="109" priority="284" stopIfTrue="1" operator="equal">
      <formula>"þ"</formula>
    </cfRule>
  </conditionalFormatting>
  <conditionalFormatting sqref="L3">
    <cfRule type="cellIs" dxfId="108" priority="283" stopIfTrue="1" operator="equal">
      <formula>"þ"</formula>
    </cfRule>
  </conditionalFormatting>
  <conditionalFormatting sqref="E2 H2">
    <cfRule type="cellIs" dxfId="107" priority="197" stopIfTrue="1" operator="equal">
      <formula>"þ"</formula>
    </cfRule>
  </conditionalFormatting>
  <conditionalFormatting sqref="G2">
    <cfRule type="cellIs" dxfId="106" priority="196" stopIfTrue="1" operator="equal">
      <formula>"þ"</formula>
    </cfRule>
  </conditionalFormatting>
  <conditionalFormatting sqref="H3">
    <cfRule type="cellIs" dxfId="105" priority="185" stopIfTrue="1" operator="equal">
      <formula>"þ"</formula>
    </cfRule>
  </conditionalFormatting>
  <conditionalFormatting sqref="H3">
    <cfRule type="cellIs" dxfId="104" priority="184" stopIfTrue="1" operator="equal">
      <formula>"þ"</formula>
    </cfRule>
  </conditionalFormatting>
  <conditionalFormatting sqref="G3">
    <cfRule type="cellIs" dxfId="103" priority="183" stopIfTrue="1" operator="equal">
      <formula>"þ"</formula>
    </cfRule>
  </conditionalFormatting>
  <conditionalFormatting sqref="G3">
    <cfRule type="cellIs" dxfId="102" priority="182" stopIfTrue="1" operator="equal">
      <formula>"þ"</formula>
    </cfRule>
  </conditionalFormatting>
  <conditionalFormatting sqref="E3">
    <cfRule type="cellIs" dxfId="101" priority="181" stopIfTrue="1" operator="equal">
      <formula>"þ"</formula>
    </cfRule>
  </conditionalFormatting>
  <conditionalFormatting sqref="E3">
    <cfRule type="cellIs" dxfId="100" priority="180" stopIfTrue="1" operator="equal">
      <formula>"þ"</formula>
    </cfRule>
  </conditionalFormatting>
  <conditionalFormatting sqref="F3">
    <cfRule type="cellIs" dxfId="99" priority="179" stopIfTrue="1" operator="equal">
      <formula>"þ"</formula>
    </cfRule>
  </conditionalFormatting>
  <conditionalFormatting sqref="F3">
    <cfRule type="cellIs" dxfId="98" priority="178" stopIfTrue="1" operator="equal">
      <formula>"þ"</formula>
    </cfRule>
  </conditionalFormatting>
  <conditionalFormatting sqref="F3">
    <cfRule type="cellIs" dxfId="97" priority="177" stopIfTrue="1" operator="equal">
      <formula>"þ"</formula>
    </cfRule>
  </conditionalFormatting>
  <conditionalFormatting sqref="F3">
    <cfRule type="cellIs" dxfId="96" priority="176" stopIfTrue="1" operator="equal">
      <formula>"þ"</formula>
    </cfRule>
  </conditionalFormatting>
  <conditionalFormatting sqref="G3">
    <cfRule type="cellIs" dxfId="95" priority="175" stopIfTrue="1" operator="equal">
      <formula>"þ"</formula>
    </cfRule>
  </conditionalFormatting>
  <conditionalFormatting sqref="G3">
    <cfRule type="cellIs" dxfId="94" priority="174" stopIfTrue="1" operator="equal">
      <formula>"þ"</formula>
    </cfRule>
  </conditionalFormatting>
  <conditionalFormatting sqref="L2">
    <cfRule type="cellIs" dxfId="93" priority="162" stopIfTrue="1" operator="equal">
      <formula>"þ"</formula>
    </cfRule>
  </conditionalFormatting>
  <conditionalFormatting sqref="L2">
    <cfRule type="cellIs" dxfId="92" priority="163" stopIfTrue="1" operator="equal">
      <formula>"þ"</formula>
    </cfRule>
  </conditionalFormatting>
  <conditionalFormatting sqref="M4">
    <cfRule type="cellIs" dxfId="91" priority="82" stopIfTrue="1" operator="equal">
      <formula>"þ"</formula>
    </cfRule>
  </conditionalFormatting>
  <conditionalFormatting sqref="M4">
    <cfRule type="cellIs" dxfId="90" priority="81" stopIfTrue="1" operator="equal">
      <formula>"þ"</formula>
    </cfRule>
  </conditionalFormatting>
  <conditionalFormatting sqref="K4">
    <cfRule type="cellIs" dxfId="89" priority="80" operator="lessThan">
      <formula>$P$1</formula>
    </cfRule>
  </conditionalFormatting>
  <conditionalFormatting sqref="E4">
    <cfRule type="cellIs" dxfId="88" priority="79" stopIfTrue="1" operator="equal">
      <formula>"þ"</formula>
    </cfRule>
  </conditionalFormatting>
  <conditionalFormatting sqref="E4">
    <cfRule type="cellIs" dxfId="87" priority="78" stopIfTrue="1" operator="equal">
      <formula>"þ"</formula>
    </cfRule>
  </conditionalFormatting>
  <conditionalFormatting sqref="G4">
    <cfRule type="cellIs" dxfId="86" priority="77" stopIfTrue="1" operator="equal">
      <formula>"þ"</formula>
    </cfRule>
  </conditionalFormatting>
  <conditionalFormatting sqref="G4">
    <cfRule type="cellIs" dxfId="85" priority="76" stopIfTrue="1" operator="equal">
      <formula>"þ"</formula>
    </cfRule>
  </conditionalFormatting>
  <conditionalFormatting sqref="F4">
    <cfRule type="cellIs" dxfId="84" priority="75" stopIfTrue="1" operator="equal">
      <formula>"þ"</formula>
    </cfRule>
  </conditionalFormatting>
  <conditionalFormatting sqref="F4">
    <cfRule type="cellIs" dxfId="83" priority="74" stopIfTrue="1" operator="equal">
      <formula>"þ"</formula>
    </cfRule>
  </conditionalFormatting>
  <conditionalFormatting sqref="H4">
    <cfRule type="cellIs" dxfId="82" priority="72" stopIfTrue="1" operator="equal">
      <formula>"þ"</formula>
    </cfRule>
  </conditionalFormatting>
  <conditionalFormatting sqref="H4">
    <cfRule type="cellIs" dxfId="81" priority="73" stopIfTrue="1" operator="equal">
      <formula>"þ"</formula>
    </cfRule>
  </conditionalFormatting>
  <conditionalFormatting sqref="L4">
    <cfRule type="cellIs" dxfId="80" priority="26" stopIfTrue="1" operator="equal">
      <formula>"þ"</formula>
    </cfRule>
  </conditionalFormatting>
  <conditionalFormatting sqref="L4">
    <cfRule type="cellIs" dxfId="79" priority="25" stopIfTrue="1" operator="equal">
      <formula>"þ"</formula>
    </cfRule>
  </conditionalFormatting>
  <conditionalFormatting sqref="F2">
    <cfRule type="cellIs" dxfId="78" priority="2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8" bestFit="1" customWidth="1"/>
    <col min="2" max="2" width="20" style="48" bestFit="1" customWidth="1"/>
    <col min="3" max="3" width="7.7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16.59765625" style="191" bestFit="1" customWidth="1"/>
    <col min="16" max="16384" width="8.796875" style="43"/>
  </cols>
  <sheetData>
    <row r="1" spans="1:15" ht="31.8" thickBot="1" x14ac:dyDescent="0.35">
      <c r="A1" s="129" t="s">
        <v>0</v>
      </c>
      <c r="B1" s="125" t="s">
        <v>32</v>
      </c>
      <c r="C1" s="125" t="s">
        <v>33</v>
      </c>
      <c r="D1" s="126" t="s">
        <v>89</v>
      </c>
      <c r="E1" s="128" t="s">
        <v>34</v>
      </c>
      <c r="F1" s="127" t="s">
        <v>88</v>
      </c>
      <c r="G1" s="126" t="s">
        <v>87</v>
      </c>
      <c r="H1" s="125" t="s">
        <v>35</v>
      </c>
      <c r="I1" s="125" t="s">
        <v>36</v>
      </c>
      <c r="J1" s="122" t="s">
        <v>86</v>
      </c>
      <c r="K1" s="124" t="s">
        <v>3</v>
      </c>
      <c r="L1" s="122" t="s">
        <v>23</v>
      </c>
      <c r="M1" s="123" t="s">
        <v>83</v>
      </c>
      <c r="N1" s="122" t="s">
        <v>82</v>
      </c>
      <c r="O1" s="122" t="s">
        <v>85</v>
      </c>
    </row>
    <row r="2" spans="1:15" x14ac:dyDescent="0.3">
      <c r="A2" s="120" t="s">
        <v>116</v>
      </c>
      <c r="B2" s="68" t="s">
        <v>131</v>
      </c>
      <c r="C2" s="44" t="s">
        <v>142</v>
      </c>
      <c r="D2" s="121" t="s">
        <v>84</v>
      </c>
      <c r="E2" s="120">
        <v>9</v>
      </c>
      <c r="F2" s="119">
        <v>1</v>
      </c>
      <c r="G2" s="118">
        <v>3</v>
      </c>
      <c r="H2" s="44">
        <v>1</v>
      </c>
      <c r="I2" s="44">
        <v>0</v>
      </c>
      <c r="J2" s="44">
        <f t="shared" ref="J2" si="0">IF(D2="þ",SUM(E2,G2:I2),SUM(E2,F2,H2,I2))</f>
        <v>13</v>
      </c>
      <c r="K2" s="45">
        <f t="shared" ref="K2:K26" ca="1" si="1">RANDBETWEEN(1,20)</f>
        <v>19</v>
      </c>
      <c r="L2" s="44">
        <f t="shared" ref="L2" ca="1" si="2">SUM(J2:K2)</f>
        <v>32</v>
      </c>
      <c r="M2" s="63">
        <v>20</v>
      </c>
      <c r="N2" s="66" t="str">
        <f t="shared" ref="N2" ca="1" si="3">IF(K2&gt;(M2-1),"þ","ý")</f>
        <v>ý</v>
      </c>
      <c r="O2" s="170" t="s">
        <v>148</v>
      </c>
    </row>
    <row r="3" spans="1:15" x14ac:dyDescent="0.3">
      <c r="A3" s="120" t="s">
        <v>116</v>
      </c>
      <c r="B3" s="68" t="s">
        <v>131</v>
      </c>
      <c r="C3" s="44" t="s">
        <v>142</v>
      </c>
      <c r="D3" s="121" t="s">
        <v>84</v>
      </c>
      <c r="E3" s="120">
        <f>E2-5</f>
        <v>4</v>
      </c>
      <c r="F3" s="119">
        <v>1</v>
      </c>
      <c r="G3" s="118">
        <v>3</v>
      </c>
      <c r="H3" s="44">
        <v>1</v>
      </c>
      <c r="I3" s="44">
        <v>0</v>
      </c>
      <c r="J3" s="44">
        <f t="shared" ref="J3" si="4">IF(D3="þ",SUM(E3,G3:I3),SUM(E3,F3,H3,I3))</f>
        <v>8</v>
      </c>
      <c r="K3" s="45">
        <f t="shared" ca="1" si="1"/>
        <v>2</v>
      </c>
      <c r="L3" s="44">
        <f t="shared" ref="L3" ca="1" si="5">SUM(J3:K3)</f>
        <v>10</v>
      </c>
      <c r="M3" s="63">
        <v>20</v>
      </c>
      <c r="N3" s="66" t="str">
        <f t="shared" ref="N3" ca="1" si="6">IF(K3&gt;(M3-1),"þ","ý")</f>
        <v>ý</v>
      </c>
      <c r="O3" s="170" t="s">
        <v>148</v>
      </c>
    </row>
    <row r="4" spans="1:15" x14ac:dyDescent="0.3">
      <c r="A4" s="120" t="s">
        <v>116</v>
      </c>
      <c r="B4" s="68" t="s">
        <v>132</v>
      </c>
      <c r="C4" s="44" t="s">
        <v>140</v>
      </c>
      <c r="D4" s="121" t="s">
        <v>84</v>
      </c>
      <c r="E4" s="120">
        <v>9</v>
      </c>
      <c r="F4" s="119">
        <v>1</v>
      </c>
      <c r="G4" s="118">
        <v>3</v>
      </c>
      <c r="H4" s="44">
        <v>2</v>
      </c>
      <c r="I4" s="44">
        <v>0</v>
      </c>
      <c r="J4" s="44">
        <f t="shared" ref="J4:J8" si="7">IF(D4="þ",SUM(E4,G4:I4),SUM(E4,F4,H4,I4))</f>
        <v>14</v>
      </c>
      <c r="K4" s="45">
        <f t="shared" ca="1" si="1"/>
        <v>18</v>
      </c>
      <c r="L4" s="44">
        <f t="shared" ref="L4:L7" ca="1" si="8">SUM(J4:K4)</f>
        <v>32</v>
      </c>
      <c r="M4" s="63">
        <v>20</v>
      </c>
      <c r="N4" s="66" t="str">
        <f t="shared" ref="N4:N8" ca="1" si="9">IF(K4&gt;(M4-1),"þ","ý")</f>
        <v>ý</v>
      </c>
      <c r="O4" s="170" t="s">
        <v>148</v>
      </c>
    </row>
    <row r="5" spans="1:15" x14ac:dyDescent="0.3">
      <c r="A5" s="120" t="s">
        <v>116</v>
      </c>
      <c r="B5" s="68" t="s">
        <v>129</v>
      </c>
      <c r="C5" s="44" t="s">
        <v>144</v>
      </c>
      <c r="D5" s="121" t="s">
        <v>79</v>
      </c>
      <c r="E5" s="120">
        <v>9</v>
      </c>
      <c r="F5" s="119">
        <v>1</v>
      </c>
      <c r="G5" s="118">
        <v>3</v>
      </c>
      <c r="H5" s="44">
        <v>0</v>
      </c>
      <c r="I5" s="44">
        <v>0</v>
      </c>
      <c r="J5" s="44">
        <f t="shared" ref="J5" si="10">IF(D5="þ",SUM(E5,G5:I5),SUM(E5,F5,H5,I5))</f>
        <v>10</v>
      </c>
      <c r="K5" s="45">
        <f t="shared" ca="1" si="1"/>
        <v>7</v>
      </c>
      <c r="L5" s="44">
        <f t="shared" ref="L5" ca="1" si="11">SUM(J5:K5)</f>
        <v>17</v>
      </c>
      <c r="M5" s="63">
        <v>20</v>
      </c>
      <c r="N5" s="66" t="str">
        <f t="shared" ref="N5" ca="1" si="12">IF(K5&gt;(M5-1),"þ","ý")</f>
        <v>ý</v>
      </c>
      <c r="O5" s="170" t="s">
        <v>148</v>
      </c>
    </row>
    <row r="6" spans="1:15" x14ac:dyDescent="0.3">
      <c r="A6" s="120" t="s">
        <v>116</v>
      </c>
      <c r="B6" s="68" t="s">
        <v>129</v>
      </c>
      <c r="C6" s="44" t="s">
        <v>144</v>
      </c>
      <c r="D6" s="121" t="s">
        <v>79</v>
      </c>
      <c r="E6" s="120">
        <f>E5-5</f>
        <v>4</v>
      </c>
      <c r="F6" s="119">
        <v>1</v>
      </c>
      <c r="G6" s="118">
        <v>3</v>
      </c>
      <c r="H6" s="44">
        <v>0</v>
      </c>
      <c r="I6" s="44">
        <v>0</v>
      </c>
      <c r="J6" s="44">
        <f t="shared" ref="J6" si="13">IF(D6="þ",SUM(E6,G6:I6),SUM(E6,F6,H6,I6))</f>
        <v>5</v>
      </c>
      <c r="K6" s="45">
        <f t="shared" ca="1" si="1"/>
        <v>9</v>
      </c>
      <c r="L6" s="44">
        <f t="shared" ref="L6" ca="1" si="14">SUM(J6:K6)</f>
        <v>14</v>
      </c>
      <c r="M6" s="63">
        <v>20</v>
      </c>
      <c r="N6" s="66" t="str">
        <f t="shared" ref="N6" ca="1" si="15">IF(K6&gt;(M6-1),"þ","ý")</f>
        <v>ý</v>
      </c>
      <c r="O6" s="170" t="s">
        <v>148</v>
      </c>
    </row>
    <row r="7" spans="1:15" x14ac:dyDescent="0.3">
      <c r="A7" s="116" t="s">
        <v>116</v>
      </c>
      <c r="B7" s="46" t="s">
        <v>128</v>
      </c>
      <c r="C7" s="46" t="s">
        <v>128</v>
      </c>
      <c r="D7" s="117" t="s">
        <v>79</v>
      </c>
      <c r="E7" s="116">
        <v>9</v>
      </c>
      <c r="F7" s="115">
        <v>0</v>
      </c>
      <c r="G7" s="114">
        <v>3</v>
      </c>
      <c r="H7" s="46">
        <v>0</v>
      </c>
      <c r="I7" s="46">
        <v>0</v>
      </c>
      <c r="J7" s="46">
        <f t="shared" si="7"/>
        <v>9</v>
      </c>
      <c r="K7" s="47">
        <f t="shared" ca="1" si="1"/>
        <v>8</v>
      </c>
      <c r="L7" s="46">
        <f t="shared" ca="1" si="8"/>
        <v>17</v>
      </c>
      <c r="M7" s="64">
        <v>20</v>
      </c>
      <c r="N7" s="65" t="str">
        <f t="shared" ca="1" si="9"/>
        <v>ý</v>
      </c>
      <c r="O7" s="190"/>
    </row>
    <row r="8" spans="1:15" x14ac:dyDescent="0.3">
      <c r="A8" s="120" t="s">
        <v>118</v>
      </c>
      <c r="B8" s="68" t="s">
        <v>134</v>
      </c>
      <c r="C8" s="44" t="s">
        <v>151</v>
      </c>
      <c r="D8" s="121" t="s">
        <v>79</v>
      </c>
      <c r="E8" s="120">
        <v>9</v>
      </c>
      <c r="F8" s="119">
        <v>0</v>
      </c>
      <c r="G8" s="118">
        <v>3</v>
      </c>
      <c r="H8" s="44">
        <v>2</v>
      </c>
      <c r="I8" s="44">
        <v>0</v>
      </c>
      <c r="J8" s="44">
        <f t="shared" si="7"/>
        <v>11</v>
      </c>
      <c r="K8" s="45">
        <f t="shared" ca="1" si="1"/>
        <v>6</v>
      </c>
      <c r="L8" s="44">
        <f t="shared" ref="L8" ca="1" si="16">SUM(J8:K8)</f>
        <v>17</v>
      </c>
      <c r="M8" s="63">
        <v>20</v>
      </c>
      <c r="N8" s="66" t="str">
        <f t="shared" ca="1" si="9"/>
        <v>ý</v>
      </c>
      <c r="O8" s="170" t="s">
        <v>147</v>
      </c>
    </row>
    <row r="9" spans="1:15" x14ac:dyDescent="0.3">
      <c r="A9" s="120" t="s">
        <v>118</v>
      </c>
      <c r="B9" s="68" t="s">
        <v>150</v>
      </c>
      <c r="C9" s="44" t="s">
        <v>151</v>
      </c>
      <c r="D9" s="121" t="s">
        <v>79</v>
      </c>
      <c r="E9" s="120">
        <f>E8-5</f>
        <v>4</v>
      </c>
      <c r="F9" s="119">
        <v>0</v>
      </c>
      <c r="G9" s="118">
        <v>3</v>
      </c>
      <c r="H9" s="44">
        <v>2</v>
      </c>
      <c r="I9" s="44">
        <v>0</v>
      </c>
      <c r="J9" s="44">
        <f t="shared" ref="J9" si="17">IF(D9="þ",SUM(E9,G9:I9),SUM(E9,F9,H9,I9))</f>
        <v>6</v>
      </c>
      <c r="K9" s="45">
        <f t="shared" ca="1" si="1"/>
        <v>8</v>
      </c>
      <c r="L9" s="44">
        <f t="shared" ref="L9" ca="1" si="18">SUM(J9:K9)</f>
        <v>14</v>
      </c>
      <c r="M9" s="63">
        <v>20</v>
      </c>
      <c r="N9" s="66" t="str">
        <f t="shared" ref="N9" ca="1" si="19">IF(K9&gt;(M9-1),"þ","ý")</f>
        <v>ý</v>
      </c>
      <c r="O9" s="170" t="s">
        <v>147</v>
      </c>
    </row>
    <row r="10" spans="1:15" x14ac:dyDescent="0.3">
      <c r="A10" s="120" t="s">
        <v>118</v>
      </c>
      <c r="B10" s="68" t="s">
        <v>135</v>
      </c>
      <c r="C10" s="44" t="s">
        <v>141</v>
      </c>
      <c r="D10" s="121" t="s">
        <v>84</v>
      </c>
      <c r="E10" s="120">
        <v>9</v>
      </c>
      <c r="F10" s="119">
        <v>0</v>
      </c>
      <c r="G10" s="118">
        <v>3</v>
      </c>
      <c r="H10" s="44">
        <v>1</v>
      </c>
      <c r="I10" s="44">
        <v>0</v>
      </c>
      <c r="J10" s="44">
        <f t="shared" ref="J10:J13" si="20">IF(D10="þ",SUM(E10,G10:I10),SUM(E10,F10,H10,I10))</f>
        <v>13</v>
      </c>
      <c r="K10" s="45">
        <f t="shared" ca="1" si="1"/>
        <v>15</v>
      </c>
      <c r="L10" s="44">
        <f t="shared" ref="L10:L11" ca="1" si="21">SUM(J10:K10)</f>
        <v>28</v>
      </c>
      <c r="M10" s="63">
        <v>20</v>
      </c>
      <c r="N10" s="66" t="str">
        <f t="shared" ref="N10:N13" ca="1" si="22">IF(K10&gt;(M10-1),"þ","ý")</f>
        <v>ý</v>
      </c>
      <c r="O10" s="170" t="s">
        <v>147</v>
      </c>
    </row>
    <row r="11" spans="1:15" x14ac:dyDescent="0.3">
      <c r="A11" s="120" t="s">
        <v>118</v>
      </c>
      <c r="B11" s="68" t="s">
        <v>133</v>
      </c>
      <c r="C11" s="44" t="s">
        <v>143</v>
      </c>
      <c r="D11" s="121" t="s">
        <v>79</v>
      </c>
      <c r="E11" s="120">
        <v>9</v>
      </c>
      <c r="F11" s="119">
        <v>0</v>
      </c>
      <c r="G11" s="118">
        <v>3</v>
      </c>
      <c r="H11" s="44">
        <v>0</v>
      </c>
      <c r="I11" s="44">
        <v>0</v>
      </c>
      <c r="J11" s="44">
        <f t="shared" si="20"/>
        <v>9</v>
      </c>
      <c r="K11" s="45">
        <f t="shared" ca="1" si="1"/>
        <v>15</v>
      </c>
      <c r="L11" s="44">
        <f t="shared" ca="1" si="21"/>
        <v>24</v>
      </c>
      <c r="M11" s="63">
        <v>20</v>
      </c>
      <c r="N11" s="66" t="str">
        <f t="shared" ca="1" si="22"/>
        <v>ý</v>
      </c>
      <c r="O11" s="170" t="s">
        <v>147</v>
      </c>
    </row>
    <row r="12" spans="1:15" x14ac:dyDescent="0.3">
      <c r="A12" s="116" t="s">
        <v>118</v>
      </c>
      <c r="B12" s="46" t="s">
        <v>128</v>
      </c>
      <c r="C12" s="46" t="s">
        <v>128</v>
      </c>
      <c r="D12" s="117" t="s">
        <v>79</v>
      </c>
      <c r="E12" s="116">
        <v>9</v>
      </c>
      <c r="F12" s="115">
        <v>0</v>
      </c>
      <c r="G12" s="114">
        <v>3</v>
      </c>
      <c r="H12" s="46">
        <v>0</v>
      </c>
      <c r="I12" s="46">
        <v>0</v>
      </c>
      <c r="J12" s="46">
        <f t="shared" si="20"/>
        <v>9</v>
      </c>
      <c r="K12" s="47">
        <f t="shared" ca="1" si="1"/>
        <v>9</v>
      </c>
      <c r="L12" s="46">
        <f t="shared" ref="L12" ca="1" si="23">SUM(J12:K12)</f>
        <v>18</v>
      </c>
      <c r="M12" s="64">
        <v>20</v>
      </c>
      <c r="N12" s="65" t="str">
        <f t="shared" ca="1" si="22"/>
        <v>ý</v>
      </c>
      <c r="O12" s="190"/>
    </row>
    <row r="13" spans="1:15" x14ac:dyDescent="0.3">
      <c r="A13" s="120" t="s">
        <v>117</v>
      </c>
      <c r="B13" s="68" t="s">
        <v>136</v>
      </c>
      <c r="C13" s="44" t="s">
        <v>141</v>
      </c>
      <c r="D13" s="121" t="s">
        <v>79</v>
      </c>
      <c r="E13" s="120">
        <v>6</v>
      </c>
      <c r="F13" s="119">
        <v>0</v>
      </c>
      <c r="G13" s="118">
        <v>1</v>
      </c>
      <c r="H13" s="44">
        <v>1</v>
      </c>
      <c r="I13" s="44">
        <v>0</v>
      </c>
      <c r="J13" s="44">
        <f t="shared" si="20"/>
        <v>7</v>
      </c>
      <c r="K13" s="45">
        <f t="shared" ca="1" si="1"/>
        <v>8</v>
      </c>
      <c r="L13" s="44">
        <f t="shared" ref="L13" ca="1" si="24">SUM(J13:K13)</f>
        <v>15</v>
      </c>
      <c r="M13" s="63">
        <v>20</v>
      </c>
      <c r="N13" s="66" t="str">
        <f t="shared" ca="1" si="22"/>
        <v>ý</v>
      </c>
      <c r="O13" s="170" t="s">
        <v>149</v>
      </c>
    </row>
    <row r="14" spans="1:15" x14ac:dyDescent="0.3">
      <c r="A14" s="120" t="s">
        <v>117</v>
      </c>
      <c r="B14" s="68" t="s">
        <v>136</v>
      </c>
      <c r="C14" s="44" t="s">
        <v>141</v>
      </c>
      <c r="D14" s="121" t="s">
        <v>79</v>
      </c>
      <c r="E14" s="120">
        <f>E13-5</f>
        <v>1</v>
      </c>
      <c r="F14" s="119">
        <v>0</v>
      </c>
      <c r="G14" s="118">
        <v>1</v>
      </c>
      <c r="H14" s="44">
        <v>1</v>
      </c>
      <c r="I14" s="44">
        <v>0</v>
      </c>
      <c r="J14" s="44">
        <f t="shared" ref="J14" si="25">IF(D14="þ",SUM(E14,G14:I14),SUM(E14,F14,H14,I14))</f>
        <v>2</v>
      </c>
      <c r="K14" s="45">
        <f t="shared" ca="1" si="1"/>
        <v>14</v>
      </c>
      <c r="L14" s="44">
        <f t="shared" ref="L14" ca="1" si="26">SUM(J14:K14)</f>
        <v>16</v>
      </c>
      <c r="M14" s="63">
        <v>20</v>
      </c>
      <c r="N14" s="66" t="str">
        <f t="shared" ref="N14" ca="1" si="27">IF(K14&gt;(M14-1),"þ","ý")</f>
        <v>ý</v>
      </c>
      <c r="O14" s="170" t="s">
        <v>149</v>
      </c>
    </row>
    <row r="15" spans="1:15" x14ac:dyDescent="0.3">
      <c r="A15" s="120" t="s">
        <v>117</v>
      </c>
      <c r="B15" s="68" t="s">
        <v>130</v>
      </c>
      <c r="C15" s="44" t="s">
        <v>142</v>
      </c>
      <c r="D15" s="121" t="s">
        <v>84</v>
      </c>
      <c r="E15" s="120">
        <v>6</v>
      </c>
      <c r="F15" s="119">
        <v>0</v>
      </c>
      <c r="G15" s="118">
        <v>1</v>
      </c>
      <c r="H15" s="44">
        <v>1</v>
      </c>
      <c r="I15" s="44">
        <v>0</v>
      </c>
      <c r="J15" s="44">
        <f t="shared" ref="J15:J22" si="28">IF(D15="þ",SUM(E15,G15:I15),SUM(E15,F15,H15,I15))</f>
        <v>8</v>
      </c>
      <c r="K15" s="45">
        <f t="shared" ca="1" si="1"/>
        <v>2</v>
      </c>
      <c r="L15" s="44">
        <f t="shared" ref="L15:L22" ca="1" si="29">SUM(J15:K15)</f>
        <v>10</v>
      </c>
      <c r="M15" s="63">
        <v>20</v>
      </c>
      <c r="N15" s="66" t="str">
        <f t="shared" ref="N15:N22" ca="1" si="30">IF(K15&gt;(M15-1),"þ","ý")</f>
        <v>ý</v>
      </c>
      <c r="O15" s="170" t="s">
        <v>149</v>
      </c>
    </row>
    <row r="16" spans="1:15" x14ac:dyDescent="0.3">
      <c r="A16" s="116" t="s">
        <v>117</v>
      </c>
      <c r="B16" s="46" t="s">
        <v>128</v>
      </c>
      <c r="C16" s="46" t="s">
        <v>128</v>
      </c>
      <c r="D16" s="117" t="s">
        <v>79</v>
      </c>
      <c r="E16" s="116">
        <v>6</v>
      </c>
      <c r="F16" s="115">
        <v>0</v>
      </c>
      <c r="G16" s="114">
        <v>1</v>
      </c>
      <c r="H16" s="46">
        <v>0</v>
      </c>
      <c r="I16" s="46">
        <v>0</v>
      </c>
      <c r="J16" s="46">
        <f t="shared" ref="J16" si="31">IF(D16="þ",SUM(E16,G16:I16),SUM(E16,F16,H16,I16))</f>
        <v>6</v>
      </c>
      <c r="K16" s="47">
        <f t="shared" ca="1" si="1"/>
        <v>5</v>
      </c>
      <c r="L16" s="46">
        <f t="shared" ref="L16" ca="1" si="32">SUM(J16:K16)</f>
        <v>11</v>
      </c>
      <c r="M16" s="64">
        <v>20</v>
      </c>
      <c r="N16" s="65" t="str">
        <f t="shared" ref="N16" ca="1" si="33">IF(K16&gt;(M16-1),"þ","ý")</f>
        <v>ý</v>
      </c>
      <c r="O16" s="190"/>
    </row>
    <row r="17" spans="1:15" x14ac:dyDescent="0.3">
      <c r="A17" s="120" t="s">
        <v>115</v>
      </c>
      <c r="B17" s="68" t="s">
        <v>138</v>
      </c>
      <c r="C17" s="44" t="s">
        <v>142</v>
      </c>
      <c r="D17" s="121" t="s">
        <v>79</v>
      </c>
      <c r="E17" s="120">
        <v>6</v>
      </c>
      <c r="F17" s="119">
        <v>0</v>
      </c>
      <c r="G17" s="118">
        <v>1</v>
      </c>
      <c r="H17" s="44">
        <v>1</v>
      </c>
      <c r="I17" s="44">
        <v>0</v>
      </c>
      <c r="J17" s="44">
        <f t="shared" si="28"/>
        <v>7</v>
      </c>
      <c r="K17" s="45">
        <f t="shared" ca="1" si="1"/>
        <v>8</v>
      </c>
      <c r="L17" s="44">
        <f t="shared" ca="1" si="29"/>
        <v>15</v>
      </c>
      <c r="M17" s="63">
        <v>20</v>
      </c>
      <c r="N17" s="66" t="str">
        <f t="shared" ca="1" si="30"/>
        <v>ý</v>
      </c>
      <c r="O17" s="170"/>
    </row>
    <row r="18" spans="1:15" x14ac:dyDescent="0.3">
      <c r="A18" s="120" t="s">
        <v>115</v>
      </c>
      <c r="B18" s="68" t="s">
        <v>152</v>
      </c>
      <c r="C18" s="44" t="s">
        <v>142</v>
      </c>
      <c r="D18" s="121" t="s">
        <v>79</v>
      </c>
      <c r="E18" s="120">
        <f>E17-5</f>
        <v>1</v>
      </c>
      <c r="F18" s="119">
        <v>0</v>
      </c>
      <c r="G18" s="118">
        <v>1</v>
      </c>
      <c r="H18" s="44">
        <v>1</v>
      </c>
      <c r="I18" s="44">
        <v>0</v>
      </c>
      <c r="J18" s="44">
        <f t="shared" si="28"/>
        <v>2</v>
      </c>
      <c r="K18" s="45">
        <f t="shared" ca="1" si="1"/>
        <v>6</v>
      </c>
      <c r="L18" s="44">
        <f t="shared" ca="1" si="29"/>
        <v>8</v>
      </c>
      <c r="M18" s="63">
        <v>20</v>
      </c>
      <c r="N18" s="66" t="str">
        <f t="shared" ca="1" si="30"/>
        <v>ý</v>
      </c>
      <c r="O18" s="170"/>
    </row>
    <row r="19" spans="1:15" x14ac:dyDescent="0.3">
      <c r="A19" s="120" t="s">
        <v>115</v>
      </c>
      <c r="B19" s="68" t="s">
        <v>139</v>
      </c>
      <c r="C19" s="44" t="s">
        <v>141</v>
      </c>
      <c r="D19" s="121" t="s">
        <v>79</v>
      </c>
      <c r="E19" s="120">
        <v>6</v>
      </c>
      <c r="F19" s="119">
        <v>0</v>
      </c>
      <c r="G19" s="118">
        <v>1</v>
      </c>
      <c r="H19" s="44">
        <v>1</v>
      </c>
      <c r="I19" s="44">
        <v>0</v>
      </c>
      <c r="J19" s="44">
        <f t="shared" ref="J19" si="34">IF(D19="þ",SUM(E19,G19:I19),SUM(E19,F19,H19,I19))</f>
        <v>7</v>
      </c>
      <c r="K19" s="45">
        <f t="shared" ca="1" si="1"/>
        <v>20</v>
      </c>
      <c r="L19" s="44">
        <f t="shared" ref="L19" ca="1" si="35">SUM(J19:K19)</f>
        <v>27</v>
      </c>
      <c r="M19" s="63">
        <v>20</v>
      </c>
      <c r="N19" s="66" t="str">
        <f t="shared" ref="N19" ca="1" si="36">IF(K19&gt;(M19-1),"þ","ý")</f>
        <v>þ</v>
      </c>
      <c r="O19" s="170"/>
    </row>
    <row r="20" spans="1:15" x14ac:dyDescent="0.3">
      <c r="A20" s="120" t="s">
        <v>115</v>
      </c>
      <c r="B20" s="68" t="s">
        <v>153</v>
      </c>
      <c r="C20" s="44" t="s">
        <v>141</v>
      </c>
      <c r="D20" s="121" t="s">
        <v>79</v>
      </c>
      <c r="E20" s="120">
        <f>E19-5</f>
        <v>1</v>
      </c>
      <c r="F20" s="119">
        <v>0</v>
      </c>
      <c r="G20" s="118">
        <v>1</v>
      </c>
      <c r="H20" s="44">
        <v>1</v>
      </c>
      <c r="I20" s="44">
        <v>0</v>
      </c>
      <c r="J20" s="44">
        <f t="shared" ref="J20" si="37">IF(D20="þ",SUM(E20,G20:I20),SUM(E20,F20,H20,I20))</f>
        <v>2</v>
      </c>
      <c r="K20" s="45">
        <f t="shared" ca="1" si="1"/>
        <v>14</v>
      </c>
      <c r="L20" s="44">
        <f t="shared" ref="L20" ca="1" si="38">SUM(J20:K20)</f>
        <v>16</v>
      </c>
      <c r="M20" s="63">
        <v>20</v>
      </c>
      <c r="N20" s="66" t="str">
        <f t="shared" ref="N20" ca="1" si="39">IF(K20&gt;(M20-1),"þ","ý")</f>
        <v>ý</v>
      </c>
      <c r="O20" s="170"/>
    </row>
    <row r="21" spans="1:15" x14ac:dyDescent="0.3">
      <c r="A21" s="120" t="s">
        <v>115</v>
      </c>
      <c r="B21" s="68" t="s">
        <v>137</v>
      </c>
      <c r="C21" s="44" t="s">
        <v>141</v>
      </c>
      <c r="D21" s="121" t="s">
        <v>84</v>
      </c>
      <c r="E21" s="120">
        <v>6</v>
      </c>
      <c r="F21" s="119">
        <v>0</v>
      </c>
      <c r="G21" s="118">
        <v>1</v>
      </c>
      <c r="H21" s="44">
        <v>1</v>
      </c>
      <c r="I21" s="44">
        <v>0</v>
      </c>
      <c r="J21" s="44">
        <f t="shared" si="28"/>
        <v>8</v>
      </c>
      <c r="K21" s="45">
        <f t="shared" ca="1" si="1"/>
        <v>15</v>
      </c>
      <c r="L21" s="44">
        <f t="shared" ca="1" si="29"/>
        <v>23</v>
      </c>
      <c r="M21" s="63">
        <v>20</v>
      </c>
      <c r="N21" s="66" t="str">
        <f t="shared" ca="1" si="30"/>
        <v>ý</v>
      </c>
      <c r="O21" s="170"/>
    </row>
    <row r="22" spans="1:15" x14ac:dyDescent="0.3">
      <c r="A22" s="120" t="s">
        <v>115</v>
      </c>
      <c r="B22" s="68" t="s">
        <v>145</v>
      </c>
      <c r="C22" s="44" t="s">
        <v>146</v>
      </c>
      <c r="D22" s="121" t="s">
        <v>84</v>
      </c>
      <c r="E22" s="120">
        <v>6</v>
      </c>
      <c r="F22" s="119">
        <v>0</v>
      </c>
      <c r="G22" s="118">
        <v>1</v>
      </c>
      <c r="H22" s="44">
        <v>0</v>
      </c>
      <c r="I22" s="44">
        <v>0</v>
      </c>
      <c r="J22" s="44">
        <f t="shared" si="28"/>
        <v>7</v>
      </c>
      <c r="K22" s="45">
        <f t="shared" ca="1" si="1"/>
        <v>10</v>
      </c>
      <c r="L22" s="44">
        <f t="shared" ca="1" si="29"/>
        <v>17</v>
      </c>
      <c r="M22" s="63">
        <v>20</v>
      </c>
      <c r="N22" s="66" t="str">
        <f t="shared" ca="1" si="30"/>
        <v>ý</v>
      </c>
      <c r="O22" s="170"/>
    </row>
    <row r="23" spans="1:15" x14ac:dyDescent="0.3">
      <c r="A23" s="116" t="s">
        <v>115</v>
      </c>
      <c r="B23" s="46" t="s">
        <v>128</v>
      </c>
      <c r="C23" s="46" t="s">
        <v>128</v>
      </c>
      <c r="D23" s="117" t="s">
        <v>79</v>
      </c>
      <c r="E23" s="116">
        <v>6</v>
      </c>
      <c r="F23" s="115">
        <v>0</v>
      </c>
      <c r="G23" s="114">
        <v>1</v>
      </c>
      <c r="H23" s="46">
        <v>0</v>
      </c>
      <c r="I23" s="46">
        <v>0</v>
      </c>
      <c r="J23" s="46">
        <f t="shared" ref="J23:J26" si="40">IF(D23="þ",SUM(E23,G23:I23),SUM(E23,F23,H23,I23))</f>
        <v>6</v>
      </c>
      <c r="K23" s="47">
        <f t="shared" ca="1" si="1"/>
        <v>13</v>
      </c>
      <c r="L23" s="46">
        <f t="shared" ref="L23:L26" ca="1" si="41">SUM(J23:K23)</f>
        <v>19</v>
      </c>
      <c r="M23" s="64">
        <v>20</v>
      </c>
      <c r="N23" s="65" t="str">
        <f t="shared" ref="N23:N26" ca="1" si="42">IF(K23&gt;(M23-1),"þ","ý")</f>
        <v>ý</v>
      </c>
      <c r="O23" s="190"/>
    </row>
    <row r="24" spans="1:15" x14ac:dyDescent="0.3">
      <c r="A24" s="120" t="s">
        <v>119</v>
      </c>
      <c r="B24" s="68" t="s">
        <v>136</v>
      </c>
      <c r="C24" s="44" t="s">
        <v>141</v>
      </c>
      <c r="D24" s="121" t="s">
        <v>79</v>
      </c>
      <c r="E24" s="120">
        <v>5</v>
      </c>
      <c r="F24" s="119">
        <v>0</v>
      </c>
      <c r="G24" s="118">
        <v>1</v>
      </c>
      <c r="H24" s="44">
        <v>1</v>
      </c>
      <c r="I24" s="44">
        <v>0</v>
      </c>
      <c r="J24" s="44">
        <f t="shared" si="40"/>
        <v>6</v>
      </c>
      <c r="K24" s="45">
        <f t="shared" ca="1" si="1"/>
        <v>18</v>
      </c>
      <c r="L24" s="44">
        <f t="shared" ca="1" si="41"/>
        <v>24</v>
      </c>
      <c r="M24" s="63">
        <v>20</v>
      </c>
      <c r="N24" s="66" t="str">
        <f t="shared" ca="1" si="42"/>
        <v>ý</v>
      </c>
      <c r="O24" s="170"/>
    </row>
    <row r="25" spans="1:15" x14ac:dyDescent="0.3">
      <c r="A25" s="120" t="s">
        <v>119</v>
      </c>
      <c r="B25" s="68" t="s">
        <v>130</v>
      </c>
      <c r="C25" s="44" t="s">
        <v>142</v>
      </c>
      <c r="D25" s="121" t="s">
        <v>84</v>
      </c>
      <c r="E25" s="120">
        <v>5</v>
      </c>
      <c r="F25" s="119">
        <v>0</v>
      </c>
      <c r="G25" s="118">
        <v>1</v>
      </c>
      <c r="H25" s="44">
        <v>1</v>
      </c>
      <c r="I25" s="44">
        <v>0</v>
      </c>
      <c r="J25" s="44">
        <f t="shared" si="40"/>
        <v>7</v>
      </c>
      <c r="K25" s="45">
        <f t="shared" ca="1" si="1"/>
        <v>17</v>
      </c>
      <c r="L25" s="44">
        <f t="shared" ca="1" si="41"/>
        <v>24</v>
      </c>
      <c r="M25" s="63">
        <v>20</v>
      </c>
      <c r="N25" s="66" t="str">
        <f t="shared" ca="1" si="42"/>
        <v>ý</v>
      </c>
      <c r="O25" s="170"/>
    </row>
    <row r="26" spans="1:15" x14ac:dyDescent="0.3">
      <c r="A26" s="116" t="s">
        <v>119</v>
      </c>
      <c r="B26" s="46" t="s">
        <v>128</v>
      </c>
      <c r="C26" s="46" t="s">
        <v>128</v>
      </c>
      <c r="D26" s="117" t="s">
        <v>79</v>
      </c>
      <c r="E26" s="116">
        <v>5</v>
      </c>
      <c r="F26" s="115">
        <v>0</v>
      </c>
      <c r="G26" s="114">
        <v>1</v>
      </c>
      <c r="H26" s="46">
        <v>0</v>
      </c>
      <c r="I26" s="46">
        <v>0</v>
      </c>
      <c r="J26" s="46">
        <f t="shared" si="40"/>
        <v>5</v>
      </c>
      <c r="K26" s="47">
        <f t="shared" ca="1" si="1"/>
        <v>17</v>
      </c>
      <c r="L26" s="46">
        <f t="shared" ca="1" si="41"/>
        <v>22</v>
      </c>
      <c r="M26" s="64">
        <v>20</v>
      </c>
      <c r="N26" s="65" t="str">
        <f t="shared" ca="1" si="42"/>
        <v>ý</v>
      </c>
      <c r="O26" s="190"/>
    </row>
  </sheetData>
  <conditionalFormatting sqref="K7:K11 K13:K14 K2:K4">
    <cfRule type="cellIs" dxfId="77" priority="348" operator="greaterThanOrEqual">
      <formula>$M2</formula>
    </cfRule>
  </conditionalFormatting>
  <conditionalFormatting sqref="D13:D14">
    <cfRule type="cellIs" dxfId="76" priority="177" operator="equal">
      <formula>"þ"</formula>
    </cfRule>
  </conditionalFormatting>
  <conditionalFormatting sqref="N13:N14">
    <cfRule type="cellIs" dxfId="75" priority="178" operator="equal">
      <formula>"þ"</formula>
    </cfRule>
  </conditionalFormatting>
  <conditionalFormatting sqref="N13:N14">
    <cfRule type="cellIs" dxfId="74" priority="176" operator="equal">
      <formula>"þ"</formula>
    </cfRule>
  </conditionalFormatting>
  <conditionalFormatting sqref="D13:D14">
    <cfRule type="cellIs" dxfId="73" priority="175" operator="equal">
      <formula>"þ"</formula>
    </cfRule>
  </conditionalFormatting>
  <conditionalFormatting sqref="N2:N4 N7:N11">
    <cfRule type="cellIs" dxfId="72" priority="174" operator="equal">
      <formula>"þ"</formula>
    </cfRule>
  </conditionalFormatting>
  <conditionalFormatting sqref="D2:D4 D7:D11">
    <cfRule type="cellIs" dxfId="71" priority="173" operator="equal">
      <formula>"þ"</formula>
    </cfRule>
  </conditionalFormatting>
  <conditionalFormatting sqref="K5">
    <cfRule type="cellIs" dxfId="70" priority="117" operator="greaterThanOrEqual">
      <formula>$M5</formula>
    </cfRule>
  </conditionalFormatting>
  <conditionalFormatting sqref="N5">
    <cfRule type="cellIs" dxfId="69" priority="116" operator="equal">
      <formula>"þ"</formula>
    </cfRule>
  </conditionalFormatting>
  <conditionalFormatting sqref="D5">
    <cfRule type="cellIs" dxfId="68" priority="115" operator="equal">
      <formula>"þ"</formula>
    </cfRule>
  </conditionalFormatting>
  <conditionalFormatting sqref="K15 K22 K17:K18">
    <cfRule type="cellIs" dxfId="67" priority="112" operator="greaterThanOrEqual">
      <formula>$M15</formula>
    </cfRule>
  </conditionalFormatting>
  <conditionalFormatting sqref="N15 N22 N17:N18">
    <cfRule type="cellIs" dxfId="66" priority="111" operator="equal">
      <formula>"þ"</formula>
    </cfRule>
  </conditionalFormatting>
  <conditionalFormatting sqref="K21:K22">
    <cfRule type="cellIs" dxfId="65" priority="109" operator="greaterThanOrEqual">
      <formula>$M21</formula>
    </cfRule>
  </conditionalFormatting>
  <conditionalFormatting sqref="N21:N22">
    <cfRule type="cellIs" dxfId="64" priority="108" operator="equal">
      <formula>"þ"</formula>
    </cfRule>
  </conditionalFormatting>
  <conditionalFormatting sqref="K18:K20">
    <cfRule type="cellIs" dxfId="63" priority="102" operator="greaterThanOrEqual">
      <formula>$M18</formula>
    </cfRule>
  </conditionalFormatting>
  <conditionalFormatting sqref="N18:N20">
    <cfRule type="cellIs" dxfId="62" priority="101" operator="equal">
      <formula>"þ"</formula>
    </cfRule>
  </conditionalFormatting>
  <conditionalFormatting sqref="K12">
    <cfRule type="cellIs" dxfId="61" priority="57" operator="greaterThanOrEqual">
      <formula>$M12</formula>
    </cfRule>
  </conditionalFormatting>
  <conditionalFormatting sqref="N12">
    <cfRule type="cellIs" dxfId="60" priority="56" operator="equal">
      <formula>"þ"</formula>
    </cfRule>
  </conditionalFormatting>
  <conditionalFormatting sqref="D12">
    <cfRule type="cellIs" dxfId="59" priority="55" operator="equal">
      <formula>"þ"</formula>
    </cfRule>
  </conditionalFormatting>
  <conditionalFormatting sqref="D22 D17:D18">
    <cfRule type="cellIs" dxfId="58" priority="54" operator="equal">
      <formula>"þ"</formula>
    </cfRule>
  </conditionalFormatting>
  <conditionalFormatting sqref="D21:D22">
    <cfRule type="cellIs" dxfId="57" priority="53" operator="equal">
      <formula>"þ"</formula>
    </cfRule>
  </conditionalFormatting>
  <conditionalFormatting sqref="D19:D20">
    <cfRule type="cellIs" dxfId="56" priority="51" operator="equal">
      <formula>"þ"</formula>
    </cfRule>
  </conditionalFormatting>
  <conditionalFormatting sqref="K12">
    <cfRule type="cellIs" dxfId="55" priority="50" operator="greaterThanOrEqual">
      <formula>$M12</formula>
    </cfRule>
  </conditionalFormatting>
  <conditionalFormatting sqref="D12">
    <cfRule type="cellIs" dxfId="54" priority="48" operator="equal">
      <formula>"þ"</formula>
    </cfRule>
  </conditionalFormatting>
  <conditionalFormatting sqref="N12">
    <cfRule type="cellIs" dxfId="53" priority="49" operator="equal">
      <formula>"þ"</formula>
    </cfRule>
  </conditionalFormatting>
  <conditionalFormatting sqref="N12">
    <cfRule type="cellIs" dxfId="52" priority="47" operator="equal">
      <formula>"þ"</formula>
    </cfRule>
  </conditionalFormatting>
  <conditionalFormatting sqref="D12">
    <cfRule type="cellIs" dxfId="51" priority="46" operator="equal">
      <formula>"þ"</formula>
    </cfRule>
  </conditionalFormatting>
  <conditionalFormatting sqref="K13:K14">
    <cfRule type="cellIs" dxfId="50" priority="45" operator="greaterThanOrEqual">
      <formula>$M13</formula>
    </cfRule>
  </conditionalFormatting>
  <conditionalFormatting sqref="N13:N14">
    <cfRule type="cellIs" dxfId="49" priority="44" operator="equal">
      <formula>"þ"</formula>
    </cfRule>
  </conditionalFormatting>
  <conditionalFormatting sqref="K11">
    <cfRule type="cellIs" dxfId="48" priority="43" operator="greaterThanOrEqual">
      <formula>$M11</formula>
    </cfRule>
  </conditionalFormatting>
  <conditionalFormatting sqref="N11">
    <cfRule type="cellIs" dxfId="47" priority="42" operator="equal">
      <formula>"þ"</formula>
    </cfRule>
  </conditionalFormatting>
  <conditionalFormatting sqref="D11">
    <cfRule type="cellIs" dxfId="46" priority="41" operator="equal">
      <formula>"þ"</formula>
    </cfRule>
  </conditionalFormatting>
  <conditionalFormatting sqref="D13:D14">
    <cfRule type="cellIs" dxfId="45" priority="40" operator="equal">
      <formula>"þ"</formula>
    </cfRule>
  </conditionalFormatting>
  <conditionalFormatting sqref="D15">
    <cfRule type="cellIs" dxfId="44" priority="39" operator="equal">
      <formula>"þ"</formula>
    </cfRule>
  </conditionalFormatting>
  <conditionalFormatting sqref="K16">
    <cfRule type="cellIs" dxfId="43" priority="38" operator="greaterThanOrEqual">
      <formula>$M16</formula>
    </cfRule>
  </conditionalFormatting>
  <conditionalFormatting sqref="N16">
    <cfRule type="cellIs" dxfId="42" priority="37" operator="equal">
      <formula>"þ"</formula>
    </cfRule>
  </conditionalFormatting>
  <conditionalFormatting sqref="D16">
    <cfRule type="cellIs" dxfId="41" priority="36" operator="equal">
      <formula>"þ"</formula>
    </cfRule>
  </conditionalFormatting>
  <conditionalFormatting sqref="K23">
    <cfRule type="cellIs" dxfId="40" priority="35" operator="greaterThanOrEqual">
      <formula>$M23</formula>
    </cfRule>
  </conditionalFormatting>
  <conditionalFormatting sqref="D23">
    <cfRule type="cellIs" dxfId="39" priority="33" operator="equal">
      <formula>"þ"</formula>
    </cfRule>
  </conditionalFormatting>
  <conditionalFormatting sqref="N23">
    <cfRule type="cellIs" dxfId="38" priority="34" operator="equal">
      <formula>"þ"</formula>
    </cfRule>
  </conditionalFormatting>
  <conditionalFormatting sqref="N23">
    <cfRule type="cellIs" dxfId="37" priority="32" operator="equal">
      <formula>"þ"</formula>
    </cfRule>
  </conditionalFormatting>
  <conditionalFormatting sqref="D23">
    <cfRule type="cellIs" dxfId="36" priority="31" operator="equal">
      <formula>"þ"</formula>
    </cfRule>
  </conditionalFormatting>
  <conditionalFormatting sqref="K24">
    <cfRule type="cellIs" dxfId="35" priority="30" operator="greaterThanOrEqual">
      <formula>$M24</formula>
    </cfRule>
  </conditionalFormatting>
  <conditionalFormatting sqref="N24">
    <cfRule type="cellIs" dxfId="34" priority="29" operator="equal">
      <formula>"þ"</formula>
    </cfRule>
  </conditionalFormatting>
  <conditionalFormatting sqref="K23">
    <cfRule type="cellIs" dxfId="33" priority="28" operator="greaterThanOrEqual">
      <formula>$M23</formula>
    </cfRule>
  </conditionalFormatting>
  <conditionalFormatting sqref="N23">
    <cfRule type="cellIs" dxfId="32" priority="27" operator="equal">
      <formula>"þ"</formula>
    </cfRule>
  </conditionalFormatting>
  <conditionalFormatting sqref="D23">
    <cfRule type="cellIs" dxfId="31" priority="26" operator="equal">
      <formula>"þ"</formula>
    </cfRule>
  </conditionalFormatting>
  <conditionalFormatting sqref="D24">
    <cfRule type="cellIs" dxfId="30" priority="25" operator="equal">
      <formula>"þ"</formula>
    </cfRule>
  </conditionalFormatting>
  <conditionalFormatting sqref="K25">
    <cfRule type="cellIs" dxfId="29" priority="24" operator="greaterThanOrEqual">
      <formula>$M25</formula>
    </cfRule>
  </conditionalFormatting>
  <conditionalFormatting sqref="N25">
    <cfRule type="cellIs" dxfId="28" priority="23" operator="equal">
      <formula>"þ"</formula>
    </cfRule>
  </conditionalFormatting>
  <conditionalFormatting sqref="D25">
    <cfRule type="cellIs" dxfId="27" priority="22" operator="equal">
      <formula>"þ"</formula>
    </cfRule>
  </conditionalFormatting>
  <conditionalFormatting sqref="K23">
    <cfRule type="cellIs" dxfId="26" priority="21" operator="greaterThanOrEqual">
      <formula>$M23</formula>
    </cfRule>
  </conditionalFormatting>
  <conditionalFormatting sqref="N23">
    <cfRule type="cellIs" dxfId="25" priority="20" operator="equal">
      <formula>"þ"</formula>
    </cfRule>
  </conditionalFormatting>
  <conditionalFormatting sqref="D23">
    <cfRule type="cellIs" dxfId="24" priority="19" operator="equal">
      <formula>"þ"</formula>
    </cfRule>
  </conditionalFormatting>
  <conditionalFormatting sqref="K24">
    <cfRule type="cellIs" dxfId="23" priority="18" operator="greaterThanOrEqual">
      <formula>$M24</formula>
    </cfRule>
  </conditionalFormatting>
  <conditionalFormatting sqref="D24">
    <cfRule type="cellIs" dxfId="22" priority="16" operator="equal">
      <formula>"þ"</formula>
    </cfRule>
  </conditionalFormatting>
  <conditionalFormatting sqref="N24">
    <cfRule type="cellIs" dxfId="21" priority="17" operator="equal">
      <formula>"þ"</formula>
    </cfRule>
  </conditionalFormatting>
  <conditionalFormatting sqref="N24">
    <cfRule type="cellIs" dxfId="20" priority="15" operator="equal">
      <formula>"þ"</formula>
    </cfRule>
  </conditionalFormatting>
  <conditionalFormatting sqref="D24">
    <cfRule type="cellIs" dxfId="19" priority="14" operator="equal">
      <formula>"þ"</formula>
    </cfRule>
  </conditionalFormatting>
  <conditionalFormatting sqref="K25">
    <cfRule type="cellIs" dxfId="18" priority="13" operator="greaterThanOrEqual">
      <formula>$M25</formula>
    </cfRule>
  </conditionalFormatting>
  <conditionalFormatting sqref="N25">
    <cfRule type="cellIs" dxfId="17" priority="12" operator="equal">
      <formula>"þ"</formula>
    </cfRule>
  </conditionalFormatting>
  <conditionalFormatting sqref="K24">
    <cfRule type="cellIs" dxfId="16" priority="11" operator="greaterThanOrEqual">
      <formula>$M24</formula>
    </cfRule>
  </conditionalFormatting>
  <conditionalFormatting sqref="N24">
    <cfRule type="cellIs" dxfId="15" priority="10" operator="equal">
      <formula>"þ"</formula>
    </cfRule>
  </conditionalFormatting>
  <conditionalFormatting sqref="D24">
    <cfRule type="cellIs" dxfId="14" priority="9" operator="equal">
      <formula>"þ"</formula>
    </cfRule>
  </conditionalFormatting>
  <conditionalFormatting sqref="D25">
    <cfRule type="cellIs" dxfId="13" priority="8" operator="equal">
      <formula>"þ"</formula>
    </cfRule>
  </conditionalFormatting>
  <conditionalFormatting sqref="K26">
    <cfRule type="cellIs" dxfId="12" priority="7" operator="greaterThanOrEqual">
      <formula>$M26</formula>
    </cfRule>
  </conditionalFormatting>
  <conditionalFormatting sqref="N26">
    <cfRule type="cellIs" dxfId="11" priority="6" operator="equal">
      <formula>"þ"</formula>
    </cfRule>
  </conditionalFormatting>
  <conditionalFormatting sqref="D26">
    <cfRule type="cellIs" dxfId="10" priority="5" operator="equal">
      <formula>"þ"</formula>
    </cfRule>
  </conditionalFormatting>
  <conditionalFormatting sqref="D21">
    <cfRule type="cellIs" dxfId="9" priority="4" operator="equal">
      <formula>"þ"</formula>
    </cfRule>
  </conditionalFormatting>
  <conditionalFormatting sqref="K6">
    <cfRule type="cellIs" dxfId="8" priority="3" operator="greaterThanOrEqual">
      <formula>$M6</formula>
    </cfRule>
  </conditionalFormatting>
  <conditionalFormatting sqref="N6">
    <cfRule type="cellIs" dxfId="7" priority="2" operator="equal">
      <formula>"þ"</formula>
    </cfRule>
  </conditionalFormatting>
  <conditionalFormatting sqref="D6">
    <cfRule type="cellIs" dxfId="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9.5" style="18" bestFit="1" customWidth="1"/>
    <col min="2" max="2" width="15.6992187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16384" width="4" style="18"/>
  </cols>
  <sheetData>
    <row r="1" spans="1:6" s="19" customFormat="1" x14ac:dyDescent="0.3">
      <c r="A1" s="87" t="s">
        <v>0</v>
      </c>
      <c r="B1" s="87" t="s">
        <v>62</v>
      </c>
      <c r="C1" s="87" t="s">
        <v>37</v>
      </c>
      <c r="D1" s="88" t="s">
        <v>3</v>
      </c>
      <c r="E1" s="87" t="s">
        <v>102</v>
      </c>
      <c r="F1" s="18"/>
    </row>
    <row r="2" spans="1:6" x14ac:dyDescent="0.3">
      <c r="A2" s="151" t="s">
        <v>116</v>
      </c>
      <c r="B2" s="5" t="s">
        <v>38</v>
      </c>
      <c r="C2" s="157">
        <v>5</v>
      </c>
      <c r="D2" s="90">
        <f t="shared" ref="D2:D7" ca="1" si="0">RANDBETWEEN(1,20)</f>
        <v>18</v>
      </c>
      <c r="E2" s="89">
        <f t="shared" ref="E2:E7" ca="1" si="1">D2+C2</f>
        <v>23</v>
      </c>
    </row>
    <row r="3" spans="1:6" x14ac:dyDescent="0.3">
      <c r="A3" s="150" t="s">
        <v>116</v>
      </c>
      <c r="B3" s="5" t="s">
        <v>39</v>
      </c>
      <c r="C3" s="157">
        <v>9</v>
      </c>
      <c r="D3" s="45">
        <f t="shared" ca="1" si="0"/>
        <v>10</v>
      </c>
      <c r="E3" s="44">
        <f t="shared" ca="1" si="1"/>
        <v>19</v>
      </c>
    </row>
    <row r="4" spans="1:6" x14ac:dyDescent="0.3">
      <c r="A4" s="152" t="s">
        <v>116</v>
      </c>
      <c r="B4" s="91" t="s">
        <v>40</v>
      </c>
      <c r="C4" s="158">
        <v>3</v>
      </c>
      <c r="D4" s="47">
        <f t="shared" ca="1" si="0"/>
        <v>9</v>
      </c>
      <c r="E4" s="46">
        <f t="shared" ca="1" si="1"/>
        <v>12</v>
      </c>
    </row>
    <row r="5" spans="1:6" x14ac:dyDescent="0.3">
      <c r="A5" s="151" t="s">
        <v>118</v>
      </c>
      <c r="B5" s="5" t="s">
        <v>38</v>
      </c>
      <c r="C5" s="157">
        <v>3</v>
      </c>
      <c r="D5" s="90">
        <f t="shared" ca="1" si="0"/>
        <v>8</v>
      </c>
      <c r="E5" s="89">
        <f t="shared" ca="1" si="1"/>
        <v>11</v>
      </c>
    </row>
    <row r="6" spans="1:6" x14ac:dyDescent="0.3">
      <c r="A6" s="150" t="s">
        <v>118</v>
      </c>
      <c r="B6" s="5" t="s">
        <v>39</v>
      </c>
      <c r="C6" s="157">
        <v>9</v>
      </c>
      <c r="D6" s="45">
        <f t="shared" ca="1" si="0"/>
        <v>11</v>
      </c>
      <c r="E6" s="44">
        <f t="shared" ca="1" si="1"/>
        <v>20</v>
      </c>
    </row>
    <row r="7" spans="1:6" x14ac:dyDescent="0.3">
      <c r="A7" s="152" t="s">
        <v>118</v>
      </c>
      <c r="B7" s="91" t="s">
        <v>40</v>
      </c>
      <c r="C7" s="158">
        <v>3</v>
      </c>
      <c r="D7" s="47">
        <f t="shared" ca="1" si="0"/>
        <v>10</v>
      </c>
      <c r="E7" s="46">
        <f t="shared" ca="1" si="1"/>
        <v>13</v>
      </c>
    </row>
    <row r="8" spans="1:6" x14ac:dyDescent="0.3">
      <c r="A8" s="151" t="s">
        <v>117</v>
      </c>
      <c r="B8" s="5" t="s">
        <v>38</v>
      </c>
      <c r="C8" s="157">
        <v>3</v>
      </c>
      <c r="D8" s="90">
        <f t="shared" ref="D8:D17" ca="1" si="2">RANDBETWEEN(1,20)</f>
        <v>1</v>
      </c>
      <c r="E8" s="89">
        <f t="shared" ref="E8:E16" ca="1" si="3">D8+C8</f>
        <v>4</v>
      </c>
    </row>
    <row r="9" spans="1:6" x14ac:dyDescent="0.3">
      <c r="A9" s="150" t="s">
        <v>117</v>
      </c>
      <c r="B9" s="5" t="s">
        <v>39</v>
      </c>
      <c r="C9" s="157">
        <v>9</v>
      </c>
      <c r="D9" s="45">
        <f t="shared" ca="1" si="2"/>
        <v>15</v>
      </c>
      <c r="E9" s="44">
        <f t="shared" ca="1" si="3"/>
        <v>24</v>
      </c>
    </row>
    <row r="10" spans="1:6" x14ac:dyDescent="0.3">
      <c r="A10" s="152" t="s">
        <v>117</v>
      </c>
      <c r="B10" s="91" t="s">
        <v>40</v>
      </c>
      <c r="C10" s="158">
        <v>2</v>
      </c>
      <c r="D10" s="47">
        <f t="shared" ca="1" si="2"/>
        <v>1</v>
      </c>
      <c r="E10" s="46">
        <f t="shared" ca="1" si="3"/>
        <v>3</v>
      </c>
    </row>
    <row r="11" spans="1:6" x14ac:dyDescent="0.3">
      <c r="A11" s="151" t="s">
        <v>115</v>
      </c>
      <c r="B11" s="5" t="s">
        <v>38</v>
      </c>
      <c r="C11" s="157">
        <v>3</v>
      </c>
      <c r="D11" s="90">
        <f t="shared" ca="1" si="2"/>
        <v>7</v>
      </c>
      <c r="E11" s="89">
        <f t="shared" ca="1" si="3"/>
        <v>10</v>
      </c>
    </row>
    <row r="12" spans="1:6" x14ac:dyDescent="0.3">
      <c r="A12" s="150" t="s">
        <v>115</v>
      </c>
      <c r="B12" s="5" t="s">
        <v>39</v>
      </c>
      <c r="C12" s="157">
        <v>4</v>
      </c>
      <c r="D12" s="45">
        <f t="shared" ca="1" si="2"/>
        <v>11</v>
      </c>
      <c r="E12" s="44">
        <f t="shared" ca="1" si="3"/>
        <v>15</v>
      </c>
    </row>
    <row r="13" spans="1:6" x14ac:dyDescent="0.3">
      <c r="A13" s="152" t="s">
        <v>115</v>
      </c>
      <c r="B13" s="91" t="s">
        <v>40</v>
      </c>
      <c r="C13" s="158">
        <v>6</v>
      </c>
      <c r="D13" s="47">
        <f t="shared" ca="1" si="2"/>
        <v>4</v>
      </c>
      <c r="E13" s="46">
        <f t="shared" ca="1" si="3"/>
        <v>10</v>
      </c>
    </row>
    <row r="14" spans="1:6" x14ac:dyDescent="0.3">
      <c r="A14" s="151" t="s">
        <v>119</v>
      </c>
      <c r="B14" s="5" t="s">
        <v>38</v>
      </c>
      <c r="C14" s="157">
        <v>4</v>
      </c>
      <c r="D14" s="90">
        <f t="shared" ca="1" si="2"/>
        <v>7</v>
      </c>
      <c r="E14" s="89">
        <f t="shared" ca="1" si="3"/>
        <v>11</v>
      </c>
    </row>
    <row r="15" spans="1:6" x14ac:dyDescent="0.3">
      <c r="A15" s="150" t="s">
        <v>119</v>
      </c>
      <c r="B15" s="5" t="s">
        <v>39</v>
      </c>
      <c r="C15" s="157">
        <v>4</v>
      </c>
      <c r="D15" s="45">
        <f t="shared" ca="1" si="2"/>
        <v>2</v>
      </c>
      <c r="E15" s="44">
        <f t="shared" ca="1" si="3"/>
        <v>6</v>
      </c>
    </row>
    <row r="16" spans="1:6" x14ac:dyDescent="0.3">
      <c r="A16" s="152" t="s">
        <v>119</v>
      </c>
      <c r="B16" s="91" t="s">
        <v>40</v>
      </c>
      <c r="C16" s="158">
        <v>4</v>
      </c>
      <c r="D16" s="47">
        <f t="shared" ca="1" si="2"/>
        <v>20</v>
      </c>
      <c r="E16" s="46">
        <f t="shared" ca="1" si="3"/>
        <v>24</v>
      </c>
    </row>
    <row r="17" spans="1:5" x14ac:dyDescent="0.3">
      <c r="A17" s="152" t="s">
        <v>117</v>
      </c>
      <c r="B17" s="91" t="s">
        <v>156</v>
      </c>
      <c r="C17" s="158">
        <v>9</v>
      </c>
      <c r="D17" s="47">
        <f t="shared" ca="1" si="2"/>
        <v>12</v>
      </c>
      <c r="E17" s="46">
        <f t="shared" ref="E17" ca="1" si="4">D17+C17</f>
        <v>21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"/>
  <sheetViews>
    <sheetView showGridLines="0" zoomScaleNormal="100" workbookViewId="0">
      <pane xSplit="1" ySplit="1" topLeftCell="C2" activePane="bottomRight" state="frozen"/>
      <selection pane="topRight"/>
      <selection pane="bottomLeft"/>
      <selection pane="bottomRight" activeCell="C2" sqref="C2"/>
    </sheetView>
  </sheetViews>
  <sheetFormatPr defaultColWidth="9.69921875" defaultRowHeight="15.6" x14ac:dyDescent="0.3"/>
  <cols>
    <col min="1" max="1" width="9.5" style="1" bestFit="1" customWidth="1"/>
    <col min="2" max="2" width="5.59765625" style="1" hidden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8.59765625" style="48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8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16384" width="9.69921875" style="48"/>
  </cols>
  <sheetData>
    <row r="1" spans="1:29" s="16" customFormat="1" ht="32.4" thickTop="1" thickBot="1" x14ac:dyDescent="0.35">
      <c r="A1" s="30" t="s">
        <v>0</v>
      </c>
      <c r="B1" s="148" t="s">
        <v>99</v>
      </c>
      <c r="C1" s="49" t="s">
        <v>42</v>
      </c>
      <c r="D1" s="50" t="s">
        <v>41</v>
      </c>
      <c r="E1" s="51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52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3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</row>
    <row r="2" spans="1:29" ht="16.2" thickTop="1" x14ac:dyDescent="0.3">
      <c r="A2" s="96" t="s">
        <v>98</v>
      </c>
      <c r="B2" s="149">
        <v>1</v>
      </c>
      <c r="C2" s="92">
        <f>14</f>
        <v>14</v>
      </c>
      <c r="D2" s="159">
        <f>15</f>
        <v>15</v>
      </c>
      <c r="E2" s="97">
        <f>18</f>
        <v>18</v>
      </c>
      <c r="F2" s="98">
        <v>0</v>
      </c>
      <c r="G2" s="140" t="s">
        <v>61</v>
      </c>
      <c r="H2" s="99">
        <v>0</v>
      </c>
      <c r="I2" s="100">
        <v>14</v>
      </c>
      <c r="J2" s="101">
        <v>40</v>
      </c>
      <c r="K2" s="102"/>
      <c r="L2" s="143"/>
      <c r="M2" s="147"/>
      <c r="N2" s="142" t="s">
        <v>114</v>
      </c>
      <c r="O2" s="103"/>
      <c r="P2" s="104"/>
      <c r="Q2" s="146" t="s">
        <v>97</v>
      </c>
      <c r="R2" s="144" t="s">
        <v>97</v>
      </c>
      <c r="S2" s="106"/>
      <c r="T2" s="107"/>
      <c r="U2" s="108">
        <v>6</v>
      </c>
      <c r="V2" s="93"/>
      <c r="W2" s="94">
        <f t="shared" ref="W2:W3" si="0">SUM(I2:U2)</f>
        <v>60</v>
      </c>
      <c r="X2" s="109"/>
      <c r="Y2" s="110"/>
      <c r="Z2" s="111"/>
      <c r="AA2" s="95">
        <v>53</v>
      </c>
      <c r="AB2" s="56">
        <f t="shared" ref="AB2:AB3" si="1">SUM(Z2:AA2)-(W2+X2)</f>
        <v>-7</v>
      </c>
      <c r="AC2" s="141">
        <f t="shared" ref="AC2:AC3" si="2">SMALL(AA2:AB2,1)+Y2</f>
        <v>-7</v>
      </c>
    </row>
    <row r="3" spans="1:29" x14ac:dyDescent="0.3">
      <c r="A3" s="96" t="s">
        <v>104</v>
      </c>
      <c r="B3" s="149">
        <v>1</v>
      </c>
      <c r="C3" s="92">
        <f>13</f>
        <v>13</v>
      </c>
      <c r="D3" s="112">
        <f>21</f>
        <v>21</v>
      </c>
      <c r="E3" s="97">
        <f>23</f>
        <v>23</v>
      </c>
      <c r="F3" s="98">
        <v>0</v>
      </c>
      <c r="G3" s="140" t="s">
        <v>61</v>
      </c>
      <c r="H3" s="99">
        <v>0</v>
      </c>
      <c r="I3" s="100">
        <v>28</v>
      </c>
      <c r="J3" s="101">
        <v>20</v>
      </c>
      <c r="K3" s="102">
        <v>21</v>
      </c>
      <c r="L3" s="143">
        <v>2</v>
      </c>
      <c r="M3" s="147">
        <v>1</v>
      </c>
      <c r="N3" s="142" t="s">
        <v>113</v>
      </c>
      <c r="O3" s="103">
        <v>2</v>
      </c>
      <c r="P3" s="104"/>
      <c r="Q3" s="146" t="s">
        <v>97</v>
      </c>
      <c r="R3" s="144" t="s">
        <v>97</v>
      </c>
      <c r="S3" s="106"/>
      <c r="T3" s="107"/>
      <c r="U3" s="108">
        <v>8</v>
      </c>
      <c r="V3" s="93"/>
      <c r="W3" s="94">
        <f t="shared" si="0"/>
        <v>82</v>
      </c>
      <c r="X3" s="109"/>
      <c r="Y3" s="110"/>
      <c r="Z3" s="111">
        <v>21</v>
      </c>
      <c r="AA3" s="95">
        <v>71</v>
      </c>
      <c r="AB3" s="56">
        <f t="shared" si="1"/>
        <v>10</v>
      </c>
      <c r="AC3" s="141">
        <f t="shared" si="2"/>
        <v>10</v>
      </c>
    </row>
    <row r="4" spans="1:29" x14ac:dyDescent="0.3">
      <c r="A4" s="160" t="s">
        <v>116</v>
      </c>
      <c r="B4" s="161"/>
      <c r="C4" s="92">
        <v>13</v>
      </c>
      <c r="D4" s="112">
        <v>17</v>
      </c>
      <c r="E4" s="97">
        <v>20</v>
      </c>
      <c r="F4" s="98">
        <v>0</v>
      </c>
      <c r="G4" s="140" t="s">
        <v>61</v>
      </c>
      <c r="H4" s="99">
        <v>0</v>
      </c>
      <c r="I4" s="100">
        <v>6</v>
      </c>
      <c r="J4" s="101"/>
      <c r="K4" s="102"/>
      <c r="L4" s="143">
        <v>4</v>
      </c>
      <c r="M4" s="147"/>
      <c r="N4" s="142"/>
      <c r="O4" s="103"/>
      <c r="P4" s="181" t="s">
        <v>97</v>
      </c>
      <c r="Q4" s="105"/>
      <c r="R4" s="144" t="s">
        <v>97</v>
      </c>
      <c r="S4" s="106"/>
      <c r="T4" s="107"/>
      <c r="U4" s="108"/>
      <c r="V4" s="93"/>
      <c r="W4" s="94">
        <f t="shared" ref="W4:W8" si="3">SUM(I4:U4)</f>
        <v>10</v>
      </c>
      <c r="X4" s="109"/>
      <c r="Y4" s="110"/>
      <c r="Z4" s="111"/>
      <c r="AA4" s="95">
        <v>50</v>
      </c>
      <c r="AB4" s="56">
        <f t="shared" ref="AB4:AB8" si="4">SUM(Z4:AA4)-(W4+X4)</f>
        <v>40</v>
      </c>
      <c r="AC4" s="141">
        <f t="shared" ref="AC4:AC8" si="5">SMALL(AA4:AB4,1)+Y4</f>
        <v>40</v>
      </c>
    </row>
    <row r="5" spans="1:29" x14ac:dyDescent="0.3">
      <c r="A5" s="160" t="s">
        <v>118</v>
      </c>
      <c r="B5" s="161">
        <v>2</v>
      </c>
      <c r="C5" s="92">
        <v>17</v>
      </c>
      <c r="D5" s="112">
        <v>12</v>
      </c>
      <c r="E5" s="97">
        <v>19</v>
      </c>
      <c r="F5" s="98">
        <v>0</v>
      </c>
      <c r="G5" s="140" t="s">
        <v>61</v>
      </c>
      <c r="H5" s="99">
        <v>0</v>
      </c>
      <c r="I5" s="100"/>
      <c r="J5" s="101"/>
      <c r="K5" s="102"/>
      <c r="L5" s="143"/>
      <c r="M5" s="147"/>
      <c r="N5" s="142">
        <v>36</v>
      </c>
      <c r="O5" s="103">
        <v>11</v>
      </c>
      <c r="P5" s="181" t="s">
        <v>97</v>
      </c>
      <c r="Q5" s="105"/>
      <c r="R5" s="113"/>
      <c r="S5" s="106"/>
      <c r="T5" s="107"/>
      <c r="U5" s="108"/>
      <c r="V5" s="93"/>
      <c r="W5" s="94">
        <f t="shared" si="3"/>
        <v>47</v>
      </c>
      <c r="X5" s="109">
        <v>8</v>
      </c>
      <c r="Y5" s="110"/>
      <c r="Z5" s="111"/>
      <c r="AA5" s="95">
        <v>45</v>
      </c>
      <c r="AB5" s="56">
        <f t="shared" si="4"/>
        <v>-10</v>
      </c>
      <c r="AC5" s="141">
        <f t="shared" si="5"/>
        <v>-10</v>
      </c>
    </row>
    <row r="6" spans="1:29" x14ac:dyDescent="0.3">
      <c r="A6" s="160" t="s">
        <v>117</v>
      </c>
      <c r="B6" s="161">
        <v>2</v>
      </c>
      <c r="C6" s="92">
        <v>14</v>
      </c>
      <c r="D6" s="112">
        <v>14</v>
      </c>
      <c r="E6" s="97">
        <v>18</v>
      </c>
      <c r="F6" s="98">
        <v>0</v>
      </c>
      <c r="G6" s="140" t="s">
        <v>61</v>
      </c>
      <c r="H6" s="99">
        <v>0</v>
      </c>
      <c r="I6" s="100"/>
      <c r="J6" s="101"/>
      <c r="K6" s="102"/>
      <c r="L6" s="143"/>
      <c r="M6" s="147"/>
      <c r="N6" s="142"/>
      <c r="O6" s="103"/>
      <c r="P6" s="181" t="s">
        <v>97</v>
      </c>
      <c r="Q6" s="105"/>
      <c r="R6" s="144" t="s">
        <v>97</v>
      </c>
      <c r="S6" s="106"/>
      <c r="T6" s="107"/>
      <c r="U6" s="108"/>
      <c r="V6" s="93"/>
      <c r="W6" s="94">
        <f t="shared" si="3"/>
        <v>0</v>
      </c>
      <c r="X6" s="109"/>
      <c r="Y6" s="110"/>
      <c r="Z6" s="111"/>
      <c r="AA6" s="95">
        <v>40</v>
      </c>
      <c r="AB6" s="56">
        <f t="shared" si="4"/>
        <v>40</v>
      </c>
      <c r="AC6" s="141">
        <f t="shared" si="5"/>
        <v>40</v>
      </c>
    </row>
    <row r="7" spans="1:29" x14ac:dyDescent="0.3">
      <c r="A7" s="160" t="s">
        <v>115</v>
      </c>
      <c r="B7" s="161">
        <v>2</v>
      </c>
      <c r="C7" s="92">
        <v>13</v>
      </c>
      <c r="D7" s="112">
        <v>11</v>
      </c>
      <c r="E7" s="97">
        <v>14</v>
      </c>
      <c r="F7" s="98">
        <v>0</v>
      </c>
      <c r="G7" s="140" t="s">
        <v>61</v>
      </c>
      <c r="H7" s="99">
        <v>0</v>
      </c>
      <c r="I7" s="100">
        <v>6</v>
      </c>
      <c r="J7" s="101">
        <v>19</v>
      </c>
      <c r="K7" s="102"/>
      <c r="L7" s="143">
        <v>2</v>
      </c>
      <c r="M7" s="147"/>
      <c r="N7" s="142"/>
      <c r="O7" s="103"/>
      <c r="P7" s="181" t="s">
        <v>97</v>
      </c>
      <c r="Q7" s="105"/>
      <c r="R7" s="144" t="s">
        <v>97</v>
      </c>
      <c r="S7" s="106"/>
      <c r="T7" s="107"/>
      <c r="U7" s="108"/>
      <c r="V7" s="93"/>
      <c r="W7" s="94">
        <f t="shared" si="3"/>
        <v>27</v>
      </c>
      <c r="X7" s="109"/>
      <c r="Y7" s="110"/>
      <c r="Z7" s="111"/>
      <c r="AA7" s="95">
        <v>25</v>
      </c>
      <c r="AB7" s="56">
        <f t="shared" si="4"/>
        <v>-2</v>
      </c>
      <c r="AC7" s="141">
        <f t="shared" si="5"/>
        <v>-2</v>
      </c>
    </row>
    <row r="8" spans="1:29" x14ac:dyDescent="0.3">
      <c r="A8" s="160" t="s">
        <v>119</v>
      </c>
      <c r="B8" s="161">
        <v>2</v>
      </c>
      <c r="C8" s="92">
        <v>12</v>
      </c>
      <c r="D8" s="112">
        <v>17</v>
      </c>
      <c r="E8" s="97">
        <v>19</v>
      </c>
      <c r="F8" s="98">
        <v>0</v>
      </c>
      <c r="G8" s="140" t="s">
        <v>61</v>
      </c>
      <c r="H8" s="99">
        <v>0</v>
      </c>
      <c r="I8" s="100"/>
      <c r="J8" s="101"/>
      <c r="K8" s="102"/>
      <c r="L8" s="143"/>
      <c r="M8" s="147"/>
      <c r="N8" s="142"/>
      <c r="O8" s="103"/>
      <c r="P8" s="181" t="s">
        <v>97</v>
      </c>
      <c r="Q8" s="105"/>
      <c r="R8" s="113"/>
      <c r="S8" s="182" t="s">
        <v>97</v>
      </c>
      <c r="T8" s="107"/>
      <c r="U8" s="108"/>
      <c r="V8" s="93"/>
      <c r="W8" s="94">
        <f t="shared" si="3"/>
        <v>0</v>
      </c>
      <c r="X8" s="109"/>
      <c r="Y8" s="110"/>
      <c r="Z8" s="111"/>
      <c r="AA8" s="95">
        <v>30</v>
      </c>
      <c r="AB8" s="56">
        <f t="shared" si="4"/>
        <v>30</v>
      </c>
      <c r="AC8" s="141">
        <f t="shared" si="5"/>
        <v>30</v>
      </c>
    </row>
  </sheetData>
  <sortState xmlns:xlrd2="http://schemas.microsoft.com/office/spreadsheetml/2017/richdata2" ref="A2:AC3">
    <sortCondition ref="A2:A3"/>
  </sortState>
  <conditionalFormatting sqref="AC2 AC5:AC8">
    <cfRule type="cellIs" dxfId="5" priority="283" stopIfTrue="1" operator="lessThan">
      <formula>0.5</formula>
    </cfRule>
    <cfRule type="cellIs" dxfId="4" priority="284" operator="lessThan">
      <formula>0.5*AA2</formula>
    </cfRule>
  </conditionalFormatting>
  <conditionalFormatting sqref="AC3">
    <cfRule type="cellIs" dxfId="3" priority="57" stopIfTrue="1" operator="lessThan">
      <formula>0.5</formula>
    </cfRule>
    <cfRule type="cellIs" dxfId="2" priority="58" operator="lessThan">
      <formula>0.5*AA3</formula>
    </cfRule>
  </conditionalFormatting>
  <conditionalFormatting sqref="AC4">
    <cfRule type="cellIs" dxfId="1" priority="1" stopIfTrue="1" operator="lessThan">
      <formula>0.5</formula>
    </cfRule>
    <cfRule type="cellIs" dxfId="0" priority="2" operator="lessThan">
      <formula>0.5*AA4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83" t="s">
        <v>11</v>
      </c>
      <c r="I1" s="183" t="s">
        <v>109</v>
      </c>
      <c r="J1" s="183" t="s">
        <v>110</v>
      </c>
      <c r="K1" s="183" t="s">
        <v>111</v>
      </c>
      <c r="L1" s="4" t="s">
        <v>112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13</v>
      </c>
      <c r="H2" s="184">
        <f ca="1">RANDBETWEEN(1,3)+RANDBETWEEN(1,3)+RANDBETWEEN(1,3)+RANDBETWEEN(1,3)+RANDBETWEEN(1,3)+RANDBETWEEN(1,3)</f>
        <v>11</v>
      </c>
      <c r="I2" s="184">
        <f ca="1">RANDBETWEEN(1,3)+RANDBETWEEN(1,3)+RANDBETWEEN(1,3)+RANDBETWEEN(1,3)+RANDBETWEEN(1,3)+RANDBETWEEN(1,3)+RANDBETWEEN(1,3)</f>
        <v>17</v>
      </c>
      <c r="J2" s="184">
        <f ca="1">RANDBETWEEN(1,3)+RANDBETWEEN(1,3)+RANDBETWEEN(1,3)+RANDBETWEEN(1,3)+RANDBETWEEN(1,3)+RANDBETWEEN(1,3)+RANDBETWEEN(1,3)+RANDBETWEEN(1,3)</f>
        <v>18</v>
      </c>
      <c r="K2" s="184">
        <f ca="1">RANDBETWEEN(1,3)+RANDBETWEEN(1,3)+RANDBETWEEN(1,3)+RANDBETWEEN(1,3)+RANDBETWEEN(1,3)+RANDBETWEEN(1,3)+RANDBETWEEN(1,3)+RANDBETWEEN(1,3)+RANDBETWEEN(1,3)</f>
        <v>21</v>
      </c>
      <c r="L2" s="8">
        <f ca="1">RANDBETWEEN(1,3)+RANDBETWEEN(1,3)+RANDBETWEEN(1,3)+RANDBETWEEN(1,3)+RANDBETWEEN(1,3)+RANDBETWEEN(1,3)+RANDBETWEEN(1,3)+RANDBETWEEN(1,3)+RANDBETWEEN(1,3)+RANDBETWEEN(1,3)</f>
        <v>21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6</v>
      </c>
      <c r="E3" s="10">
        <f ca="1">RANDBETWEEN(1,4)+RANDBETWEEN(1,4)+RANDBETWEEN(1,4)</f>
        <v>9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11</v>
      </c>
      <c r="H3" s="185">
        <f ca="1">RANDBETWEEN(1,4)+RANDBETWEEN(1,4)+RANDBETWEEN(1,4)+RANDBETWEEN(1,4)+RANDBETWEEN(1,4)+RANDBETWEEN(1,4)</f>
        <v>18</v>
      </c>
      <c r="I3" s="185">
        <f ca="1">RANDBETWEEN(1,4)+RANDBETWEEN(1,4)+RANDBETWEEN(1,4)+RANDBETWEEN(1,4)+RANDBETWEEN(1,4)+RANDBETWEEN(1,4)+RANDBETWEEN(1,4)</f>
        <v>18</v>
      </c>
      <c r="J3" s="185">
        <f ca="1">RANDBETWEEN(1,4)+RANDBETWEEN(1,4)+RANDBETWEEN(1,4)+RANDBETWEEN(1,4)+RANDBETWEEN(1,4)+RANDBETWEEN(1,4)+RANDBETWEEN(1,4)+RANDBETWEEN(1,4)</f>
        <v>23</v>
      </c>
      <c r="K3" s="185">
        <f ca="1">RANDBETWEEN(1,4)+RANDBETWEEN(1,4)+RANDBETWEEN(1,4)+RANDBETWEEN(1,4)+RANDBETWEEN(1,4)+RANDBETWEEN(1,4)+RANDBETWEEN(1,4)+RANDBETWEEN(1,4)+RANDBETWEEN(1,4)</f>
        <v>21</v>
      </c>
      <c r="L3" s="11">
        <f ca="1">RANDBETWEEN(1,4)+RANDBETWEEN(1,4)+RANDBETWEEN(1,4)+RANDBETWEEN(1,4)+RANDBETWEEN(1,4)+RANDBETWEEN(1,4)+RANDBETWEEN(1,4)+RANDBETWEEN(1,4)+RANDBETWEEN(1,4)+RANDBETWEEN(1,4)</f>
        <v>27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6</v>
      </c>
      <c r="D4" s="10">
        <f ca="1">RANDBETWEEN(1,6)+RANDBETWEEN(1,6)</f>
        <v>5</v>
      </c>
      <c r="E4" s="10">
        <f ca="1">RANDBETWEEN(1,6)+RANDBETWEEN(1,6)+RANDBETWEEN(1,6)</f>
        <v>10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14</v>
      </c>
      <c r="H4" s="185">
        <f ca="1">RANDBETWEEN(1,6)+RANDBETWEEN(1,6)+RANDBETWEEN(1,6)+RANDBETWEEN(1,6)+RANDBETWEEN(1,6)+RANDBETWEEN(1,6)</f>
        <v>22</v>
      </c>
      <c r="I4" s="185">
        <f ca="1">RANDBETWEEN(1,6)+RANDBETWEEN(1,6)+RANDBETWEEN(1,6)+RANDBETWEEN(1,6)+RANDBETWEEN(1,6)+RANDBETWEEN(1,6)+RANDBETWEEN(1,6)</f>
        <v>19</v>
      </c>
      <c r="J4" s="185">
        <f ca="1">RANDBETWEEN(1,6)+RANDBETWEEN(1,6)+RANDBETWEEN(1,6)+RANDBETWEEN(1,6)+RANDBETWEEN(1,6)+RANDBETWEEN(1,6)+RANDBETWEEN(1,6)+RANDBETWEEN(1,6)</f>
        <v>21</v>
      </c>
      <c r="K4" s="185">
        <f ca="1">RANDBETWEEN(1,6)+RANDBETWEEN(1,6)+RANDBETWEEN(1,6)+RANDBETWEEN(1,6)+RANDBETWEEN(1,6)+RANDBETWEEN(1,6)+RANDBETWEEN(1,6)+RANDBETWEEN(1,6)+RANDBETWEEN(1,6)</f>
        <v>30</v>
      </c>
      <c r="L4" s="11">
        <f ca="1">RANDBETWEEN(1,6)+RANDBETWEEN(1,6)+RANDBETWEEN(1,6)+RANDBETWEEN(1,6)+RANDBETWEEN(1,6)+RANDBETWEEN(1,6)+RANDBETWEEN(1,6)+RANDBETWEEN(1,6)+RANDBETWEEN(1,6)+RANDBETWEEN(1,6)</f>
        <v>27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8</v>
      </c>
      <c r="D5" s="10">
        <f ca="1">RANDBETWEEN(1,8)+RANDBETWEEN(1,8)</f>
        <v>8</v>
      </c>
      <c r="E5" s="10">
        <f ca="1">RANDBETWEEN(1,8)+RANDBETWEEN(1,8)+RANDBETWEEN(1,8)</f>
        <v>14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27</v>
      </c>
      <c r="H5" s="185">
        <f ca="1">RANDBETWEEN(1,8)+RANDBETWEEN(1,8)+RANDBETWEEN(1,8)+RANDBETWEEN(1,8)+RANDBETWEEN(1,8)+RANDBETWEEN(1,8)</f>
        <v>30</v>
      </c>
      <c r="I5" s="185">
        <f ca="1">RANDBETWEEN(1,8)+RANDBETWEEN(1,8)+RANDBETWEEN(1,8)+RANDBETWEEN(1,8)+RANDBETWEEN(1,8)+RANDBETWEEN(1,8)+RANDBETWEEN(1,8)</f>
        <v>30</v>
      </c>
      <c r="J5" s="185">
        <f ca="1">RANDBETWEEN(1,8)+RANDBETWEEN(1,8)+RANDBETWEEN(1,8)+RANDBETWEEN(1,8)+RANDBETWEEN(1,8)+RANDBETWEEN(1,8)+RANDBETWEEN(1,8)+RANDBETWEEN(1,8)</f>
        <v>31</v>
      </c>
      <c r="K5" s="185">
        <f ca="1">RANDBETWEEN(1,8)+RANDBETWEEN(1,8)+RANDBETWEEN(1,8)+RANDBETWEEN(1,8)+RANDBETWEEN(1,8)+RANDBETWEEN(1,8)+RANDBETWEEN(1,8)+RANDBETWEEN(1,8)+RANDBETWEEN(1,8)</f>
        <v>44</v>
      </c>
      <c r="L5" s="11">
        <f ca="1">RANDBETWEEN(1,8)+RANDBETWEEN(1,8)+RANDBETWEEN(1,8)+RANDBETWEEN(1,8)+RANDBETWEEN(1,8)+RANDBETWEEN(1,8)+RANDBETWEEN(1,8)+RANDBETWEEN(1,8)+RANDBETWEEN(1,8)+RANDBETWEEN(1,8)</f>
        <v>46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1</v>
      </c>
      <c r="D6" s="10">
        <f ca="1">RANDBETWEEN(1,10)+RANDBETWEEN(1,10)</f>
        <v>11</v>
      </c>
      <c r="E6" s="10">
        <f ca="1">RANDBETWEEN(1,10)+RANDBETWEEN(1,10)+RANDBETWEEN(1,10)</f>
        <v>16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30</v>
      </c>
      <c r="H6" s="185">
        <f ca="1">RANDBETWEEN(1,10)+RANDBETWEEN(1,10)+RANDBETWEEN(1,10)+RANDBETWEEN(1,10)+RANDBETWEEN(1,10)+RANDBETWEEN(1,10)</f>
        <v>46</v>
      </c>
      <c r="I6" s="185">
        <f ca="1">RANDBETWEEN(1,10)+RANDBETWEEN(1,10)+RANDBETWEEN(1,10)+RANDBETWEEN(1,10)+RANDBETWEEN(1,10)+RANDBETWEEN(1,10)+RANDBETWEEN(1,10)</f>
        <v>33</v>
      </c>
      <c r="J6" s="185">
        <f ca="1">RANDBETWEEN(1,10)+RANDBETWEEN(1,10)+RANDBETWEEN(1,10)+RANDBETWEEN(1,10)+RANDBETWEEN(1,10)+RANDBETWEEN(1,10)+RANDBETWEEN(1,10)+RANDBETWEEN(1,10)</f>
        <v>48</v>
      </c>
      <c r="K6" s="185">
        <f ca="1">RANDBETWEEN(1,10)+RANDBETWEEN(1,10)+RANDBETWEEN(1,10)+RANDBETWEEN(1,10)+RANDBETWEEN(1,10)+RANDBETWEEN(1,10)+RANDBETWEEN(1,10)+RANDBETWEEN(1,10)+RANDBETWEEN(1,10)</f>
        <v>52</v>
      </c>
      <c r="L6" s="11">
        <f ca="1">RANDBETWEEN(1,10)+RANDBETWEEN(1,10)+RANDBETWEEN(1,10)+RANDBETWEEN(1,10)+RANDBETWEEN(1,10)+RANDBETWEEN(1,10)+RANDBETWEEN(1,10)+RANDBETWEEN(1,10)+RANDBETWEEN(1,10)+RANDBETWEEN(1,10)</f>
        <v>67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6</v>
      </c>
      <c r="D7" s="10">
        <f ca="1">RANDBETWEEN(1,12)+RANDBETWEEN(1,12)</f>
        <v>17</v>
      </c>
      <c r="E7" s="10">
        <f ca="1">RANDBETWEEN(1,12)+RANDBETWEEN(1,12)+RANDBETWEEN(1,12)</f>
        <v>22</v>
      </c>
      <c r="F7" s="10">
        <f ca="1">RANDBETWEEN(1,12)+RANDBETWEEN(1,12)+RANDBETWEEN(1,12)+RANDBETWEEN(1,12)</f>
        <v>45</v>
      </c>
      <c r="G7" s="10">
        <f ca="1">RANDBETWEEN(1,12)+RANDBETWEEN(1,12)+RANDBETWEEN(1,12)+RANDBETWEEN(1,12)+RANDBETWEEN(1,12)</f>
        <v>25</v>
      </c>
      <c r="H7" s="185">
        <f ca="1">RANDBETWEEN(1,12)+RANDBETWEEN(1,12)+RANDBETWEEN(1,12)+RANDBETWEEN(1,12)+RANDBETWEEN(1,12)+RANDBETWEEN(1,12)</f>
        <v>48</v>
      </c>
      <c r="I7" s="185">
        <f ca="1">RANDBETWEEN(1,12)+RANDBETWEEN(1,12)+RANDBETWEEN(1,12)+RANDBETWEEN(1,12)+RANDBETWEEN(1,12)+RANDBETWEEN(1,12)+RANDBETWEEN(1,12)</f>
        <v>38</v>
      </c>
      <c r="J7" s="185">
        <f ca="1">RANDBETWEEN(1,12)+RANDBETWEEN(1,12)+RANDBETWEEN(1,12)+RANDBETWEEN(1,12)+RANDBETWEEN(1,12)+RANDBETWEEN(1,12)+RANDBETWEEN(1,12)+RANDBETWEEN(1,12)</f>
        <v>57</v>
      </c>
      <c r="K7" s="185">
        <f ca="1">RANDBETWEEN(1,12)+RANDBETWEEN(1,12)+RANDBETWEEN(1,12)+RANDBETWEEN(1,12)+RANDBETWEEN(1,12)+RANDBETWEEN(1,12)+RANDBETWEEN(1,12)+RANDBETWEEN(1,12)+RANDBETWEEN(1,12)</f>
        <v>59</v>
      </c>
      <c r="L7" s="11">
        <f ca="1">RANDBETWEEN(1,12)+RANDBETWEEN(1,12)+RANDBETWEEN(1,12)+RANDBETWEEN(1,12)+RANDBETWEEN(1,12)+RANDBETWEEN(1,12)+RANDBETWEEN(1,12)+RANDBETWEEN(1,12)+RANDBETWEEN(1,12)+RANDBETWEEN(1,12)</f>
        <v>77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11</v>
      </c>
      <c r="D8" s="10">
        <f ca="1">RANDBETWEEN(1,20)+RANDBETWEEN(1,20)</f>
        <v>9</v>
      </c>
      <c r="E8" s="10">
        <f ca="1">RANDBETWEEN(1,20)+RANDBETWEEN(1,20)+RANDBETWEEN(1,20)</f>
        <v>28</v>
      </c>
      <c r="F8" s="10">
        <f ca="1">RANDBETWEEN(1,20)+RANDBETWEEN(1,20)+RANDBETWEEN(1,20)+RANDBETWEEN(1,20)</f>
        <v>16</v>
      </c>
      <c r="G8" s="10">
        <f ca="1">RANDBETWEEN(1,20)+RANDBETWEEN(1,20)+RANDBETWEEN(1,20)+RANDBETWEEN(1,20)+RANDBETWEEN(1,20)</f>
        <v>75</v>
      </c>
      <c r="H8" s="185">
        <f ca="1">RANDBETWEEN(1,20)+RANDBETWEEN(1,20)+RANDBETWEEN(1,20)+RANDBETWEEN(1,20)+RANDBETWEEN(1,20)+RANDBETWEEN(1,20)</f>
        <v>55</v>
      </c>
      <c r="I8" s="185">
        <f ca="1">RANDBETWEEN(1,20)+RANDBETWEEN(1,20)+RANDBETWEEN(1,20)+RANDBETWEEN(1,20)+RANDBETWEEN(1,20)+RANDBETWEEN(1,20)+RANDBETWEEN(1,20)</f>
        <v>64</v>
      </c>
      <c r="J8" s="185">
        <f ca="1">RANDBETWEEN(1,20)+RANDBETWEEN(1,20)+RANDBETWEEN(1,20)+RANDBETWEEN(1,20)+RANDBETWEEN(1,20)+RANDBETWEEN(1,20)+RANDBETWEEN(1,20)+RANDBETWEEN(1,20)</f>
        <v>94</v>
      </c>
      <c r="K8" s="185">
        <f ca="1">RANDBETWEEN(1,20)+RANDBETWEEN(1,20)+RANDBETWEEN(1,20)+RANDBETWEEN(1,20)+RANDBETWEEN(1,20)+RANDBETWEEN(1,20)+RANDBETWEEN(1,20)+RANDBETWEEN(1,20)+RANDBETWEEN(1,20)</f>
        <v>113</v>
      </c>
      <c r="L8" s="11">
        <f ca="1">RANDBETWEEN(1,20)+RANDBETWEEN(1,20)+RANDBETWEEN(1,20)+RANDBETWEEN(1,20)+RANDBETWEEN(1,20)+RANDBETWEEN(1,20)+RANDBETWEEN(1,20)+RANDBETWEEN(1,20)+RANDBETWEEN(1,20)+RANDBETWEEN(1,20)</f>
        <v>84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49</v>
      </c>
      <c r="D9" s="13">
        <f ca="1">RANDBETWEEN(1,100)+RANDBETWEEN(1,100)</f>
        <v>81</v>
      </c>
      <c r="E9" s="13">
        <f ca="1">RANDBETWEEN(1,100)+RANDBETWEEN(1,100)+RANDBETWEEN(1,100)</f>
        <v>172</v>
      </c>
      <c r="F9" s="13">
        <f ca="1">RANDBETWEEN(1,100)+RANDBETWEEN(1,100)+RANDBETWEEN(1,100)+RANDBETWEEN(1,100)</f>
        <v>230</v>
      </c>
      <c r="G9" s="13">
        <f ca="1">RANDBETWEEN(1,100)+RANDBETWEEN(1,100)+RANDBETWEEN(1,100)+RANDBETWEEN(1,100)+RANDBETWEEN(1,100)</f>
        <v>145</v>
      </c>
      <c r="H9" s="186">
        <f ca="1">RANDBETWEEN(1,100)+RANDBETWEEN(1,100)+RANDBETWEEN(1,100)+RANDBETWEEN(1,100)+RANDBETWEEN(1,100)+RANDBETWEEN(1,100)</f>
        <v>294</v>
      </c>
      <c r="I9" s="186">
        <f ca="1">RANDBETWEEN(1,100)+RANDBETWEEN(1,100)+RANDBETWEEN(1,100)+RANDBETWEEN(1,100)+RANDBETWEEN(1,100)+RANDBETWEEN(1,100)+RANDBETWEEN(1,100)</f>
        <v>366</v>
      </c>
      <c r="J9" s="186">
        <f ca="1">RANDBETWEEN(1,100)+RANDBETWEEN(1,100)+RANDBETWEEN(1,100)+RANDBETWEEN(1,100)+RANDBETWEEN(1,100)+RANDBETWEEN(1,100)+RANDBETWEEN(1,100)+RANDBETWEEN(1,100)</f>
        <v>435</v>
      </c>
      <c r="K9" s="186">
        <f ca="1">RANDBETWEEN(1,100)+RANDBETWEEN(1,100)+RANDBETWEEN(1,100)+RANDBETWEEN(1,100)+RANDBETWEEN(1,100)+RANDBETWEEN(1,100)+RANDBETWEEN(1,100)+RANDBETWEEN(1,100)+RANDBETWEEN(1,100)</f>
        <v>621</v>
      </c>
      <c r="L9" s="14">
        <f ca="1">RANDBETWEEN(1,100)+RANDBETWEEN(1,100)+RANDBETWEEN(1,100)+RANDBETWEEN(1,100)+RANDBETWEEN(1,100)+RANDBETWEEN(1,100)+RANDBETWEEN(1,100)+RANDBETWEEN(1,100)+RANDBETWEEN(1,100)+RANDBETWEEN(1,100)</f>
        <v>353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2022-04-12T19:36:33Z</dcterms:modified>
</cp:coreProperties>
</file>