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225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A\Juegos\FoL\"/>
    </mc:Choice>
  </mc:AlternateContent>
  <xr:revisionPtr revIDLastSave="0" documentId="13_ncr:1_{A4DE469D-77C4-4122-BF27-9BA0C85A8725}" xr6:coauthVersionLast="47" xr6:coauthVersionMax="47" xr10:uidLastSave="{00000000-0000-0000-0000-000000000000}"/>
  <bookViews>
    <workbookView xWindow="-108" yWindow="-108" windowWidth="23256" windowHeight="13176" tabRatio="506" activeTab="2" xr2:uid="{00000000-000D-0000-FFFF-FFFF00000000}"/>
  </bookViews>
  <sheets>
    <sheet name="Initiative" sheetId="1" r:id="rId1"/>
    <sheet name="Spells" sheetId="10" r:id="rId2"/>
    <sheet name="Attacks" sheetId="9" r:id="rId3"/>
    <sheet name="Saves" sheetId="7" r:id="rId4"/>
    <sheet name="hps" sheetId="5" r:id="rId5"/>
    <sheet name="Rolls" sheetId="4" r:id="rId6"/>
  </sheets>
  <externalReferences>
    <externalReference r:id="rId7"/>
  </externalReferences>
  <definedNames>
    <definedName name="NoShade">'[1]Spell Sheet'!$FH$1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27" i="9" l="1"/>
  <c r="J27" i="9"/>
  <c r="K26" i="9"/>
  <c r="N26" i="9" s="1"/>
  <c r="J26" i="9"/>
  <c r="K25" i="9"/>
  <c r="N25" i="9" s="1"/>
  <c r="J25" i="9"/>
  <c r="L27" i="9" l="1"/>
  <c r="N27" i="9"/>
  <c r="L25" i="9"/>
  <c r="L26" i="9"/>
  <c r="D18" i="7"/>
  <c r="E18" i="7" s="1"/>
  <c r="K21" i="9"/>
  <c r="N21" i="9" s="1"/>
  <c r="J21" i="9"/>
  <c r="K20" i="9"/>
  <c r="N20" i="9" s="1"/>
  <c r="J20" i="9"/>
  <c r="L21" i="9" l="1"/>
  <c r="L20" i="9"/>
  <c r="D17" i="7"/>
  <c r="E17" i="7" s="1"/>
  <c r="K24" i="9"/>
  <c r="N24" i="9" s="1"/>
  <c r="J24" i="9"/>
  <c r="K23" i="9"/>
  <c r="N23" i="9" s="1"/>
  <c r="J23" i="9"/>
  <c r="K22" i="9"/>
  <c r="N22" i="9" s="1"/>
  <c r="J22" i="9"/>
  <c r="M22" i="10"/>
  <c r="J22" i="10"/>
  <c r="K22" i="10" s="1"/>
  <c r="J19" i="10"/>
  <c r="K19" i="10"/>
  <c r="M19" i="10"/>
  <c r="J20" i="10"/>
  <c r="K20" i="10" s="1"/>
  <c r="M20" i="10"/>
  <c r="J21" i="10"/>
  <c r="K21" i="10"/>
  <c r="M21" i="10"/>
  <c r="L23" i="9" l="1"/>
  <c r="L24" i="9"/>
  <c r="L22" i="9"/>
  <c r="K13" i="9"/>
  <c r="N13" i="9" s="1"/>
  <c r="J13" i="9"/>
  <c r="K10" i="9"/>
  <c r="N10" i="9" s="1"/>
  <c r="J10" i="9"/>
  <c r="K5" i="9"/>
  <c r="N5" i="9" s="1"/>
  <c r="J5" i="9"/>
  <c r="K19" i="9"/>
  <c r="N19" i="9" s="1"/>
  <c r="J19" i="9"/>
  <c r="K18" i="9"/>
  <c r="N18" i="9" s="1"/>
  <c r="J18" i="9"/>
  <c r="K17" i="9"/>
  <c r="N17" i="9" s="1"/>
  <c r="J17" i="9"/>
  <c r="W18" i="5"/>
  <c r="AB18" i="5" s="1"/>
  <c r="AC18" i="5" s="1"/>
  <c r="AB17" i="5"/>
  <c r="AC17" i="5" s="1"/>
  <c r="W17" i="5"/>
  <c r="W16" i="5"/>
  <c r="AB16" i="5" s="1"/>
  <c r="AC16" i="5" s="1"/>
  <c r="W15" i="5"/>
  <c r="AB15" i="5" s="1"/>
  <c r="AC15" i="5" s="1"/>
  <c r="W14" i="5"/>
  <c r="AB14" i="5" s="1"/>
  <c r="AC14" i="5" s="1"/>
  <c r="AB13" i="5"/>
  <c r="AC13" i="5" s="1"/>
  <c r="W13" i="5"/>
  <c r="W12" i="5"/>
  <c r="AB12" i="5" s="1"/>
  <c r="AC12" i="5" s="1"/>
  <c r="W10" i="5"/>
  <c r="AB10" i="5" s="1"/>
  <c r="AC10" i="5" s="1"/>
  <c r="W11" i="5"/>
  <c r="AB11" i="5" s="1"/>
  <c r="AC11" i="5" s="1"/>
  <c r="W8" i="5"/>
  <c r="AB8" i="5" s="1"/>
  <c r="AC8" i="5" s="1"/>
  <c r="W9" i="5"/>
  <c r="AB9" i="5" s="1"/>
  <c r="AC9" i="5" s="1"/>
  <c r="K3" i="9"/>
  <c r="N3" i="9" s="1"/>
  <c r="J3" i="9"/>
  <c r="K11" i="9"/>
  <c r="N11" i="9" s="1"/>
  <c r="J11" i="9"/>
  <c r="K8" i="9"/>
  <c r="N8" i="9" s="1"/>
  <c r="J8" i="9"/>
  <c r="L13" i="9" l="1"/>
  <c r="L10" i="9"/>
  <c r="L5" i="9"/>
  <c r="L17" i="9"/>
  <c r="L19" i="9"/>
  <c r="L18" i="9"/>
  <c r="L3" i="9"/>
  <c r="L8" i="9"/>
  <c r="L11" i="9"/>
  <c r="E3" i="5" l="1"/>
  <c r="J14" i="9"/>
  <c r="K14" i="9"/>
  <c r="N14" i="9" s="1"/>
  <c r="J15" i="9"/>
  <c r="K15" i="9"/>
  <c r="J16" i="9"/>
  <c r="K16" i="9"/>
  <c r="N16" i="9" s="1"/>
  <c r="L15" i="9" l="1"/>
  <c r="L16" i="9"/>
  <c r="N15" i="9"/>
  <c r="L14" i="9"/>
  <c r="K6" i="9"/>
  <c r="N6" i="9" s="1"/>
  <c r="J6" i="9"/>
  <c r="K2" i="9"/>
  <c r="N2" i="9" s="1"/>
  <c r="J2" i="9"/>
  <c r="L6" i="9" l="1"/>
  <c r="L2" i="9"/>
  <c r="J11" i="10"/>
  <c r="K11" i="10" s="1"/>
  <c r="M11" i="10"/>
  <c r="W4" i="5"/>
  <c r="AB4" i="5" s="1"/>
  <c r="AC4" i="5" s="1"/>
  <c r="J10" i="10"/>
  <c r="K10" i="10" s="1"/>
  <c r="M10" i="10" s="1"/>
  <c r="J17" i="7" l="1"/>
  <c r="K17" i="7" s="1"/>
  <c r="W5" i="5" l="1"/>
  <c r="AB5" i="5" s="1"/>
  <c r="AC5" i="5" s="1"/>
  <c r="D8" i="7"/>
  <c r="E8" i="7" s="1"/>
  <c r="D9" i="7"/>
  <c r="E9" i="7" s="1"/>
  <c r="D10" i="7"/>
  <c r="E10" i="7" s="1"/>
  <c r="D11" i="7"/>
  <c r="E11" i="7" s="1"/>
  <c r="D12" i="7"/>
  <c r="E12" i="7" s="1"/>
  <c r="D13" i="7"/>
  <c r="E13" i="7" s="1"/>
  <c r="D14" i="7"/>
  <c r="E14" i="7" s="1"/>
  <c r="D15" i="7"/>
  <c r="E15" i="7" s="1"/>
  <c r="D16" i="7"/>
  <c r="E16" i="7" s="1"/>
  <c r="D2" i="5"/>
  <c r="E2" i="5"/>
  <c r="C3" i="5"/>
  <c r="C2" i="5"/>
  <c r="J4" i="7" l="1"/>
  <c r="K4" i="7" s="1"/>
  <c r="J3" i="7"/>
  <c r="K3" i="7" s="1"/>
  <c r="J2" i="7"/>
  <c r="K2" i="7" s="1"/>
  <c r="K9" i="9"/>
  <c r="N9" i="9" s="1"/>
  <c r="J9" i="9"/>
  <c r="K12" i="9"/>
  <c r="N12" i="9" s="1"/>
  <c r="J12" i="9"/>
  <c r="K7" i="9"/>
  <c r="K4" i="9"/>
  <c r="N4" i="9" s="1"/>
  <c r="J4" i="9"/>
  <c r="D7" i="1"/>
  <c r="J7" i="9" l="1"/>
  <c r="L7" i="9" s="1"/>
  <c r="L9" i="9"/>
  <c r="L12" i="9"/>
  <c r="N7" i="9"/>
  <c r="L4" i="9"/>
  <c r="J5" i="7"/>
  <c r="J6" i="7"/>
  <c r="J7" i="7"/>
  <c r="J8" i="7"/>
  <c r="K8" i="7" s="1"/>
  <c r="J9" i="7"/>
  <c r="J10" i="7"/>
  <c r="K10" i="7" s="1"/>
  <c r="J11" i="7"/>
  <c r="J12" i="7"/>
  <c r="K12" i="7" s="1"/>
  <c r="J13" i="7"/>
  <c r="K13" i="7" s="1"/>
  <c r="J14" i="7"/>
  <c r="J15" i="7"/>
  <c r="J16" i="7"/>
  <c r="D2" i="7"/>
  <c r="E2" i="7" s="1"/>
  <c r="D3" i="7"/>
  <c r="E3" i="7" s="1"/>
  <c r="D4" i="7"/>
  <c r="E4" i="7" s="1"/>
  <c r="D5" i="7"/>
  <c r="E5" i="7" s="1"/>
  <c r="D6" i="7"/>
  <c r="E6" i="7" s="1"/>
  <c r="D7" i="7"/>
  <c r="E7" i="7" s="1"/>
  <c r="L9" i="4"/>
  <c r="L8" i="4"/>
  <c r="L6" i="4"/>
  <c r="L7" i="4"/>
  <c r="L5" i="4"/>
  <c r="L4" i="4"/>
  <c r="L3" i="4"/>
  <c r="L2" i="4"/>
  <c r="K9" i="4"/>
  <c r="K8" i="4"/>
  <c r="K7" i="4"/>
  <c r="K6" i="4"/>
  <c r="K5" i="4"/>
  <c r="K4" i="4"/>
  <c r="K3" i="4"/>
  <c r="K2" i="4"/>
  <c r="J9" i="4"/>
  <c r="J8" i="4"/>
  <c r="J7" i="4"/>
  <c r="J6" i="4"/>
  <c r="J5" i="4"/>
  <c r="J4" i="4"/>
  <c r="J3" i="4"/>
  <c r="J2" i="4"/>
  <c r="I9" i="4"/>
  <c r="I8" i="4"/>
  <c r="I7" i="4"/>
  <c r="I6" i="4"/>
  <c r="I5" i="4"/>
  <c r="I4" i="4"/>
  <c r="I3" i="4"/>
  <c r="I2" i="4"/>
  <c r="H9" i="4"/>
  <c r="H8" i="4"/>
  <c r="H7" i="4"/>
  <c r="H6" i="4"/>
  <c r="H5" i="4"/>
  <c r="H4" i="4"/>
  <c r="H3" i="4"/>
  <c r="H2" i="4"/>
  <c r="J5" i="10"/>
  <c r="K5" i="10" s="1"/>
  <c r="M5" i="10" s="1"/>
  <c r="K11" i="7" l="1"/>
  <c r="K9" i="7"/>
  <c r="K7" i="7"/>
  <c r="K15" i="7"/>
  <c r="K5" i="7"/>
  <c r="K14" i="7"/>
  <c r="K16" i="7"/>
  <c r="K6" i="7"/>
  <c r="J9" i="10" l="1"/>
  <c r="K9" i="10" s="1"/>
  <c r="M9" i="10" s="1"/>
  <c r="W7" i="5"/>
  <c r="AB7" i="5" s="1"/>
  <c r="AC7" i="5" s="1"/>
  <c r="W6" i="5"/>
  <c r="AB6" i="5" s="1"/>
  <c r="AC6" i="5" s="1"/>
  <c r="D3" i="5" l="1"/>
  <c r="J13" i="10" l="1"/>
  <c r="K13" i="10" s="1"/>
  <c r="M13" i="10" s="1"/>
  <c r="J12" i="10"/>
  <c r="K12" i="10" s="1"/>
  <c r="M12" i="10" s="1"/>
  <c r="M15" i="10"/>
  <c r="J15" i="10"/>
  <c r="K15" i="10" s="1"/>
  <c r="E5" i="1" l="1"/>
  <c r="W2" i="5"/>
  <c r="W3" i="5" l="1"/>
  <c r="E4" i="1" l="1"/>
  <c r="J6" i="1" l="1"/>
  <c r="N7" i="1"/>
  <c r="I7" i="1" l="1"/>
  <c r="I6" i="1"/>
  <c r="I8" i="1" s="1"/>
  <c r="M12" i="1" s="1"/>
  <c r="I9" i="1" l="1"/>
  <c r="M13" i="1" s="1"/>
  <c r="M14" i="1"/>
  <c r="J14" i="10" l="1"/>
  <c r="K14" i="10" s="1"/>
  <c r="M14" i="10" s="1"/>
  <c r="J16" i="10"/>
  <c r="K16" i="10" s="1"/>
  <c r="M16" i="10" s="1"/>
  <c r="J17" i="10"/>
  <c r="K17" i="10" s="1"/>
  <c r="M17" i="10" s="1"/>
  <c r="J18" i="10"/>
  <c r="K18" i="10" s="1"/>
  <c r="M18" i="10" s="1"/>
  <c r="C2" i="4" l="1"/>
  <c r="D2" i="4"/>
  <c r="E2" i="4"/>
  <c r="F2" i="4"/>
  <c r="G2" i="4"/>
  <c r="C3" i="4"/>
  <c r="D3" i="4"/>
  <c r="E3" i="4"/>
  <c r="F3" i="4"/>
  <c r="G3" i="4"/>
  <c r="C4" i="4"/>
  <c r="D4" i="4"/>
  <c r="E4" i="4"/>
  <c r="F4" i="4"/>
  <c r="G4" i="4"/>
  <c r="C5" i="4"/>
  <c r="D5" i="4"/>
  <c r="E5" i="4"/>
  <c r="F5" i="4"/>
  <c r="G5" i="4"/>
  <c r="C6" i="4"/>
  <c r="D6" i="4"/>
  <c r="E6" i="4"/>
  <c r="F6" i="4"/>
  <c r="G6" i="4"/>
  <c r="M9" i="1" l="1"/>
  <c r="M7" i="1"/>
  <c r="M8" i="1"/>
  <c r="M7" i="10" l="1"/>
  <c r="M6" i="10"/>
  <c r="J8" i="10" l="1"/>
  <c r="K8" i="10" s="1"/>
  <c r="M8" i="10" s="1"/>
  <c r="J3" i="10" l="1"/>
  <c r="K3" i="10" s="1"/>
  <c r="M3" i="10" s="1"/>
  <c r="J6" i="10"/>
  <c r="K6" i="10" s="1"/>
  <c r="T1" i="10" l="1"/>
  <c r="J2" i="10" l="1"/>
  <c r="K2" i="10" s="1"/>
  <c r="M2" i="10" s="1"/>
  <c r="J4" i="10" l="1"/>
  <c r="K4" i="10" s="1"/>
  <c r="M4" i="10" s="1"/>
  <c r="J7" i="10" l="1"/>
  <c r="K7" i="10" s="1"/>
  <c r="AB3" i="5" l="1"/>
  <c r="AC3" i="5" s="1"/>
  <c r="E3" i="1" l="1"/>
  <c r="E2" i="1" l="1"/>
  <c r="AB2" i="5" l="1"/>
  <c r="AC2" i="5" s="1"/>
  <c r="G9" i="4" l="1"/>
  <c r="F9" i="4"/>
  <c r="E9" i="4"/>
  <c r="D9" i="4"/>
  <c r="C9" i="4"/>
  <c r="G8" i="4"/>
  <c r="F8" i="4"/>
  <c r="E8" i="4"/>
  <c r="D8" i="4"/>
  <c r="C8" i="4"/>
  <c r="G7" i="4"/>
  <c r="F7" i="4"/>
  <c r="E7" i="4"/>
  <c r="D7" i="4"/>
  <c r="C7" i="4"/>
  <c r="M16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Alexis Álvarez</author>
  </authors>
  <commentList>
    <comment ref="D2" authorId="0" shapeId="0" xr:uid="{E1721F59-04F6-4E6B-8680-F31E93AB810F}">
      <text>
        <r>
          <rPr>
            <i/>
            <sz val="12"/>
            <color indexed="81"/>
            <rFont val="Times New Roman"/>
            <family val="1"/>
          </rPr>
          <t>mage armor +4</t>
        </r>
      </text>
    </comment>
    <comment ref="E2" authorId="0" shapeId="0" xr:uid="{AE225F03-B52B-44B9-9D34-8C65E6D15C2A}">
      <text>
        <r>
          <rPr>
            <i/>
            <sz val="12"/>
            <color indexed="81"/>
            <rFont val="Times New Roman"/>
            <family val="1"/>
          </rPr>
          <t>mage armor +4
shield of faith +3</t>
        </r>
      </text>
    </comment>
    <comment ref="C3" authorId="0" shapeId="0" xr:uid="{D738A04A-8A3C-47B7-A1B7-B0CBC999949E}">
      <text>
        <r>
          <rPr>
            <i/>
            <sz val="12"/>
            <color indexed="81"/>
            <rFont val="Times New Roman"/>
            <family val="1"/>
          </rPr>
          <t>shield of faith +3</t>
        </r>
      </text>
    </comment>
    <comment ref="E3" authorId="0" shapeId="0" xr:uid="{7DBCDE3B-CCA9-4DD1-97FE-EA88D2A72026}">
      <text>
        <r>
          <rPr>
            <i/>
            <sz val="12"/>
            <color indexed="81"/>
            <rFont val="Times New Roman"/>
            <family val="1"/>
          </rPr>
          <t>shield of faith +3</t>
        </r>
      </text>
    </comment>
  </commentList>
</comments>
</file>

<file path=xl/sharedStrings.xml><?xml version="1.0" encoding="utf-8"?>
<sst xmlns="http://schemas.openxmlformats.org/spreadsheetml/2006/main" count="467" uniqueCount="170">
  <si>
    <t>Character</t>
  </si>
  <si>
    <t>Group</t>
  </si>
  <si>
    <t>Initiative</t>
  </si>
  <si>
    <t>Roll</t>
  </si>
  <si>
    <t>Modified Roll</t>
  </si>
  <si>
    <t>30’</t>
  </si>
  <si>
    <t>1d</t>
  </si>
  <si>
    <t>2d</t>
  </si>
  <si>
    <t>3d</t>
  </si>
  <si>
    <t>4d</t>
  </si>
  <si>
    <t>5d</t>
  </si>
  <si>
    <t>6d</t>
  </si>
  <si>
    <t>d3 roll</t>
  </si>
  <si>
    <t>d4 roll</t>
  </si>
  <si>
    <t>d6 roll</t>
  </si>
  <si>
    <t>d8 roll</t>
  </si>
  <si>
    <t>d10 roll</t>
  </si>
  <si>
    <t>d12 roll</t>
  </si>
  <si>
    <t>d20 roll</t>
  </si>
  <si>
    <t>d100 roll</t>
  </si>
  <si>
    <t>ECL</t>
  </si>
  <si>
    <t>Total Levels</t>
  </si>
  <si>
    <t>Party Members</t>
  </si>
  <si>
    <t>Total</t>
  </si>
  <si>
    <t>Campaign CR</t>
  </si>
  <si>
    <t>Multiple encounters</t>
  </si>
  <si>
    <t>Arena CR</t>
  </si>
  <si>
    <t>Single encounter</t>
  </si>
  <si>
    <t>Lower CR Threshold</t>
  </si>
  <si>
    <t>Median CR Threshold</t>
  </si>
  <si>
    <t>Upper CR Threshold</t>
  </si>
  <si>
    <t>Encounter Rating:</t>
  </si>
  <si>
    <t>Attack Type</t>
  </si>
  <si>
    <t>Damage</t>
  </si>
  <si>
    <t>BAB</t>
  </si>
  <si>
    <t>W+</t>
  </si>
  <si>
    <t>Other+</t>
  </si>
  <si>
    <t>Ranks</t>
  </si>
  <si>
    <t>Fortitude</t>
  </si>
  <si>
    <t>Reflex</t>
  </si>
  <si>
    <t>Will</t>
  </si>
  <si>
    <t>FFAC</t>
  </si>
  <si>
    <t>TAC</t>
  </si>
  <si>
    <t>AC</t>
  </si>
  <si>
    <t>Damage Reduction</t>
  </si>
  <si>
    <t>Melee</t>
  </si>
  <si>
    <t>Ranged</t>
  </si>
  <si>
    <t>Fire</t>
  </si>
  <si>
    <t>Cold</t>
  </si>
  <si>
    <t>Acid</t>
  </si>
  <si>
    <t>Electric</t>
  </si>
  <si>
    <t>Sonic</t>
  </si>
  <si>
    <t>Chaos</t>
  </si>
  <si>
    <t>Law</t>
  </si>
  <si>
    <t>Nonlethal</t>
  </si>
  <si>
    <t>Total Damage</t>
  </si>
  <si>
    <t>Bloodloss</t>
  </si>
  <si>
    <t>Healing</t>
  </si>
  <si>
    <t>HPs</t>
  </si>
  <si>
    <t>Calcul. Total</t>
  </si>
  <si>
    <t>Current HPs</t>
  </si>
  <si>
    <t>none</t>
  </si>
  <si>
    <t>Save vs.</t>
  </si>
  <si>
    <t>Details</t>
  </si>
  <si>
    <t>Spell Resist</t>
  </si>
  <si>
    <t>Good/
Pos</t>
  </si>
  <si>
    <t>Vamp</t>
  </si>
  <si>
    <t>Temp</t>
  </si>
  <si>
    <t>Evil/
Neg</t>
  </si>
  <si>
    <t>Magic/
Force</t>
  </si>
  <si>
    <t>Target Character</t>
  </si>
  <si>
    <t>Spell</t>
  </si>
  <si>
    <t>Cast on Round</t>
  </si>
  <si>
    <t>CL</t>
  </si>
  <si>
    <t>Duration (Rounds)</t>
  </si>
  <si>
    <t>Expires on Round</t>
  </si>
  <si>
    <t>Applied</t>
  </si>
  <si>
    <t>Expired</t>
  </si>
  <si>
    <t>Current Round</t>
  </si>
  <si>
    <t>q</t>
  </si>
  <si>
    <t>Adversarial Party Composition</t>
  </si>
  <si>
    <t>CR</t>
  </si>
  <si>
    <t>Threat</t>
  </si>
  <si>
    <t>Crit</t>
  </si>
  <si>
    <t>Notes</t>
  </si>
  <si>
    <t>Total Score</t>
  </si>
  <si>
    <t>Dex Mod+</t>
  </si>
  <si>
    <t>Str Mod+</t>
  </si>
  <si>
    <t>Ranged?</t>
  </si>
  <si>
    <t>1 hr/lvl</t>
  </si>
  <si>
    <t>10 min/lvl</t>
  </si>
  <si>
    <t>1 min/lvl</t>
  </si>
  <si>
    <t>1 rnd/lvl</t>
  </si>
  <si>
    <t>Specific Time</t>
  </si>
  <si>
    <t>Avg. ECL/CR</t>
  </si>
  <si>
    <t>20’</t>
  </si>
  <si>
    <t>Imm</t>
  </si>
  <si>
    <t>Saradette</t>
  </si>
  <si>
    <t>Check</t>
  </si>
  <si>
    <t>Party</t>
  </si>
  <si>
    <t>Time @ Round 1</t>
  </si>
  <si>
    <t>Current Time</t>
  </si>
  <si>
    <t>Result</t>
  </si>
  <si>
    <t>Rogue / Illusionist / Artificer</t>
  </si>
  <si>
    <t>Tore</t>
  </si>
  <si>
    <t>Levels</t>
  </si>
  <si>
    <r>
      <rPr>
        <b/>
        <i/>
        <sz val="12"/>
        <color theme="1"/>
        <rFont val="Times New Roman"/>
        <family val="1"/>
      </rPr>
      <t xml:space="preserve">Fist of Light </t>
    </r>
    <r>
      <rPr>
        <b/>
        <sz val="12"/>
        <color theme="1"/>
        <rFont val="Times New Roman"/>
        <family val="1"/>
      </rPr>
      <t>Composition</t>
    </r>
  </si>
  <si>
    <t>Speed</t>
  </si>
  <si>
    <t>7d</t>
  </si>
  <si>
    <t>8d</t>
  </si>
  <si>
    <t>9d</t>
  </si>
  <si>
    <t>10d</t>
  </si>
  <si>
    <t>R20</t>
  </si>
  <si>
    <t>R30+20</t>
  </si>
  <si>
    <t>Jump</t>
  </si>
  <si>
    <t>þ</t>
  </si>
  <si>
    <t>Grapple</t>
  </si>
  <si>
    <t>Goblin Chieftainess</t>
  </si>
  <si>
    <t>Goblin Samurai</t>
  </si>
  <si>
    <t>Goblin Warrior</t>
  </si>
  <si>
    <t>Goblin Rogue</t>
  </si>
  <si>
    <t>Goblin Ranger</t>
  </si>
  <si>
    <t>all</t>
  </si>
  <si>
    <t>Goblin Ranger 1</t>
  </si>
  <si>
    <t>Goblin Ranger 2</t>
  </si>
  <si>
    <t>Goblin Rogue 1</t>
  </si>
  <si>
    <t>Goblin Rogue 2</t>
  </si>
  <si>
    <t>Goblin Warrior 1</t>
  </si>
  <si>
    <t>Goblin Warrior 2</t>
  </si>
  <si>
    <t>Goblin Warrior 3</t>
  </si>
  <si>
    <t>Goblin Warrior 4</t>
  </si>
  <si>
    <t>Goblin Warrior 5</t>
  </si>
  <si>
    <t>Goblin Warrior 6</t>
  </si>
  <si>
    <t>Goblin Warrior 7</t>
  </si>
  <si>
    <t>Goblin Warrior 8</t>
  </si>
  <si>
    <t>Goblins</t>
  </si>
  <si>
    <t>MM I</t>
  </si>
  <si>
    <t>Turtl’ead</t>
  </si>
  <si>
    <t>Warrior</t>
  </si>
  <si>
    <t>Fighter / Cleric of Lurue</t>
  </si>
  <si>
    <t>Dagger +1</t>
  </si>
  <si>
    <t>Dagger, 2nd Attack</t>
  </si>
  <si>
    <t>Dart +1</t>
  </si>
  <si>
    <t>Keen Katana</t>
  </si>
  <si>
    <t>Katana, 2nd Attack</t>
  </si>
  <si>
    <t>Dart, 2nd Throw</t>
  </si>
  <si>
    <t>Wakizashi +1</t>
  </si>
  <si>
    <t>Wakizashi, 2nd Attack</t>
  </si>
  <si>
    <t>MW Longsword</t>
  </si>
  <si>
    <t>Light Crossbow</t>
  </si>
  <si>
    <t>MW Light Crossbow</t>
  </si>
  <si>
    <t>Heavy Crossbow</t>
  </si>
  <si>
    <t>Short Sword</t>
  </si>
  <si>
    <t>1d4</t>
  </si>
  <si>
    <t>1d6</t>
  </si>
  <si>
    <t>1d4+1</t>
  </si>
  <si>
    <t>Horse</t>
  </si>
  <si>
    <t>Mastiff</t>
  </si>
  <si>
    <t>Bite</t>
  </si>
  <si>
    <t>1d6+3</t>
  </si>
  <si>
    <t>Goblin</t>
  </si>
  <si>
    <t>Ride</t>
  </si>
  <si>
    <t>1d3+1+1</t>
  </si>
  <si>
    <t>1d8+1+3</t>
  </si>
  <si>
    <t>1d4+1+3</t>
  </si>
  <si>
    <t>1d6+2</t>
  </si>
  <si>
    <t>1d8+2</t>
  </si>
  <si>
    <t>1d6+1</t>
  </si>
  <si>
    <t>Hoof</t>
  </si>
  <si>
    <t>Detect Magic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</si>
</sst>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8" x14ac:knownFonts="1">
    <font>
      <sz val="12"/>
      <color theme="1"/>
      <name val="Times New Roman"/>
      <family val="2"/>
    </font>
    <font>
      <sz val="12"/>
      <color theme="1"/>
      <name val="Times New Roman"/>
      <family val="2"/>
    </font>
    <font>
      <b/>
      <sz val="12"/>
      <color theme="1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sz val="12"/>
      <color theme="1"/>
      <name val="Times New Roman"/>
      <family val="1"/>
    </font>
    <font>
      <b/>
      <sz val="12"/>
      <color theme="0"/>
      <name val="Times New Roman"/>
      <family val="1"/>
    </font>
    <font>
      <sz val="12"/>
      <color theme="0"/>
      <name val="Times New Roman"/>
      <family val="1"/>
    </font>
    <font>
      <b/>
      <sz val="12"/>
      <color rgb="FFFF0000"/>
      <name val="Times New Roman"/>
      <family val="1"/>
    </font>
    <font>
      <sz val="12"/>
      <color rgb="FFFF0000"/>
      <name val="Times New Roman"/>
      <family val="1"/>
    </font>
    <font>
      <b/>
      <sz val="12"/>
      <color rgb="FFFFCC00"/>
      <name val="Times New Roman"/>
      <family val="1"/>
    </font>
    <font>
      <i/>
      <sz val="12"/>
      <color theme="1"/>
      <name val="Times New Roman"/>
      <family val="1"/>
    </font>
    <font>
      <sz val="12"/>
      <color rgb="FFFFCC00"/>
      <name val="Times New Roman"/>
      <family val="1"/>
    </font>
    <font>
      <b/>
      <sz val="12"/>
      <color rgb="FFFF33CC"/>
      <name val="Times New Roman"/>
      <family val="1"/>
    </font>
    <font>
      <sz val="12"/>
      <color theme="0"/>
      <name val="Times New Roman"/>
      <family val="2"/>
    </font>
    <font>
      <sz val="12"/>
      <name val="Times New Roman"/>
      <family val="2"/>
    </font>
    <font>
      <sz val="12"/>
      <name val="Times New Roman"/>
      <family val="1"/>
    </font>
    <font>
      <sz val="12"/>
      <name val="Times New Roman"/>
      <family val="1"/>
      <charset val="1"/>
    </font>
    <font>
      <sz val="10"/>
      <name val="Arial"/>
      <family val="2"/>
    </font>
    <font>
      <sz val="20"/>
      <color theme="1"/>
      <name val="Times New Roman"/>
      <family val="2"/>
    </font>
    <font>
      <sz val="13"/>
      <name val="Wingdings"/>
      <charset val="2"/>
    </font>
    <font>
      <sz val="12"/>
      <color theme="1"/>
      <name val="Wingdings"/>
      <charset val="2"/>
    </font>
    <font>
      <i/>
      <sz val="12"/>
      <color theme="0"/>
      <name val="Times New Roman"/>
      <family val="1"/>
    </font>
    <font>
      <sz val="12"/>
      <color rgb="FFFF00FF"/>
      <name val="Times New Roman"/>
      <family val="2"/>
    </font>
    <font>
      <i/>
      <sz val="12"/>
      <color indexed="81"/>
      <name val="Times New Roman"/>
      <family val="1"/>
    </font>
    <font>
      <b/>
      <sz val="12"/>
      <color theme="0" tint="-0.14999847407452621"/>
      <name val="Times New Roman"/>
      <family val="1"/>
    </font>
    <font>
      <b/>
      <i/>
      <sz val="12"/>
      <color theme="1"/>
      <name val="Times New Roman"/>
      <family val="1"/>
    </font>
    <font>
      <sz val="12"/>
      <name val="Times New Roman"/>
      <family val="1"/>
    </font>
  </fonts>
  <fills count="3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00CCFF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rgb="FF99FF66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9999FF"/>
        <bgColor indexed="64"/>
      </patternFill>
    </fill>
    <fill>
      <patternFill patternType="solid">
        <fgColor rgb="FF33CC33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0033CC"/>
        <bgColor indexed="64"/>
      </patternFill>
    </fill>
    <fill>
      <patternFill patternType="solid">
        <fgColor rgb="FF9966FF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39997558519241921"/>
        <bgColor indexed="64"/>
      </patternFill>
    </fill>
  </fills>
  <borders count="61">
    <border>
      <left/>
      <right/>
      <top/>
      <bottom/>
      <diagonal/>
    </border>
    <border>
      <left style="double">
        <color auto="1"/>
      </left>
      <right style="hair">
        <color auto="1"/>
      </right>
      <top style="double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double">
        <color auto="1"/>
      </top>
      <bottom style="medium">
        <color auto="1"/>
      </bottom>
      <diagonal/>
    </border>
    <border>
      <left style="hair">
        <color auto="1"/>
      </left>
      <right style="double">
        <color auto="1"/>
      </right>
      <top style="double">
        <color auto="1"/>
      </top>
      <bottom style="medium">
        <color auto="1"/>
      </bottom>
      <diagonal/>
    </border>
    <border>
      <left style="double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double">
        <color auto="1"/>
      </right>
      <top/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ck">
        <color auto="1"/>
      </top>
      <bottom style="thick">
        <color auto="1"/>
      </bottom>
      <diagonal/>
    </border>
    <border>
      <left style="hair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indexed="64"/>
      </left>
      <right style="hair">
        <color auto="1"/>
      </right>
      <top style="thick">
        <color auto="1"/>
      </top>
      <bottom style="thick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thick">
        <color auto="1"/>
      </top>
      <bottom style="thick">
        <color auto="1"/>
      </bottom>
      <diagonal/>
    </border>
    <border>
      <left style="hair">
        <color auto="1"/>
      </left>
      <right style="thin">
        <color indexed="64"/>
      </right>
      <top style="thick">
        <color auto="1"/>
      </top>
      <bottom style="thick">
        <color auto="1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 style="medium">
        <color indexed="64"/>
      </bottom>
      <diagonal/>
    </border>
    <border>
      <left/>
      <right style="double">
        <color auto="1"/>
      </right>
      <top style="double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auto="1"/>
      </top>
      <bottom style="medium">
        <color indexed="64"/>
      </bottom>
      <diagonal/>
    </border>
    <border>
      <left style="thin">
        <color indexed="64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double">
        <color auto="1"/>
      </left>
      <right/>
      <top/>
      <bottom style="medium">
        <color indexed="64"/>
      </bottom>
      <diagonal/>
    </border>
    <border>
      <left/>
      <right style="double">
        <color auto="1"/>
      </right>
      <top/>
      <bottom style="medium">
        <color indexed="64"/>
      </bottom>
      <diagonal/>
    </border>
    <border>
      <left style="thin">
        <color indexed="64"/>
      </left>
      <right/>
      <top style="hair">
        <color auto="1"/>
      </top>
      <bottom style="hair">
        <color auto="1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hair">
        <color auto="1"/>
      </bottom>
      <diagonal/>
    </border>
    <border>
      <left/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hair">
        <color auto="1"/>
      </left>
      <right/>
      <top style="double">
        <color auto="1"/>
      </top>
      <bottom style="medium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</borders>
  <cellStyleXfs count="15">
    <xf numFmtId="0" fontId="0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16" fillId="0" borderId="0"/>
    <xf numFmtId="9" fontId="3" fillId="0" borderId="0" applyFont="0" applyFill="0" applyBorder="0" applyAlignment="0" applyProtection="0"/>
    <xf numFmtId="0" fontId="17" fillId="0" borderId="0"/>
    <xf numFmtId="0" fontId="18" fillId="0" borderId="0"/>
    <xf numFmtId="9" fontId="1" fillId="0" borderId="0" applyFont="0" applyFill="0" applyBorder="0" applyAlignment="0" applyProtection="0"/>
    <xf numFmtId="0" fontId="3" fillId="0" borderId="0"/>
    <xf numFmtId="0" fontId="3" fillId="0" borderId="0"/>
    <xf numFmtId="0" fontId="27" fillId="0" borderId="0"/>
  </cellStyleXfs>
  <cellXfs count="210">
    <xf numFmtId="0" fontId="0" fillId="0" borderId="0" xfId="0"/>
    <xf numFmtId="0" fontId="2" fillId="0" borderId="0" xfId="0" applyFont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0" fontId="3" fillId="0" borderId="5" xfId="1" applyBorder="1" applyAlignment="1">
      <alignment horizontal="center" vertical="center"/>
    </xf>
    <xf numFmtId="0" fontId="3" fillId="0" borderId="6" xfId="1" applyBorder="1" applyAlignment="1">
      <alignment horizontal="center" vertical="center"/>
    </xf>
    <xf numFmtId="0" fontId="4" fillId="0" borderId="7" xfId="1" applyFont="1" applyBorder="1" applyAlignment="1">
      <alignment horizontal="center" vertical="center"/>
    </xf>
    <xf numFmtId="0" fontId="3" fillId="0" borderId="8" xfId="1" applyBorder="1" applyAlignment="1">
      <alignment horizontal="center" vertical="center"/>
    </xf>
    <xf numFmtId="0" fontId="3" fillId="0" borderId="9" xfId="1" applyBorder="1" applyAlignment="1">
      <alignment horizontal="center" vertical="center"/>
    </xf>
    <xf numFmtId="0" fontId="4" fillId="2" borderId="10" xfId="1" applyFont="1" applyFill="1" applyBorder="1" applyAlignment="1">
      <alignment horizontal="center" vertical="center"/>
    </xf>
    <xf numFmtId="0" fontId="3" fillId="2" borderId="11" xfId="1" applyFill="1" applyBorder="1" applyAlignment="1">
      <alignment horizontal="center" vertical="center"/>
    </xf>
    <xf numFmtId="0" fontId="3" fillId="2" borderId="12" xfId="1" applyFill="1" applyBorder="1" applyAlignment="1">
      <alignment horizontal="center" vertical="center"/>
    </xf>
    <xf numFmtId="0" fontId="2" fillId="0" borderId="15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6" borderId="15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2" fillId="7" borderId="15" xfId="0" applyFont="1" applyFill="1" applyBorder="1" applyAlignment="1">
      <alignment horizontal="center" vertical="center" wrapText="1"/>
    </xf>
    <xf numFmtId="0" fontId="2" fillId="8" borderId="15" xfId="0" applyFont="1" applyFill="1" applyBorder="1" applyAlignment="1">
      <alignment horizontal="center" vertical="center" wrapText="1"/>
    </xf>
    <xf numFmtId="0" fontId="6" fillId="9" borderId="15" xfId="0" applyFont="1" applyFill="1" applyBorder="1" applyAlignment="1">
      <alignment horizontal="center" vertical="center" wrapText="1"/>
    </xf>
    <xf numFmtId="0" fontId="2" fillId="10" borderId="15" xfId="0" applyFont="1" applyFill="1" applyBorder="1" applyAlignment="1">
      <alignment horizontal="center" vertical="center" wrapText="1"/>
    </xf>
    <xf numFmtId="0" fontId="2" fillId="11" borderId="15" xfId="0" applyFont="1" applyFill="1" applyBorder="1" applyAlignment="1">
      <alignment horizontal="center" vertical="center" wrapText="1"/>
    </xf>
    <xf numFmtId="0" fontId="2" fillId="5" borderId="15" xfId="0" applyFont="1" applyFill="1" applyBorder="1" applyAlignment="1">
      <alignment horizontal="center" vertical="center" wrapText="1"/>
    </xf>
    <xf numFmtId="0" fontId="2" fillId="12" borderId="15" xfId="0" applyFont="1" applyFill="1" applyBorder="1" applyAlignment="1">
      <alignment horizontal="center" vertical="center" wrapText="1"/>
    </xf>
    <xf numFmtId="0" fontId="2" fillId="13" borderId="15" xfId="0" applyFont="1" applyFill="1" applyBorder="1" applyAlignment="1">
      <alignment horizontal="center" vertical="center" wrapText="1"/>
    </xf>
    <xf numFmtId="0" fontId="2" fillId="14" borderId="15" xfId="0" applyFont="1" applyFill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15" borderId="16" xfId="0" applyFont="1" applyFill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18" borderId="26" xfId="0" applyFont="1" applyFill="1" applyBorder="1" applyAlignment="1">
      <alignment horizontal="center" vertical="center" wrapText="1"/>
    </xf>
    <xf numFmtId="0" fontId="2" fillId="17" borderId="23" xfId="0" applyFont="1" applyFill="1" applyBorder="1" applyAlignment="1">
      <alignment horizontal="center" vertical="center" wrapText="1"/>
    </xf>
    <xf numFmtId="0" fontId="8" fillId="16" borderId="27" xfId="0" applyFont="1" applyFill="1" applyBorder="1" applyAlignment="1">
      <alignment horizontal="center" vertical="center" wrapText="1"/>
    </xf>
    <xf numFmtId="0" fontId="2" fillId="4" borderId="23" xfId="0" applyFont="1" applyFill="1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Continuous" vertical="center" wrapText="1"/>
    </xf>
    <xf numFmtId="0" fontId="2" fillId="13" borderId="17" xfId="0" applyFont="1" applyFill="1" applyBorder="1" applyAlignment="1">
      <alignment horizontal="centerContinuous" vertical="center" wrapText="1"/>
    </xf>
    <xf numFmtId="0" fontId="2" fillId="13" borderId="20" xfId="0" applyFont="1" applyFill="1" applyBorder="1" applyAlignment="1">
      <alignment horizontal="centerContinuous" vertical="center" wrapText="1"/>
    </xf>
    <xf numFmtId="0" fontId="13" fillId="9" borderId="23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30" xfId="0" applyBorder="1" applyAlignment="1">
      <alignment horizontal="center" vertical="center"/>
    </xf>
    <xf numFmtId="0" fontId="12" fillId="9" borderId="30" xfId="0" applyFont="1" applyFill="1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12" fillId="9" borderId="32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20" borderId="17" xfId="0" applyFont="1" applyFill="1" applyBorder="1" applyAlignment="1">
      <alignment horizontal="center" vertical="center" wrapText="1"/>
    </xf>
    <xf numFmtId="0" fontId="2" fillId="19" borderId="15" xfId="0" applyFont="1" applyFill="1" applyBorder="1" applyAlignment="1">
      <alignment horizontal="center" vertical="center" wrapText="1"/>
    </xf>
    <xf numFmtId="0" fontId="6" fillId="21" borderId="20" xfId="0" applyFont="1" applyFill="1" applyBorder="1" applyAlignment="1">
      <alignment horizontal="center" vertical="center" wrapText="1"/>
    </xf>
    <xf numFmtId="0" fontId="2" fillId="22" borderId="15" xfId="0" applyFont="1" applyFill="1" applyBorder="1" applyAlignment="1">
      <alignment horizontal="center" vertical="center" wrapText="1"/>
    </xf>
    <xf numFmtId="0" fontId="2" fillId="20" borderId="23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0" fillId="0" borderId="25" xfId="0" applyBorder="1" applyAlignment="1">
      <alignment horizontal="center" vertical="center"/>
    </xf>
    <xf numFmtId="0" fontId="20" fillId="23" borderId="25" xfId="11" applyNumberFormat="1" applyFont="1" applyFill="1" applyBorder="1" applyAlignment="1">
      <alignment horizontal="center" vertical="center" shrinkToFit="1"/>
    </xf>
    <xf numFmtId="0" fontId="20" fillId="20" borderId="25" xfId="11" applyNumberFormat="1" applyFont="1" applyFill="1" applyBorder="1" applyAlignment="1">
      <alignment horizontal="center" vertical="center" shrinkToFit="1"/>
    </xf>
    <xf numFmtId="0" fontId="21" fillId="0" borderId="0" xfId="0" applyFont="1" applyAlignment="1">
      <alignment horizontal="center" vertical="center"/>
    </xf>
    <xf numFmtId="0" fontId="0" fillId="0" borderId="25" xfId="0" applyFont="1" applyFill="1" applyBorder="1" applyAlignment="1">
      <alignment horizontal="center" vertical="center"/>
    </xf>
    <xf numFmtId="0" fontId="0" fillId="0" borderId="25" xfId="0" applyFill="1" applyBorder="1" applyAlignment="1">
      <alignment horizontal="center" vertical="center"/>
    </xf>
    <xf numFmtId="0" fontId="15" fillId="24" borderId="50" xfId="0" applyFont="1" applyFill="1" applyBorder="1" applyAlignment="1">
      <alignment horizontal="center" vertical="center"/>
    </xf>
    <xf numFmtId="0" fontId="0" fillId="7" borderId="30" xfId="0" applyFill="1" applyBorder="1" applyAlignment="1">
      <alignment horizontal="center" vertical="center"/>
    </xf>
    <xf numFmtId="0" fontId="0" fillId="7" borderId="32" xfId="0" applyFill="1" applyBorder="1" applyAlignment="1">
      <alignment horizontal="center" vertical="center"/>
    </xf>
    <xf numFmtId="0" fontId="21" fillId="0" borderId="32" xfId="0" applyFont="1" applyBorder="1" applyAlignment="1">
      <alignment horizontal="center" vertical="center"/>
    </xf>
    <xf numFmtId="0" fontId="21" fillId="0" borderId="30" xfId="0" applyFont="1" applyBorder="1" applyAlignment="1">
      <alignment horizontal="center" vertical="center"/>
    </xf>
    <xf numFmtId="0" fontId="19" fillId="0" borderId="52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0" fillId="3" borderId="30" xfId="0" applyFill="1" applyBorder="1" applyAlignment="1">
      <alignment horizontal="center" vertical="center"/>
    </xf>
    <xf numFmtId="0" fontId="2" fillId="3" borderId="42" xfId="0" applyFont="1" applyFill="1" applyBorder="1" applyAlignment="1">
      <alignment horizontal="center" vertical="center"/>
    </xf>
    <xf numFmtId="0" fontId="2" fillId="3" borderId="44" xfId="0" applyFont="1" applyFill="1" applyBorder="1" applyAlignment="1">
      <alignment horizontal="center" vertical="center"/>
    </xf>
    <xf numFmtId="0" fontId="2" fillId="3" borderId="43" xfId="0" applyFont="1" applyFill="1" applyBorder="1" applyAlignment="1">
      <alignment horizontal="center" vertical="center"/>
    </xf>
    <xf numFmtId="0" fontId="0" fillId="3" borderId="37" xfId="0" applyFill="1" applyBorder="1" applyAlignment="1">
      <alignment horizontal="center" vertical="center"/>
    </xf>
    <xf numFmtId="0" fontId="0" fillId="3" borderId="38" xfId="0" applyFill="1" applyBorder="1" applyAlignment="1">
      <alignment horizontal="center" vertical="center"/>
    </xf>
    <xf numFmtId="0" fontId="2" fillId="3" borderId="37" xfId="0" applyFont="1" applyFill="1" applyBorder="1" applyAlignment="1">
      <alignment horizontal="right" vertical="center"/>
    </xf>
    <xf numFmtId="0" fontId="0" fillId="3" borderId="0" xfId="0" applyFill="1" applyBorder="1" applyAlignment="1">
      <alignment horizontal="center" vertical="center"/>
    </xf>
    <xf numFmtId="0" fontId="0" fillId="3" borderId="38" xfId="0" quotePrefix="1" applyFill="1" applyBorder="1" applyAlignment="1">
      <alignment vertical="center"/>
    </xf>
    <xf numFmtId="164" fontId="0" fillId="3" borderId="0" xfId="0" applyNumberFormat="1" applyFill="1" applyBorder="1" applyAlignment="1">
      <alignment horizontal="center" vertical="center"/>
    </xf>
    <xf numFmtId="0" fontId="2" fillId="3" borderId="39" xfId="0" applyFont="1" applyFill="1" applyBorder="1" applyAlignment="1">
      <alignment horizontal="right" vertical="center"/>
    </xf>
    <xf numFmtId="164" fontId="0" fillId="3" borderId="40" xfId="0" applyNumberFormat="1" applyFill="1" applyBorder="1" applyAlignment="1">
      <alignment horizontal="center" vertical="center"/>
    </xf>
    <xf numFmtId="0" fontId="0" fillId="3" borderId="41" xfId="0" applyFill="1" applyBorder="1" applyAlignment="1">
      <alignment horizontal="center" vertical="center"/>
    </xf>
    <xf numFmtId="0" fontId="0" fillId="0" borderId="0" xfId="0" applyAlignment="1">
      <alignment horizontal="centerContinuous" vertical="center"/>
    </xf>
    <xf numFmtId="0" fontId="11" fillId="0" borderId="0" xfId="0" applyFont="1" applyAlignment="1">
      <alignment horizontal="right" vertical="center"/>
    </xf>
    <xf numFmtId="1" fontId="0" fillId="0" borderId="0" xfId="0" applyNumberForma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32" xfId="0" applyFont="1" applyBorder="1" applyAlignment="1">
      <alignment horizontal="center" vertical="center"/>
    </xf>
    <xf numFmtId="0" fontId="10" fillId="9" borderId="32" xfId="0" applyFont="1" applyFill="1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12" fillId="9" borderId="31" xfId="0" applyFont="1" applyFill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4" fillId="20" borderId="18" xfId="0" applyFont="1" applyFill="1" applyBorder="1" applyAlignment="1">
      <alignment horizontal="center" vertical="center"/>
    </xf>
    <xf numFmtId="0" fontId="0" fillId="15" borderId="13" xfId="0" applyFill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17" borderId="25" xfId="0" applyFill="1" applyBorder="1" applyAlignment="1">
      <alignment horizontal="center" vertical="center"/>
    </xf>
    <xf numFmtId="0" fontId="2" fillId="3" borderId="25" xfId="0" applyFont="1" applyFill="1" applyBorder="1" applyAlignment="1">
      <alignment horizontal="center" vertical="center"/>
    </xf>
    <xf numFmtId="0" fontId="6" fillId="21" borderId="21" xfId="0" applyFont="1" applyFill="1" applyBorder="1" applyAlignment="1">
      <alignment horizontal="center" vertical="center"/>
    </xf>
    <xf numFmtId="0" fontId="13" fillId="9" borderId="25" xfId="0" applyFont="1" applyFill="1" applyBorder="1" applyAlignment="1">
      <alignment horizontal="center" vertical="center"/>
    </xf>
    <xf numFmtId="0" fontId="0" fillId="13" borderId="21" xfId="0" applyFill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6" borderId="8" xfId="0" applyFill="1" applyBorder="1" applyAlignment="1">
      <alignment horizontal="center" vertical="center"/>
    </xf>
    <xf numFmtId="0" fontId="7" fillId="9" borderId="8" xfId="0" applyFont="1" applyFill="1" applyBorder="1" applyAlignment="1">
      <alignment horizontal="center" vertical="center"/>
    </xf>
    <xf numFmtId="0" fontId="0" fillId="11" borderId="8" xfId="0" applyFill="1" applyBorder="1" applyAlignment="1">
      <alignment horizontal="center" vertical="center"/>
    </xf>
    <xf numFmtId="0" fontId="0" fillId="5" borderId="8" xfId="0" applyFill="1" applyBorder="1" applyAlignment="1">
      <alignment horizontal="center" vertical="center"/>
    </xf>
    <xf numFmtId="0" fontId="0" fillId="22" borderId="8" xfId="0" applyFill="1" applyBorder="1" applyAlignment="1">
      <alignment horizontal="center" vertical="center"/>
    </xf>
    <xf numFmtId="0" fontId="0" fillId="13" borderId="8" xfId="0" applyFill="1" applyBorder="1" applyAlignment="1">
      <alignment horizontal="center" vertical="center"/>
    </xf>
    <xf numFmtId="0" fontId="0" fillId="14" borderId="8" xfId="0" applyFill="1" applyBorder="1" applyAlignment="1">
      <alignment horizontal="center" vertical="center"/>
    </xf>
    <xf numFmtId="0" fontId="0" fillId="10" borderId="8" xfId="0" applyFill="1" applyBorder="1" applyAlignment="1">
      <alignment horizontal="center" vertical="center"/>
    </xf>
    <xf numFmtId="0" fontId="9" fillId="16" borderId="28" xfId="0" applyFont="1" applyFill="1" applyBorder="1" applyAlignment="1">
      <alignment horizontal="center" vertical="center"/>
    </xf>
    <xf numFmtId="0" fontId="0" fillId="20" borderId="25" xfId="0" applyFill="1" applyBorder="1" applyAlignment="1">
      <alignment horizontal="center" vertical="center"/>
    </xf>
    <xf numFmtId="0" fontId="0" fillId="4" borderId="25" xfId="0" applyFill="1" applyBorder="1" applyAlignment="1">
      <alignment horizontal="center" vertical="center"/>
    </xf>
    <xf numFmtId="0" fontId="4" fillId="19" borderId="8" xfId="0" applyFont="1" applyFill="1" applyBorder="1" applyAlignment="1">
      <alignment horizontal="center" vertical="center"/>
    </xf>
    <xf numFmtId="0" fontId="0" fillId="12" borderId="8" xfId="0" applyFill="1" applyBorder="1" applyAlignment="1">
      <alignment horizontal="center" vertical="center"/>
    </xf>
    <xf numFmtId="0" fontId="0" fillId="25" borderId="32" xfId="0" applyFill="1" applyBorder="1" applyAlignment="1">
      <alignment horizontal="center" vertical="center"/>
    </xf>
    <xf numFmtId="0" fontId="0" fillId="26" borderId="32" xfId="0" applyFill="1" applyBorder="1" applyAlignment="1">
      <alignment horizontal="center" vertical="center"/>
    </xf>
    <xf numFmtId="0" fontId="7" fillId="5" borderId="32" xfId="0" applyFont="1" applyFill="1" applyBorder="1" applyAlignment="1">
      <alignment horizontal="center" vertical="center"/>
    </xf>
    <xf numFmtId="0" fontId="21" fillId="26" borderId="32" xfId="0" applyFont="1" applyFill="1" applyBorder="1" applyAlignment="1">
      <alignment horizontal="center" vertical="center"/>
    </xf>
    <xf numFmtId="0" fontId="0" fillId="25" borderId="30" xfId="0" applyFill="1" applyBorder="1" applyAlignment="1">
      <alignment horizontal="center" vertical="center"/>
    </xf>
    <xf numFmtId="0" fontId="0" fillId="26" borderId="30" xfId="0" applyFill="1" applyBorder="1" applyAlignment="1">
      <alignment horizontal="center" vertical="center"/>
    </xf>
    <xf numFmtId="0" fontId="7" fillId="5" borderId="30" xfId="0" applyFont="1" applyFill="1" applyBorder="1" applyAlignment="1">
      <alignment horizontal="center" vertical="center"/>
    </xf>
    <xf numFmtId="0" fontId="21" fillId="26" borderId="30" xfId="0" applyFont="1" applyFill="1" applyBorder="1" applyAlignment="1">
      <alignment horizontal="center" vertical="center"/>
    </xf>
    <xf numFmtId="0" fontId="2" fillId="0" borderId="35" xfId="0" applyFont="1" applyBorder="1" applyAlignment="1">
      <alignment horizontal="center" vertical="center" wrapText="1"/>
    </xf>
    <xf numFmtId="0" fontId="2" fillId="7" borderId="34" xfId="0" applyFont="1" applyFill="1" applyBorder="1" applyAlignment="1">
      <alignment horizontal="center" vertical="center" wrapText="1"/>
    </xf>
    <xf numFmtId="0" fontId="10" fillId="9" borderId="34" xfId="0" applyFont="1" applyFill="1" applyBorder="1" applyAlignment="1">
      <alignment horizontal="center" vertical="center" wrapText="1"/>
    </xf>
    <xf numFmtId="0" fontId="2" fillId="0" borderId="34" xfId="0" applyFont="1" applyBorder="1" applyAlignment="1">
      <alignment horizontal="center" vertical="center" wrapText="1"/>
    </xf>
    <xf numFmtId="0" fontId="2" fillId="25" borderId="34" xfId="0" applyFont="1" applyFill="1" applyBorder="1" applyAlignment="1">
      <alignment horizontal="center" vertical="center" wrapText="1"/>
    </xf>
    <xf numFmtId="0" fontId="2" fillId="26" borderId="34" xfId="0" applyFont="1" applyFill="1" applyBorder="1" applyAlignment="1">
      <alignment horizontal="center" vertical="center" wrapText="1"/>
    </xf>
    <xf numFmtId="0" fontId="6" fillId="5" borderId="34" xfId="0" applyFont="1" applyFill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6" fillId="5" borderId="42" xfId="0" applyFont="1" applyFill="1" applyBorder="1" applyAlignment="1">
      <alignment horizontal="center" vertical="center"/>
    </xf>
    <xf numFmtId="0" fontId="6" fillId="5" borderId="44" xfId="0" applyFont="1" applyFill="1" applyBorder="1" applyAlignment="1">
      <alignment horizontal="center" vertical="center"/>
    </xf>
    <xf numFmtId="0" fontId="6" fillId="5" borderId="43" xfId="0" applyFont="1" applyFill="1" applyBorder="1" applyAlignment="1">
      <alignment horizontal="center" vertical="center"/>
    </xf>
    <xf numFmtId="0" fontId="7" fillId="5" borderId="37" xfId="0" applyFont="1" applyFill="1" applyBorder="1" applyAlignment="1">
      <alignment horizontal="center" vertical="center"/>
    </xf>
    <xf numFmtId="0" fontId="7" fillId="5" borderId="38" xfId="0" applyFont="1" applyFill="1" applyBorder="1" applyAlignment="1">
      <alignment horizontal="center" vertical="center"/>
    </xf>
    <xf numFmtId="0" fontId="6" fillId="5" borderId="37" xfId="0" applyFont="1" applyFill="1" applyBorder="1" applyAlignment="1">
      <alignment horizontal="right" vertical="center"/>
    </xf>
    <xf numFmtId="164" fontId="7" fillId="5" borderId="0" xfId="0" applyNumberFormat="1" applyFont="1" applyFill="1" applyBorder="1" applyAlignment="1">
      <alignment horizontal="center" vertical="center"/>
    </xf>
    <xf numFmtId="0" fontId="6" fillId="5" borderId="39" xfId="0" applyFont="1" applyFill="1" applyBorder="1" applyAlignment="1">
      <alignment horizontal="right" vertical="center"/>
    </xf>
    <xf numFmtId="164" fontId="7" fillId="5" borderId="40" xfId="0" applyNumberFormat="1" applyFont="1" applyFill="1" applyBorder="1" applyAlignment="1">
      <alignment horizontal="center" vertical="center"/>
    </xf>
    <xf numFmtId="0" fontId="7" fillId="5" borderId="41" xfId="0" applyFont="1" applyFill="1" applyBorder="1" applyAlignment="1">
      <alignment horizontal="center" vertical="center"/>
    </xf>
    <xf numFmtId="0" fontId="0" fillId="13" borderId="18" xfId="0" quotePrefix="1" applyFill="1" applyBorder="1" applyAlignment="1">
      <alignment horizontal="center" vertical="center"/>
    </xf>
    <xf numFmtId="1" fontId="5" fillId="18" borderId="45" xfId="0" applyNumberFormat="1" applyFont="1" applyFill="1" applyBorder="1" applyAlignment="1">
      <alignment horizontal="center" vertical="center"/>
    </xf>
    <xf numFmtId="0" fontId="22" fillId="9" borderId="8" xfId="0" applyFont="1" applyFill="1" applyBorder="1" applyAlignment="1">
      <alignment horizontal="center" vertical="center"/>
    </xf>
    <xf numFmtId="0" fontId="5" fillId="7" borderId="8" xfId="0" applyFont="1" applyFill="1" applyBorder="1" applyAlignment="1">
      <alignment horizontal="center" vertical="center"/>
    </xf>
    <xf numFmtId="0" fontId="11" fillId="12" borderId="8" xfId="0" applyFont="1" applyFill="1" applyBorder="1" applyAlignment="1">
      <alignment horizontal="center" vertical="center"/>
    </xf>
    <xf numFmtId="0" fontId="14" fillId="27" borderId="50" xfId="0" applyFont="1" applyFill="1" applyBorder="1" applyAlignment="1">
      <alignment horizontal="center" vertical="center"/>
    </xf>
    <xf numFmtId="0" fontId="11" fillId="22" borderId="8" xfId="0" applyFont="1" applyFill="1" applyBorder="1" applyAlignment="1">
      <alignment horizontal="center" vertical="center"/>
    </xf>
    <xf numFmtId="0" fontId="0" fillId="8" borderId="47" xfId="0" applyFill="1" applyBorder="1" applyAlignment="1">
      <alignment horizontal="center" vertical="center"/>
    </xf>
    <xf numFmtId="0" fontId="2" fillId="0" borderId="27" xfId="0" applyFont="1" applyBorder="1" applyAlignment="1">
      <alignment horizontal="center" vertical="center" wrapText="1"/>
    </xf>
    <xf numFmtId="0" fontId="2" fillId="3" borderId="50" xfId="0" applyFont="1" applyFill="1" applyBorder="1" applyAlignment="1">
      <alignment horizontal="center" vertical="center"/>
    </xf>
    <xf numFmtId="0" fontId="14" fillId="5" borderId="30" xfId="0" applyFont="1" applyFill="1" applyBorder="1" applyAlignment="1">
      <alignment horizontal="center" vertical="center"/>
    </xf>
    <xf numFmtId="0" fontId="14" fillId="5" borderId="31" xfId="0" applyFont="1" applyFill="1" applyBorder="1" applyAlignment="1">
      <alignment horizontal="center" vertical="center"/>
    </xf>
    <xf numFmtId="0" fontId="14" fillId="5" borderId="32" xfId="0" applyFont="1" applyFill="1" applyBorder="1" applyAlignment="1">
      <alignment horizontal="center" vertical="center"/>
    </xf>
    <xf numFmtId="0" fontId="15" fillId="7" borderId="30" xfId="0" applyFont="1" applyFill="1" applyBorder="1" applyAlignment="1">
      <alignment horizontal="center" vertical="center"/>
    </xf>
    <xf numFmtId="0" fontId="15" fillId="7" borderId="32" xfId="0" applyFont="1" applyFill="1" applyBorder="1" applyAlignment="1">
      <alignment horizontal="center" vertical="center"/>
    </xf>
    <xf numFmtId="0" fontId="2" fillId="19" borderId="53" xfId="0" applyFont="1" applyFill="1" applyBorder="1" applyAlignment="1">
      <alignment horizontal="center" vertical="center" wrapText="1"/>
    </xf>
    <xf numFmtId="0" fontId="6" fillId="28" borderId="53" xfId="0" applyFont="1" applyFill="1" applyBorder="1" applyAlignment="1">
      <alignment horizontal="center" vertical="center" wrapText="1"/>
    </xf>
    <xf numFmtId="20" fontId="19" fillId="0" borderId="52" xfId="0" applyNumberFormat="1" applyFont="1" applyBorder="1" applyAlignment="1">
      <alignment horizontal="center" vertical="center"/>
    </xf>
    <xf numFmtId="0" fontId="2" fillId="29" borderId="53" xfId="0" applyFont="1" applyFill="1" applyBorder="1" applyAlignment="1">
      <alignment horizontal="center" vertical="center" wrapText="1"/>
    </xf>
    <xf numFmtId="0" fontId="5" fillId="0" borderId="51" xfId="0" applyFont="1" applyBorder="1" applyAlignment="1">
      <alignment horizontal="center" vertical="center"/>
    </xf>
    <xf numFmtId="0" fontId="5" fillId="0" borderId="46" xfId="0" applyFont="1" applyBorder="1" applyAlignment="1">
      <alignment horizontal="center" vertical="center"/>
    </xf>
    <xf numFmtId="0" fontId="25" fillId="13" borderId="8" xfId="0" applyFont="1" applyFill="1" applyBorder="1" applyAlignment="1">
      <alignment horizontal="center" vertical="center"/>
    </xf>
    <xf numFmtId="0" fontId="6" fillId="5" borderId="25" xfId="0" applyFont="1" applyFill="1" applyBorder="1" applyAlignment="1">
      <alignment horizontal="center" vertical="center"/>
    </xf>
    <xf numFmtId="0" fontId="6" fillId="5" borderId="50" xfId="0" applyFont="1" applyFill="1" applyBorder="1" applyAlignment="1">
      <alignment horizontal="center" vertical="center"/>
    </xf>
    <xf numFmtId="0" fontId="0" fillId="0" borderId="55" xfId="0" applyFont="1" applyFill="1" applyBorder="1" applyAlignment="1">
      <alignment horizontal="center" vertical="center"/>
    </xf>
    <xf numFmtId="1" fontId="7" fillId="5" borderId="0" xfId="0" applyNumberFormat="1" applyFont="1" applyFill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10" fillId="9" borderId="36" xfId="0" applyFont="1" applyFill="1" applyBorder="1" applyAlignment="1">
      <alignment horizontal="center" vertical="center"/>
    </xf>
    <xf numFmtId="0" fontId="20" fillId="23" borderId="24" xfId="11" applyNumberFormat="1" applyFont="1" applyFill="1" applyBorder="1" applyAlignment="1">
      <alignment horizontal="center" vertical="center" shrinkToFit="1"/>
    </xf>
    <xf numFmtId="0" fontId="20" fillId="20" borderId="24" xfId="11" applyNumberFormat="1" applyFont="1" applyFill="1" applyBorder="1" applyAlignment="1">
      <alignment horizontal="center" vertical="center" shrinkToFit="1"/>
    </xf>
    <xf numFmtId="0" fontId="14" fillId="27" borderId="54" xfId="0" applyFont="1" applyFill="1" applyBorder="1" applyAlignment="1">
      <alignment horizontal="center" vertical="center"/>
    </xf>
    <xf numFmtId="0" fontId="2" fillId="0" borderId="56" xfId="0" applyFont="1" applyBorder="1" applyAlignment="1">
      <alignment horizontal="center" vertical="center" wrapText="1"/>
    </xf>
    <xf numFmtId="0" fontId="2" fillId="0" borderId="56" xfId="0" applyFont="1" applyFill="1" applyBorder="1" applyAlignment="1">
      <alignment horizontal="center" vertical="center" wrapText="1"/>
    </xf>
    <xf numFmtId="0" fontId="5" fillId="0" borderId="30" xfId="0" applyFont="1" applyBorder="1" applyAlignment="1">
      <alignment horizontal="center" vertical="center" wrapText="1"/>
    </xf>
    <xf numFmtId="0" fontId="0" fillId="3" borderId="0" xfId="0" applyFill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7" fillId="5" borderId="48" xfId="0" applyFont="1" applyFill="1" applyBorder="1" applyAlignment="1">
      <alignment horizontal="center" vertical="center"/>
    </xf>
    <xf numFmtId="0" fontId="7" fillId="5" borderId="36" xfId="0" applyFont="1" applyFill="1" applyBorder="1" applyAlignment="1">
      <alignment horizontal="center" vertical="center"/>
    </xf>
    <xf numFmtId="0" fontId="7" fillId="5" borderId="49" xfId="0" applyFont="1" applyFill="1" applyBorder="1" applyAlignment="1">
      <alignment horizontal="center" vertical="center"/>
    </xf>
    <xf numFmtId="0" fontId="23" fillId="9" borderId="25" xfId="0" applyFont="1" applyFill="1" applyBorder="1" applyAlignment="1">
      <alignment horizontal="center" vertical="center"/>
    </xf>
    <xf numFmtId="0" fontId="15" fillId="19" borderId="25" xfId="0" applyFont="1" applyFill="1" applyBorder="1" applyAlignment="1">
      <alignment horizontal="center" vertical="center"/>
    </xf>
    <xf numFmtId="0" fontId="15" fillId="30" borderId="25" xfId="0" applyFont="1" applyFill="1" applyBorder="1" applyAlignment="1">
      <alignment horizontal="center" vertical="center"/>
    </xf>
    <xf numFmtId="0" fontId="2" fillId="3" borderId="38" xfId="0" applyFont="1" applyFill="1" applyBorder="1" applyAlignment="1">
      <alignment horizontal="center" vertical="center"/>
    </xf>
    <xf numFmtId="0" fontId="6" fillId="5" borderId="38" xfId="0" applyFont="1" applyFill="1" applyBorder="1" applyAlignment="1">
      <alignment horizontal="center" vertical="center"/>
    </xf>
    <xf numFmtId="0" fontId="0" fillId="3" borderId="48" xfId="0" applyFill="1" applyBorder="1" applyAlignment="1">
      <alignment horizontal="center" vertical="center"/>
    </xf>
    <xf numFmtId="0" fontId="0" fillId="3" borderId="36" xfId="0" applyFill="1" applyBorder="1" applyAlignment="1">
      <alignment horizontal="center" vertical="center"/>
    </xf>
    <xf numFmtId="0" fontId="0" fillId="3" borderId="49" xfId="0" applyFill="1" applyBorder="1" applyAlignment="1">
      <alignment horizontal="center" vertical="center"/>
    </xf>
    <xf numFmtId="0" fontId="0" fillId="7" borderId="37" xfId="0" applyFill="1" applyBorder="1" applyAlignment="1">
      <alignment horizontal="center" vertical="center"/>
    </xf>
    <xf numFmtId="0" fontId="15" fillId="7" borderId="25" xfId="0" applyFont="1" applyFill="1" applyBorder="1" applyAlignment="1">
      <alignment horizontal="center" vertical="center"/>
    </xf>
    <xf numFmtId="0" fontId="15" fillId="31" borderId="25" xfId="0" applyFont="1" applyFill="1" applyBorder="1" applyAlignment="1">
      <alignment horizontal="center" vertical="center"/>
    </xf>
    <xf numFmtId="0" fontId="22" fillId="5" borderId="8" xfId="0" applyFont="1" applyFill="1" applyBorder="1" applyAlignment="1">
      <alignment horizontal="center" vertical="center"/>
    </xf>
    <xf numFmtId="0" fontId="11" fillId="13" borderId="8" xfId="0" applyFont="1" applyFill="1" applyBorder="1" applyAlignment="1">
      <alignment horizontal="center" vertical="center"/>
    </xf>
    <xf numFmtId="0" fontId="3" fillId="0" borderId="51" xfId="0" applyFont="1" applyFill="1" applyBorder="1" applyAlignment="1">
      <alignment horizontal="center" vertical="center"/>
    </xf>
    <xf numFmtId="0" fontId="3" fillId="0" borderId="46" xfId="0" applyFont="1" applyFill="1" applyBorder="1" applyAlignment="1">
      <alignment horizontal="center" vertical="center"/>
    </xf>
    <xf numFmtId="0" fontId="4" fillId="0" borderId="57" xfId="1" applyFont="1" applyBorder="1" applyAlignment="1">
      <alignment horizontal="center" vertical="center"/>
    </xf>
    <xf numFmtId="0" fontId="3" fillId="0" borderId="13" xfId="1" applyBorder="1" applyAlignment="1">
      <alignment horizontal="center" vertical="center"/>
    </xf>
    <xf numFmtId="0" fontId="3" fillId="0" borderId="58" xfId="1" applyBorder="1" applyAlignment="1">
      <alignment horizontal="center" vertical="center"/>
    </xf>
    <xf numFmtId="0" fontId="3" fillId="2" borderId="59" xfId="1" applyFill="1" applyBorder="1" applyAlignment="1">
      <alignment horizontal="center" vertical="center"/>
    </xf>
    <xf numFmtId="0" fontId="0" fillId="0" borderId="60" xfId="0" applyBorder="1" applyAlignment="1">
      <alignment horizontal="center" vertical="center"/>
    </xf>
    <xf numFmtId="0" fontId="0" fillId="3" borderId="60" xfId="0" applyFill="1" applyBorder="1" applyAlignment="1">
      <alignment horizontal="center" vertical="center"/>
    </xf>
    <xf numFmtId="0" fontId="2" fillId="7" borderId="25" xfId="0" applyFont="1" applyFill="1" applyBorder="1" applyAlignment="1">
      <alignment horizontal="center" vertical="center"/>
    </xf>
    <xf numFmtId="0" fontId="0" fillId="7" borderId="38" xfId="0" applyFill="1" applyBorder="1" applyAlignment="1">
      <alignment horizontal="center" vertical="center"/>
    </xf>
    <xf numFmtId="0" fontId="2" fillId="7" borderId="50" xfId="0" applyFont="1" applyFill="1" applyBorder="1" applyAlignment="1">
      <alignment horizontal="center" vertical="center"/>
    </xf>
    <xf numFmtId="0" fontId="3" fillId="0" borderId="51" xfId="0" applyFont="1" applyBorder="1" applyAlignment="1">
      <alignment horizontal="center" vertical="center"/>
    </xf>
    <xf numFmtId="0" fontId="3" fillId="0" borderId="46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3" fillId="7" borderId="30" xfId="0" applyFont="1" applyFill="1" applyBorder="1" applyAlignment="1">
      <alignment horizontal="center" vertical="center"/>
    </xf>
    <xf numFmtId="0" fontId="3" fillId="7" borderId="32" xfId="0" applyFont="1" applyFill="1" applyBorder="1" applyAlignment="1">
      <alignment horizontal="center" vertical="center"/>
    </xf>
  </cellXfs>
  <cellStyles count="15">
    <cellStyle name="Excel Built-in Normal" xfId="9" xr:uid="{00000000-0005-0000-0000-000000000000}"/>
    <cellStyle name="Normal" xfId="0" builtinId="0"/>
    <cellStyle name="Normal 2" xfId="1" xr:uid="{00000000-0005-0000-0000-000002000000}"/>
    <cellStyle name="Normal 2 2" xfId="2" xr:uid="{00000000-0005-0000-0000-000003000000}"/>
    <cellStyle name="Normal 2 2 2" xfId="5" xr:uid="{00000000-0005-0000-0000-000004000000}"/>
    <cellStyle name="Normal 2 3" xfId="10" xr:uid="{00000000-0005-0000-0000-000005000000}"/>
    <cellStyle name="Normal 3" xfId="3" xr:uid="{00000000-0005-0000-0000-000006000000}"/>
    <cellStyle name="Normal 3 2" xfId="13" xr:uid="{B67A1851-78FF-4684-9A5B-AE93637640B4}"/>
    <cellStyle name="Normal 4" xfId="4" xr:uid="{00000000-0005-0000-0000-000007000000}"/>
    <cellStyle name="Normal 5" xfId="7" xr:uid="{00000000-0005-0000-0000-000008000000}"/>
    <cellStyle name="Normal 6" xfId="12" xr:uid="{00000000-0005-0000-0000-000009000000}"/>
    <cellStyle name="Normal 7" xfId="14" xr:uid="{FD7EE822-269E-4F62-AA74-D04570019521}"/>
    <cellStyle name="Percent" xfId="11" builtinId="5"/>
    <cellStyle name="Percent 2" xfId="6" xr:uid="{00000000-0005-0000-0000-00000B000000}"/>
    <cellStyle name="Percent 2 2" xfId="8" xr:uid="{00000000-0005-0000-0000-00000C000000}"/>
  </cellStyles>
  <dxfs count="518">
    <dxf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ill>
        <patternFill>
          <bgColor rgb="FF33CC33"/>
        </patternFill>
      </fill>
    </dxf>
    <dxf>
      <fill>
        <patternFill>
          <bgColor rgb="FFFF0000"/>
        </patternFill>
      </fill>
    </dxf>
    <dxf>
      <font>
        <b/>
        <i val="0"/>
      </font>
      <fill>
        <patternFill>
          <bgColor rgb="FF00FF00"/>
        </patternFill>
      </fill>
    </dxf>
    <dxf>
      <fill>
        <patternFill>
          <bgColor rgb="FF33CC33"/>
        </patternFill>
      </fill>
    </dxf>
    <dxf>
      <fill>
        <patternFill>
          <bgColor rgb="FF33CC33"/>
        </patternFill>
      </fill>
    </dxf>
    <dxf>
      <fill>
        <patternFill>
          <bgColor rgb="FFFF0000"/>
        </patternFill>
      </fill>
    </dxf>
    <dxf>
      <font>
        <b/>
        <i val="0"/>
      </font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/>
        <i val="0"/>
      </font>
      <fill>
        <patternFill>
          <bgColor rgb="FF00FF00"/>
        </patternFill>
      </fill>
    </dxf>
    <dxf>
      <fill>
        <patternFill>
          <bgColor rgb="FF33CC33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33CC33"/>
        </patternFill>
      </fill>
    </dxf>
    <dxf>
      <font>
        <b/>
        <i val="0"/>
      </font>
      <fill>
        <patternFill>
          <bgColor rgb="FF00FF00"/>
        </patternFill>
      </fill>
    </dxf>
    <dxf>
      <fill>
        <patternFill>
          <bgColor rgb="FF33CC33"/>
        </patternFill>
      </fill>
    </dxf>
    <dxf>
      <fill>
        <patternFill>
          <bgColor rgb="FFFF0000"/>
        </patternFill>
      </fill>
    </dxf>
    <dxf>
      <font>
        <b/>
        <i val="0"/>
      </font>
      <fill>
        <patternFill>
          <bgColor rgb="FF00FF00"/>
        </patternFill>
      </fill>
    </dxf>
    <dxf>
      <fill>
        <patternFill>
          <bgColor rgb="FF33CC33"/>
        </patternFill>
      </fill>
    </dxf>
    <dxf>
      <fill>
        <patternFill>
          <bgColor rgb="FFFF0000"/>
        </patternFill>
      </fill>
    </dxf>
    <dxf>
      <font>
        <b/>
        <i val="0"/>
      </font>
      <fill>
        <patternFill>
          <bgColor rgb="FF00FF00"/>
        </patternFill>
      </fill>
    </dxf>
    <dxf>
      <fill>
        <patternFill>
          <bgColor rgb="FF33CC33"/>
        </patternFill>
      </fill>
    </dxf>
    <dxf>
      <fill>
        <patternFill>
          <bgColor rgb="FFFF0000"/>
        </patternFill>
      </fill>
    </dxf>
    <dxf>
      <font>
        <b/>
        <i val="0"/>
      </font>
      <fill>
        <patternFill>
          <bgColor rgb="FF00FF00"/>
        </patternFill>
      </fill>
    </dxf>
    <dxf>
      <fill>
        <patternFill>
          <bgColor rgb="FF33CC33"/>
        </patternFill>
      </fill>
    </dxf>
    <dxf>
      <fill>
        <patternFill>
          <bgColor rgb="FFFF0000"/>
        </patternFill>
      </fill>
    </dxf>
    <dxf>
      <font>
        <b/>
        <i val="0"/>
      </font>
      <fill>
        <patternFill>
          <bgColor rgb="FF00FF00"/>
        </patternFill>
      </fill>
    </dxf>
    <dxf>
      <fill>
        <patternFill>
          <bgColor rgb="FF33CC33"/>
        </patternFill>
      </fill>
    </dxf>
    <dxf>
      <fill>
        <patternFill>
          <bgColor rgb="FFFF0000"/>
        </patternFill>
      </fill>
    </dxf>
    <dxf>
      <font>
        <b/>
        <i val="0"/>
      </font>
      <fill>
        <patternFill>
          <bgColor rgb="FF00FF00"/>
        </patternFill>
      </fill>
    </dxf>
    <dxf>
      <fill>
        <patternFill>
          <bgColor rgb="FF33CC33"/>
        </patternFill>
      </fill>
    </dxf>
    <dxf>
      <fill>
        <patternFill>
          <bgColor rgb="FFFF0000"/>
        </patternFill>
      </fill>
    </dxf>
    <dxf>
      <font>
        <b/>
        <i val="0"/>
      </font>
      <fill>
        <patternFill>
          <bgColor rgb="FF00FF00"/>
        </patternFill>
      </fill>
    </dxf>
    <dxf>
      <fill>
        <patternFill>
          <bgColor rgb="FF33CC33"/>
        </patternFill>
      </fill>
    </dxf>
    <dxf>
      <fill>
        <patternFill>
          <bgColor rgb="FF33CC33"/>
        </patternFill>
      </fill>
    </dxf>
    <dxf>
      <fill>
        <patternFill>
          <bgColor rgb="FFFF0000"/>
        </patternFill>
      </fill>
    </dxf>
    <dxf>
      <font>
        <b/>
        <i val="0"/>
      </font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/>
        <i val="0"/>
      </font>
      <fill>
        <patternFill>
          <bgColor rgb="FF00FF00"/>
        </patternFill>
      </fill>
    </dxf>
    <dxf>
      <fill>
        <patternFill>
          <bgColor rgb="FF33CC33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33CC33"/>
        </patternFill>
      </fill>
    </dxf>
    <dxf>
      <font>
        <b/>
        <i val="0"/>
      </font>
      <fill>
        <patternFill>
          <bgColor rgb="FF00FF00"/>
        </patternFill>
      </fill>
    </dxf>
    <dxf>
      <fill>
        <patternFill>
          <bgColor rgb="FF33CC33"/>
        </patternFill>
      </fill>
    </dxf>
    <dxf>
      <fill>
        <patternFill>
          <bgColor rgb="FFFF0000"/>
        </patternFill>
      </fill>
    </dxf>
    <dxf>
      <font>
        <b/>
        <i val="0"/>
      </font>
      <fill>
        <patternFill>
          <bgColor rgb="FF00FF00"/>
        </patternFill>
      </fill>
    </dxf>
    <dxf>
      <fill>
        <patternFill>
          <bgColor rgb="FF33CC33"/>
        </patternFill>
      </fill>
    </dxf>
    <dxf>
      <fill>
        <patternFill>
          <bgColor rgb="FFFF0000"/>
        </patternFill>
      </fill>
    </dxf>
    <dxf>
      <font>
        <b/>
        <i val="0"/>
      </font>
      <fill>
        <patternFill>
          <bgColor rgb="FF00FF00"/>
        </patternFill>
      </fill>
    </dxf>
    <dxf>
      <fill>
        <patternFill>
          <bgColor rgb="FF33CC33"/>
        </patternFill>
      </fill>
    </dxf>
    <dxf>
      <fill>
        <patternFill>
          <bgColor rgb="FF33CC33"/>
        </patternFill>
      </fill>
    </dxf>
    <dxf>
      <fill>
        <patternFill>
          <bgColor rgb="FFFF0000"/>
        </patternFill>
      </fill>
    </dxf>
    <dxf>
      <font>
        <b/>
        <i val="0"/>
      </font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/>
        <i val="0"/>
      </font>
      <fill>
        <patternFill>
          <bgColor rgb="FF00FF00"/>
        </patternFill>
      </fill>
    </dxf>
    <dxf>
      <fill>
        <patternFill>
          <bgColor rgb="FF33CC33"/>
        </patternFill>
      </fill>
    </dxf>
    <dxf>
      <fill>
        <patternFill>
          <bgColor rgb="FFFF0000"/>
        </patternFill>
      </fill>
    </dxf>
    <dxf>
      <font>
        <b/>
        <i val="0"/>
      </font>
      <fill>
        <patternFill>
          <bgColor rgb="FF00FF00"/>
        </patternFill>
      </fill>
    </dxf>
    <dxf>
      <fill>
        <patternFill>
          <bgColor rgb="FF33CC33"/>
        </patternFill>
      </fill>
    </dxf>
    <dxf>
      <fill>
        <patternFill>
          <bgColor rgb="FFFF0000"/>
        </patternFill>
      </fill>
    </dxf>
    <dxf>
      <font>
        <b/>
        <i val="0"/>
      </font>
      <fill>
        <patternFill>
          <bgColor rgb="FF00FF00"/>
        </patternFill>
      </fill>
    </dxf>
    <dxf>
      <fill>
        <patternFill>
          <bgColor rgb="FF33CC33"/>
        </patternFill>
      </fill>
    </dxf>
    <dxf>
      <fill>
        <patternFill>
          <bgColor rgb="FFFF0000"/>
        </patternFill>
      </fill>
    </dxf>
    <dxf>
      <font>
        <b/>
        <i val="0"/>
      </font>
      <fill>
        <patternFill>
          <bgColor rgb="FF00FF00"/>
        </patternFill>
      </fill>
    </dxf>
    <dxf>
      <fill>
        <patternFill>
          <bgColor rgb="FF33CC33"/>
        </patternFill>
      </fill>
    </dxf>
    <dxf>
      <fill>
        <patternFill>
          <bgColor rgb="FF33CC33"/>
        </patternFill>
      </fill>
    </dxf>
    <dxf>
      <fill>
        <patternFill>
          <bgColor rgb="FFFF0000"/>
        </patternFill>
      </fill>
    </dxf>
    <dxf>
      <font>
        <b/>
        <i val="0"/>
      </font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/>
        <i val="0"/>
      </font>
      <fill>
        <patternFill>
          <bgColor rgb="FF00FF00"/>
        </patternFill>
      </fill>
    </dxf>
    <dxf>
      <fill>
        <patternFill>
          <bgColor rgb="FF33CC33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33CC33"/>
        </patternFill>
      </fill>
    </dxf>
    <dxf>
      <font>
        <b/>
        <i val="0"/>
      </font>
      <fill>
        <patternFill>
          <bgColor rgb="FF00FF00"/>
        </patternFill>
      </fill>
    </dxf>
    <dxf>
      <fill>
        <patternFill>
          <bgColor rgb="FF33CC33"/>
        </patternFill>
      </fill>
    </dxf>
    <dxf>
      <fill>
        <patternFill>
          <bgColor rgb="FFFF0000"/>
        </patternFill>
      </fill>
    </dxf>
    <dxf>
      <font>
        <b/>
        <i val="0"/>
      </font>
      <fill>
        <patternFill>
          <bgColor rgb="FF00FF00"/>
        </patternFill>
      </fill>
    </dxf>
    <dxf>
      <fill>
        <patternFill>
          <bgColor rgb="FF33CC33"/>
        </patternFill>
      </fill>
    </dxf>
    <dxf>
      <fill>
        <patternFill>
          <bgColor rgb="FFFF0000"/>
        </patternFill>
      </fill>
    </dxf>
    <dxf>
      <font>
        <b/>
        <i val="0"/>
      </font>
      <fill>
        <patternFill>
          <bgColor rgb="FF00FF00"/>
        </patternFill>
      </fill>
    </dxf>
    <dxf>
      <fill>
        <patternFill>
          <bgColor rgb="FF33CC33"/>
        </patternFill>
      </fill>
    </dxf>
    <dxf>
      <fill>
        <patternFill>
          <bgColor rgb="FFFF0000"/>
        </patternFill>
      </fill>
    </dxf>
    <dxf>
      <font>
        <b/>
        <i val="0"/>
      </font>
      <fill>
        <patternFill>
          <bgColor rgb="FF00FF00"/>
        </patternFill>
      </fill>
    </dxf>
    <dxf>
      <fill>
        <patternFill>
          <bgColor rgb="FF33CC33"/>
        </patternFill>
      </fill>
    </dxf>
    <dxf>
      <fill>
        <patternFill>
          <bgColor rgb="FF33CC33"/>
        </patternFill>
      </fill>
    </dxf>
    <dxf>
      <fill>
        <patternFill>
          <bgColor rgb="FFFF0000"/>
        </patternFill>
      </fill>
    </dxf>
    <dxf>
      <font>
        <b/>
        <i val="0"/>
      </font>
      <fill>
        <patternFill>
          <bgColor rgb="FF00FF00"/>
        </patternFill>
      </fill>
    </dxf>
    <dxf>
      <fill>
        <patternFill>
          <bgColor rgb="FF33CC33"/>
        </patternFill>
      </fill>
    </dxf>
    <dxf>
      <fill>
        <patternFill>
          <bgColor rgb="FFFF0000"/>
        </patternFill>
      </fill>
    </dxf>
    <dxf>
      <font>
        <b/>
        <i val="0"/>
      </font>
      <fill>
        <patternFill>
          <bgColor rgb="FF00FF00"/>
        </patternFill>
      </fill>
    </dxf>
    <dxf>
      <fill>
        <patternFill>
          <bgColor rgb="FF33CC33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33CC33"/>
        </patternFill>
      </fill>
    </dxf>
    <dxf>
      <font>
        <b/>
        <i val="0"/>
      </font>
      <fill>
        <patternFill>
          <bgColor rgb="FF00FF00"/>
        </patternFill>
      </fill>
    </dxf>
    <dxf>
      <fill>
        <patternFill>
          <bgColor rgb="FF33CC33"/>
        </patternFill>
      </fill>
    </dxf>
    <dxf>
      <fill>
        <patternFill>
          <bgColor rgb="FFFF0000"/>
        </patternFill>
      </fill>
    </dxf>
    <dxf>
      <font>
        <b/>
        <i val="0"/>
      </font>
      <fill>
        <patternFill>
          <bgColor rgb="FF00FF00"/>
        </patternFill>
      </fill>
    </dxf>
    <dxf>
      <fill>
        <patternFill>
          <bgColor rgb="FF33CC33"/>
        </patternFill>
      </fill>
    </dxf>
    <dxf>
      <fill>
        <patternFill>
          <bgColor rgb="FF33CC33"/>
        </patternFill>
      </fill>
    </dxf>
    <dxf>
      <fill>
        <patternFill>
          <bgColor rgb="FFFF0000"/>
        </patternFill>
      </fill>
    </dxf>
    <dxf>
      <font>
        <b/>
        <i val="0"/>
      </font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/>
        <i val="0"/>
      </font>
      <fill>
        <patternFill>
          <bgColor rgb="FF00FF00"/>
        </patternFill>
      </fill>
    </dxf>
    <dxf>
      <fill>
        <patternFill>
          <bgColor rgb="FF33CC33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33CC33"/>
        </patternFill>
      </fill>
    </dxf>
    <dxf>
      <font>
        <b/>
        <i val="0"/>
      </font>
      <fill>
        <patternFill>
          <bgColor rgb="FF00FF00"/>
        </patternFill>
      </fill>
    </dxf>
    <dxf>
      <fill>
        <patternFill>
          <bgColor rgb="FF33CC33"/>
        </patternFill>
      </fill>
    </dxf>
    <dxf>
      <fill>
        <patternFill>
          <bgColor rgb="FFFF0000"/>
        </patternFill>
      </fill>
    </dxf>
    <dxf>
      <font>
        <b/>
        <i val="0"/>
      </font>
      <fill>
        <patternFill>
          <bgColor rgb="FF00FF00"/>
        </patternFill>
      </fill>
    </dxf>
    <dxf>
      <fill>
        <patternFill>
          <bgColor rgb="FF33CC33"/>
        </patternFill>
      </fill>
    </dxf>
    <dxf>
      <fill>
        <patternFill>
          <bgColor rgb="FF33CC33"/>
        </patternFill>
      </fill>
    </dxf>
    <dxf>
      <fill>
        <patternFill>
          <bgColor rgb="FFFF0000"/>
        </patternFill>
      </fill>
    </dxf>
    <dxf>
      <font>
        <b/>
        <i val="0"/>
      </font>
      <fill>
        <patternFill>
          <bgColor rgb="FF00FF00"/>
        </patternFill>
      </fill>
    </dxf>
    <dxf>
      <fill>
        <patternFill>
          <bgColor rgb="FF33CC33"/>
        </patternFill>
      </fill>
    </dxf>
    <dxf>
      <fill>
        <patternFill>
          <bgColor rgb="FF33CC33"/>
        </patternFill>
      </fill>
    </dxf>
    <dxf>
      <fill>
        <patternFill>
          <bgColor rgb="FF33CC33"/>
        </patternFill>
      </fill>
    </dxf>
    <dxf>
      <fill>
        <patternFill>
          <bgColor rgb="FFFF0000"/>
        </patternFill>
      </fill>
    </dxf>
    <dxf>
      <font>
        <b/>
        <i val="0"/>
      </font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 val="0"/>
      </font>
      <fill>
        <patternFill>
          <bgColor rgb="FF00FF00"/>
        </patternFill>
      </fill>
    </dxf>
    <dxf>
      <fill>
        <patternFill>
          <bgColor rgb="FF33CC33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33CC33"/>
        </patternFill>
      </fill>
    </dxf>
    <dxf>
      <font>
        <b/>
        <i val="0"/>
      </font>
      <fill>
        <patternFill>
          <bgColor rgb="FF00FF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strike val="0"/>
      </font>
      <fill>
        <patternFill patternType="lightUp">
          <fgColor theme="6" tint="-0.24994659260841701"/>
          <bgColor rgb="FFFFC000"/>
        </patternFill>
      </fill>
    </dxf>
    <dxf>
      <font>
        <strike val="0"/>
      </font>
      <fill>
        <patternFill patternType="lightUp">
          <fgColor theme="6" tint="-0.24994659260841701"/>
          <bgColor rgb="FFFFC000"/>
        </patternFill>
      </fill>
    </dxf>
    <dxf>
      <font>
        <strike val="0"/>
      </font>
      <fill>
        <patternFill patternType="lightUp">
          <fgColor theme="6" tint="-0.24994659260841701"/>
          <bgColor rgb="FFFFC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rgb="FFFF99FF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00FFFF"/>
      <color rgb="FFFF6600"/>
      <color rgb="FFFF0066"/>
      <color rgb="FF99FF99"/>
      <color rgb="FFCCFFCC"/>
      <color rgb="FF99FFCC"/>
      <color rgb="FF00FF00"/>
      <color rgb="FF0000CC"/>
      <color rgb="FFFF00FF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0"/>
    </c:view3D>
    <c:floor>
      <c:thickness val="0"/>
    </c:floor>
    <c:sideWall>
      <c:thickness val="0"/>
    </c:sideWall>
    <c:backWall>
      <c:thickness val="0"/>
    </c:backWall>
    <c:plotArea>
      <c:layout/>
      <c:area3DChart>
        <c:grouping val="standard"/>
        <c:varyColors val="0"/>
        <c:ser>
          <c:idx val="0"/>
          <c:order val="0"/>
          <c:tx>
            <c:strRef>
              <c:f>Rolls!$B$2</c:f>
              <c:strCache>
                <c:ptCount val="1"/>
                <c:pt idx="0">
                  <c:v>d3 roll</c:v>
                </c:pt>
              </c:strCache>
            </c:strRef>
          </c:tx>
          <c:spPr>
            <a:solidFill>
              <a:srgbClr val="FF0000">
                <a:alpha val="59000"/>
              </a:srgbClr>
            </a:solidFill>
          </c:spPr>
          <c:cat>
            <c:strRef>
              <c:f>Rolls!$C$1:$L$1</c:f>
              <c:strCache>
                <c:ptCount val="10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  <c:pt idx="6">
                  <c:v>7d</c:v>
                </c:pt>
                <c:pt idx="7">
                  <c:v>8d</c:v>
                </c:pt>
                <c:pt idx="8">
                  <c:v>9d</c:v>
                </c:pt>
                <c:pt idx="9">
                  <c:v>10d</c:v>
                </c:pt>
              </c:strCache>
            </c:strRef>
          </c:cat>
          <c:val>
            <c:numRef>
              <c:f>Rolls!$C$2:$L$2</c:f>
              <c:numCache>
                <c:formatCode>General</c:formatCode>
                <c:ptCount val="10"/>
                <c:pt idx="0">
                  <c:v>3</c:v>
                </c:pt>
                <c:pt idx="1">
                  <c:v>5</c:v>
                </c:pt>
                <c:pt idx="2">
                  <c:v>9</c:v>
                </c:pt>
                <c:pt idx="3">
                  <c:v>8</c:v>
                </c:pt>
                <c:pt idx="4">
                  <c:v>10</c:v>
                </c:pt>
                <c:pt idx="5">
                  <c:v>14</c:v>
                </c:pt>
                <c:pt idx="6">
                  <c:v>14</c:v>
                </c:pt>
                <c:pt idx="7">
                  <c:v>16</c:v>
                </c:pt>
                <c:pt idx="8">
                  <c:v>22</c:v>
                </c:pt>
                <c:pt idx="9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B91-46EE-A354-9F488D997D8D}"/>
            </c:ext>
          </c:extLst>
        </c:ser>
        <c:ser>
          <c:idx val="1"/>
          <c:order val="1"/>
          <c:tx>
            <c:strRef>
              <c:f>Rolls!$B$3</c:f>
              <c:strCache>
                <c:ptCount val="1"/>
                <c:pt idx="0">
                  <c:v>d4 roll</c:v>
                </c:pt>
              </c:strCache>
            </c:strRef>
          </c:tx>
          <c:spPr>
            <a:solidFill>
              <a:srgbClr val="FF6600">
                <a:alpha val="70000"/>
              </a:srgbClr>
            </a:solidFill>
          </c:spPr>
          <c:cat>
            <c:strRef>
              <c:f>Rolls!$C$1:$L$1</c:f>
              <c:strCache>
                <c:ptCount val="10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  <c:pt idx="6">
                  <c:v>7d</c:v>
                </c:pt>
                <c:pt idx="7">
                  <c:v>8d</c:v>
                </c:pt>
                <c:pt idx="8">
                  <c:v>9d</c:v>
                </c:pt>
                <c:pt idx="9">
                  <c:v>10d</c:v>
                </c:pt>
              </c:strCache>
            </c:strRef>
          </c:cat>
          <c:val>
            <c:numRef>
              <c:f>Rolls!$C$3:$L$3</c:f>
              <c:numCache>
                <c:formatCode>General</c:formatCode>
                <c:ptCount val="10"/>
                <c:pt idx="0">
                  <c:v>3</c:v>
                </c:pt>
                <c:pt idx="1">
                  <c:v>6</c:v>
                </c:pt>
                <c:pt idx="2">
                  <c:v>7</c:v>
                </c:pt>
                <c:pt idx="3">
                  <c:v>13</c:v>
                </c:pt>
                <c:pt idx="4">
                  <c:v>16</c:v>
                </c:pt>
                <c:pt idx="5">
                  <c:v>17</c:v>
                </c:pt>
                <c:pt idx="6">
                  <c:v>16</c:v>
                </c:pt>
                <c:pt idx="7">
                  <c:v>22</c:v>
                </c:pt>
                <c:pt idx="8">
                  <c:v>28</c:v>
                </c:pt>
                <c:pt idx="9">
                  <c:v>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B91-46EE-A354-9F488D997D8D}"/>
            </c:ext>
          </c:extLst>
        </c:ser>
        <c:ser>
          <c:idx val="2"/>
          <c:order val="2"/>
          <c:tx>
            <c:strRef>
              <c:f>Rolls!$B$4</c:f>
              <c:strCache>
                <c:ptCount val="1"/>
                <c:pt idx="0">
                  <c:v>d6 roll</c:v>
                </c:pt>
              </c:strCache>
            </c:strRef>
          </c:tx>
          <c:spPr>
            <a:solidFill>
              <a:srgbClr val="FFC000">
                <a:alpha val="80000"/>
              </a:srgbClr>
            </a:solidFill>
          </c:spPr>
          <c:cat>
            <c:strRef>
              <c:f>Rolls!$C$1:$L$1</c:f>
              <c:strCache>
                <c:ptCount val="10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  <c:pt idx="6">
                  <c:v>7d</c:v>
                </c:pt>
                <c:pt idx="7">
                  <c:v>8d</c:v>
                </c:pt>
                <c:pt idx="8">
                  <c:v>9d</c:v>
                </c:pt>
                <c:pt idx="9">
                  <c:v>10d</c:v>
                </c:pt>
              </c:strCache>
            </c:strRef>
          </c:cat>
          <c:val>
            <c:numRef>
              <c:f>Rolls!$C$4:$L$4</c:f>
              <c:numCache>
                <c:formatCode>General</c:formatCode>
                <c:ptCount val="10"/>
                <c:pt idx="0">
                  <c:v>5</c:v>
                </c:pt>
                <c:pt idx="1">
                  <c:v>7</c:v>
                </c:pt>
                <c:pt idx="2">
                  <c:v>8</c:v>
                </c:pt>
                <c:pt idx="3">
                  <c:v>11</c:v>
                </c:pt>
                <c:pt idx="4">
                  <c:v>15</c:v>
                </c:pt>
                <c:pt idx="5">
                  <c:v>22</c:v>
                </c:pt>
                <c:pt idx="6">
                  <c:v>21</c:v>
                </c:pt>
                <c:pt idx="7">
                  <c:v>17</c:v>
                </c:pt>
                <c:pt idx="8">
                  <c:v>28</c:v>
                </c:pt>
                <c:pt idx="9">
                  <c:v>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B91-46EE-A354-9F488D997D8D}"/>
            </c:ext>
          </c:extLst>
        </c:ser>
        <c:ser>
          <c:idx val="3"/>
          <c:order val="3"/>
          <c:tx>
            <c:strRef>
              <c:f>Rolls!$B$5</c:f>
              <c:strCache>
                <c:ptCount val="1"/>
                <c:pt idx="0">
                  <c:v>d8 roll</c:v>
                </c:pt>
              </c:strCache>
            </c:strRef>
          </c:tx>
          <c:spPr>
            <a:solidFill>
              <a:srgbClr val="00FF00">
                <a:alpha val="85000"/>
              </a:srgbClr>
            </a:solidFill>
          </c:spPr>
          <c:cat>
            <c:strRef>
              <c:f>Rolls!$C$1:$L$1</c:f>
              <c:strCache>
                <c:ptCount val="10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  <c:pt idx="6">
                  <c:v>7d</c:v>
                </c:pt>
                <c:pt idx="7">
                  <c:v>8d</c:v>
                </c:pt>
                <c:pt idx="8">
                  <c:v>9d</c:v>
                </c:pt>
                <c:pt idx="9">
                  <c:v>10d</c:v>
                </c:pt>
              </c:strCache>
            </c:strRef>
          </c:cat>
          <c:val>
            <c:numRef>
              <c:f>Rolls!$C$5:$L$5</c:f>
              <c:numCache>
                <c:formatCode>General</c:formatCode>
                <c:ptCount val="10"/>
                <c:pt idx="0">
                  <c:v>4</c:v>
                </c:pt>
                <c:pt idx="1">
                  <c:v>9</c:v>
                </c:pt>
                <c:pt idx="2">
                  <c:v>16</c:v>
                </c:pt>
                <c:pt idx="3">
                  <c:v>19</c:v>
                </c:pt>
                <c:pt idx="4">
                  <c:v>7</c:v>
                </c:pt>
                <c:pt idx="5">
                  <c:v>35</c:v>
                </c:pt>
                <c:pt idx="6">
                  <c:v>22</c:v>
                </c:pt>
                <c:pt idx="7">
                  <c:v>26</c:v>
                </c:pt>
                <c:pt idx="8">
                  <c:v>42</c:v>
                </c:pt>
                <c:pt idx="9">
                  <c:v>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B91-46EE-A354-9F488D997D8D}"/>
            </c:ext>
          </c:extLst>
        </c:ser>
        <c:ser>
          <c:idx val="4"/>
          <c:order val="4"/>
          <c:tx>
            <c:strRef>
              <c:f>Rolls!$B$6</c:f>
              <c:strCache>
                <c:ptCount val="1"/>
                <c:pt idx="0">
                  <c:v>d10 roll</c:v>
                </c:pt>
              </c:strCache>
            </c:strRef>
          </c:tx>
          <c:spPr>
            <a:solidFill>
              <a:srgbClr val="0000FF">
                <a:alpha val="90000"/>
              </a:srgbClr>
            </a:solidFill>
          </c:spPr>
          <c:cat>
            <c:strRef>
              <c:f>Rolls!$C$1:$L$1</c:f>
              <c:strCache>
                <c:ptCount val="10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  <c:pt idx="6">
                  <c:v>7d</c:v>
                </c:pt>
                <c:pt idx="7">
                  <c:v>8d</c:v>
                </c:pt>
                <c:pt idx="8">
                  <c:v>9d</c:v>
                </c:pt>
                <c:pt idx="9">
                  <c:v>10d</c:v>
                </c:pt>
              </c:strCache>
            </c:strRef>
          </c:cat>
          <c:val>
            <c:numRef>
              <c:f>Rolls!$C$6:$L$6</c:f>
              <c:numCache>
                <c:formatCode>General</c:formatCode>
                <c:ptCount val="10"/>
                <c:pt idx="0">
                  <c:v>7</c:v>
                </c:pt>
                <c:pt idx="1">
                  <c:v>14</c:v>
                </c:pt>
                <c:pt idx="2">
                  <c:v>15</c:v>
                </c:pt>
                <c:pt idx="3">
                  <c:v>21</c:v>
                </c:pt>
                <c:pt idx="4">
                  <c:v>30</c:v>
                </c:pt>
                <c:pt idx="5">
                  <c:v>24</c:v>
                </c:pt>
                <c:pt idx="6">
                  <c:v>29</c:v>
                </c:pt>
                <c:pt idx="7">
                  <c:v>42</c:v>
                </c:pt>
                <c:pt idx="8">
                  <c:v>36</c:v>
                </c:pt>
                <c:pt idx="9">
                  <c:v>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B91-46EE-A354-9F488D997D8D}"/>
            </c:ext>
          </c:extLst>
        </c:ser>
        <c:ser>
          <c:idx val="5"/>
          <c:order val="5"/>
          <c:tx>
            <c:strRef>
              <c:f>Rolls!$B$7</c:f>
              <c:strCache>
                <c:ptCount val="1"/>
                <c:pt idx="0">
                  <c:v>d12 roll</c:v>
                </c:pt>
              </c:strCache>
            </c:strRef>
          </c:tx>
          <c:spPr>
            <a:solidFill>
              <a:srgbClr val="7030A0">
                <a:alpha val="95000"/>
              </a:srgbClr>
            </a:solidFill>
          </c:spPr>
          <c:cat>
            <c:strRef>
              <c:f>Rolls!$C$1:$L$1</c:f>
              <c:strCache>
                <c:ptCount val="10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  <c:pt idx="6">
                  <c:v>7d</c:v>
                </c:pt>
                <c:pt idx="7">
                  <c:v>8d</c:v>
                </c:pt>
                <c:pt idx="8">
                  <c:v>9d</c:v>
                </c:pt>
                <c:pt idx="9">
                  <c:v>10d</c:v>
                </c:pt>
              </c:strCache>
            </c:strRef>
          </c:cat>
          <c:val>
            <c:numRef>
              <c:f>Rolls!$C$7:$L$7</c:f>
              <c:numCache>
                <c:formatCode>General</c:formatCode>
                <c:ptCount val="10"/>
                <c:pt idx="0">
                  <c:v>4</c:v>
                </c:pt>
                <c:pt idx="1">
                  <c:v>15</c:v>
                </c:pt>
                <c:pt idx="2">
                  <c:v>7</c:v>
                </c:pt>
                <c:pt idx="3">
                  <c:v>13</c:v>
                </c:pt>
                <c:pt idx="4">
                  <c:v>40</c:v>
                </c:pt>
                <c:pt idx="5">
                  <c:v>36</c:v>
                </c:pt>
                <c:pt idx="6">
                  <c:v>40</c:v>
                </c:pt>
                <c:pt idx="7">
                  <c:v>60</c:v>
                </c:pt>
                <c:pt idx="8">
                  <c:v>79</c:v>
                </c:pt>
                <c:pt idx="9">
                  <c:v>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B91-46EE-A354-9F488D997D8D}"/>
            </c:ext>
          </c:extLst>
        </c:ser>
        <c:ser>
          <c:idx val="6"/>
          <c:order val="6"/>
          <c:tx>
            <c:strRef>
              <c:f>Rolls!$B$8</c:f>
              <c:strCache>
                <c:ptCount val="1"/>
                <c:pt idx="0">
                  <c:v>d20 roll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 w="25400">
              <a:noFill/>
            </a:ln>
          </c:spPr>
          <c:cat>
            <c:strRef>
              <c:f>Rolls!$C$1:$L$1</c:f>
              <c:strCache>
                <c:ptCount val="10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  <c:pt idx="6">
                  <c:v>7d</c:v>
                </c:pt>
                <c:pt idx="7">
                  <c:v>8d</c:v>
                </c:pt>
                <c:pt idx="8">
                  <c:v>9d</c:v>
                </c:pt>
                <c:pt idx="9">
                  <c:v>10d</c:v>
                </c:pt>
              </c:strCache>
            </c:strRef>
          </c:cat>
          <c:val>
            <c:numRef>
              <c:f>Rolls!$C$8:$L$8</c:f>
              <c:numCache>
                <c:formatCode>General</c:formatCode>
                <c:ptCount val="10"/>
                <c:pt idx="0">
                  <c:v>4</c:v>
                </c:pt>
                <c:pt idx="1">
                  <c:v>20</c:v>
                </c:pt>
                <c:pt idx="2">
                  <c:v>19</c:v>
                </c:pt>
                <c:pt idx="3">
                  <c:v>57</c:v>
                </c:pt>
                <c:pt idx="4">
                  <c:v>47</c:v>
                </c:pt>
                <c:pt idx="5">
                  <c:v>60</c:v>
                </c:pt>
                <c:pt idx="6">
                  <c:v>60</c:v>
                </c:pt>
                <c:pt idx="7">
                  <c:v>91</c:v>
                </c:pt>
                <c:pt idx="8">
                  <c:v>85</c:v>
                </c:pt>
                <c:pt idx="9">
                  <c:v>123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B91-46EE-A354-9F488D997D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3243136"/>
        <c:axId val="103388288"/>
        <c:axId val="11545216"/>
      </c:area3DChart>
      <c:catAx>
        <c:axId val="10324313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103388288"/>
        <c:crosses val="autoZero"/>
        <c:auto val="1"/>
        <c:lblAlgn val="ctr"/>
        <c:lblOffset val="100"/>
        <c:noMultiLvlLbl val="0"/>
      </c:catAx>
      <c:valAx>
        <c:axId val="10338828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103243136"/>
        <c:crosses val="autoZero"/>
        <c:crossBetween val="midCat"/>
      </c:valAx>
      <c:serAx>
        <c:axId val="11545216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103388288"/>
        <c:crosses val="autoZero"/>
      </c:serAx>
    </c:plotArea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0"/>
    </c:view3D>
    <c:floor>
      <c:thickness val="0"/>
    </c:floor>
    <c:sideWall>
      <c:thickness val="0"/>
    </c:sideWall>
    <c:backWall>
      <c:thickness val="0"/>
    </c:backWall>
    <c:plotArea>
      <c:layout/>
      <c:area3DChart>
        <c:grouping val="standard"/>
        <c:varyColors val="0"/>
        <c:ser>
          <c:idx val="0"/>
          <c:order val="0"/>
          <c:tx>
            <c:strRef>
              <c:f>Rolls!$C$1</c:f>
              <c:strCache>
                <c:ptCount val="1"/>
                <c:pt idx="0">
                  <c:v>1d</c:v>
                </c:pt>
              </c:strCache>
            </c:strRef>
          </c:tx>
          <c:spPr>
            <a:solidFill>
              <a:srgbClr val="FF0000">
                <a:alpha val="59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Rolls!$C$2:$C$8</c:f>
              <c:numCache>
                <c:formatCode>General</c:formatCode>
                <c:ptCount val="7"/>
                <c:pt idx="0">
                  <c:v>3</c:v>
                </c:pt>
                <c:pt idx="1">
                  <c:v>3</c:v>
                </c:pt>
                <c:pt idx="2">
                  <c:v>5</c:v>
                </c:pt>
                <c:pt idx="3">
                  <c:v>4</c:v>
                </c:pt>
                <c:pt idx="4">
                  <c:v>7</c:v>
                </c:pt>
                <c:pt idx="5">
                  <c:v>4</c:v>
                </c:pt>
                <c:pt idx="6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CB6-4C31-8C37-DFB4B61CDC0F}"/>
            </c:ext>
          </c:extLst>
        </c:ser>
        <c:ser>
          <c:idx val="1"/>
          <c:order val="1"/>
          <c:tx>
            <c:strRef>
              <c:f>Rolls!$D$1</c:f>
              <c:strCache>
                <c:ptCount val="1"/>
                <c:pt idx="0">
                  <c:v>2d</c:v>
                </c:pt>
              </c:strCache>
            </c:strRef>
          </c:tx>
          <c:spPr>
            <a:solidFill>
              <a:srgbClr val="FF6600">
                <a:alpha val="70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Rolls!$D$2:$D$8</c:f>
              <c:numCache>
                <c:formatCode>General</c:formatCode>
                <c:ptCount val="7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9</c:v>
                </c:pt>
                <c:pt idx="4">
                  <c:v>14</c:v>
                </c:pt>
                <c:pt idx="5">
                  <c:v>15</c:v>
                </c:pt>
                <c:pt idx="6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CB6-4C31-8C37-DFB4B61CDC0F}"/>
            </c:ext>
          </c:extLst>
        </c:ser>
        <c:ser>
          <c:idx val="2"/>
          <c:order val="2"/>
          <c:tx>
            <c:strRef>
              <c:f>Rolls!$E$1</c:f>
              <c:strCache>
                <c:ptCount val="1"/>
                <c:pt idx="0">
                  <c:v>3d</c:v>
                </c:pt>
              </c:strCache>
            </c:strRef>
          </c:tx>
          <c:spPr>
            <a:solidFill>
              <a:srgbClr val="FFC000">
                <a:alpha val="80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Rolls!$E$2:$E$8</c:f>
              <c:numCache>
                <c:formatCode>General</c:formatCode>
                <c:ptCount val="7"/>
                <c:pt idx="0">
                  <c:v>9</c:v>
                </c:pt>
                <c:pt idx="1">
                  <c:v>7</c:v>
                </c:pt>
                <c:pt idx="2">
                  <c:v>8</c:v>
                </c:pt>
                <c:pt idx="3">
                  <c:v>16</c:v>
                </c:pt>
                <c:pt idx="4">
                  <c:v>15</c:v>
                </c:pt>
                <c:pt idx="5">
                  <c:v>7</c:v>
                </c:pt>
                <c:pt idx="6">
                  <c:v>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CB6-4C31-8C37-DFB4B61CDC0F}"/>
            </c:ext>
          </c:extLst>
        </c:ser>
        <c:ser>
          <c:idx val="3"/>
          <c:order val="3"/>
          <c:tx>
            <c:strRef>
              <c:f>Rolls!$F$1</c:f>
              <c:strCache>
                <c:ptCount val="1"/>
                <c:pt idx="0">
                  <c:v>4d</c:v>
                </c:pt>
              </c:strCache>
            </c:strRef>
          </c:tx>
          <c:spPr>
            <a:solidFill>
              <a:srgbClr val="00FF00">
                <a:alpha val="85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Rolls!$F$2:$F$8</c:f>
              <c:numCache>
                <c:formatCode>General</c:formatCode>
                <c:ptCount val="7"/>
                <c:pt idx="0">
                  <c:v>8</c:v>
                </c:pt>
                <c:pt idx="1">
                  <c:v>13</c:v>
                </c:pt>
                <c:pt idx="2">
                  <c:v>11</c:v>
                </c:pt>
                <c:pt idx="3">
                  <c:v>19</c:v>
                </c:pt>
                <c:pt idx="4">
                  <c:v>21</c:v>
                </c:pt>
                <c:pt idx="5">
                  <c:v>13</c:v>
                </c:pt>
                <c:pt idx="6">
                  <c:v>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CB6-4C31-8C37-DFB4B61CDC0F}"/>
            </c:ext>
          </c:extLst>
        </c:ser>
        <c:ser>
          <c:idx val="4"/>
          <c:order val="4"/>
          <c:tx>
            <c:strRef>
              <c:f>Rolls!$G$1</c:f>
              <c:strCache>
                <c:ptCount val="1"/>
                <c:pt idx="0">
                  <c:v>5d</c:v>
                </c:pt>
              </c:strCache>
            </c:strRef>
          </c:tx>
          <c:spPr>
            <a:solidFill>
              <a:srgbClr val="0000FF">
                <a:alpha val="90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Rolls!$G$2:$G$8</c:f>
              <c:numCache>
                <c:formatCode>General</c:formatCode>
                <c:ptCount val="7"/>
                <c:pt idx="0">
                  <c:v>10</c:v>
                </c:pt>
                <c:pt idx="1">
                  <c:v>16</c:v>
                </c:pt>
                <c:pt idx="2">
                  <c:v>15</c:v>
                </c:pt>
                <c:pt idx="3">
                  <c:v>7</c:v>
                </c:pt>
                <c:pt idx="4">
                  <c:v>30</c:v>
                </c:pt>
                <c:pt idx="5">
                  <c:v>40</c:v>
                </c:pt>
                <c:pt idx="6">
                  <c:v>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CB6-4C31-8C37-DFB4B61CDC0F}"/>
            </c:ext>
          </c:extLst>
        </c:ser>
        <c:ser>
          <c:idx val="6"/>
          <c:order val="5"/>
          <c:tx>
            <c:strRef>
              <c:f>Rolls!$H$1</c:f>
              <c:strCache>
                <c:ptCount val="1"/>
                <c:pt idx="0">
                  <c:v>6d</c:v>
                </c:pt>
              </c:strCache>
            </c:strRef>
          </c:tx>
          <c:spPr>
            <a:ln w="25400">
              <a:noFill/>
            </a:ln>
          </c:spPr>
          <c:val>
            <c:numRef>
              <c:f>Rolls!$H$2:$H$8</c:f>
              <c:numCache>
                <c:formatCode>General</c:formatCode>
                <c:ptCount val="7"/>
                <c:pt idx="0">
                  <c:v>14</c:v>
                </c:pt>
                <c:pt idx="1">
                  <c:v>17</c:v>
                </c:pt>
                <c:pt idx="2">
                  <c:v>22</c:v>
                </c:pt>
                <c:pt idx="3">
                  <c:v>35</c:v>
                </c:pt>
                <c:pt idx="4">
                  <c:v>24</c:v>
                </c:pt>
                <c:pt idx="5">
                  <c:v>36</c:v>
                </c:pt>
                <c:pt idx="6">
                  <c:v>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B88-4018-BE0F-525474B9DB8D}"/>
            </c:ext>
          </c:extLst>
        </c:ser>
        <c:ser>
          <c:idx val="7"/>
          <c:order val="6"/>
          <c:tx>
            <c:strRef>
              <c:f>Rolls!$I$1</c:f>
              <c:strCache>
                <c:ptCount val="1"/>
                <c:pt idx="0">
                  <c:v>7d</c:v>
                </c:pt>
              </c:strCache>
            </c:strRef>
          </c:tx>
          <c:spPr>
            <a:ln w="25400">
              <a:noFill/>
            </a:ln>
          </c:spPr>
          <c:val>
            <c:numRef>
              <c:f>Rolls!$I$2:$I$8</c:f>
              <c:numCache>
                <c:formatCode>General</c:formatCode>
                <c:ptCount val="7"/>
                <c:pt idx="0">
                  <c:v>14</c:v>
                </c:pt>
                <c:pt idx="1">
                  <c:v>16</c:v>
                </c:pt>
                <c:pt idx="2">
                  <c:v>21</c:v>
                </c:pt>
                <c:pt idx="3">
                  <c:v>22</c:v>
                </c:pt>
                <c:pt idx="4">
                  <c:v>29</c:v>
                </c:pt>
                <c:pt idx="5">
                  <c:v>40</c:v>
                </c:pt>
                <c:pt idx="6">
                  <c:v>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B88-4018-BE0F-525474B9DB8D}"/>
            </c:ext>
          </c:extLst>
        </c:ser>
        <c:ser>
          <c:idx val="8"/>
          <c:order val="7"/>
          <c:tx>
            <c:strRef>
              <c:f>Rolls!$J$1</c:f>
              <c:strCache>
                <c:ptCount val="1"/>
                <c:pt idx="0">
                  <c:v>8d</c:v>
                </c:pt>
              </c:strCache>
            </c:strRef>
          </c:tx>
          <c:spPr>
            <a:ln w="25400">
              <a:noFill/>
            </a:ln>
          </c:spPr>
          <c:val>
            <c:numRef>
              <c:f>Rolls!$J$2:$J$8</c:f>
              <c:numCache>
                <c:formatCode>General</c:formatCode>
                <c:ptCount val="7"/>
                <c:pt idx="0">
                  <c:v>16</c:v>
                </c:pt>
                <c:pt idx="1">
                  <c:v>22</c:v>
                </c:pt>
                <c:pt idx="2">
                  <c:v>17</c:v>
                </c:pt>
                <c:pt idx="3">
                  <c:v>26</c:v>
                </c:pt>
                <c:pt idx="4">
                  <c:v>42</c:v>
                </c:pt>
                <c:pt idx="5">
                  <c:v>60</c:v>
                </c:pt>
                <c:pt idx="6">
                  <c:v>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B88-4018-BE0F-525474B9DB8D}"/>
            </c:ext>
          </c:extLst>
        </c:ser>
        <c:ser>
          <c:idx val="9"/>
          <c:order val="8"/>
          <c:tx>
            <c:strRef>
              <c:f>Rolls!$K$1</c:f>
              <c:strCache>
                <c:ptCount val="1"/>
                <c:pt idx="0">
                  <c:v>9d</c:v>
                </c:pt>
              </c:strCache>
            </c:strRef>
          </c:tx>
          <c:spPr>
            <a:ln w="25400">
              <a:noFill/>
            </a:ln>
          </c:spPr>
          <c:val>
            <c:numRef>
              <c:f>Rolls!$K$2:$K$8</c:f>
              <c:numCache>
                <c:formatCode>General</c:formatCode>
                <c:ptCount val="7"/>
                <c:pt idx="0">
                  <c:v>22</c:v>
                </c:pt>
                <c:pt idx="1">
                  <c:v>28</c:v>
                </c:pt>
                <c:pt idx="2">
                  <c:v>28</c:v>
                </c:pt>
                <c:pt idx="3">
                  <c:v>42</c:v>
                </c:pt>
                <c:pt idx="4">
                  <c:v>36</c:v>
                </c:pt>
                <c:pt idx="5">
                  <c:v>79</c:v>
                </c:pt>
                <c:pt idx="6">
                  <c:v>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B88-4018-BE0F-525474B9DB8D}"/>
            </c:ext>
          </c:extLst>
        </c:ser>
        <c:ser>
          <c:idx val="5"/>
          <c:order val="9"/>
          <c:tx>
            <c:strRef>
              <c:f>Rolls!$L$1</c:f>
              <c:strCache>
                <c:ptCount val="1"/>
                <c:pt idx="0">
                  <c:v>10d</c:v>
                </c:pt>
              </c:strCache>
            </c:strRef>
          </c:tx>
          <c:spPr>
            <a:solidFill>
              <a:srgbClr val="7030A0">
                <a:alpha val="95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Rolls!$L$2:$L$8</c:f>
              <c:numCache>
                <c:formatCode>General</c:formatCode>
                <c:ptCount val="7"/>
                <c:pt idx="0">
                  <c:v>20</c:v>
                </c:pt>
                <c:pt idx="1">
                  <c:v>31</c:v>
                </c:pt>
                <c:pt idx="2">
                  <c:v>36</c:v>
                </c:pt>
                <c:pt idx="3">
                  <c:v>35</c:v>
                </c:pt>
                <c:pt idx="4">
                  <c:v>58</c:v>
                </c:pt>
                <c:pt idx="5">
                  <c:v>80</c:v>
                </c:pt>
                <c:pt idx="6">
                  <c:v>123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CB6-4C31-8C37-DFB4B61CDC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5236224"/>
        <c:axId val="135582080"/>
        <c:axId val="11550208"/>
      </c:area3DChart>
      <c:catAx>
        <c:axId val="13523622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135582080"/>
        <c:crosses val="autoZero"/>
        <c:auto val="1"/>
        <c:lblAlgn val="ctr"/>
        <c:lblOffset val="100"/>
        <c:noMultiLvlLbl val="0"/>
      </c:catAx>
      <c:valAx>
        <c:axId val="13558208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135236224"/>
        <c:crosses val="autoZero"/>
        <c:crossBetween val="midCat"/>
      </c:valAx>
      <c:serAx>
        <c:axId val="11550208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900" baseline="0">
                <a:latin typeface="Times New Roman" pitchFamily="18" charset="0"/>
              </a:defRPr>
            </a:pPr>
            <a:endParaRPr lang="en-US"/>
          </a:p>
        </c:txPr>
        <c:crossAx val="135582080"/>
        <c:crosses val="autoZero"/>
      </c:ser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0"/>
    </c:view3D>
    <c:floor>
      <c:thickness val="0"/>
    </c:floor>
    <c:sideWall>
      <c:thickness val="0"/>
    </c:sideWall>
    <c:backWall>
      <c:thickness val="0"/>
    </c:backWall>
    <c:plotArea>
      <c:layout/>
      <c:surface3DChart>
        <c:wireframe val="0"/>
        <c:ser>
          <c:idx val="0"/>
          <c:order val="0"/>
          <c:tx>
            <c:strRef>
              <c:f>Rolls!$B$2</c:f>
              <c:strCache>
                <c:ptCount val="1"/>
                <c:pt idx="0">
                  <c:v>d3 roll</c:v>
                </c:pt>
              </c:strCache>
            </c:strRef>
          </c:tx>
          <c:spPr>
            <a:solidFill>
              <a:srgbClr val="FF0000">
                <a:alpha val="59000"/>
              </a:srgbClr>
            </a:solidFill>
          </c:spPr>
          <c:cat>
            <c:strRef>
              <c:f>Rolls!$C$1:$L$1</c:f>
              <c:strCache>
                <c:ptCount val="10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  <c:pt idx="6">
                  <c:v>7d</c:v>
                </c:pt>
                <c:pt idx="7">
                  <c:v>8d</c:v>
                </c:pt>
                <c:pt idx="8">
                  <c:v>9d</c:v>
                </c:pt>
                <c:pt idx="9">
                  <c:v>10d</c:v>
                </c:pt>
              </c:strCache>
            </c:strRef>
          </c:cat>
          <c:val>
            <c:numRef>
              <c:f>Rolls!$C$2:$L$2</c:f>
              <c:numCache>
                <c:formatCode>General</c:formatCode>
                <c:ptCount val="10"/>
                <c:pt idx="0">
                  <c:v>3</c:v>
                </c:pt>
                <c:pt idx="1">
                  <c:v>5</c:v>
                </c:pt>
                <c:pt idx="2">
                  <c:v>9</c:v>
                </c:pt>
                <c:pt idx="3">
                  <c:v>8</c:v>
                </c:pt>
                <c:pt idx="4">
                  <c:v>10</c:v>
                </c:pt>
                <c:pt idx="5">
                  <c:v>14</c:v>
                </c:pt>
                <c:pt idx="6">
                  <c:v>14</c:v>
                </c:pt>
                <c:pt idx="7">
                  <c:v>16</c:v>
                </c:pt>
                <c:pt idx="8">
                  <c:v>22</c:v>
                </c:pt>
                <c:pt idx="9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557-4579-BFB9-E8F3A185F476}"/>
            </c:ext>
          </c:extLst>
        </c:ser>
        <c:ser>
          <c:idx val="1"/>
          <c:order val="1"/>
          <c:tx>
            <c:strRef>
              <c:f>Rolls!$B$3</c:f>
              <c:strCache>
                <c:ptCount val="1"/>
                <c:pt idx="0">
                  <c:v>d4 roll</c:v>
                </c:pt>
              </c:strCache>
            </c:strRef>
          </c:tx>
          <c:spPr>
            <a:solidFill>
              <a:srgbClr val="FF6600">
                <a:alpha val="70000"/>
              </a:srgbClr>
            </a:solidFill>
          </c:spPr>
          <c:cat>
            <c:strRef>
              <c:f>Rolls!$C$1:$L$1</c:f>
              <c:strCache>
                <c:ptCount val="10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  <c:pt idx="6">
                  <c:v>7d</c:v>
                </c:pt>
                <c:pt idx="7">
                  <c:v>8d</c:v>
                </c:pt>
                <c:pt idx="8">
                  <c:v>9d</c:v>
                </c:pt>
                <c:pt idx="9">
                  <c:v>10d</c:v>
                </c:pt>
              </c:strCache>
            </c:strRef>
          </c:cat>
          <c:val>
            <c:numRef>
              <c:f>Rolls!$C$3:$L$3</c:f>
              <c:numCache>
                <c:formatCode>General</c:formatCode>
                <c:ptCount val="10"/>
                <c:pt idx="0">
                  <c:v>3</c:v>
                </c:pt>
                <c:pt idx="1">
                  <c:v>6</c:v>
                </c:pt>
                <c:pt idx="2">
                  <c:v>7</c:v>
                </c:pt>
                <c:pt idx="3">
                  <c:v>13</c:v>
                </c:pt>
                <c:pt idx="4">
                  <c:v>16</c:v>
                </c:pt>
                <c:pt idx="5">
                  <c:v>17</c:v>
                </c:pt>
                <c:pt idx="6">
                  <c:v>16</c:v>
                </c:pt>
                <c:pt idx="7">
                  <c:v>22</c:v>
                </c:pt>
                <c:pt idx="8">
                  <c:v>28</c:v>
                </c:pt>
                <c:pt idx="9">
                  <c:v>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557-4579-BFB9-E8F3A185F476}"/>
            </c:ext>
          </c:extLst>
        </c:ser>
        <c:ser>
          <c:idx val="2"/>
          <c:order val="2"/>
          <c:tx>
            <c:strRef>
              <c:f>Rolls!$B$4</c:f>
              <c:strCache>
                <c:ptCount val="1"/>
                <c:pt idx="0">
                  <c:v>d6 roll</c:v>
                </c:pt>
              </c:strCache>
            </c:strRef>
          </c:tx>
          <c:spPr>
            <a:solidFill>
              <a:srgbClr val="FFC000">
                <a:alpha val="80000"/>
              </a:srgbClr>
            </a:solidFill>
          </c:spPr>
          <c:cat>
            <c:strRef>
              <c:f>Rolls!$C$1:$L$1</c:f>
              <c:strCache>
                <c:ptCount val="10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  <c:pt idx="6">
                  <c:v>7d</c:v>
                </c:pt>
                <c:pt idx="7">
                  <c:v>8d</c:v>
                </c:pt>
                <c:pt idx="8">
                  <c:v>9d</c:v>
                </c:pt>
                <c:pt idx="9">
                  <c:v>10d</c:v>
                </c:pt>
              </c:strCache>
            </c:strRef>
          </c:cat>
          <c:val>
            <c:numRef>
              <c:f>Rolls!$C$4:$L$4</c:f>
              <c:numCache>
                <c:formatCode>General</c:formatCode>
                <c:ptCount val="10"/>
                <c:pt idx="0">
                  <c:v>5</c:v>
                </c:pt>
                <c:pt idx="1">
                  <c:v>7</c:v>
                </c:pt>
                <c:pt idx="2">
                  <c:v>8</c:v>
                </c:pt>
                <c:pt idx="3">
                  <c:v>11</c:v>
                </c:pt>
                <c:pt idx="4">
                  <c:v>15</c:v>
                </c:pt>
                <c:pt idx="5">
                  <c:v>22</c:v>
                </c:pt>
                <c:pt idx="6">
                  <c:v>21</c:v>
                </c:pt>
                <c:pt idx="7">
                  <c:v>17</c:v>
                </c:pt>
                <c:pt idx="8">
                  <c:v>28</c:v>
                </c:pt>
                <c:pt idx="9">
                  <c:v>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557-4579-BFB9-E8F3A185F476}"/>
            </c:ext>
          </c:extLst>
        </c:ser>
        <c:ser>
          <c:idx val="3"/>
          <c:order val="3"/>
          <c:tx>
            <c:strRef>
              <c:f>Rolls!$B$5</c:f>
              <c:strCache>
                <c:ptCount val="1"/>
                <c:pt idx="0">
                  <c:v>d8 roll</c:v>
                </c:pt>
              </c:strCache>
            </c:strRef>
          </c:tx>
          <c:spPr>
            <a:solidFill>
              <a:srgbClr val="00FF00">
                <a:alpha val="85000"/>
              </a:srgbClr>
            </a:solidFill>
          </c:spPr>
          <c:cat>
            <c:strRef>
              <c:f>Rolls!$C$1:$L$1</c:f>
              <c:strCache>
                <c:ptCount val="10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  <c:pt idx="6">
                  <c:v>7d</c:v>
                </c:pt>
                <c:pt idx="7">
                  <c:v>8d</c:v>
                </c:pt>
                <c:pt idx="8">
                  <c:v>9d</c:v>
                </c:pt>
                <c:pt idx="9">
                  <c:v>10d</c:v>
                </c:pt>
              </c:strCache>
            </c:strRef>
          </c:cat>
          <c:val>
            <c:numRef>
              <c:f>Rolls!$C$5:$L$5</c:f>
              <c:numCache>
                <c:formatCode>General</c:formatCode>
                <c:ptCount val="10"/>
                <c:pt idx="0">
                  <c:v>4</c:v>
                </c:pt>
                <c:pt idx="1">
                  <c:v>9</c:v>
                </c:pt>
                <c:pt idx="2">
                  <c:v>16</c:v>
                </c:pt>
                <c:pt idx="3">
                  <c:v>19</c:v>
                </c:pt>
                <c:pt idx="4">
                  <c:v>7</c:v>
                </c:pt>
                <c:pt idx="5">
                  <c:v>35</c:v>
                </c:pt>
                <c:pt idx="6">
                  <c:v>22</c:v>
                </c:pt>
                <c:pt idx="7">
                  <c:v>26</c:v>
                </c:pt>
                <c:pt idx="8">
                  <c:v>42</c:v>
                </c:pt>
                <c:pt idx="9">
                  <c:v>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557-4579-BFB9-E8F3A185F476}"/>
            </c:ext>
          </c:extLst>
        </c:ser>
        <c:ser>
          <c:idx val="4"/>
          <c:order val="4"/>
          <c:tx>
            <c:strRef>
              <c:f>Rolls!$B$6</c:f>
              <c:strCache>
                <c:ptCount val="1"/>
                <c:pt idx="0">
                  <c:v>d10 roll</c:v>
                </c:pt>
              </c:strCache>
            </c:strRef>
          </c:tx>
          <c:spPr>
            <a:solidFill>
              <a:srgbClr val="0000FF">
                <a:alpha val="90000"/>
              </a:srgbClr>
            </a:solidFill>
          </c:spPr>
          <c:cat>
            <c:strRef>
              <c:f>Rolls!$C$1:$L$1</c:f>
              <c:strCache>
                <c:ptCount val="10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  <c:pt idx="6">
                  <c:v>7d</c:v>
                </c:pt>
                <c:pt idx="7">
                  <c:v>8d</c:v>
                </c:pt>
                <c:pt idx="8">
                  <c:v>9d</c:v>
                </c:pt>
                <c:pt idx="9">
                  <c:v>10d</c:v>
                </c:pt>
              </c:strCache>
            </c:strRef>
          </c:cat>
          <c:val>
            <c:numRef>
              <c:f>Rolls!$C$6:$L$6</c:f>
              <c:numCache>
                <c:formatCode>General</c:formatCode>
                <c:ptCount val="10"/>
                <c:pt idx="0">
                  <c:v>7</c:v>
                </c:pt>
                <c:pt idx="1">
                  <c:v>14</c:v>
                </c:pt>
                <c:pt idx="2">
                  <c:v>15</c:v>
                </c:pt>
                <c:pt idx="3">
                  <c:v>21</c:v>
                </c:pt>
                <c:pt idx="4">
                  <c:v>30</c:v>
                </c:pt>
                <c:pt idx="5">
                  <c:v>24</c:v>
                </c:pt>
                <c:pt idx="6">
                  <c:v>29</c:v>
                </c:pt>
                <c:pt idx="7">
                  <c:v>42</c:v>
                </c:pt>
                <c:pt idx="8">
                  <c:v>36</c:v>
                </c:pt>
                <c:pt idx="9">
                  <c:v>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557-4579-BFB9-E8F3A185F476}"/>
            </c:ext>
          </c:extLst>
        </c:ser>
        <c:ser>
          <c:idx val="5"/>
          <c:order val="5"/>
          <c:tx>
            <c:strRef>
              <c:f>Rolls!$B$7</c:f>
              <c:strCache>
                <c:ptCount val="1"/>
                <c:pt idx="0">
                  <c:v>d12 roll</c:v>
                </c:pt>
              </c:strCache>
            </c:strRef>
          </c:tx>
          <c:spPr>
            <a:solidFill>
              <a:srgbClr val="7030A0">
                <a:alpha val="95000"/>
              </a:srgbClr>
            </a:solidFill>
          </c:spPr>
          <c:cat>
            <c:strRef>
              <c:f>Rolls!$C$1:$L$1</c:f>
              <c:strCache>
                <c:ptCount val="10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  <c:pt idx="6">
                  <c:v>7d</c:v>
                </c:pt>
                <c:pt idx="7">
                  <c:v>8d</c:v>
                </c:pt>
                <c:pt idx="8">
                  <c:v>9d</c:v>
                </c:pt>
                <c:pt idx="9">
                  <c:v>10d</c:v>
                </c:pt>
              </c:strCache>
            </c:strRef>
          </c:cat>
          <c:val>
            <c:numRef>
              <c:f>Rolls!$C$7:$L$7</c:f>
              <c:numCache>
                <c:formatCode>General</c:formatCode>
                <c:ptCount val="10"/>
                <c:pt idx="0">
                  <c:v>4</c:v>
                </c:pt>
                <c:pt idx="1">
                  <c:v>15</c:v>
                </c:pt>
                <c:pt idx="2">
                  <c:v>7</c:v>
                </c:pt>
                <c:pt idx="3">
                  <c:v>13</c:v>
                </c:pt>
                <c:pt idx="4">
                  <c:v>40</c:v>
                </c:pt>
                <c:pt idx="5">
                  <c:v>36</c:v>
                </c:pt>
                <c:pt idx="6">
                  <c:v>40</c:v>
                </c:pt>
                <c:pt idx="7">
                  <c:v>60</c:v>
                </c:pt>
                <c:pt idx="8">
                  <c:v>79</c:v>
                </c:pt>
                <c:pt idx="9">
                  <c:v>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557-4579-BFB9-E8F3A185F476}"/>
            </c:ext>
          </c:extLst>
        </c:ser>
        <c:ser>
          <c:idx val="6"/>
          <c:order val="6"/>
          <c:tx>
            <c:strRef>
              <c:f>Rolls!$B$8</c:f>
              <c:strCache>
                <c:ptCount val="1"/>
                <c:pt idx="0">
                  <c:v>d20 roll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 w="25400">
              <a:noFill/>
            </a:ln>
          </c:spPr>
          <c:cat>
            <c:strRef>
              <c:f>Rolls!$C$1:$L$1</c:f>
              <c:strCache>
                <c:ptCount val="10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  <c:pt idx="6">
                  <c:v>7d</c:v>
                </c:pt>
                <c:pt idx="7">
                  <c:v>8d</c:v>
                </c:pt>
                <c:pt idx="8">
                  <c:v>9d</c:v>
                </c:pt>
                <c:pt idx="9">
                  <c:v>10d</c:v>
                </c:pt>
              </c:strCache>
            </c:strRef>
          </c:cat>
          <c:val>
            <c:numRef>
              <c:f>Rolls!$C$8:$L$8</c:f>
              <c:numCache>
                <c:formatCode>General</c:formatCode>
                <c:ptCount val="10"/>
                <c:pt idx="0">
                  <c:v>4</c:v>
                </c:pt>
                <c:pt idx="1">
                  <c:v>20</c:v>
                </c:pt>
                <c:pt idx="2">
                  <c:v>19</c:v>
                </c:pt>
                <c:pt idx="3">
                  <c:v>57</c:v>
                </c:pt>
                <c:pt idx="4">
                  <c:v>47</c:v>
                </c:pt>
                <c:pt idx="5">
                  <c:v>60</c:v>
                </c:pt>
                <c:pt idx="6">
                  <c:v>60</c:v>
                </c:pt>
                <c:pt idx="7">
                  <c:v>91</c:v>
                </c:pt>
                <c:pt idx="8">
                  <c:v>85</c:v>
                </c:pt>
                <c:pt idx="9">
                  <c:v>123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557-4579-BFB9-E8F3A185F476}"/>
            </c:ext>
          </c:extLst>
        </c:ser>
        <c:bandFmts/>
        <c:axId val="74263936"/>
        <c:axId val="74273920"/>
        <c:axId val="67918464"/>
      </c:surface3DChart>
      <c:catAx>
        <c:axId val="7426393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74273920"/>
        <c:crosses val="autoZero"/>
        <c:auto val="1"/>
        <c:lblAlgn val="ctr"/>
        <c:lblOffset val="100"/>
        <c:noMultiLvlLbl val="0"/>
      </c:catAx>
      <c:valAx>
        <c:axId val="7427392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74263936"/>
        <c:crosses val="autoZero"/>
        <c:crossBetween val="midCat"/>
      </c:valAx>
      <c:serAx>
        <c:axId val="67918464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74273920"/>
        <c:crosses val="autoZero"/>
      </c:serAx>
    </c:plotArea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228599</xdr:colOff>
      <xdr:row>0</xdr:row>
      <xdr:rowOff>66674</xdr:rowOff>
    </xdr:from>
    <xdr:to>
      <xdr:col>26</xdr:col>
      <xdr:colOff>447675</xdr:colOff>
      <xdr:row>16</xdr:row>
      <xdr:rowOff>47625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93344</xdr:colOff>
      <xdr:row>0</xdr:row>
      <xdr:rowOff>74295</xdr:rowOff>
    </xdr:from>
    <xdr:to>
      <xdr:col>19</xdr:col>
      <xdr:colOff>226695</xdr:colOff>
      <xdr:row>16</xdr:row>
      <xdr:rowOff>46637</xdr:rowOff>
    </xdr:to>
    <xdr:graphicFrame macro="">
      <xdr:nvGraphicFramePr>
        <xdr:cNvPr id="3" name="Chart 1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19050</xdr:colOff>
      <xdr:row>16</xdr:row>
      <xdr:rowOff>47625</xdr:rowOff>
    </xdr:from>
    <xdr:to>
      <xdr:col>19</xdr:col>
      <xdr:colOff>238126</xdr:colOff>
      <xdr:row>32</xdr:row>
      <xdr:rowOff>19050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wner/AppData/Local/Microsoft/Windows/Temporary%20Internet%20Files/Content.IE5/1ZEGTV8N/SpellForge_3.5_4.5.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portSheet"/>
      <sheetName val="Notes"/>
      <sheetName val="Options"/>
      <sheetName val="Race &amp; Stats"/>
      <sheetName val="Classes"/>
      <sheetName val="Domain Select"/>
      <sheetName val="Prestige Classes"/>
      <sheetName val="Feats"/>
      <sheetName val="Archivist Spells"/>
      <sheetName val="Assassin Spells"/>
      <sheetName val="Bard Spells"/>
      <sheetName val="Cleric Spells"/>
      <sheetName val="Corrupt Avenger Spells"/>
      <sheetName val="Druid Spells"/>
      <sheetName val="Duskblade Spells"/>
      <sheetName val="Emissary Spells"/>
      <sheetName val="Favored Soul Spells"/>
      <sheetName val="Gnome Artificer Devices"/>
      <sheetName val="Hexblade Spells"/>
      <sheetName val="Shugenja Spells"/>
      <sheetName val="Sorcerer Spells"/>
      <sheetName val="Spellthief Spells"/>
      <sheetName val="Spirit Shaman Spells"/>
      <sheetName val="Sublime Chord Spells"/>
      <sheetName val="Suel Arcanamach Spells"/>
      <sheetName val="Universal Caster"/>
      <sheetName val="Vigilante Spells"/>
      <sheetName val="Warlock Invocations"/>
      <sheetName val="Wizard Spells"/>
      <sheetName val="Wu Jen Spells"/>
      <sheetName val="All Spells"/>
      <sheetName val="Fist of Zuoken Powers"/>
      <sheetName val="Psion Powers"/>
      <sheetName val="Psychic Warrior Powers"/>
      <sheetName val="War Mind Powers"/>
      <sheetName val="Wilder Powers"/>
      <sheetName val="Spell Sheet"/>
      <sheetName val="Power Sheet"/>
      <sheetName val="SpellList"/>
      <sheetName val="PowerList"/>
      <sheetName val="Class Info"/>
      <sheetName val="Class Info Aux"/>
      <sheetName val="Race Info"/>
      <sheetName val="Tables"/>
      <sheetName val="Deities"/>
      <sheetName val="Domains"/>
      <sheetName val="Spell Information"/>
      <sheetName val="Spells per Day"/>
      <sheetName val="Spells Known"/>
      <sheetName val="Psionic Informati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>
        <row r="1">
          <cell r="FH1" t="b">
            <v>0</v>
          </cell>
        </row>
      </sheetData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6"/>
  <sheetViews>
    <sheetView showGridLines="0" zoomScaleNormal="100" workbookViewId="0"/>
  </sheetViews>
  <sheetFormatPr defaultRowHeight="15.6" x14ac:dyDescent="0.3"/>
  <cols>
    <col min="1" max="1" width="9.5" style="43" bestFit="1" customWidth="1"/>
    <col min="2" max="2" width="6.296875" style="48" bestFit="1" customWidth="1"/>
    <col min="3" max="3" width="8.5" style="48" bestFit="1" customWidth="1"/>
    <col min="4" max="4" width="4.296875" style="48" bestFit="1" customWidth="1"/>
    <col min="5" max="5" width="8.3984375" style="48" bestFit="1" customWidth="1"/>
    <col min="6" max="6" width="11.19921875" style="48" bestFit="1" customWidth="1"/>
    <col min="7" max="7" width="3" style="43" customWidth="1"/>
    <col min="8" max="8" width="14.09765625" style="43" bestFit="1" customWidth="1"/>
    <col min="9" max="9" width="4.8984375" style="43" bestFit="1" customWidth="1"/>
    <col min="10" max="10" width="24.19921875" style="43" bestFit="1" customWidth="1"/>
    <col min="11" max="11" width="3" style="43" customWidth="1"/>
    <col min="12" max="12" width="14.5" style="43" customWidth="1"/>
    <col min="13" max="13" width="4.3984375" style="43" bestFit="1" customWidth="1"/>
    <col min="14" max="14" width="16.69921875" style="43" bestFit="1" customWidth="1"/>
    <col min="15" max="16384" width="8.796875" style="43"/>
  </cols>
  <sheetData>
    <row r="1" spans="1:14" s="38" customFormat="1" ht="31.8" thickBot="1" x14ac:dyDescent="0.35">
      <c r="A1" s="167" t="s">
        <v>0</v>
      </c>
      <c r="B1" s="167" t="s">
        <v>1</v>
      </c>
      <c r="C1" s="167" t="s">
        <v>2</v>
      </c>
      <c r="D1" s="168" t="s">
        <v>3</v>
      </c>
      <c r="E1" s="37" t="s">
        <v>4</v>
      </c>
      <c r="F1" s="167" t="s">
        <v>107</v>
      </c>
      <c r="H1" s="39" t="s">
        <v>106</v>
      </c>
      <c r="I1" s="39"/>
      <c r="J1" s="39"/>
      <c r="K1" s="39"/>
      <c r="L1" s="39" t="s">
        <v>80</v>
      </c>
      <c r="M1" s="39"/>
      <c r="N1" s="39"/>
    </row>
    <row r="2" spans="1:14" ht="16.8" thickTop="1" thickBot="1" x14ac:dyDescent="0.35">
      <c r="A2" s="200" t="s">
        <v>97</v>
      </c>
      <c r="B2" s="200">
        <v>1</v>
      </c>
      <c r="C2" s="199">
        <v>3</v>
      </c>
      <c r="D2" s="45">
        <v>11</v>
      </c>
      <c r="E2" s="199">
        <f>SUM(C2:D2)</f>
        <v>14</v>
      </c>
      <c r="F2" s="44" t="s">
        <v>95</v>
      </c>
      <c r="H2" s="71" t="s">
        <v>0</v>
      </c>
      <c r="I2" s="72" t="s">
        <v>20</v>
      </c>
      <c r="J2" s="73" t="s">
        <v>105</v>
      </c>
      <c r="L2" s="131" t="s">
        <v>0</v>
      </c>
      <c r="M2" s="132" t="s">
        <v>81</v>
      </c>
      <c r="N2" s="133" t="s">
        <v>63</v>
      </c>
    </row>
    <row r="3" spans="1:14" x14ac:dyDescent="0.3">
      <c r="A3" s="70" t="s">
        <v>104</v>
      </c>
      <c r="B3" s="70">
        <v>1</v>
      </c>
      <c r="C3" s="44">
        <v>2</v>
      </c>
      <c r="D3" s="45">
        <v>8</v>
      </c>
      <c r="E3" s="44">
        <f>SUM(C3:D3)</f>
        <v>10</v>
      </c>
      <c r="F3" s="44" t="s">
        <v>5</v>
      </c>
      <c r="H3" s="74" t="s">
        <v>104</v>
      </c>
      <c r="I3" s="70">
        <v>10</v>
      </c>
      <c r="J3" s="75" t="s">
        <v>139</v>
      </c>
      <c r="L3" s="134" t="s">
        <v>135</v>
      </c>
      <c r="M3" s="121">
        <v>10</v>
      </c>
      <c r="N3" s="135" t="s">
        <v>136</v>
      </c>
    </row>
    <row r="4" spans="1:14" x14ac:dyDescent="0.3">
      <c r="A4" s="151" t="s">
        <v>135</v>
      </c>
      <c r="B4" s="151">
        <v>2</v>
      </c>
      <c r="C4" s="44">
        <v>2</v>
      </c>
      <c r="D4" s="45">
        <v>2</v>
      </c>
      <c r="E4" s="44">
        <f>SUM(C4:D4)</f>
        <v>4</v>
      </c>
      <c r="F4" s="44" t="s">
        <v>95</v>
      </c>
      <c r="H4" s="188" t="s">
        <v>137</v>
      </c>
      <c r="I4" s="63">
        <v>8</v>
      </c>
      <c r="J4" s="202" t="s">
        <v>138</v>
      </c>
      <c r="L4" s="134"/>
      <c r="M4" s="121"/>
      <c r="N4" s="135"/>
    </row>
    <row r="5" spans="1:14" ht="16.2" thickBot="1" x14ac:dyDescent="0.35">
      <c r="A5" s="63" t="s">
        <v>137</v>
      </c>
      <c r="B5" s="63">
        <v>1</v>
      </c>
      <c r="C5" s="44">
        <v>1</v>
      </c>
      <c r="D5" s="45">
        <v>1</v>
      </c>
      <c r="E5" s="44">
        <f>SUM(C5:D5)</f>
        <v>2</v>
      </c>
      <c r="F5" s="44" t="s">
        <v>5</v>
      </c>
      <c r="H5" s="185" t="s">
        <v>97</v>
      </c>
      <c r="I5" s="186">
        <v>10</v>
      </c>
      <c r="J5" s="187" t="s">
        <v>103</v>
      </c>
      <c r="L5" s="134"/>
      <c r="M5" s="121"/>
      <c r="N5" s="135"/>
    </row>
    <row r="6" spans="1:14" ht="16.2" thickBot="1" x14ac:dyDescent="0.35">
      <c r="H6" s="76" t="s">
        <v>21</v>
      </c>
      <c r="I6" s="175">
        <f>SUM(I3:I5)</f>
        <v>28</v>
      </c>
      <c r="J6" s="183" t="str">
        <f>CONCATENATE("Average Level: ",ROUND(AVERAGE(I3:I5),0))</f>
        <v>Average Level: 9</v>
      </c>
      <c r="L6" s="177"/>
      <c r="M6" s="178"/>
      <c r="N6" s="179"/>
    </row>
    <row r="7" spans="1:14" x14ac:dyDescent="0.3">
      <c r="D7" s="45">
        <f ca="1">RANDBETWEEN(1,20)</f>
        <v>14</v>
      </c>
      <c r="H7" s="76" t="s">
        <v>22</v>
      </c>
      <c r="I7" s="77">
        <f>COUNT(I3:I5)</f>
        <v>3</v>
      </c>
      <c r="J7" s="78"/>
      <c r="L7" s="136" t="s">
        <v>21</v>
      </c>
      <c r="M7" s="166">
        <f>SUM(M3:M6)</f>
        <v>10</v>
      </c>
      <c r="N7" s="184" t="str">
        <f>CONCATENATE("Average Level: ",ROUND(AVERAGE(M3:M6),0))</f>
        <v>Average Level: 10</v>
      </c>
    </row>
    <row r="8" spans="1:14" x14ac:dyDescent="0.3">
      <c r="H8" s="76" t="s">
        <v>24</v>
      </c>
      <c r="I8" s="79">
        <f>I6/4</f>
        <v>7</v>
      </c>
      <c r="J8" s="75" t="s">
        <v>25</v>
      </c>
      <c r="L8" s="136" t="s">
        <v>94</v>
      </c>
      <c r="M8" s="137">
        <f>AVERAGE(M3:M6)</f>
        <v>10</v>
      </c>
      <c r="N8" s="135"/>
    </row>
    <row r="9" spans="1:14" ht="16.2" thickBot="1" x14ac:dyDescent="0.35">
      <c r="H9" s="80" t="s">
        <v>26</v>
      </c>
      <c r="I9" s="81">
        <f>I8*2</f>
        <v>14</v>
      </c>
      <c r="J9" s="82" t="s">
        <v>27</v>
      </c>
      <c r="L9" s="138" t="s">
        <v>22</v>
      </c>
      <c r="M9" s="139">
        <f>COUNT(M3:M6)</f>
        <v>1</v>
      </c>
      <c r="N9" s="140"/>
    </row>
    <row r="10" spans="1:14" ht="16.2" thickTop="1" x14ac:dyDescent="0.3">
      <c r="B10" s="43"/>
      <c r="C10" s="43"/>
      <c r="D10" s="43"/>
      <c r="E10" s="43"/>
      <c r="F10" s="43"/>
    </row>
    <row r="11" spans="1:14" x14ac:dyDescent="0.3">
      <c r="N11" s="83"/>
    </row>
    <row r="12" spans="1:14" x14ac:dyDescent="0.3">
      <c r="L12" s="84" t="s">
        <v>28</v>
      </c>
      <c r="M12" s="85">
        <f>I8</f>
        <v>7</v>
      </c>
      <c r="N12" s="83"/>
    </row>
    <row r="13" spans="1:14" x14ac:dyDescent="0.3">
      <c r="L13" s="84" t="s">
        <v>29</v>
      </c>
      <c r="M13" s="85">
        <f>I9</f>
        <v>14</v>
      </c>
      <c r="N13" s="83"/>
    </row>
    <row r="14" spans="1:14" x14ac:dyDescent="0.3">
      <c r="L14" s="84" t="s">
        <v>30</v>
      </c>
      <c r="M14" s="85">
        <f>I6</f>
        <v>28</v>
      </c>
      <c r="N14" s="83"/>
    </row>
    <row r="16" spans="1:14" x14ac:dyDescent="0.3">
      <c r="L16" s="86" t="s">
        <v>31</v>
      </c>
      <c r="M16" s="85">
        <f>M7</f>
        <v>10</v>
      </c>
    </row>
  </sheetData>
  <sortState xmlns:xlrd2="http://schemas.microsoft.com/office/spreadsheetml/2017/richdata2" ref="A2:F5">
    <sortCondition descending="1" ref="E2:E5"/>
    <sortCondition descending="1" ref="C2:C5"/>
  </sortState>
  <conditionalFormatting sqref="M16">
    <cfRule type="cellIs" dxfId="517" priority="1434" operator="greaterThan">
      <formula>$M$14</formula>
    </cfRule>
    <cfRule type="cellIs" dxfId="516" priority="1435" operator="between">
      <formula>$M$13</formula>
      <formula>$M$14</formula>
    </cfRule>
    <cfRule type="cellIs" dxfId="515" priority="1436" operator="between">
      <formula>$M$12</formula>
      <formula>$M$13</formula>
    </cfRule>
    <cfRule type="cellIs" dxfId="514" priority="1437" operator="lessThan">
      <formula>$M$12</formula>
    </cfRule>
  </conditionalFormatting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22"/>
  <sheetViews>
    <sheetView showGridLines="0" zoomScaleNormal="100" workbookViewId="0">
      <pane ySplit="1" topLeftCell="A2" activePane="bottomLeft" state="frozen"/>
      <selection pane="bottomLeft" activeCell="A2" sqref="A2"/>
    </sheetView>
  </sheetViews>
  <sheetFormatPr defaultRowHeight="15.6" x14ac:dyDescent="0.3"/>
  <cols>
    <col min="1" max="1" width="15.8984375" style="48" bestFit="1" customWidth="1"/>
    <col min="2" max="2" width="16.59765625" style="48" bestFit="1" customWidth="1"/>
    <col min="3" max="3" width="7.296875" style="48" bestFit="1" customWidth="1"/>
    <col min="4" max="4" width="3.59765625" style="48" bestFit="1" customWidth="1"/>
    <col min="5" max="5" width="7.796875" style="48" bestFit="1" customWidth="1"/>
    <col min="6" max="6" width="8" style="48" bestFit="1" customWidth="1"/>
    <col min="7" max="7" width="9" style="48" bestFit="1" customWidth="1"/>
    <col min="8" max="8" width="6.796875" style="48" bestFit="1" customWidth="1"/>
    <col min="9" max="9" width="7.5" style="48" bestFit="1" customWidth="1"/>
    <col min="10" max="10" width="8.5" style="48" bestFit="1" customWidth="1"/>
    <col min="11" max="11" width="8.796875" style="48" bestFit="1" customWidth="1"/>
    <col min="12" max="12" width="7.296875" style="59" bestFit="1" customWidth="1"/>
    <col min="13" max="13" width="7.5" style="59" bestFit="1" customWidth="1"/>
    <col min="14" max="14" width="2.296875" style="48" customWidth="1"/>
    <col min="15" max="15" width="7.59765625" style="48" bestFit="1" customWidth="1"/>
    <col min="16" max="16" width="6.3984375" style="48" bestFit="1" customWidth="1"/>
    <col min="17" max="17" width="7.796875" style="48" bestFit="1" customWidth="1"/>
    <col min="18" max="18" width="9" style="48" bestFit="1" customWidth="1"/>
    <col min="19" max="19" width="7.59765625" style="48" bestFit="1" customWidth="1"/>
    <col min="20" max="20" width="9" style="48" bestFit="1" customWidth="1"/>
    <col min="21" max="16384" width="8.796875" style="48"/>
  </cols>
  <sheetData>
    <row r="1" spans="1:20" s="55" customFormat="1" ht="31.8" thickBot="1" x14ac:dyDescent="0.35">
      <c r="A1" s="172" t="s">
        <v>70</v>
      </c>
      <c r="B1" s="173" t="s">
        <v>71</v>
      </c>
      <c r="C1" s="173" t="s">
        <v>72</v>
      </c>
      <c r="D1" s="172" t="s">
        <v>73</v>
      </c>
      <c r="E1" s="172" t="s">
        <v>92</v>
      </c>
      <c r="F1" s="172" t="s">
        <v>91</v>
      </c>
      <c r="G1" s="172" t="s">
        <v>90</v>
      </c>
      <c r="H1" s="172" t="s">
        <v>89</v>
      </c>
      <c r="I1" s="172" t="s">
        <v>93</v>
      </c>
      <c r="J1" s="172" t="s">
        <v>74</v>
      </c>
      <c r="K1" s="172" t="s">
        <v>75</v>
      </c>
      <c r="L1" s="172" t="s">
        <v>76</v>
      </c>
      <c r="M1" s="172" t="s">
        <v>77</v>
      </c>
      <c r="O1" s="156" t="s">
        <v>78</v>
      </c>
      <c r="P1" s="67">
        <v>1</v>
      </c>
      <c r="Q1" s="157" t="s">
        <v>100</v>
      </c>
      <c r="R1" s="158">
        <v>0.5</v>
      </c>
      <c r="S1" s="159" t="s">
        <v>101</v>
      </c>
      <c r="T1" s="158">
        <f>R1+((P1)/(24*60*10))</f>
        <v>0.50006944444444446</v>
      </c>
    </row>
    <row r="2" spans="1:20" ht="16.8" x14ac:dyDescent="0.3">
      <c r="A2" s="171" t="s">
        <v>104</v>
      </c>
      <c r="B2" s="94" t="s">
        <v>169</v>
      </c>
      <c r="C2" s="94">
        <v>1</v>
      </c>
      <c r="D2" s="94">
        <v>8</v>
      </c>
      <c r="E2" s="169" t="s">
        <v>79</v>
      </c>
      <c r="F2" s="169" t="s">
        <v>115</v>
      </c>
      <c r="G2" s="169" t="s">
        <v>79</v>
      </c>
      <c r="H2" s="169" t="s">
        <v>79</v>
      </c>
      <c r="I2" s="94"/>
      <c r="J2" s="94">
        <f t="shared" ref="J2:J22" si="0">IF($E2="þ",$D2,IF($F2="þ",($D2*10),IF($G2="þ",($D2*100),IF($H2="þ",($D2*600),$I2))))</f>
        <v>80</v>
      </c>
      <c r="K2" s="94">
        <f t="shared" ref="K2" si="1">J2+C2</f>
        <v>81</v>
      </c>
      <c r="L2" s="57" t="s">
        <v>79</v>
      </c>
      <c r="M2" s="170" t="str">
        <f t="shared" ref="M2:M8" si="2">IF(C2="","",IF(K2&lt;=$P$1,"þ","q"))</f>
        <v>q</v>
      </c>
    </row>
    <row r="3" spans="1:20" ht="16.8" x14ac:dyDescent="0.3">
      <c r="A3" s="146" t="s">
        <v>104</v>
      </c>
      <c r="B3" s="60"/>
      <c r="C3" s="61"/>
      <c r="D3" s="56">
        <v>8</v>
      </c>
      <c r="E3" s="57" t="s">
        <v>79</v>
      </c>
      <c r="F3" s="169" t="s">
        <v>79</v>
      </c>
      <c r="G3" s="57" t="s">
        <v>79</v>
      </c>
      <c r="H3" s="57" t="s">
        <v>79</v>
      </c>
      <c r="I3" s="56"/>
      <c r="J3" s="56">
        <f>IF($E3="þ",$D3,IF($F3="þ",($D3*10),IF($G3="þ",($D3*100),IF($H3="þ",($D3*600),$I3))))</f>
        <v>0</v>
      </c>
      <c r="K3" s="56">
        <f t="shared" ref="K3" si="3">J3+C3</f>
        <v>0</v>
      </c>
      <c r="L3" s="57" t="s">
        <v>79</v>
      </c>
      <c r="M3" s="58" t="str">
        <f t="shared" si="2"/>
        <v/>
      </c>
    </row>
    <row r="4" spans="1:20" ht="16.8" x14ac:dyDescent="0.3">
      <c r="A4" s="146" t="s">
        <v>104</v>
      </c>
      <c r="B4" s="176"/>
      <c r="C4" s="61"/>
      <c r="D4" s="56">
        <v>8</v>
      </c>
      <c r="E4" s="57" t="s">
        <v>79</v>
      </c>
      <c r="F4" s="169" t="s">
        <v>79</v>
      </c>
      <c r="G4" s="57" t="s">
        <v>79</v>
      </c>
      <c r="H4" s="57" t="s">
        <v>79</v>
      </c>
      <c r="I4" s="56"/>
      <c r="J4" s="56">
        <f t="shared" si="0"/>
        <v>0</v>
      </c>
      <c r="K4" s="56">
        <f t="shared" ref="K4" si="4">J4+C4</f>
        <v>0</v>
      </c>
      <c r="L4" s="57" t="s">
        <v>79</v>
      </c>
      <c r="M4" s="58" t="str">
        <f t="shared" si="2"/>
        <v/>
      </c>
    </row>
    <row r="5" spans="1:20" ht="16.8" x14ac:dyDescent="0.3">
      <c r="A5" s="62" t="s">
        <v>97</v>
      </c>
      <c r="B5" s="60"/>
      <c r="C5" s="61"/>
      <c r="D5" s="56"/>
      <c r="E5" s="57" t="s">
        <v>79</v>
      </c>
      <c r="F5" s="57" t="s">
        <v>79</v>
      </c>
      <c r="G5" s="57" t="s">
        <v>79</v>
      </c>
      <c r="H5" s="57" t="s">
        <v>79</v>
      </c>
      <c r="I5" s="56"/>
      <c r="J5" s="56">
        <f t="shared" si="0"/>
        <v>0</v>
      </c>
      <c r="K5" s="56">
        <f t="shared" ref="K5:K6" si="5">J5+C5</f>
        <v>0</v>
      </c>
      <c r="L5" s="57" t="s">
        <v>79</v>
      </c>
      <c r="M5" s="58" t="str">
        <f t="shared" ref="M5" si="6">IF(C5="","",IF(K5&lt;=$P$1,"þ","q"))</f>
        <v/>
      </c>
      <c r="O5" s="69"/>
      <c r="Q5" s="69"/>
    </row>
    <row r="6" spans="1:20" ht="16.8" x14ac:dyDescent="0.3">
      <c r="A6" s="62" t="s">
        <v>97</v>
      </c>
      <c r="B6" s="60"/>
      <c r="C6" s="61"/>
      <c r="D6" s="56"/>
      <c r="E6" s="57" t="s">
        <v>79</v>
      </c>
      <c r="F6" s="57" t="s">
        <v>79</v>
      </c>
      <c r="G6" s="57" t="s">
        <v>79</v>
      </c>
      <c r="H6" s="57" t="s">
        <v>79</v>
      </c>
      <c r="I6" s="56"/>
      <c r="J6" s="56">
        <f t="shared" si="0"/>
        <v>0</v>
      </c>
      <c r="K6" s="56">
        <f t="shared" si="5"/>
        <v>0</v>
      </c>
      <c r="L6" s="57" t="s">
        <v>79</v>
      </c>
      <c r="M6" s="58" t="str">
        <f t="shared" si="2"/>
        <v/>
      </c>
      <c r="O6" s="69"/>
      <c r="Q6" s="69"/>
    </row>
    <row r="7" spans="1:20" ht="16.8" x14ac:dyDescent="0.3">
      <c r="A7" s="62" t="s">
        <v>97</v>
      </c>
      <c r="B7" s="60"/>
      <c r="C7" s="61"/>
      <c r="D7" s="56"/>
      <c r="E7" s="57" t="s">
        <v>79</v>
      </c>
      <c r="F7" s="57" t="s">
        <v>79</v>
      </c>
      <c r="G7" s="57" t="s">
        <v>79</v>
      </c>
      <c r="H7" s="57" t="s">
        <v>79</v>
      </c>
      <c r="I7" s="56"/>
      <c r="J7" s="56">
        <f t="shared" si="0"/>
        <v>0</v>
      </c>
      <c r="K7" s="56">
        <f t="shared" ref="K7" si="7">J7+C7</f>
        <v>0</v>
      </c>
      <c r="L7" s="57" t="s">
        <v>79</v>
      </c>
      <c r="M7" s="58" t="str">
        <f t="shared" si="2"/>
        <v/>
      </c>
      <c r="O7" s="69"/>
      <c r="Q7" s="69"/>
    </row>
    <row r="8" spans="1:20" ht="16.8" x14ac:dyDescent="0.3">
      <c r="A8" s="189"/>
      <c r="B8" s="165"/>
      <c r="C8" s="61"/>
      <c r="D8" s="56"/>
      <c r="E8" s="57" t="s">
        <v>79</v>
      </c>
      <c r="F8" s="57" t="s">
        <v>79</v>
      </c>
      <c r="G8" s="57" t="s">
        <v>79</v>
      </c>
      <c r="H8" s="57" t="s">
        <v>79</v>
      </c>
      <c r="I8" s="56"/>
      <c r="J8" s="56">
        <f t="shared" si="0"/>
        <v>0</v>
      </c>
      <c r="K8" s="56">
        <f t="shared" ref="K8" si="8">J8+C8</f>
        <v>0</v>
      </c>
      <c r="L8" s="57" t="s">
        <v>79</v>
      </c>
      <c r="M8" s="58" t="str">
        <f t="shared" si="2"/>
        <v/>
      </c>
      <c r="O8" s="69"/>
      <c r="Q8" s="69"/>
    </row>
    <row r="9" spans="1:20" ht="16.8" x14ac:dyDescent="0.3">
      <c r="A9" s="189"/>
      <c r="B9" s="165"/>
      <c r="C9" s="61"/>
      <c r="D9" s="56"/>
      <c r="E9" s="57" t="s">
        <v>79</v>
      </c>
      <c r="F9" s="57" t="s">
        <v>79</v>
      </c>
      <c r="G9" s="57" t="s">
        <v>79</v>
      </c>
      <c r="H9" s="57" t="s">
        <v>79</v>
      </c>
      <c r="I9" s="56"/>
      <c r="J9" s="56">
        <f t="shared" si="0"/>
        <v>0</v>
      </c>
      <c r="K9" s="56">
        <f t="shared" ref="K9" si="9">J9+C9</f>
        <v>0</v>
      </c>
      <c r="L9" s="57" t="s">
        <v>79</v>
      </c>
      <c r="M9" s="58" t="str">
        <f t="shared" ref="M9" si="10">IF(C9="","",IF(K9&lt;=$P$1,"þ","q"))</f>
        <v/>
      </c>
    </row>
    <row r="10" spans="1:20" ht="16.8" x14ac:dyDescent="0.3">
      <c r="A10" s="189"/>
      <c r="B10" s="165"/>
      <c r="C10" s="61"/>
      <c r="D10" s="56"/>
      <c r="E10" s="57" t="s">
        <v>79</v>
      </c>
      <c r="F10" s="57" t="s">
        <v>79</v>
      </c>
      <c r="G10" s="57" t="s">
        <v>79</v>
      </c>
      <c r="H10" s="57" t="s">
        <v>79</v>
      </c>
      <c r="I10" s="56"/>
      <c r="J10" s="56">
        <f t="shared" si="0"/>
        <v>0</v>
      </c>
      <c r="K10" s="56">
        <f t="shared" ref="K10" si="11">J10+C10</f>
        <v>0</v>
      </c>
      <c r="L10" s="57" t="s">
        <v>79</v>
      </c>
      <c r="M10" s="58" t="str">
        <f t="shared" ref="M10" si="12">IF(C10="","",IF(K10&lt;=$P$1,"þ","q"))</f>
        <v/>
      </c>
    </row>
    <row r="11" spans="1:20" ht="16.8" x14ac:dyDescent="0.3">
      <c r="A11" s="190"/>
      <c r="B11" s="176"/>
      <c r="C11" s="61"/>
      <c r="D11" s="56"/>
      <c r="E11" s="57" t="s">
        <v>79</v>
      </c>
      <c r="F11" s="57" t="s">
        <v>79</v>
      </c>
      <c r="G11" s="57" t="s">
        <v>79</v>
      </c>
      <c r="H11" s="57" t="s">
        <v>79</v>
      </c>
      <c r="I11" s="56"/>
      <c r="J11" s="56">
        <f t="shared" si="0"/>
        <v>0</v>
      </c>
      <c r="K11" s="56">
        <f t="shared" ref="K11" si="13">J11+C11</f>
        <v>0</v>
      </c>
      <c r="L11" s="57" t="s">
        <v>79</v>
      </c>
      <c r="M11" s="58" t="str">
        <f t="shared" ref="M11" si="14">IF(C11="","",IF(K11&lt;=$P$1,"þ","q"))</f>
        <v/>
      </c>
    </row>
    <row r="12" spans="1:20" ht="16.8" x14ac:dyDescent="0.3">
      <c r="A12" s="190"/>
      <c r="B12" s="176"/>
      <c r="C12" s="61"/>
      <c r="D12" s="56"/>
      <c r="E12" s="57" t="s">
        <v>79</v>
      </c>
      <c r="F12" s="57" t="s">
        <v>79</v>
      </c>
      <c r="G12" s="57" t="s">
        <v>79</v>
      </c>
      <c r="H12" s="57" t="s">
        <v>79</v>
      </c>
      <c r="I12" s="56"/>
      <c r="J12" s="56">
        <f t="shared" si="0"/>
        <v>0</v>
      </c>
      <c r="K12" s="56">
        <f t="shared" ref="K12:K13" si="15">J12+C12</f>
        <v>0</v>
      </c>
      <c r="L12" s="57" t="s">
        <v>79</v>
      </c>
      <c r="M12" s="58" t="str">
        <f t="shared" ref="M12:M13" si="16">IF(C12="","",IF(K12&lt;=$P$1,"þ","q"))</f>
        <v/>
      </c>
    </row>
    <row r="13" spans="1:20" ht="16.8" x14ac:dyDescent="0.3">
      <c r="A13" s="190"/>
      <c r="B13" s="176"/>
      <c r="C13" s="61"/>
      <c r="D13" s="56"/>
      <c r="E13" s="57" t="s">
        <v>79</v>
      </c>
      <c r="F13" s="57" t="s">
        <v>79</v>
      </c>
      <c r="G13" s="57" t="s">
        <v>79</v>
      </c>
      <c r="H13" s="57" t="s">
        <v>79</v>
      </c>
      <c r="I13" s="56"/>
      <c r="J13" s="56">
        <f t="shared" si="0"/>
        <v>0</v>
      </c>
      <c r="K13" s="56">
        <f t="shared" si="15"/>
        <v>0</v>
      </c>
      <c r="L13" s="57" t="s">
        <v>79</v>
      </c>
      <c r="M13" s="58" t="str">
        <f t="shared" si="16"/>
        <v/>
      </c>
    </row>
    <row r="14" spans="1:20" ht="16.8" x14ac:dyDescent="0.3">
      <c r="A14" s="182"/>
      <c r="B14" s="176"/>
      <c r="C14" s="61"/>
      <c r="D14" s="56"/>
      <c r="E14" s="57" t="s">
        <v>79</v>
      </c>
      <c r="F14" s="57" t="s">
        <v>79</v>
      </c>
      <c r="G14" s="57" t="s">
        <v>79</v>
      </c>
      <c r="H14" s="57" t="s">
        <v>79</v>
      </c>
      <c r="I14" s="56"/>
      <c r="J14" s="56">
        <f t="shared" si="0"/>
        <v>0</v>
      </c>
      <c r="K14" s="56">
        <f t="shared" ref="K14:K18" si="17">J14+C14</f>
        <v>0</v>
      </c>
      <c r="L14" s="57" t="s">
        <v>79</v>
      </c>
      <c r="M14" s="58" t="str">
        <f t="shared" ref="M14:M18" si="18">IF(C14="","",IF(K14&lt;=$P$1,"þ","q"))</f>
        <v/>
      </c>
    </row>
    <row r="15" spans="1:20" ht="16.8" x14ac:dyDescent="0.3">
      <c r="A15" s="182"/>
      <c r="B15" s="176"/>
      <c r="C15" s="61"/>
      <c r="D15" s="56"/>
      <c r="E15" s="57" t="s">
        <v>79</v>
      </c>
      <c r="F15" s="57" t="s">
        <v>79</v>
      </c>
      <c r="G15" s="57" t="s">
        <v>79</v>
      </c>
      <c r="H15" s="57" t="s">
        <v>79</v>
      </c>
      <c r="I15" s="56"/>
      <c r="J15" s="56">
        <f t="shared" si="0"/>
        <v>0</v>
      </c>
      <c r="K15" s="56">
        <f t="shared" ref="K15" si="19">J15+C15</f>
        <v>0</v>
      </c>
      <c r="L15" s="57" t="s">
        <v>79</v>
      </c>
      <c r="M15" s="58" t="str">
        <f t="shared" ref="M15" si="20">IF(C15="","",IF(K15&lt;=$P$1,"þ","q"))</f>
        <v/>
      </c>
    </row>
    <row r="16" spans="1:20" ht="16.8" x14ac:dyDescent="0.3">
      <c r="A16" s="182"/>
      <c r="B16" s="165"/>
      <c r="C16" s="61"/>
      <c r="D16" s="56"/>
      <c r="E16" s="57" t="s">
        <v>79</v>
      </c>
      <c r="F16" s="57" t="s">
        <v>79</v>
      </c>
      <c r="G16" s="57" t="s">
        <v>79</v>
      </c>
      <c r="H16" s="57" t="s">
        <v>79</v>
      </c>
      <c r="I16" s="56"/>
      <c r="J16" s="56">
        <f t="shared" si="0"/>
        <v>0</v>
      </c>
      <c r="K16" s="56">
        <f t="shared" si="17"/>
        <v>0</v>
      </c>
      <c r="L16" s="57" t="s">
        <v>79</v>
      </c>
      <c r="M16" s="58" t="str">
        <f t="shared" si="18"/>
        <v/>
      </c>
    </row>
    <row r="17" spans="1:13" ht="16.8" x14ac:dyDescent="0.3">
      <c r="A17" s="180"/>
      <c r="B17" s="165"/>
      <c r="C17" s="61"/>
      <c r="D17" s="56"/>
      <c r="E17" s="57" t="s">
        <v>79</v>
      </c>
      <c r="F17" s="57" t="s">
        <v>79</v>
      </c>
      <c r="G17" s="57" t="s">
        <v>79</v>
      </c>
      <c r="H17" s="57" t="s">
        <v>79</v>
      </c>
      <c r="I17" s="56"/>
      <c r="J17" s="56">
        <f t="shared" si="0"/>
        <v>0</v>
      </c>
      <c r="K17" s="56">
        <f t="shared" si="17"/>
        <v>0</v>
      </c>
      <c r="L17" s="57" t="s">
        <v>79</v>
      </c>
      <c r="M17" s="58" t="str">
        <f t="shared" si="18"/>
        <v/>
      </c>
    </row>
    <row r="18" spans="1:13" ht="16.8" x14ac:dyDescent="0.3">
      <c r="A18" s="180"/>
      <c r="B18" s="165"/>
      <c r="C18" s="61"/>
      <c r="D18" s="56"/>
      <c r="E18" s="57" t="s">
        <v>79</v>
      </c>
      <c r="F18" s="57" t="s">
        <v>79</v>
      </c>
      <c r="G18" s="57" t="s">
        <v>79</v>
      </c>
      <c r="H18" s="57" t="s">
        <v>79</v>
      </c>
      <c r="I18" s="56"/>
      <c r="J18" s="56">
        <f t="shared" si="0"/>
        <v>0</v>
      </c>
      <c r="K18" s="56">
        <f t="shared" si="17"/>
        <v>0</v>
      </c>
      <c r="L18" s="57" t="s">
        <v>79</v>
      </c>
      <c r="M18" s="58" t="str">
        <f t="shared" si="18"/>
        <v/>
      </c>
    </row>
    <row r="19" spans="1:13" ht="16.8" x14ac:dyDescent="0.3">
      <c r="A19" s="180"/>
      <c r="B19" s="165"/>
      <c r="C19" s="61"/>
      <c r="D19" s="56"/>
      <c r="E19" s="57" t="s">
        <v>79</v>
      </c>
      <c r="F19" s="57" t="s">
        <v>79</v>
      </c>
      <c r="G19" s="57" t="s">
        <v>79</v>
      </c>
      <c r="H19" s="57" t="s">
        <v>79</v>
      </c>
      <c r="I19" s="56"/>
      <c r="J19" s="56">
        <f t="shared" si="0"/>
        <v>0</v>
      </c>
      <c r="K19" s="56">
        <f t="shared" ref="K19:K21" si="21">J19+C19</f>
        <v>0</v>
      </c>
      <c r="L19" s="57" t="s">
        <v>79</v>
      </c>
      <c r="M19" s="58" t="str">
        <f t="shared" ref="M19:M21" si="22">IF(C19="","",IF(K19&lt;=$P$1,"þ","q"))</f>
        <v/>
      </c>
    </row>
    <row r="20" spans="1:13" ht="16.8" x14ac:dyDescent="0.3">
      <c r="A20" s="181"/>
      <c r="B20" s="176"/>
      <c r="C20" s="61"/>
      <c r="D20" s="56"/>
      <c r="E20" s="57" t="s">
        <v>79</v>
      </c>
      <c r="F20" s="57" t="s">
        <v>79</v>
      </c>
      <c r="G20" s="57" t="s">
        <v>79</v>
      </c>
      <c r="H20" s="57" t="s">
        <v>79</v>
      </c>
      <c r="I20" s="56"/>
      <c r="J20" s="56">
        <f t="shared" si="0"/>
        <v>0</v>
      </c>
      <c r="K20" s="56">
        <f t="shared" si="21"/>
        <v>0</v>
      </c>
      <c r="L20" s="57" t="s">
        <v>79</v>
      </c>
      <c r="M20" s="58" t="str">
        <f t="shared" si="22"/>
        <v/>
      </c>
    </row>
    <row r="21" spans="1:13" ht="16.8" x14ac:dyDescent="0.3">
      <c r="A21" s="181"/>
      <c r="B21" s="176"/>
      <c r="C21" s="61"/>
      <c r="D21" s="56"/>
      <c r="E21" s="57" t="s">
        <v>79</v>
      </c>
      <c r="F21" s="57" t="s">
        <v>79</v>
      </c>
      <c r="G21" s="57" t="s">
        <v>79</v>
      </c>
      <c r="H21" s="57" t="s">
        <v>79</v>
      </c>
      <c r="I21" s="56"/>
      <c r="J21" s="56">
        <f t="shared" si="0"/>
        <v>0</v>
      </c>
      <c r="K21" s="56">
        <f t="shared" si="21"/>
        <v>0</v>
      </c>
      <c r="L21" s="57" t="s">
        <v>79</v>
      </c>
      <c r="M21" s="58" t="str">
        <f t="shared" si="22"/>
        <v/>
      </c>
    </row>
    <row r="22" spans="1:13" ht="16.8" x14ac:dyDescent="0.3">
      <c r="A22" s="181"/>
      <c r="B22" s="176"/>
      <c r="C22" s="61"/>
      <c r="D22" s="56"/>
      <c r="E22" s="57" t="s">
        <v>79</v>
      </c>
      <c r="F22" s="57" t="s">
        <v>79</v>
      </c>
      <c r="G22" s="57" t="s">
        <v>79</v>
      </c>
      <c r="H22" s="57" t="s">
        <v>79</v>
      </c>
      <c r="I22" s="56"/>
      <c r="J22" s="56">
        <f t="shared" si="0"/>
        <v>0</v>
      </c>
      <c r="K22" s="56">
        <f t="shared" ref="K22" si="23">J22+C22</f>
        <v>0</v>
      </c>
      <c r="L22" s="57" t="s">
        <v>79</v>
      </c>
      <c r="M22" s="58" t="str">
        <f t="shared" ref="M22" si="24">IF(C22="","",IF(K22&lt;=$P$1,"þ","q"))</f>
        <v/>
      </c>
    </row>
  </sheetData>
  <sortState xmlns:xlrd2="http://schemas.microsoft.com/office/spreadsheetml/2017/richdata2" ref="A2:M8">
    <sortCondition ref="A2:A8"/>
    <sortCondition ref="C2:C8"/>
  </sortState>
  <conditionalFormatting sqref="M2 M9 M11 L11:L21 L2:L8">
    <cfRule type="cellIs" dxfId="513" priority="1627" stopIfTrue="1" operator="equal">
      <formula>"þ"</formula>
    </cfRule>
  </conditionalFormatting>
  <conditionalFormatting sqref="K2">
    <cfRule type="cellIs" dxfId="512" priority="1626" operator="lessThan">
      <formula>$P$1</formula>
    </cfRule>
  </conditionalFormatting>
  <conditionalFormatting sqref="M7">
    <cfRule type="cellIs" dxfId="511" priority="1156" stopIfTrue="1" operator="equal">
      <formula>"þ"</formula>
    </cfRule>
  </conditionalFormatting>
  <conditionalFormatting sqref="M7">
    <cfRule type="cellIs" dxfId="510" priority="1155" stopIfTrue="1" operator="equal">
      <formula>"þ"</formula>
    </cfRule>
  </conditionalFormatting>
  <conditionalFormatting sqref="E7 H7">
    <cfRule type="cellIs" dxfId="509" priority="1153" stopIfTrue="1" operator="equal">
      <formula>"þ"</formula>
    </cfRule>
  </conditionalFormatting>
  <conditionalFormatting sqref="E7 H7">
    <cfRule type="cellIs" dxfId="508" priority="1152" stopIfTrue="1" operator="equal">
      <formula>"þ"</formula>
    </cfRule>
  </conditionalFormatting>
  <conditionalFormatting sqref="F7">
    <cfRule type="cellIs" dxfId="507" priority="1149" stopIfTrue="1" operator="equal">
      <formula>"þ"</formula>
    </cfRule>
  </conditionalFormatting>
  <conditionalFormatting sqref="K7">
    <cfRule type="cellIs" dxfId="506" priority="1154" operator="lessThan">
      <formula>$P$1</formula>
    </cfRule>
  </conditionalFormatting>
  <conditionalFormatting sqref="G7">
    <cfRule type="cellIs" dxfId="505" priority="1151" stopIfTrue="1" operator="equal">
      <formula>"þ"</formula>
    </cfRule>
  </conditionalFormatting>
  <conditionalFormatting sqref="G7">
    <cfRule type="cellIs" dxfId="504" priority="1150" stopIfTrue="1" operator="equal">
      <formula>"þ"</formula>
    </cfRule>
  </conditionalFormatting>
  <conditionalFormatting sqref="F7">
    <cfRule type="cellIs" dxfId="503" priority="1148" stopIfTrue="1" operator="equal">
      <formula>"þ"</formula>
    </cfRule>
  </conditionalFormatting>
  <conditionalFormatting sqref="L7">
    <cfRule type="cellIs" dxfId="502" priority="1147" stopIfTrue="1" operator="equal">
      <formula>"þ"</formula>
    </cfRule>
  </conditionalFormatting>
  <conditionalFormatting sqref="M5">
    <cfRule type="cellIs" dxfId="501" priority="1144" stopIfTrue="1" operator="equal">
      <formula>"þ"</formula>
    </cfRule>
  </conditionalFormatting>
  <conditionalFormatting sqref="M5">
    <cfRule type="cellIs" dxfId="500" priority="1143" stopIfTrue="1" operator="equal">
      <formula>"þ"</formula>
    </cfRule>
  </conditionalFormatting>
  <conditionalFormatting sqref="K5">
    <cfRule type="cellIs" dxfId="499" priority="1142" operator="lessThan">
      <formula>$P$1</formula>
    </cfRule>
  </conditionalFormatting>
  <conditionalFormatting sqref="H5">
    <cfRule type="cellIs" dxfId="498" priority="1141" stopIfTrue="1" operator="equal">
      <formula>"þ"</formula>
    </cfRule>
  </conditionalFormatting>
  <conditionalFormatting sqref="H5">
    <cfRule type="cellIs" dxfId="497" priority="1140" stopIfTrue="1" operator="equal">
      <formula>"þ"</formula>
    </cfRule>
  </conditionalFormatting>
  <conditionalFormatting sqref="G5">
    <cfRule type="cellIs" dxfId="496" priority="1139" stopIfTrue="1" operator="equal">
      <formula>"þ"</formula>
    </cfRule>
  </conditionalFormatting>
  <conditionalFormatting sqref="G5">
    <cfRule type="cellIs" dxfId="495" priority="1138" stopIfTrue="1" operator="equal">
      <formula>"þ"</formula>
    </cfRule>
  </conditionalFormatting>
  <conditionalFormatting sqref="H11">
    <cfRule type="cellIs" dxfId="494" priority="1072" stopIfTrue="1" operator="equal">
      <formula>"þ"</formula>
    </cfRule>
  </conditionalFormatting>
  <conditionalFormatting sqref="K11">
    <cfRule type="cellIs" dxfId="493" priority="1073" operator="lessThan">
      <formula>$P$1</formula>
    </cfRule>
  </conditionalFormatting>
  <conditionalFormatting sqref="H11">
    <cfRule type="cellIs" dxfId="492" priority="1071" stopIfTrue="1" operator="equal">
      <formula>"þ"</formula>
    </cfRule>
  </conditionalFormatting>
  <conditionalFormatting sqref="G11">
    <cfRule type="cellIs" dxfId="491" priority="1070" stopIfTrue="1" operator="equal">
      <formula>"þ"</formula>
    </cfRule>
  </conditionalFormatting>
  <conditionalFormatting sqref="G11">
    <cfRule type="cellIs" dxfId="490" priority="1069" stopIfTrue="1" operator="equal">
      <formula>"þ"</formula>
    </cfRule>
  </conditionalFormatting>
  <conditionalFormatting sqref="E11">
    <cfRule type="cellIs" dxfId="489" priority="1068" stopIfTrue="1" operator="equal">
      <formula>"þ"</formula>
    </cfRule>
  </conditionalFormatting>
  <conditionalFormatting sqref="E11">
    <cfRule type="cellIs" dxfId="488" priority="1067" stopIfTrue="1" operator="equal">
      <formula>"þ"</formula>
    </cfRule>
  </conditionalFormatting>
  <conditionalFormatting sqref="H14">
    <cfRule type="cellIs" dxfId="487" priority="1057" stopIfTrue="1" operator="equal">
      <formula>"þ"</formula>
    </cfRule>
  </conditionalFormatting>
  <conditionalFormatting sqref="K14">
    <cfRule type="cellIs" dxfId="486" priority="1058" operator="lessThan">
      <formula>$P$1</formula>
    </cfRule>
  </conditionalFormatting>
  <conditionalFormatting sqref="H14">
    <cfRule type="cellIs" dxfId="485" priority="1056" stopIfTrue="1" operator="equal">
      <formula>"þ"</formula>
    </cfRule>
  </conditionalFormatting>
  <conditionalFormatting sqref="G4:H4 M4">
    <cfRule type="cellIs" dxfId="484" priority="1039" stopIfTrue="1" operator="equal">
      <formula>"þ"</formula>
    </cfRule>
  </conditionalFormatting>
  <conditionalFormatting sqref="K4">
    <cfRule type="cellIs" dxfId="483" priority="1038" operator="lessThan">
      <formula>$P$1</formula>
    </cfRule>
  </conditionalFormatting>
  <conditionalFormatting sqref="E4">
    <cfRule type="cellIs" dxfId="482" priority="1037" stopIfTrue="1" operator="equal">
      <formula>"þ"</formula>
    </cfRule>
  </conditionalFormatting>
  <conditionalFormatting sqref="E4">
    <cfRule type="cellIs" dxfId="481" priority="1036" stopIfTrue="1" operator="equal">
      <formula>"þ"</formula>
    </cfRule>
  </conditionalFormatting>
  <conditionalFormatting sqref="E14">
    <cfRule type="cellIs" dxfId="480" priority="1023" stopIfTrue="1" operator="equal">
      <formula>"þ"</formula>
    </cfRule>
  </conditionalFormatting>
  <conditionalFormatting sqref="E14">
    <cfRule type="cellIs" dxfId="479" priority="1022" stopIfTrue="1" operator="equal">
      <formula>"þ"</formula>
    </cfRule>
  </conditionalFormatting>
  <conditionalFormatting sqref="P1">
    <cfRule type="cellIs" dxfId="478" priority="973" operator="equal">
      <formula>0</formula>
    </cfRule>
  </conditionalFormatting>
  <conditionalFormatting sqref="T1">
    <cfRule type="cellIs" dxfId="477" priority="971" operator="equal">
      <formula>0</formula>
    </cfRule>
  </conditionalFormatting>
  <conditionalFormatting sqref="R1">
    <cfRule type="cellIs" dxfId="476" priority="972" operator="equal">
      <formula>0</formula>
    </cfRule>
  </conditionalFormatting>
  <conditionalFormatting sqref="M6">
    <cfRule type="cellIs" dxfId="475" priority="886" stopIfTrue="1" operator="equal">
      <formula>"þ"</formula>
    </cfRule>
  </conditionalFormatting>
  <conditionalFormatting sqref="M6">
    <cfRule type="cellIs" dxfId="474" priority="885" stopIfTrue="1" operator="equal">
      <formula>"þ"</formula>
    </cfRule>
  </conditionalFormatting>
  <conditionalFormatting sqref="K6">
    <cfRule type="cellIs" dxfId="473" priority="884" operator="lessThan">
      <formula>$P$1</formula>
    </cfRule>
  </conditionalFormatting>
  <conditionalFormatting sqref="E6 H6">
    <cfRule type="cellIs" dxfId="472" priority="883" stopIfTrue="1" operator="equal">
      <formula>"þ"</formula>
    </cfRule>
  </conditionalFormatting>
  <conditionalFormatting sqref="E6 H6">
    <cfRule type="cellIs" dxfId="471" priority="882" stopIfTrue="1" operator="equal">
      <formula>"þ"</formula>
    </cfRule>
  </conditionalFormatting>
  <conditionalFormatting sqref="G6">
    <cfRule type="cellIs" dxfId="470" priority="881" stopIfTrue="1" operator="equal">
      <formula>"þ"</formula>
    </cfRule>
  </conditionalFormatting>
  <conditionalFormatting sqref="G6">
    <cfRule type="cellIs" dxfId="469" priority="880" stopIfTrue="1" operator="equal">
      <formula>"þ"</formula>
    </cfRule>
  </conditionalFormatting>
  <conditionalFormatting sqref="F6">
    <cfRule type="cellIs" dxfId="468" priority="879" stopIfTrue="1" operator="equal">
      <formula>"þ"</formula>
    </cfRule>
  </conditionalFormatting>
  <conditionalFormatting sqref="F6">
    <cfRule type="cellIs" dxfId="467" priority="878" stopIfTrue="1" operator="equal">
      <formula>"þ"</formula>
    </cfRule>
  </conditionalFormatting>
  <conditionalFormatting sqref="L6">
    <cfRule type="cellIs" dxfId="466" priority="877" stopIfTrue="1" operator="equal">
      <formula>"þ"</formula>
    </cfRule>
  </conditionalFormatting>
  <conditionalFormatting sqref="L6">
    <cfRule type="cellIs" dxfId="465" priority="876" stopIfTrue="1" operator="equal">
      <formula>"þ"</formula>
    </cfRule>
  </conditionalFormatting>
  <conditionalFormatting sqref="M3">
    <cfRule type="cellIs" dxfId="464" priority="863" stopIfTrue="1" operator="equal">
      <formula>"þ"</formula>
    </cfRule>
  </conditionalFormatting>
  <conditionalFormatting sqref="K3">
    <cfRule type="cellIs" dxfId="463" priority="862" operator="lessThan">
      <formula>$P$1</formula>
    </cfRule>
  </conditionalFormatting>
  <conditionalFormatting sqref="M8">
    <cfRule type="cellIs" dxfId="462" priority="816" stopIfTrue="1" operator="equal">
      <formula>"þ"</formula>
    </cfRule>
  </conditionalFormatting>
  <conditionalFormatting sqref="M8">
    <cfRule type="cellIs" dxfId="461" priority="815" stopIfTrue="1" operator="equal">
      <formula>"þ"</formula>
    </cfRule>
  </conditionalFormatting>
  <conditionalFormatting sqref="H8">
    <cfRule type="cellIs" dxfId="460" priority="813" stopIfTrue="1" operator="equal">
      <formula>"þ"</formula>
    </cfRule>
  </conditionalFormatting>
  <conditionalFormatting sqref="H8">
    <cfRule type="cellIs" dxfId="459" priority="812" stopIfTrue="1" operator="equal">
      <formula>"þ"</formula>
    </cfRule>
  </conditionalFormatting>
  <conditionalFormatting sqref="K8">
    <cfRule type="cellIs" dxfId="458" priority="814" operator="lessThan">
      <formula>$P$1</formula>
    </cfRule>
  </conditionalFormatting>
  <conditionalFormatting sqref="H9">
    <cfRule type="cellIs" dxfId="457" priority="752" stopIfTrue="1" operator="equal">
      <formula>"þ"</formula>
    </cfRule>
  </conditionalFormatting>
  <conditionalFormatting sqref="K9">
    <cfRule type="cellIs" dxfId="456" priority="753" operator="lessThan">
      <formula>$P$1</formula>
    </cfRule>
  </conditionalFormatting>
  <conditionalFormatting sqref="H9">
    <cfRule type="cellIs" dxfId="455" priority="751" stopIfTrue="1" operator="equal">
      <formula>"þ"</formula>
    </cfRule>
  </conditionalFormatting>
  <conditionalFormatting sqref="G9">
    <cfRule type="cellIs" dxfId="454" priority="750" stopIfTrue="1" operator="equal">
      <formula>"þ"</formula>
    </cfRule>
  </conditionalFormatting>
  <conditionalFormatting sqref="G9">
    <cfRule type="cellIs" dxfId="453" priority="749" stopIfTrue="1" operator="equal">
      <formula>"þ"</formula>
    </cfRule>
  </conditionalFormatting>
  <conditionalFormatting sqref="H16">
    <cfRule type="cellIs" dxfId="452" priority="740" stopIfTrue="1" operator="equal">
      <formula>"þ"</formula>
    </cfRule>
  </conditionalFormatting>
  <conditionalFormatting sqref="K16">
    <cfRule type="cellIs" dxfId="451" priority="741" operator="lessThan">
      <formula>$P$1</formula>
    </cfRule>
  </conditionalFormatting>
  <conditionalFormatting sqref="H16">
    <cfRule type="cellIs" dxfId="450" priority="739" stopIfTrue="1" operator="equal">
      <formula>"þ"</formula>
    </cfRule>
  </conditionalFormatting>
  <conditionalFormatting sqref="G16">
    <cfRule type="cellIs" dxfId="449" priority="738" stopIfTrue="1" operator="equal">
      <formula>"þ"</formula>
    </cfRule>
  </conditionalFormatting>
  <conditionalFormatting sqref="G16">
    <cfRule type="cellIs" dxfId="448" priority="737" stopIfTrue="1" operator="equal">
      <formula>"þ"</formula>
    </cfRule>
  </conditionalFormatting>
  <conditionalFormatting sqref="F16">
    <cfRule type="cellIs" dxfId="447" priority="734" stopIfTrue="1" operator="equal">
      <formula>"þ"</formula>
    </cfRule>
  </conditionalFormatting>
  <conditionalFormatting sqref="F16">
    <cfRule type="cellIs" dxfId="446" priority="733" stopIfTrue="1" operator="equal">
      <formula>"þ"</formula>
    </cfRule>
  </conditionalFormatting>
  <conditionalFormatting sqref="F16">
    <cfRule type="cellIs" dxfId="445" priority="732" stopIfTrue="1" operator="equal">
      <formula>"þ"</formula>
    </cfRule>
  </conditionalFormatting>
  <conditionalFormatting sqref="F16">
    <cfRule type="cellIs" dxfId="444" priority="731" stopIfTrue="1" operator="equal">
      <formula>"þ"</formula>
    </cfRule>
  </conditionalFormatting>
  <conditionalFormatting sqref="F16">
    <cfRule type="cellIs" dxfId="443" priority="730" stopIfTrue="1" operator="equal">
      <formula>"þ"</formula>
    </cfRule>
  </conditionalFormatting>
  <conditionalFormatting sqref="F16">
    <cfRule type="cellIs" dxfId="442" priority="729" stopIfTrue="1" operator="equal">
      <formula>"þ"</formula>
    </cfRule>
  </conditionalFormatting>
  <conditionalFormatting sqref="H17">
    <cfRule type="cellIs" dxfId="441" priority="684" stopIfTrue="1" operator="equal">
      <formula>"þ"</formula>
    </cfRule>
  </conditionalFormatting>
  <conditionalFormatting sqref="K17">
    <cfRule type="cellIs" dxfId="440" priority="685" operator="lessThan">
      <formula>$P$1</formula>
    </cfRule>
  </conditionalFormatting>
  <conditionalFormatting sqref="H17">
    <cfRule type="cellIs" dxfId="439" priority="683" stopIfTrue="1" operator="equal">
      <formula>"þ"</formula>
    </cfRule>
  </conditionalFormatting>
  <conditionalFormatting sqref="E17">
    <cfRule type="cellIs" dxfId="438" priority="680" stopIfTrue="1" operator="equal">
      <formula>"þ"</formula>
    </cfRule>
  </conditionalFormatting>
  <conditionalFormatting sqref="E17">
    <cfRule type="cellIs" dxfId="437" priority="679" stopIfTrue="1" operator="equal">
      <formula>"þ"</formula>
    </cfRule>
  </conditionalFormatting>
  <conditionalFormatting sqref="F17">
    <cfRule type="cellIs" dxfId="436" priority="678" stopIfTrue="1" operator="equal">
      <formula>"þ"</formula>
    </cfRule>
  </conditionalFormatting>
  <conditionalFormatting sqref="F17">
    <cfRule type="cellIs" dxfId="435" priority="677" stopIfTrue="1" operator="equal">
      <formula>"þ"</formula>
    </cfRule>
  </conditionalFormatting>
  <conditionalFormatting sqref="F17">
    <cfRule type="cellIs" dxfId="434" priority="676" stopIfTrue="1" operator="equal">
      <formula>"þ"</formula>
    </cfRule>
  </conditionalFormatting>
  <conditionalFormatting sqref="F17">
    <cfRule type="cellIs" dxfId="433" priority="675" stopIfTrue="1" operator="equal">
      <formula>"þ"</formula>
    </cfRule>
  </conditionalFormatting>
  <conditionalFormatting sqref="F17">
    <cfRule type="cellIs" dxfId="432" priority="674" stopIfTrue="1" operator="equal">
      <formula>"þ"</formula>
    </cfRule>
  </conditionalFormatting>
  <conditionalFormatting sqref="F17">
    <cfRule type="cellIs" dxfId="431" priority="673" stopIfTrue="1" operator="equal">
      <formula>"þ"</formula>
    </cfRule>
  </conditionalFormatting>
  <conditionalFormatting sqref="F17">
    <cfRule type="cellIs" dxfId="430" priority="670" stopIfTrue="1" operator="equal">
      <formula>"þ"</formula>
    </cfRule>
  </conditionalFormatting>
  <conditionalFormatting sqref="F17">
    <cfRule type="cellIs" dxfId="429" priority="671" stopIfTrue="1" operator="equal">
      <formula>"þ"</formula>
    </cfRule>
  </conditionalFormatting>
  <conditionalFormatting sqref="E17">
    <cfRule type="cellIs" dxfId="428" priority="669" stopIfTrue="1" operator="equal">
      <formula>"þ"</formula>
    </cfRule>
  </conditionalFormatting>
  <conditionalFormatting sqref="E17">
    <cfRule type="cellIs" dxfId="427" priority="668" stopIfTrue="1" operator="equal">
      <formula>"þ"</formula>
    </cfRule>
  </conditionalFormatting>
  <conditionalFormatting sqref="E17">
    <cfRule type="cellIs" dxfId="426" priority="667" stopIfTrue="1" operator="equal">
      <formula>"þ"</formula>
    </cfRule>
  </conditionalFormatting>
  <conditionalFormatting sqref="E17">
    <cfRule type="cellIs" dxfId="425" priority="666" stopIfTrue="1" operator="equal">
      <formula>"þ"</formula>
    </cfRule>
  </conditionalFormatting>
  <conditionalFormatting sqref="E17">
    <cfRule type="cellIs" dxfId="424" priority="665" stopIfTrue="1" operator="equal">
      <formula>"þ"</formula>
    </cfRule>
  </conditionalFormatting>
  <conditionalFormatting sqref="E17">
    <cfRule type="cellIs" dxfId="423" priority="664" stopIfTrue="1" operator="equal">
      <formula>"þ"</formula>
    </cfRule>
  </conditionalFormatting>
  <conditionalFormatting sqref="M16:M18 M14">
    <cfRule type="cellIs" dxfId="422" priority="539" stopIfTrue="1" operator="equal">
      <formula>"þ"</formula>
    </cfRule>
  </conditionalFormatting>
  <conditionalFormatting sqref="M16:M18 M14">
    <cfRule type="cellIs" dxfId="421" priority="538" stopIfTrue="1" operator="equal">
      <formula>"þ"</formula>
    </cfRule>
  </conditionalFormatting>
  <conditionalFormatting sqref="E9">
    <cfRule type="cellIs" dxfId="420" priority="525" stopIfTrue="1" operator="equal">
      <formula>"þ"</formula>
    </cfRule>
  </conditionalFormatting>
  <conditionalFormatting sqref="E9">
    <cfRule type="cellIs" dxfId="419" priority="524" stopIfTrue="1" operator="equal">
      <formula>"þ"</formula>
    </cfRule>
  </conditionalFormatting>
  <conditionalFormatting sqref="G17">
    <cfRule type="cellIs" dxfId="418" priority="523" stopIfTrue="1" operator="equal">
      <formula>"þ"</formula>
    </cfRule>
  </conditionalFormatting>
  <conditionalFormatting sqref="G17">
    <cfRule type="cellIs" dxfId="417" priority="522" stopIfTrue="1" operator="equal">
      <formula>"þ"</formula>
    </cfRule>
  </conditionalFormatting>
  <conditionalFormatting sqref="G14">
    <cfRule type="cellIs" dxfId="416" priority="521" stopIfTrue="1" operator="equal">
      <formula>"þ"</formula>
    </cfRule>
  </conditionalFormatting>
  <conditionalFormatting sqref="G14">
    <cfRule type="cellIs" dxfId="415" priority="520" stopIfTrue="1" operator="equal">
      <formula>"þ"</formula>
    </cfRule>
  </conditionalFormatting>
  <conditionalFormatting sqref="H14">
    <cfRule type="cellIs" dxfId="414" priority="518" stopIfTrue="1" operator="equal">
      <formula>"þ"</formula>
    </cfRule>
  </conditionalFormatting>
  <conditionalFormatting sqref="K14">
    <cfRule type="cellIs" dxfId="413" priority="519" operator="lessThan">
      <formula>$P$1</formula>
    </cfRule>
  </conditionalFormatting>
  <conditionalFormatting sqref="H14">
    <cfRule type="cellIs" dxfId="412" priority="517" stopIfTrue="1" operator="equal">
      <formula>"þ"</formula>
    </cfRule>
  </conditionalFormatting>
  <conditionalFormatting sqref="G14">
    <cfRule type="cellIs" dxfId="411" priority="516" stopIfTrue="1" operator="equal">
      <formula>"þ"</formula>
    </cfRule>
  </conditionalFormatting>
  <conditionalFormatting sqref="G14">
    <cfRule type="cellIs" dxfId="410" priority="515" stopIfTrue="1" operator="equal">
      <formula>"þ"</formula>
    </cfRule>
  </conditionalFormatting>
  <conditionalFormatting sqref="E14">
    <cfRule type="cellIs" dxfId="409" priority="514" stopIfTrue="1" operator="equal">
      <formula>"þ"</formula>
    </cfRule>
  </conditionalFormatting>
  <conditionalFormatting sqref="E14">
    <cfRule type="cellIs" dxfId="408" priority="513" stopIfTrue="1" operator="equal">
      <formula>"þ"</formula>
    </cfRule>
  </conditionalFormatting>
  <conditionalFormatting sqref="H16">
    <cfRule type="cellIs" dxfId="407" priority="507" stopIfTrue="1" operator="equal">
      <formula>"þ"</formula>
    </cfRule>
  </conditionalFormatting>
  <conditionalFormatting sqref="K16">
    <cfRule type="cellIs" dxfId="406" priority="508" operator="lessThan">
      <formula>$P$1</formula>
    </cfRule>
  </conditionalFormatting>
  <conditionalFormatting sqref="H16">
    <cfRule type="cellIs" dxfId="405" priority="506" stopIfTrue="1" operator="equal">
      <formula>"þ"</formula>
    </cfRule>
  </conditionalFormatting>
  <conditionalFormatting sqref="H17">
    <cfRule type="cellIs" dxfId="404" priority="502" stopIfTrue="1" operator="equal">
      <formula>"þ"</formula>
    </cfRule>
  </conditionalFormatting>
  <conditionalFormatting sqref="K17">
    <cfRule type="cellIs" dxfId="403" priority="503" operator="lessThan">
      <formula>$P$1</formula>
    </cfRule>
  </conditionalFormatting>
  <conditionalFormatting sqref="H17">
    <cfRule type="cellIs" dxfId="402" priority="501" stopIfTrue="1" operator="equal">
      <formula>"þ"</formula>
    </cfRule>
  </conditionalFormatting>
  <conditionalFormatting sqref="G17">
    <cfRule type="cellIs" dxfId="401" priority="500" stopIfTrue="1" operator="equal">
      <formula>"þ"</formula>
    </cfRule>
  </conditionalFormatting>
  <conditionalFormatting sqref="G17">
    <cfRule type="cellIs" dxfId="400" priority="499" stopIfTrue="1" operator="equal">
      <formula>"þ"</formula>
    </cfRule>
  </conditionalFormatting>
  <conditionalFormatting sqref="E17">
    <cfRule type="cellIs" dxfId="399" priority="498" stopIfTrue="1" operator="equal">
      <formula>"þ"</formula>
    </cfRule>
  </conditionalFormatting>
  <conditionalFormatting sqref="E17">
    <cfRule type="cellIs" dxfId="398" priority="497" stopIfTrue="1" operator="equal">
      <formula>"þ"</formula>
    </cfRule>
  </conditionalFormatting>
  <conditionalFormatting sqref="F17">
    <cfRule type="cellIs" dxfId="397" priority="496" stopIfTrue="1" operator="equal">
      <formula>"þ"</formula>
    </cfRule>
  </conditionalFormatting>
  <conditionalFormatting sqref="F17">
    <cfRule type="cellIs" dxfId="396" priority="495" stopIfTrue="1" operator="equal">
      <formula>"þ"</formula>
    </cfRule>
  </conditionalFormatting>
  <conditionalFormatting sqref="F17">
    <cfRule type="cellIs" dxfId="395" priority="494" stopIfTrue="1" operator="equal">
      <formula>"þ"</formula>
    </cfRule>
  </conditionalFormatting>
  <conditionalFormatting sqref="F17">
    <cfRule type="cellIs" dxfId="394" priority="493" stopIfTrue="1" operator="equal">
      <formula>"þ"</formula>
    </cfRule>
  </conditionalFormatting>
  <conditionalFormatting sqref="F17">
    <cfRule type="cellIs" dxfId="393" priority="492" stopIfTrue="1" operator="equal">
      <formula>"þ"</formula>
    </cfRule>
  </conditionalFormatting>
  <conditionalFormatting sqref="F17">
    <cfRule type="cellIs" dxfId="392" priority="491" stopIfTrue="1" operator="equal">
      <formula>"þ"</formula>
    </cfRule>
  </conditionalFormatting>
  <conditionalFormatting sqref="K18">
    <cfRule type="cellIs" dxfId="391" priority="489" operator="lessThan">
      <formula>$P$1</formula>
    </cfRule>
  </conditionalFormatting>
  <conditionalFormatting sqref="E18">
    <cfRule type="cellIs" dxfId="390" priority="486" stopIfTrue="1" operator="equal">
      <formula>"þ"</formula>
    </cfRule>
  </conditionalFormatting>
  <conditionalFormatting sqref="E18">
    <cfRule type="cellIs" dxfId="389" priority="485" stopIfTrue="1" operator="equal">
      <formula>"þ"</formula>
    </cfRule>
  </conditionalFormatting>
  <conditionalFormatting sqref="F18">
    <cfRule type="cellIs" dxfId="388" priority="484" stopIfTrue="1" operator="equal">
      <formula>"þ"</formula>
    </cfRule>
  </conditionalFormatting>
  <conditionalFormatting sqref="F18">
    <cfRule type="cellIs" dxfId="387" priority="483" stopIfTrue="1" operator="equal">
      <formula>"þ"</formula>
    </cfRule>
  </conditionalFormatting>
  <conditionalFormatting sqref="F18">
    <cfRule type="cellIs" dxfId="386" priority="482" stopIfTrue="1" operator="equal">
      <formula>"þ"</formula>
    </cfRule>
  </conditionalFormatting>
  <conditionalFormatting sqref="F18">
    <cfRule type="cellIs" dxfId="385" priority="481" stopIfTrue="1" operator="equal">
      <formula>"þ"</formula>
    </cfRule>
  </conditionalFormatting>
  <conditionalFormatting sqref="F18">
    <cfRule type="cellIs" dxfId="384" priority="480" stopIfTrue="1" operator="equal">
      <formula>"þ"</formula>
    </cfRule>
  </conditionalFormatting>
  <conditionalFormatting sqref="F18">
    <cfRule type="cellIs" dxfId="383" priority="479" stopIfTrue="1" operator="equal">
      <formula>"þ"</formula>
    </cfRule>
  </conditionalFormatting>
  <conditionalFormatting sqref="F18">
    <cfRule type="cellIs" dxfId="382" priority="476" stopIfTrue="1" operator="equal">
      <formula>"þ"</formula>
    </cfRule>
  </conditionalFormatting>
  <conditionalFormatting sqref="F18">
    <cfRule type="cellIs" dxfId="381" priority="477" stopIfTrue="1" operator="equal">
      <formula>"þ"</formula>
    </cfRule>
  </conditionalFormatting>
  <conditionalFormatting sqref="E18">
    <cfRule type="cellIs" dxfId="380" priority="475" stopIfTrue="1" operator="equal">
      <formula>"þ"</formula>
    </cfRule>
  </conditionalFormatting>
  <conditionalFormatting sqref="E18">
    <cfRule type="cellIs" dxfId="379" priority="474" stopIfTrue="1" operator="equal">
      <formula>"þ"</formula>
    </cfRule>
  </conditionalFormatting>
  <conditionalFormatting sqref="E18">
    <cfRule type="cellIs" dxfId="378" priority="473" stopIfTrue="1" operator="equal">
      <formula>"þ"</formula>
    </cfRule>
  </conditionalFormatting>
  <conditionalFormatting sqref="E18">
    <cfRule type="cellIs" dxfId="377" priority="472" stopIfTrue="1" operator="equal">
      <formula>"þ"</formula>
    </cfRule>
  </conditionalFormatting>
  <conditionalFormatting sqref="E18">
    <cfRule type="cellIs" dxfId="376" priority="471" stopIfTrue="1" operator="equal">
      <formula>"þ"</formula>
    </cfRule>
  </conditionalFormatting>
  <conditionalFormatting sqref="E18">
    <cfRule type="cellIs" dxfId="375" priority="470" stopIfTrue="1" operator="equal">
      <formula>"þ"</formula>
    </cfRule>
  </conditionalFormatting>
  <conditionalFormatting sqref="F16">
    <cfRule type="cellIs" dxfId="374" priority="468" stopIfTrue="1" operator="equal">
      <formula>"þ"</formula>
    </cfRule>
  </conditionalFormatting>
  <conditionalFormatting sqref="F16">
    <cfRule type="cellIs" dxfId="373" priority="467" stopIfTrue="1" operator="equal">
      <formula>"þ"</formula>
    </cfRule>
  </conditionalFormatting>
  <conditionalFormatting sqref="G18">
    <cfRule type="cellIs" dxfId="372" priority="465" stopIfTrue="1" operator="equal">
      <formula>"þ"</formula>
    </cfRule>
  </conditionalFormatting>
  <conditionalFormatting sqref="G18">
    <cfRule type="cellIs" dxfId="371" priority="464" stopIfTrue="1" operator="equal">
      <formula>"þ"</formula>
    </cfRule>
  </conditionalFormatting>
  <conditionalFormatting sqref="G16">
    <cfRule type="cellIs" dxfId="370" priority="463" stopIfTrue="1" operator="equal">
      <formula>"þ"</formula>
    </cfRule>
  </conditionalFormatting>
  <conditionalFormatting sqref="G16">
    <cfRule type="cellIs" dxfId="369" priority="462" stopIfTrue="1" operator="equal">
      <formula>"þ"</formula>
    </cfRule>
  </conditionalFormatting>
  <conditionalFormatting sqref="F11">
    <cfRule type="cellIs" dxfId="368" priority="461" stopIfTrue="1" operator="equal">
      <formula>"þ"</formula>
    </cfRule>
  </conditionalFormatting>
  <conditionalFormatting sqref="F11">
    <cfRule type="cellIs" dxfId="367" priority="460" stopIfTrue="1" operator="equal">
      <formula>"þ"</formula>
    </cfRule>
  </conditionalFormatting>
  <conditionalFormatting sqref="M19">
    <cfRule type="cellIs" dxfId="366" priority="459" stopIfTrue="1" operator="equal">
      <formula>"þ"</formula>
    </cfRule>
  </conditionalFormatting>
  <conditionalFormatting sqref="M19">
    <cfRule type="cellIs" dxfId="365" priority="458" stopIfTrue="1" operator="equal">
      <formula>"þ"</formula>
    </cfRule>
  </conditionalFormatting>
  <conditionalFormatting sqref="H19">
    <cfRule type="cellIs" dxfId="364" priority="456" stopIfTrue="1" operator="equal">
      <formula>"þ"</formula>
    </cfRule>
  </conditionalFormatting>
  <conditionalFormatting sqref="K19">
    <cfRule type="cellIs" dxfId="363" priority="457" operator="lessThan">
      <formula>$P$1</formula>
    </cfRule>
  </conditionalFormatting>
  <conditionalFormatting sqref="H19">
    <cfRule type="cellIs" dxfId="362" priority="455" stopIfTrue="1" operator="equal">
      <formula>"þ"</formula>
    </cfRule>
  </conditionalFormatting>
  <conditionalFormatting sqref="F19">
    <cfRule type="cellIs" dxfId="361" priority="452" stopIfTrue="1" operator="equal">
      <formula>"þ"</formula>
    </cfRule>
  </conditionalFormatting>
  <conditionalFormatting sqref="F19">
    <cfRule type="cellIs" dxfId="360" priority="451" stopIfTrue="1" operator="equal">
      <formula>"þ"</formula>
    </cfRule>
  </conditionalFormatting>
  <conditionalFormatting sqref="F19">
    <cfRule type="cellIs" dxfId="359" priority="450" stopIfTrue="1" operator="equal">
      <formula>"þ"</formula>
    </cfRule>
  </conditionalFormatting>
  <conditionalFormatting sqref="F19">
    <cfRule type="cellIs" dxfId="358" priority="449" stopIfTrue="1" operator="equal">
      <formula>"þ"</formula>
    </cfRule>
  </conditionalFormatting>
  <conditionalFormatting sqref="F19">
    <cfRule type="cellIs" dxfId="357" priority="448" stopIfTrue="1" operator="equal">
      <formula>"þ"</formula>
    </cfRule>
  </conditionalFormatting>
  <conditionalFormatting sqref="F19">
    <cfRule type="cellIs" dxfId="356" priority="447" stopIfTrue="1" operator="equal">
      <formula>"þ"</formula>
    </cfRule>
  </conditionalFormatting>
  <conditionalFormatting sqref="F19">
    <cfRule type="cellIs" dxfId="355" priority="444" stopIfTrue="1" operator="equal">
      <formula>"þ"</formula>
    </cfRule>
  </conditionalFormatting>
  <conditionalFormatting sqref="F19">
    <cfRule type="cellIs" dxfId="354" priority="445" stopIfTrue="1" operator="equal">
      <formula>"þ"</formula>
    </cfRule>
  </conditionalFormatting>
  <conditionalFormatting sqref="G19">
    <cfRule type="cellIs" dxfId="353" priority="437" stopIfTrue="1" operator="equal">
      <formula>"þ"</formula>
    </cfRule>
  </conditionalFormatting>
  <conditionalFormatting sqref="G19">
    <cfRule type="cellIs" dxfId="352" priority="436" stopIfTrue="1" operator="equal">
      <formula>"þ"</formula>
    </cfRule>
  </conditionalFormatting>
  <conditionalFormatting sqref="H18">
    <cfRule type="cellIs" dxfId="351" priority="435" stopIfTrue="1" operator="equal">
      <formula>"þ"</formula>
    </cfRule>
  </conditionalFormatting>
  <conditionalFormatting sqref="H18">
    <cfRule type="cellIs" dxfId="350" priority="434" stopIfTrue="1" operator="equal">
      <formula>"þ"</formula>
    </cfRule>
  </conditionalFormatting>
  <conditionalFormatting sqref="G16">
    <cfRule type="cellIs" dxfId="349" priority="431" stopIfTrue="1" operator="equal">
      <formula>"þ"</formula>
    </cfRule>
  </conditionalFormatting>
  <conditionalFormatting sqref="G16">
    <cfRule type="cellIs" dxfId="348" priority="430" stopIfTrue="1" operator="equal">
      <formula>"þ"</formula>
    </cfRule>
  </conditionalFormatting>
  <conditionalFormatting sqref="F16">
    <cfRule type="cellIs" dxfId="347" priority="429" stopIfTrue="1" operator="equal">
      <formula>"þ"</formula>
    </cfRule>
  </conditionalFormatting>
  <conditionalFormatting sqref="F16">
    <cfRule type="cellIs" dxfId="346" priority="428" stopIfTrue="1" operator="equal">
      <formula>"þ"</formula>
    </cfRule>
  </conditionalFormatting>
  <conditionalFormatting sqref="G16">
    <cfRule type="cellIs" dxfId="345" priority="427" stopIfTrue="1" operator="equal">
      <formula>"þ"</formula>
    </cfRule>
  </conditionalFormatting>
  <conditionalFormatting sqref="G16">
    <cfRule type="cellIs" dxfId="344" priority="426" stopIfTrue="1" operator="equal">
      <formula>"þ"</formula>
    </cfRule>
  </conditionalFormatting>
  <conditionalFormatting sqref="F16">
    <cfRule type="cellIs" dxfId="343" priority="425" stopIfTrue="1" operator="equal">
      <formula>"þ"</formula>
    </cfRule>
  </conditionalFormatting>
  <conditionalFormatting sqref="F16">
    <cfRule type="cellIs" dxfId="342" priority="424" stopIfTrue="1" operator="equal">
      <formula>"þ"</formula>
    </cfRule>
  </conditionalFormatting>
  <conditionalFormatting sqref="E5">
    <cfRule type="cellIs" dxfId="341" priority="417" stopIfTrue="1" operator="equal">
      <formula>"þ"</formula>
    </cfRule>
  </conditionalFormatting>
  <conditionalFormatting sqref="F5">
    <cfRule type="cellIs" dxfId="340" priority="416" stopIfTrue="1" operator="equal">
      <formula>"þ"</formula>
    </cfRule>
  </conditionalFormatting>
  <conditionalFormatting sqref="F5">
    <cfRule type="cellIs" dxfId="339" priority="415" stopIfTrue="1" operator="equal">
      <formula>"þ"</formula>
    </cfRule>
  </conditionalFormatting>
  <conditionalFormatting sqref="E16">
    <cfRule type="cellIs" dxfId="338" priority="347" stopIfTrue="1" operator="equal">
      <formula>"þ"</formula>
    </cfRule>
  </conditionalFormatting>
  <conditionalFormatting sqref="E16">
    <cfRule type="cellIs" dxfId="337" priority="346" stopIfTrue="1" operator="equal">
      <formula>"þ"</formula>
    </cfRule>
  </conditionalFormatting>
  <conditionalFormatting sqref="F14">
    <cfRule type="cellIs" dxfId="336" priority="331" stopIfTrue="1" operator="equal">
      <formula>"þ"</formula>
    </cfRule>
  </conditionalFormatting>
  <conditionalFormatting sqref="F14">
    <cfRule type="cellIs" dxfId="335" priority="330" stopIfTrue="1" operator="equal">
      <formula>"þ"</formula>
    </cfRule>
  </conditionalFormatting>
  <conditionalFormatting sqref="L4">
    <cfRule type="cellIs" dxfId="334" priority="326" stopIfTrue="1" operator="equal">
      <formula>"þ"</formula>
    </cfRule>
  </conditionalFormatting>
  <conditionalFormatting sqref="L4">
    <cfRule type="cellIs" dxfId="333" priority="325" stopIfTrue="1" operator="equal">
      <formula>"þ"</formula>
    </cfRule>
  </conditionalFormatting>
  <conditionalFormatting sqref="H15">
    <cfRule type="cellIs" dxfId="332" priority="313" stopIfTrue="1" operator="equal">
      <formula>"þ"</formula>
    </cfRule>
  </conditionalFormatting>
  <conditionalFormatting sqref="K15">
    <cfRule type="cellIs" dxfId="331" priority="314" operator="lessThan">
      <formula>$P$1</formula>
    </cfRule>
  </conditionalFormatting>
  <conditionalFormatting sqref="H15">
    <cfRule type="cellIs" dxfId="330" priority="312" stopIfTrue="1" operator="equal">
      <formula>"þ"</formula>
    </cfRule>
  </conditionalFormatting>
  <conditionalFormatting sqref="E15">
    <cfRule type="cellIs" dxfId="329" priority="311" stopIfTrue="1" operator="equal">
      <formula>"þ"</formula>
    </cfRule>
  </conditionalFormatting>
  <conditionalFormatting sqref="E15">
    <cfRule type="cellIs" dxfId="328" priority="310" stopIfTrue="1" operator="equal">
      <formula>"þ"</formula>
    </cfRule>
  </conditionalFormatting>
  <conditionalFormatting sqref="M15">
    <cfRule type="cellIs" dxfId="327" priority="309" stopIfTrue="1" operator="equal">
      <formula>"þ"</formula>
    </cfRule>
  </conditionalFormatting>
  <conditionalFormatting sqref="M15">
    <cfRule type="cellIs" dxfId="326" priority="308" stopIfTrue="1" operator="equal">
      <formula>"þ"</formula>
    </cfRule>
  </conditionalFormatting>
  <conditionalFormatting sqref="G15">
    <cfRule type="cellIs" dxfId="325" priority="307" stopIfTrue="1" operator="equal">
      <formula>"þ"</formula>
    </cfRule>
  </conditionalFormatting>
  <conditionalFormatting sqref="G15">
    <cfRule type="cellIs" dxfId="324" priority="306" stopIfTrue="1" operator="equal">
      <formula>"þ"</formula>
    </cfRule>
  </conditionalFormatting>
  <conditionalFormatting sqref="H15">
    <cfRule type="cellIs" dxfId="323" priority="304" stopIfTrue="1" operator="equal">
      <formula>"þ"</formula>
    </cfRule>
  </conditionalFormatting>
  <conditionalFormatting sqref="K15">
    <cfRule type="cellIs" dxfId="322" priority="305" operator="lessThan">
      <formula>$P$1</formula>
    </cfRule>
  </conditionalFormatting>
  <conditionalFormatting sqref="H15">
    <cfRule type="cellIs" dxfId="321" priority="303" stopIfTrue="1" operator="equal">
      <formula>"þ"</formula>
    </cfRule>
  </conditionalFormatting>
  <conditionalFormatting sqref="G15">
    <cfRule type="cellIs" dxfId="320" priority="302" stopIfTrue="1" operator="equal">
      <formula>"þ"</formula>
    </cfRule>
  </conditionalFormatting>
  <conditionalFormatting sqref="G15">
    <cfRule type="cellIs" dxfId="319" priority="301" stopIfTrue="1" operator="equal">
      <formula>"þ"</formula>
    </cfRule>
  </conditionalFormatting>
  <conditionalFormatting sqref="E15">
    <cfRule type="cellIs" dxfId="318" priority="300" stopIfTrue="1" operator="equal">
      <formula>"þ"</formula>
    </cfRule>
  </conditionalFormatting>
  <conditionalFormatting sqref="E15">
    <cfRule type="cellIs" dxfId="317" priority="299" stopIfTrue="1" operator="equal">
      <formula>"þ"</formula>
    </cfRule>
  </conditionalFormatting>
  <conditionalFormatting sqref="F15">
    <cfRule type="cellIs" dxfId="316" priority="298" stopIfTrue="1" operator="equal">
      <formula>"þ"</formula>
    </cfRule>
  </conditionalFormatting>
  <conditionalFormatting sqref="F15">
    <cfRule type="cellIs" dxfId="315" priority="297" stopIfTrue="1" operator="equal">
      <formula>"þ"</formula>
    </cfRule>
  </conditionalFormatting>
  <conditionalFormatting sqref="H12:H13">
    <cfRule type="cellIs" dxfId="314" priority="293" stopIfTrue="1" operator="equal">
      <formula>"þ"</formula>
    </cfRule>
  </conditionalFormatting>
  <conditionalFormatting sqref="K12:K13">
    <cfRule type="cellIs" dxfId="313" priority="294" operator="lessThan">
      <formula>$P$1</formula>
    </cfRule>
  </conditionalFormatting>
  <conditionalFormatting sqref="H12:H13">
    <cfRule type="cellIs" dxfId="312" priority="292" stopIfTrue="1" operator="equal">
      <formula>"þ"</formula>
    </cfRule>
  </conditionalFormatting>
  <conditionalFormatting sqref="G12">
    <cfRule type="cellIs" dxfId="311" priority="291" stopIfTrue="1" operator="equal">
      <formula>"þ"</formula>
    </cfRule>
  </conditionalFormatting>
  <conditionalFormatting sqref="G12">
    <cfRule type="cellIs" dxfId="310" priority="290" stopIfTrue="1" operator="equal">
      <formula>"þ"</formula>
    </cfRule>
  </conditionalFormatting>
  <conditionalFormatting sqref="E12:E13">
    <cfRule type="cellIs" dxfId="309" priority="289" stopIfTrue="1" operator="equal">
      <formula>"þ"</formula>
    </cfRule>
  </conditionalFormatting>
  <conditionalFormatting sqref="E12:E13">
    <cfRule type="cellIs" dxfId="308" priority="288" stopIfTrue="1" operator="equal">
      <formula>"þ"</formula>
    </cfRule>
  </conditionalFormatting>
  <conditionalFormatting sqref="M12:M13">
    <cfRule type="cellIs" dxfId="307" priority="285" stopIfTrue="1" operator="equal">
      <formula>"þ"</formula>
    </cfRule>
  </conditionalFormatting>
  <conditionalFormatting sqref="M12:M13">
    <cfRule type="cellIs" dxfId="306" priority="284" stopIfTrue="1" operator="equal">
      <formula>"þ"</formula>
    </cfRule>
  </conditionalFormatting>
  <conditionalFormatting sqref="F13">
    <cfRule type="cellIs" dxfId="305" priority="283" stopIfTrue="1" operator="equal">
      <formula>"þ"</formula>
    </cfRule>
  </conditionalFormatting>
  <conditionalFormatting sqref="F13">
    <cfRule type="cellIs" dxfId="304" priority="282" stopIfTrue="1" operator="equal">
      <formula>"þ"</formula>
    </cfRule>
  </conditionalFormatting>
  <conditionalFormatting sqref="E2 H2">
    <cfRule type="cellIs" dxfId="303" priority="281" stopIfTrue="1" operator="equal">
      <formula>"þ"</formula>
    </cfRule>
  </conditionalFormatting>
  <conditionalFormatting sqref="G2">
    <cfRule type="cellIs" dxfId="302" priority="280" stopIfTrue="1" operator="equal">
      <formula>"þ"</formula>
    </cfRule>
  </conditionalFormatting>
  <conditionalFormatting sqref="L2">
    <cfRule type="cellIs" dxfId="301" priority="246" stopIfTrue="1" operator="equal">
      <formula>"þ"</formula>
    </cfRule>
  </conditionalFormatting>
  <conditionalFormatting sqref="L2">
    <cfRule type="cellIs" dxfId="300" priority="247" stopIfTrue="1" operator="equal">
      <formula>"þ"</formula>
    </cfRule>
  </conditionalFormatting>
  <conditionalFormatting sqref="F12">
    <cfRule type="cellIs" dxfId="299" priority="241" stopIfTrue="1" operator="equal">
      <formula>"þ"</formula>
    </cfRule>
  </conditionalFormatting>
  <conditionalFormatting sqref="F12">
    <cfRule type="cellIs" dxfId="298" priority="240" stopIfTrue="1" operator="equal">
      <formula>"þ"</formula>
    </cfRule>
  </conditionalFormatting>
  <conditionalFormatting sqref="M20">
    <cfRule type="cellIs" dxfId="297" priority="234" stopIfTrue="1" operator="equal">
      <formula>"þ"</formula>
    </cfRule>
  </conditionalFormatting>
  <conditionalFormatting sqref="M20">
    <cfRule type="cellIs" dxfId="296" priority="233" stopIfTrue="1" operator="equal">
      <formula>"þ"</formula>
    </cfRule>
  </conditionalFormatting>
  <conditionalFormatting sqref="H20">
    <cfRule type="cellIs" dxfId="295" priority="231" stopIfTrue="1" operator="equal">
      <formula>"þ"</formula>
    </cfRule>
  </conditionalFormatting>
  <conditionalFormatting sqref="K20">
    <cfRule type="cellIs" dxfId="294" priority="232" operator="lessThan">
      <formula>$P$1</formula>
    </cfRule>
  </conditionalFormatting>
  <conditionalFormatting sqref="H20">
    <cfRule type="cellIs" dxfId="293" priority="230" stopIfTrue="1" operator="equal">
      <formula>"þ"</formula>
    </cfRule>
  </conditionalFormatting>
  <conditionalFormatting sqref="G20">
    <cfRule type="cellIs" dxfId="292" priority="212" stopIfTrue="1" operator="equal">
      <formula>"þ"</formula>
    </cfRule>
  </conditionalFormatting>
  <conditionalFormatting sqref="G20">
    <cfRule type="cellIs" dxfId="291" priority="211" stopIfTrue="1" operator="equal">
      <formula>"þ"</formula>
    </cfRule>
  </conditionalFormatting>
  <conditionalFormatting sqref="E20">
    <cfRule type="cellIs" dxfId="290" priority="208" stopIfTrue="1" operator="equal">
      <formula>"þ"</formula>
    </cfRule>
  </conditionalFormatting>
  <conditionalFormatting sqref="E20">
    <cfRule type="cellIs" dxfId="289" priority="207" stopIfTrue="1" operator="equal">
      <formula>"þ"</formula>
    </cfRule>
  </conditionalFormatting>
  <conditionalFormatting sqref="E20">
    <cfRule type="cellIs" dxfId="288" priority="206" stopIfTrue="1" operator="equal">
      <formula>"þ"</formula>
    </cfRule>
  </conditionalFormatting>
  <conditionalFormatting sqref="E20">
    <cfRule type="cellIs" dxfId="287" priority="205" stopIfTrue="1" operator="equal">
      <formula>"þ"</formula>
    </cfRule>
  </conditionalFormatting>
  <conditionalFormatting sqref="E20">
    <cfRule type="cellIs" dxfId="286" priority="204" stopIfTrue="1" operator="equal">
      <formula>"þ"</formula>
    </cfRule>
  </conditionalFormatting>
  <conditionalFormatting sqref="E20">
    <cfRule type="cellIs" dxfId="285" priority="203" stopIfTrue="1" operator="equal">
      <formula>"þ"</formula>
    </cfRule>
  </conditionalFormatting>
  <conditionalFormatting sqref="E20">
    <cfRule type="cellIs" dxfId="284" priority="202" stopIfTrue="1" operator="equal">
      <formula>"þ"</formula>
    </cfRule>
  </conditionalFormatting>
  <conditionalFormatting sqref="E20">
    <cfRule type="cellIs" dxfId="283" priority="201" stopIfTrue="1" operator="equal">
      <formula>"þ"</formula>
    </cfRule>
  </conditionalFormatting>
  <conditionalFormatting sqref="E19">
    <cfRule type="cellIs" dxfId="282" priority="200" stopIfTrue="1" operator="equal">
      <formula>"þ"</formula>
    </cfRule>
  </conditionalFormatting>
  <conditionalFormatting sqref="E19">
    <cfRule type="cellIs" dxfId="281" priority="199" stopIfTrue="1" operator="equal">
      <formula>"þ"</formula>
    </cfRule>
  </conditionalFormatting>
  <conditionalFormatting sqref="E19">
    <cfRule type="cellIs" dxfId="280" priority="198" stopIfTrue="1" operator="equal">
      <formula>"þ"</formula>
    </cfRule>
  </conditionalFormatting>
  <conditionalFormatting sqref="E19">
    <cfRule type="cellIs" dxfId="279" priority="197" stopIfTrue="1" operator="equal">
      <formula>"þ"</formula>
    </cfRule>
  </conditionalFormatting>
  <conditionalFormatting sqref="E19">
    <cfRule type="cellIs" dxfId="278" priority="196" stopIfTrue="1" operator="equal">
      <formula>"þ"</formula>
    </cfRule>
  </conditionalFormatting>
  <conditionalFormatting sqref="E19">
    <cfRule type="cellIs" dxfId="277" priority="195" stopIfTrue="1" operator="equal">
      <formula>"þ"</formula>
    </cfRule>
  </conditionalFormatting>
  <conditionalFormatting sqref="E19">
    <cfRule type="cellIs" dxfId="276" priority="194" stopIfTrue="1" operator="equal">
      <formula>"þ"</formula>
    </cfRule>
  </conditionalFormatting>
  <conditionalFormatting sqref="E19">
    <cfRule type="cellIs" dxfId="275" priority="193" stopIfTrue="1" operator="equal">
      <formula>"þ"</formula>
    </cfRule>
  </conditionalFormatting>
  <conditionalFormatting sqref="G13">
    <cfRule type="cellIs" dxfId="274" priority="184" stopIfTrue="1" operator="equal">
      <formula>"þ"</formula>
    </cfRule>
  </conditionalFormatting>
  <conditionalFormatting sqref="G13">
    <cfRule type="cellIs" dxfId="273" priority="183" stopIfTrue="1" operator="equal">
      <formula>"þ"</formula>
    </cfRule>
  </conditionalFormatting>
  <conditionalFormatting sqref="F20">
    <cfRule type="cellIs" dxfId="272" priority="172" stopIfTrue="1" operator="equal">
      <formula>"þ"</formula>
    </cfRule>
  </conditionalFormatting>
  <conditionalFormatting sqref="F20">
    <cfRule type="cellIs" dxfId="271" priority="171" stopIfTrue="1" operator="equal">
      <formula>"þ"</formula>
    </cfRule>
  </conditionalFormatting>
  <conditionalFormatting sqref="M5">
    <cfRule type="cellIs" dxfId="270" priority="166" stopIfTrue="1" operator="equal">
      <formula>"þ"</formula>
    </cfRule>
  </conditionalFormatting>
  <conditionalFormatting sqref="M5">
    <cfRule type="cellIs" dxfId="269" priority="165" stopIfTrue="1" operator="equal">
      <formula>"þ"</formula>
    </cfRule>
  </conditionalFormatting>
  <conditionalFormatting sqref="K5">
    <cfRule type="cellIs" dxfId="268" priority="164" operator="lessThan">
      <formula>$P$1</formula>
    </cfRule>
  </conditionalFormatting>
  <conditionalFormatting sqref="E5">
    <cfRule type="cellIs" dxfId="267" priority="163" stopIfTrue="1" operator="equal">
      <formula>"þ"</formula>
    </cfRule>
  </conditionalFormatting>
  <conditionalFormatting sqref="E5">
    <cfRule type="cellIs" dxfId="266" priority="162" stopIfTrue="1" operator="equal">
      <formula>"þ"</formula>
    </cfRule>
  </conditionalFormatting>
  <conditionalFormatting sqref="G5">
    <cfRule type="cellIs" dxfId="265" priority="161" stopIfTrue="1" operator="equal">
      <formula>"þ"</formula>
    </cfRule>
  </conditionalFormatting>
  <conditionalFormatting sqref="G5">
    <cfRule type="cellIs" dxfId="264" priority="160" stopIfTrue="1" operator="equal">
      <formula>"þ"</formula>
    </cfRule>
  </conditionalFormatting>
  <conditionalFormatting sqref="F5">
    <cfRule type="cellIs" dxfId="263" priority="159" stopIfTrue="1" operator="equal">
      <formula>"þ"</formula>
    </cfRule>
  </conditionalFormatting>
  <conditionalFormatting sqref="F5">
    <cfRule type="cellIs" dxfId="262" priority="158" stopIfTrue="1" operator="equal">
      <formula>"þ"</formula>
    </cfRule>
  </conditionalFormatting>
  <conditionalFormatting sqref="H5">
    <cfRule type="cellIs" dxfId="261" priority="156" stopIfTrue="1" operator="equal">
      <formula>"þ"</formula>
    </cfRule>
  </conditionalFormatting>
  <conditionalFormatting sqref="H5">
    <cfRule type="cellIs" dxfId="260" priority="157" stopIfTrue="1" operator="equal">
      <formula>"þ"</formula>
    </cfRule>
  </conditionalFormatting>
  <conditionalFormatting sqref="F4">
    <cfRule type="cellIs" dxfId="259" priority="128" stopIfTrue="1" operator="equal">
      <formula>"þ"</formula>
    </cfRule>
  </conditionalFormatting>
  <conditionalFormatting sqref="F4">
    <cfRule type="cellIs" dxfId="258" priority="127" stopIfTrue="1" operator="equal">
      <formula>"þ"</formula>
    </cfRule>
  </conditionalFormatting>
  <conditionalFormatting sqref="F8">
    <cfRule type="cellIs" dxfId="257" priority="126" stopIfTrue="1" operator="equal">
      <formula>"þ"</formula>
    </cfRule>
  </conditionalFormatting>
  <conditionalFormatting sqref="F8">
    <cfRule type="cellIs" dxfId="256" priority="125" stopIfTrue="1" operator="equal">
      <formula>"þ"</formula>
    </cfRule>
  </conditionalFormatting>
  <conditionalFormatting sqref="H3">
    <cfRule type="cellIs" dxfId="255" priority="124" stopIfTrue="1" operator="equal">
      <formula>"þ"</formula>
    </cfRule>
  </conditionalFormatting>
  <conditionalFormatting sqref="E3">
    <cfRule type="cellIs" dxfId="254" priority="123" stopIfTrue="1" operator="equal">
      <formula>"þ"</formula>
    </cfRule>
  </conditionalFormatting>
  <conditionalFormatting sqref="E3">
    <cfRule type="cellIs" dxfId="253" priority="122" stopIfTrue="1" operator="equal">
      <formula>"þ"</formula>
    </cfRule>
  </conditionalFormatting>
  <conditionalFormatting sqref="G3">
    <cfRule type="cellIs" dxfId="252" priority="121" stopIfTrue="1" operator="equal">
      <formula>"þ"</formula>
    </cfRule>
  </conditionalFormatting>
  <conditionalFormatting sqref="G3">
    <cfRule type="cellIs" dxfId="251" priority="120" stopIfTrue="1" operator="equal">
      <formula>"þ"</formula>
    </cfRule>
  </conditionalFormatting>
  <conditionalFormatting sqref="G3">
    <cfRule type="cellIs" dxfId="250" priority="119" stopIfTrue="1" operator="equal">
      <formula>"þ"</formula>
    </cfRule>
  </conditionalFormatting>
  <conditionalFormatting sqref="F3">
    <cfRule type="cellIs" dxfId="249" priority="118" stopIfTrue="1" operator="equal">
      <formula>"þ"</formula>
    </cfRule>
  </conditionalFormatting>
  <conditionalFormatting sqref="F3">
    <cfRule type="cellIs" dxfId="248" priority="117" stopIfTrue="1" operator="equal">
      <formula>"þ"</formula>
    </cfRule>
  </conditionalFormatting>
  <conditionalFormatting sqref="L3">
    <cfRule type="cellIs" dxfId="247" priority="116" stopIfTrue="1" operator="equal">
      <formula>"þ"</formula>
    </cfRule>
  </conditionalFormatting>
  <conditionalFormatting sqref="L3">
    <cfRule type="cellIs" dxfId="246" priority="115" stopIfTrue="1" operator="equal">
      <formula>"þ"</formula>
    </cfRule>
  </conditionalFormatting>
  <conditionalFormatting sqref="G8">
    <cfRule type="cellIs" dxfId="245" priority="114" stopIfTrue="1" operator="equal">
      <formula>"þ"</formula>
    </cfRule>
  </conditionalFormatting>
  <conditionalFormatting sqref="G8">
    <cfRule type="cellIs" dxfId="244" priority="113" stopIfTrue="1" operator="equal">
      <formula>"þ"</formula>
    </cfRule>
  </conditionalFormatting>
  <conditionalFormatting sqref="L5">
    <cfRule type="cellIs" dxfId="243" priority="110" stopIfTrue="1" operator="equal">
      <formula>"þ"</formula>
    </cfRule>
  </conditionalFormatting>
  <conditionalFormatting sqref="L5">
    <cfRule type="cellIs" dxfId="242" priority="109" stopIfTrue="1" operator="equal">
      <formula>"þ"</formula>
    </cfRule>
  </conditionalFormatting>
  <conditionalFormatting sqref="F9">
    <cfRule type="cellIs" dxfId="241" priority="106" stopIfTrue="1" operator="equal">
      <formula>"þ"</formula>
    </cfRule>
  </conditionalFormatting>
  <conditionalFormatting sqref="F9">
    <cfRule type="cellIs" dxfId="240" priority="105" stopIfTrue="1" operator="equal">
      <formula>"þ"</formula>
    </cfRule>
  </conditionalFormatting>
  <conditionalFormatting sqref="M10">
    <cfRule type="cellIs" dxfId="239" priority="102" stopIfTrue="1" operator="equal">
      <formula>"þ"</formula>
    </cfRule>
  </conditionalFormatting>
  <conditionalFormatting sqref="H10">
    <cfRule type="cellIs" dxfId="238" priority="100" stopIfTrue="1" operator="equal">
      <formula>"þ"</formula>
    </cfRule>
  </conditionalFormatting>
  <conditionalFormatting sqref="K10">
    <cfRule type="cellIs" dxfId="237" priority="101" operator="lessThan">
      <formula>$P$1</formula>
    </cfRule>
  </conditionalFormatting>
  <conditionalFormatting sqref="H10">
    <cfRule type="cellIs" dxfId="236" priority="99" stopIfTrue="1" operator="equal">
      <formula>"þ"</formula>
    </cfRule>
  </conditionalFormatting>
  <conditionalFormatting sqref="G10">
    <cfRule type="cellIs" dxfId="235" priority="98" stopIfTrue="1" operator="equal">
      <formula>"þ"</formula>
    </cfRule>
  </conditionalFormatting>
  <conditionalFormatting sqref="G10">
    <cfRule type="cellIs" dxfId="234" priority="97" stopIfTrue="1" operator="equal">
      <formula>"þ"</formula>
    </cfRule>
  </conditionalFormatting>
  <conditionalFormatting sqref="E10">
    <cfRule type="cellIs" dxfId="233" priority="96" stopIfTrue="1" operator="equal">
      <formula>"þ"</formula>
    </cfRule>
  </conditionalFormatting>
  <conditionalFormatting sqref="E10">
    <cfRule type="cellIs" dxfId="232" priority="95" stopIfTrue="1" operator="equal">
      <formula>"þ"</formula>
    </cfRule>
  </conditionalFormatting>
  <conditionalFormatting sqref="F10">
    <cfRule type="cellIs" dxfId="231" priority="94" stopIfTrue="1" operator="equal">
      <formula>"þ"</formula>
    </cfRule>
  </conditionalFormatting>
  <conditionalFormatting sqref="F10">
    <cfRule type="cellIs" dxfId="230" priority="93" stopIfTrue="1" operator="equal">
      <formula>"þ"</formula>
    </cfRule>
  </conditionalFormatting>
  <conditionalFormatting sqref="F10">
    <cfRule type="cellIs" dxfId="229" priority="90" stopIfTrue="1" operator="equal">
      <formula>"þ"</formula>
    </cfRule>
  </conditionalFormatting>
  <conditionalFormatting sqref="F10">
    <cfRule type="cellIs" dxfId="228" priority="89" stopIfTrue="1" operator="equal">
      <formula>"þ"</formula>
    </cfRule>
  </conditionalFormatting>
  <conditionalFormatting sqref="E10">
    <cfRule type="cellIs" dxfId="227" priority="88" stopIfTrue="1" operator="equal">
      <formula>"þ"</formula>
    </cfRule>
  </conditionalFormatting>
  <conditionalFormatting sqref="E10">
    <cfRule type="cellIs" dxfId="226" priority="87" stopIfTrue="1" operator="equal">
      <formula>"þ"</formula>
    </cfRule>
  </conditionalFormatting>
  <conditionalFormatting sqref="F2">
    <cfRule type="cellIs" dxfId="225" priority="86" stopIfTrue="1" operator="equal">
      <formula>"þ"</formula>
    </cfRule>
  </conditionalFormatting>
  <conditionalFormatting sqref="L9:L10">
    <cfRule type="cellIs" dxfId="224" priority="85" stopIfTrue="1" operator="equal">
      <formula>"þ"</formula>
    </cfRule>
  </conditionalFormatting>
  <conditionalFormatting sqref="M19">
    <cfRule type="cellIs" dxfId="223" priority="84" stopIfTrue="1" operator="equal">
      <formula>"þ"</formula>
    </cfRule>
  </conditionalFormatting>
  <conditionalFormatting sqref="M19">
    <cfRule type="cellIs" dxfId="222" priority="83" stopIfTrue="1" operator="equal">
      <formula>"þ"</formula>
    </cfRule>
  </conditionalFormatting>
  <conditionalFormatting sqref="K19">
    <cfRule type="cellIs" dxfId="221" priority="82" operator="lessThan">
      <formula>$P$1</formula>
    </cfRule>
  </conditionalFormatting>
  <conditionalFormatting sqref="E19">
    <cfRule type="cellIs" dxfId="220" priority="81" stopIfTrue="1" operator="equal">
      <formula>"þ"</formula>
    </cfRule>
  </conditionalFormatting>
  <conditionalFormatting sqref="E19">
    <cfRule type="cellIs" dxfId="219" priority="80" stopIfTrue="1" operator="equal">
      <formula>"þ"</formula>
    </cfRule>
  </conditionalFormatting>
  <conditionalFormatting sqref="F19">
    <cfRule type="cellIs" dxfId="218" priority="79" stopIfTrue="1" operator="equal">
      <formula>"þ"</formula>
    </cfRule>
  </conditionalFormatting>
  <conditionalFormatting sqref="F19">
    <cfRule type="cellIs" dxfId="217" priority="78" stopIfTrue="1" operator="equal">
      <formula>"þ"</formula>
    </cfRule>
  </conditionalFormatting>
  <conditionalFormatting sqref="F19">
    <cfRule type="cellIs" dxfId="216" priority="77" stopIfTrue="1" operator="equal">
      <formula>"þ"</formula>
    </cfRule>
  </conditionalFormatting>
  <conditionalFormatting sqref="F19">
    <cfRule type="cellIs" dxfId="215" priority="76" stopIfTrue="1" operator="equal">
      <formula>"þ"</formula>
    </cfRule>
  </conditionalFormatting>
  <conditionalFormatting sqref="F19">
    <cfRule type="cellIs" dxfId="214" priority="75" stopIfTrue="1" operator="equal">
      <formula>"þ"</formula>
    </cfRule>
  </conditionalFormatting>
  <conditionalFormatting sqref="F19">
    <cfRule type="cellIs" dxfId="213" priority="74" stopIfTrue="1" operator="equal">
      <formula>"þ"</formula>
    </cfRule>
  </conditionalFormatting>
  <conditionalFormatting sqref="F19">
    <cfRule type="cellIs" dxfId="212" priority="72" stopIfTrue="1" operator="equal">
      <formula>"þ"</formula>
    </cfRule>
  </conditionalFormatting>
  <conditionalFormatting sqref="F19">
    <cfRule type="cellIs" dxfId="211" priority="73" stopIfTrue="1" operator="equal">
      <formula>"þ"</formula>
    </cfRule>
  </conditionalFormatting>
  <conditionalFormatting sqref="E19">
    <cfRule type="cellIs" dxfId="210" priority="71" stopIfTrue="1" operator="equal">
      <formula>"þ"</formula>
    </cfRule>
  </conditionalFormatting>
  <conditionalFormatting sqref="E19">
    <cfRule type="cellIs" dxfId="209" priority="70" stopIfTrue="1" operator="equal">
      <formula>"þ"</formula>
    </cfRule>
  </conditionalFormatting>
  <conditionalFormatting sqref="E19">
    <cfRule type="cellIs" dxfId="208" priority="69" stopIfTrue="1" operator="equal">
      <formula>"þ"</formula>
    </cfRule>
  </conditionalFormatting>
  <conditionalFormatting sqref="E19">
    <cfRule type="cellIs" dxfId="207" priority="68" stopIfTrue="1" operator="equal">
      <formula>"þ"</formula>
    </cfRule>
  </conditionalFormatting>
  <conditionalFormatting sqref="E19">
    <cfRule type="cellIs" dxfId="206" priority="67" stopIfTrue="1" operator="equal">
      <formula>"þ"</formula>
    </cfRule>
  </conditionalFormatting>
  <conditionalFormatting sqref="E19">
    <cfRule type="cellIs" dxfId="205" priority="66" stopIfTrue="1" operator="equal">
      <formula>"þ"</formula>
    </cfRule>
  </conditionalFormatting>
  <conditionalFormatting sqref="G19">
    <cfRule type="cellIs" dxfId="204" priority="65" stopIfTrue="1" operator="equal">
      <formula>"þ"</formula>
    </cfRule>
  </conditionalFormatting>
  <conditionalFormatting sqref="G19">
    <cfRule type="cellIs" dxfId="203" priority="64" stopIfTrue="1" operator="equal">
      <formula>"þ"</formula>
    </cfRule>
  </conditionalFormatting>
  <conditionalFormatting sqref="M20">
    <cfRule type="cellIs" dxfId="202" priority="63" stopIfTrue="1" operator="equal">
      <formula>"þ"</formula>
    </cfRule>
  </conditionalFormatting>
  <conditionalFormatting sqref="M20">
    <cfRule type="cellIs" dxfId="201" priority="62" stopIfTrue="1" operator="equal">
      <formula>"þ"</formula>
    </cfRule>
  </conditionalFormatting>
  <conditionalFormatting sqref="H20">
    <cfRule type="cellIs" dxfId="200" priority="60" stopIfTrue="1" operator="equal">
      <formula>"þ"</formula>
    </cfRule>
  </conditionalFormatting>
  <conditionalFormatting sqref="K20">
    <cfRule type="cellIs" dxfId="199" priority="61" operator="lessThan">
      <formula>$P$1</formula>
    </cfRule>
  </conditionalFormatting>
  <conditionalFormatting sqref="H20">
    <cfRule type="cellIs" dxfId="198" priority="59" stopIfTrue="1" operator="equal">
      <formula>"þ"</formula>
    </cfRule>
  </conditionalFormatting>
  <conditionalFormatting sqref="F20">
    <cfRule type="cellIs" dxfId="197" priority="58" stopIfTrue="1" operator="equal">
      <formula>"þ"</formula>
    </cfRule>
  </conditionalFormatting>
  <conditionalFormatting sqref="F20">
    <cfRule type="cellIs" dxfId="196" priority="57" stopIfTrue="1" operator="equal">
      <formula>"þ"</formula>
    </cfRule>
  </conditionalFormatting>
  <conditionalFormatting sqref="F20">
    <cfRule type="cellIs" dxfId="195" priority="56" stopIfTrue="1" operator="equal">
      <formula>"þ"</formula>
    </cfRule>
  </conditionalFormatting>
  <conditionalFormatting sqref="F20">
    <cfRule type="cellIs" dxfId="194" priority="55" stopIfTrue="1" operator="equal">
      <formula>"þ"</formula>
    </cfRule>
  </conditionalFormatting>
  <conditionalFormatting sqref="F20">
    <cfRule type="cellIs" dxfId="193" priority="54" stopIfTrue="1" operator="equal">
      <formula>"þ"</formula>
    </cfRule>
  </conditionalFormatting>
  <conditionalFormatting sqref="F20">
    <cfRule type="cellIs" dxfId="192" priority="53" stopIfTrue="1" operator="equal">
      <formula>"þ"</formula>
    </cfRule>
  </conditionalFormatting>
  <conditionalFormatting sqref="F20">
    <cfRule type="cellIs" dxfId="191" priority="51" stopIfTrue="1" operator="equal">
      <formula>"þ"</formula>
    </cfRule>
  </conditionalFormatting>
  <conditionalFormatting sqref="F20">
    <cfRule type="cellIs" dxfId="190" priority="52" stopIfTrue="1" operator="equal">
      <formula>"þ"</formula>
    </cfRule>
  </conditionalFormatting>
  <conditionalFormatting sqref="G20">
    <cfRule type="cellIs" dxfId="189" priority="50" stopIfTrue="1" operator="equal">
      <formula>"þ"</formula>
    </cfRule>
  </conditionalFormatting>
  <conditionalFormatting sqref="G20">
    <cfRule type="cellIs" dxfId="188" priority="49" stopIfTrue="1" operator="equal">
      <formula>"þ"</formula>
    </cfRule>
  </conditionalFormatting>
  <conditionalFormatting sqref="H19">
    <cfRule type="cellIs" dxfId="187" priority="48" stopIfTrue="1" operator="equal">
      <formula>"þ"</formula>
    </cfRule>
  </conditionalFormatting>
  <conditionalFormatting sqref="H19">
    <cfRule type="cellIs" dxfId="186" priority="47" stopIfTrue="1" operator="equal">
      <formula>"þ"</formula>
    </cfRule>
  </conditionalFormatting>
  <conditionalFormatting sqref="M21">
    <cfRule type="cellIs" dxfId="185" priority="46" stopIfTrue="1" operator="equal">
      <formula>"þ"</formula>
    </cfRule>
  </conditionalFormatting>
  <conditionalFormatting sqref="M21">
    <cfRule type="cellIs" dxfId="184" priority="45" stopIfTrue="1" operator="equal">
      <formula>"þ"</formula>
    </cfRule>
  </conditionalFormatting>
  <conditionalFormatting sqref="H21">
    <cfRule type="cellIs" dxfId="183" priority="43" stopIfTrue="1" operator="equal">
      <formula>"þ"</formula>
    </cfRule>
  </conditionalFormatting>
  <conditionalFormatting sqref="K21">
    <cfRule type="cellIs" dxfId="182" priority="44" operator="lessThan">
      <formula>$P$1</formula>
    </cfRule>
  </conditionalFormatting>
  <conditionalFormatting sqref="H21">
    <cfRule type="cellIs" dxfId="181" priority="42" stopIfTrue="1" operator="equal">
      <formula>"þ"</formula>
    </cfRule>
  </conditionalFormatting>
  <conditionalFormatting sqref="G21">
    <cfRule type="cellIs" dxfId="180" priority="41" stopIfTrue="1" operator="equal">
      <formula>"þ"</formula>
    </cfRule>
  </conditionalFormatting>
  <conditionalFormatting sqref="G21">
    <cfRule type="cellIs" dxfId="179" priority="40" stopIfTrue="1" operator="equal">
      <formula>"þ"</formula>
    </cfRule>
  </conditionalFormatting>
  <conditionalFormatting sqref="E21">
    <cfRule type="cellIs" dxfId="178" priority="39" stopIfTrue="1" operator="equal">
      <formula>"þ"</formula>
    </cfRule>
  </conditionalFormatting>
  <conditionalFormatting sqref="E21">
    <cfRule type="cellIs" dxfId="177" priority="38" stopIfTrue="1" operator="equal">
      <formula>"þ"</formula>
    </cfRule>
  </conditionalFormatting>
  <conditionalFormatting sqref="E21">
    <cfRule type="cellIs" dxfId="176" priority="37" stopIfTrue="1" operator="equal">
      <formula>"þ"</formula>
    </cfRule>
  </conditionalFormatting>
  <conditionalFormatting sqref="E21">
    <cfRule type="cellIs" dxfId="175" priority="36" stopIfTrue="1" operator="equal">
      <formula>"þ"</formula>
    </cfRule>
  </conditionalFormatting>
  <conditionalFormatting sqref="E21">
    <cfRule type="cellIs" dxfId="174" priority="35" stopIfTrue="1" operator="equal">
      <formula>"þ"</formula>
    </cfRule>
  </conditionalFormatting>
  <conditionalFormatting sqref="E21">
    <cfRule type="cellIs" dxfId="173" priority="34" stopIfTrue="1" operator="equal">
      <formula>"þ"</formula>
    </cfRule>
  </conditionalFormatting>
  <conditionalFormatting sqref="E21">
    <cfRule type="cellIs" dxfId="172" priority="33" stopIfTrue="1" operator="equal">
      <formula>"þ"</formula>
    </cfRule>
  </conditionalFormatting>
  <conditionalFormatting sqref="E21">
    <cfRule type="cellIs" dxfId="171" priority="32" stopIfTrue="1" operator="equal">
      <formula>"þ"</formula>
    </cfRule>
  </conditionalFormatting>
  <conditionalFormatting sqref="E20">
    <cfRule type="cellIs" dxfId="170" priority="31" stopIfTrue="1" operator="equal">
      <formula>"þ"</formula>
    </cfRule>
  </conditionalFormatting>
  <conditionalFormatting sqref="E20">
    <cfRule type="cellIs" dxfId="169" priority="30" stopIfTrue="1" operator="equal">
      <formula>"þ"</formula>
    </cfRule>
  </conditionalFormatting>
  <conditionalFormatting sqref="E20">
    <cfRule type="cellIs" dxfId="168" priority="29" stopIfTrue="1" operator="equal">
      <formula>"þ"</formula>
    </cfRule>
  </conditionalFormatting>
  <conditionalFormatting sqref="E20">
    <cfRule type="cellIs" dxfId="167" priority="28" stopIfTrue="1" operator="equal">
      <formula>"þ"</formula>
    </cfRule>
  </conditionalFormatting>
  <conditionalFormatting sqref="E20">
    <cfRule type="cellIs" dxfId="166" priority="27" stopIfTrue="1" operator="equal">
      <formula>"þ"</formula>
    </cfRule>
  </conditionalFormatting>
  <conditionalFormatting sqref="E20">
    <cfRule type="cellIs" dxfId="165" priority="26" stopIfTrue="1" operator="equal">
      <formula>"þ"</formula>
    </cfRule>
  </conditionalFormatting>
  <conditionalFormatting sqref="E20">
    <cfRule type="cellIs" dxfId="164" priority="25" stopIfTrue="1" operator="equal">
      <formula>"þ"</formula>
    </cfRule>
  </conditionalFormatting>
  <conditionalFormatting sqref="E20">
    <cfRule type="cellIs" dxfId="163" priority="24" stopIfTrue="1" operator="equal">
      <formula>"þ"</formula>
    </cfRule>
  </conditionalFormatting>
  <conditionalFormatting sqref="F21">
    <cfRule type="cellIs" dxfId="162" priority="23" stopIfTrue="1" operator="equal">
      <formula>"þ"</formula>
    </cfRule>
  </conditionalFormatting>
  <conditionalFormatting sqref="F21">
    <cfRule type="cellIs" dxfId="161" priority="22" stopIfTrue="1" operator="equal">
      <formula>"þ"</formula>
    </cfRule>
  </conditionalFormatting>
  <conditionalFormatting sqref="L22">
    <cfRule type="cellIs" dxfId="160" priority="21" stopIfTrue="1" operator="equal">
      <formula>"þ"</formula>
    </cfRule>
  </conditionalFormatting>
  <conditionalFormatting sqref="M22">
    <cfRule type="cellIs" dxfId="159" priority="20" stopIfTrue="1" operator="equal">
      <formula>"þ"</formula>
    </cfRule>
  </conditionalFormatting>
  <conditionalFormatting sqref="M22">
    <cfRule type="cellIs" dxfId="158" priority="19" stopIfTrue="1" operator="equal">
      <formula>"þ"</formula>
    </cfRule>
  </conditionalFormatting>
  <conditionalFormatting sqref="H22">
    <cfRule type="cellIs" dxfId="157" priority="17" stopIfTrue="1" operator="equal">
      <formula>"þ"</formula>
    </cfRule>
  </conditionalFormatting>
  <conditionalFormatting sqref="K22">
    <cfRule type="cellIs" dxfId="156" priority="18" operator="lessThan">
      <formula>$P$1</formula>
    </cfRule>
  </conditionalFormatting>
  <conditionalFormatting sqref="H22">
    <cfRule type="cellIs" dxfId="155" priority="16" stopIfTrue="1" operator="equal">
      <formula>"þ"</formula>
    </cfRule>
  </conditionalFormatting>
  <conditionalFormatting sqref="G22">
    <cfRule type="cellIs" dxfId="154" priority="15" stopIfTrue="1" operator="equal">
      <formula>"þ"</formula>
    </cfRule>
  </conditionalFormatting>
  <conditionalFormatting sqref="G22">
    <cfRule type="cellIs" dxfId="153" priority="14" stopIfTrue="1" operator="equal">
      <formula>"þ"</formula>
    </cfRule>
  </conditionalFormatting>
  <conditionalFormatting sqref="E22">
    <cfRule type="cellIs" dxfId="152" priority="13" stopIfTrue="1" operator="equal">
      <formula>"þ"</formula>
    </cfRule>
  </conditionalFormatting>
  <conditionalFormatting sqref="E22">
    <cfRule type="cellIs" dxfId="151" priority="12" stopIfTrue="1" operator="equal">
      <formula>"þ"</formula>
    </cfRule>
  </conditionalFormatting>
  <conditionalFormatting sqref="E22">
    <cfRule type="cellIs" dxfId="150" priority="11" stopIfTrue="1" operator="equal">
      <formula>"þ"</formula>
    </cfRule>
  </conditionalFormatting>
  <conditionalFormatting sqref="E22">
    <cfRule type="cellIs" dxfId="149" priority="10" stopIfTrue="1" operator="equal">
      <formula>"þ"</formula>
    </cfRule>
  </conditionalFormatting>
  <conditionalFormatting sqref="E22">
    <cfRule type="cellIs" dxfId="148" priority="9" stopIfTrue="1" operator="equal">
      <formula>"þ"</formula>
    </cfRule>
  </conditionalFormatting>
  <conditionalFormatting sqref="E22">
    <cfRule type="cellIs" dxfId="147" priority="8" stopIfTrue="1" operator="equal">
      <formula>"þ"</formula>
    </cfRule>
  </conditionalFormatting>
  <conditionalFormatting sqref="E22">
    <cfRule type="cellIs" dxfId="146" priority="7" stopIfTrue="1" operator="equal">
      <formula>"þ"</formula>
    </cfRule>
  </conditionalFormatting>
  <conditionalFormatting sqref="E22">
    <cfRule type="cellIs" dxfId="145" priority="6" stopIfTrue="1" operator="equal">
      <formula>"þ"</formula>
    </cfRule>
  </conditionalFormatting>
  <conditionalFormatting sqref="F22">
    <cfRule type="cellIs" dxfId="144" priority="5" stopIfTrue="1" operator="equal">
      <formula>"þ"</formula>
    </cfRule>
  </conditionalFormatting>
  <conditionalFormatting sqref="F22">
    <cfRule type="cellIs" dxfId="143" priority="4" stopIfTrue="1" operator="equal">
      <formula>"þ"</formula>
    </cfRule>
  </conditionalFormatting>
  <conditionalFormatting sqref="E8">
    <cfRule type="cellIs" dxfId="142" priority="3" stopIfTrue="1" operator="equal">
      <formula>"þ"</formula>
    </cfRule>
  </conditionalFormatting>
  <conditionalFormatting sqref="E8">
    <cfRule type="cellIs" dxfId="141" priority="2" stopIfTrue="1" operator="equal">
      <formula>"þ"</formula>
    </cfRule>
  </conditionalFormatting>
  <conditionalFormatting sqref="L8">
    <cfRule type="cellIs" dxfId="140" priority="1" stopIfTrue="1" operator="equal">
      <formula>"þ"</formula>
    </cfRule>
  </conditionalFormatting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27"/>
  <sheetViews>
    <sheetView showGridLines="0" tabSelected="1" zoomScaleNormal="100" workbookViewId="0">
      <pane ySplit="1" topLeftCell="A2" activePane="bottomLeft" state="frozen"/>
      <selection pane="bottomLeft" activeCell="A2" sqref="A2"/>
    </sheetView>
  </sheetViews>
  <sheetFormatPr defaultRowHeight="15.6" x14ac:dyDescent="0.3"/>
  <cols>
    <col min="1" max="1" width="16.69921875" style="48" bestFit="1" customWidth="1"/>
    <col min="2" max="2" width="20" style="48" bestFit="1" customWidth="1"/>
    <col min="3" max="3" width="7.796875" style="48" bestFit="1" customWidth="1"/>
    <col min="4" max="4" width="7.296875" style="48" bestFit="1" customWidth="1"/>
    <col min="5" max="5" width="4.8984375" style="48" bestFit="1" customWidth="1"/>
    <col min="6" max="6" width="5.796875" style="48" bestFit="1" customWidth="1"/>
    <col min="7" max="7" width="5.796875" style="48" customWidth="1"/>
    <col min="8" max="8" width="3.8984375" style="48" bestFit="1" customWidth="1"/>
    <col min="9" max="9" width="7.09765625" style="48" bestFit="1" customWidth="1"/>
    <col min="10" max="10" width="5.69921875" style="48" bestFit="1" customWidth="1"/>
    <col min="11" max="11" width="4.296875" style="48" bestFit="1" customWidth="1"/>
    <col min="12" max="12" width="5.3984375" style="48" bestFit="1" customWidth="1"/>
    <col min="13" max="13" width="4.296875" style="48" bestFit="1" customWidth="1"/>
    <col min="14" max="14" width="6.69921875" style="48" bestFit="1" customWidth="1"/>
    <col min="15" max="15" width="19.69921875" style="207" customWidth="1"/>
    <col min="16" max="16384" width="8.796875" style="43"/>
  </cols>
  <sheetData>
    <row r="1" spans="1:15" ht="31.8" thickBot="1" x14ac:dyDescent="0.35">
      <c r="A1" s="130" t="s">
        <v>0</v>
      </c>
      <c r="B1" s="126" t="s">
        <v>32</v>
      </c>
      <c r="C1" s="126" t="s">
        <v>33</v>
      </c>
      <c r="D1" s="127" t="s">
        <v>88</v>
      </c>
      <c r="E1" s="129" t="s">
        <v>34</v>
      </c>
      <c r="F1" s="128" t="s">
        <v>87</v>
      </c>
      <c r="G1" s="127" t="s">
        <v>86</v>
      </c>
      <c r="H1" s="126" t="s">
        <v>35</v>
      </c>
      <c r="I1" s="126" t="s">
        <v>36</v>
      </c>
      <c r="J1" s="123" t="s">
        <v>85</v>
      </c>
      <c r="K1" s="125" t="s">
        <v>3</v>
      </c>
      <c r="L1" s="123" t="s">
        <v>23</v>
      </c>
      <c r="M1" s="124" t="s">
        <v>83</v>
      </c>
      <c r="N1" s="123" t="s">
        <v>82</v>
      </c>
      <c r="O1" s="123" t="s">
        <v>84</v>
      </c>
    </row>
    <row r="2" spans="1:15" x14ac:dyDescent="0.3">
      <c r="A2" s="121" t="s">
        <v>117</v>
      </c>
      <c r="B2" s="68" t="s">
        <v>140</v>
      </c>
      <c r="C2" s="44" t="s">
        <v>162</v>
      </c>
      <c r="D2" s="122" t="s">
        <v>79</v>
      </c>
      <c r="E2" s="121">
        <v>6</v>
      </c>
      <c r="F2" s="120">
        <v>1</v>
      </c>
      <c r="G2" s="119">
        <v>3</v>
      </c>
      <c r="H2" s="44">
        <v>1</v>
      </c>
      <c r="I2" s="44">
        <v>0</v>
      </c>
      <c r="J2" s="44">
        <f t="shared" ref="J2" si="0">IF(D2="þ",SUM(E2,G2:I2),SUM(E2,F2,H2,I2))</f>
        <v>8</v>
      </c>
      <c r="K2" s="45">
        <f t="shared" ref="K2:K27" ca="1" si="1">RANDBETWEEN(1,20)</f>
        <v>6</v>
      </c>
      <c r="L2" s="44">
        <f t="shared" ref="L2" ca="1" si="2">SUM(J2:K2)</f>
        <v>14</v>
      </c>
      <c r="M2" s="63">
        <v>19</v>
      </c>
      <c r="N2" s="66" t="str">
        <f t="shared" ref="N2" ca="1" si="3">IF(K2&gt;(M2-1),"þ","ý")</f>
        <v>ý</v>
      </c>
      <c r="O2" s="174"/>
    </row>
    <row r="3" spans="1:15" x14ac:dyDescent="0.3">
      <c r="A3" s="121" t="s">
        <v>117</v>
      </c>
      <c r="B3" s="68" t="s">
        <v>141</v>
      </c>
      <c r="C3" s="44" t="s">
        <v>162</v>
      </c>
      <c r="D3" s="122" t="s">
        <v>79</v>
      </c>
      <c r="E3" s="121">
        <v>1</v>
      </c>
      <c r="F3" s="120">
        <v>1</v>
      </c>
      <c r="G3" s="119">
        <v>3</v>
      </c>
      <c r="H3" s="44">
        <v>1</v>
      </c>
      <c r="I3" s="44">
        <v>0</v>
      </c>
      <c r="J3" s="44">
        <f t="shared" ref="J3" si="4">IF(D3="þ",SUM(E3,G3:I3),SUM(E3,F3,H3,I3))</f>
        <v>3</v>
      </c>
      <c r="K3" s="45">
        <f t="shared" ca="1" si="1"/>
        <v>15</v>
      </c>
      <c r="L3" s="44">
        <f t="shared" ref="L3" ca="1" si="5">SUM(J3:K3)</f>
        <v>18</v>
      </c>
      <c r="M3" s="63">
        <v>19</v>
      </c>
      <c r="N3" s="66" t="str">
        <f t="shared" ref="N3" ca="1" si="6">IF(K3&gt;(M3-1),"þ","ý")</f>
        <v>ý</v>
      </c>
      <c r="O3" s="174"/>
    </row>
    <row r="4" spans="1:15" x14ac:dyDescent="0.3">
      <c r="A4" s="121" t="s">
        <v>117</v>
      </c>
      <c r="B4" s="68" t="s">
        <v>142</v>
      </c>
      <c r="C4" s="44" t="s">
        <v>162</v>
      </c>
      <c r="D4" s="122" t="s">
        <v>115</v>
      </c>
      <c r="E4" s="121">
        <v>6</v>
      </c>
      <c r="F4" s="120">
        <v>1</v>
      </c>
      <c r="G4" s="119">
        <v>3</v>
      </c>
      <c r="H4" s="44">
        <v>1</v>
      </c>
      <c r="I4" s="44">
        <v>0</v>
      </c>
      <c r="J4" s="44">
        <f t="shared" ref="J4:J12" si="7">IF(D4="þ",SUM(E4,G4:I4),SUM(E4,F4,H4,I4))</f>
        <v>10</v>
      </c>
      <c r="K4" s="45">
        <f t="shared" ca="1" si="1"/>
        <v>1</v>
      </c>
      <c r="L4" s="44">
        <f t="shared" ref="L4:L12" ca="1" si="8">SUM(J4:K4)</f>
        <v>11</v>
      </c>
      <c r="M4" s="63">
        <v>19</v>
      </c>
      <c r="N4" s="66" t="str">
        <f t="shared" ref="N4:N12" ca="1" si="9">IF(K4&gt;(M4-1),"þ","ý")</f>
        <v>ý</v>
      </c>
      <c r="O4" s="174"/>
    </row>
    <row r="5" spans="1:15" x14ac:dyDescent="0.3">
      <c r="A5" s="121" t="s">
        <v>117</v>
      </c>
      <c r="B5" s="68" t="s">
        <v>145</v>
      </c>
      <c r="C5" s="44" t="s">
        <v>162</v>
      </c>
      <c r="D5" s="122" t="s">
        <v>115</v>
      </c>
      <c r="E5" s="121">
        <v>1</v>
      </c>
      <c r="F5" s="120">
        <v>1</v>
      </c>
      <c r="G5" s="119">
        <v>3</v>
      </c>
      <c r="H5" s="44">
        <v>1</v>
      </c>
      <c r="I5" s="44">
        <v>0</v>
      </c>
      <c r="J5" s="44">
        <f t="shared" ref="J5" si="10">IF(D5="þ",SUM(E5,G5:I5),SUM(E5,F5,H5,I5))</f>
        <v>5</v>
      </c>
      <c r="K5" s="45">
        <f t="shared" ca="1" si="1"/>
        <v>1</v>
      </c>
      <c r="L5" s="44">
        <f t="shared" ref="L5" ca="1" si="11">SUM(J5:K5)</f>
        <v>6</v>
      </c>
      <c r="M5" s="63">
        <v>19</v>
      </c>
      <c r="N5" s="66" t="str">
        <f t="shared" ref="N5" ca="1" si="12">IF(K5&gt;(M5-1),"þ","ý")</f>
        <v>ý</v>
      </c>
      <c r="O5" s="174"/>
    </row>
    <row r="6" spans="1:15" x14ac:dyDescent="0.3">
      <c r="A6" s="117" t="s">
        <v>117</v>
      </c>
      <c r="B6" s="46" t="s">
        <v>116</v>
      </c>
      <c r="C6" s="46" t="s">
        <v>116</v>
      </c>
      <c r="D6" s="118" t="s">
        <v>79</v>
      </c>
      <c r="E6" s="117">
        <v>6</v>
      </c>
      <c r="F6" s="116">
        <v>1</v>
      </c>
      <c r="G6" s="115">
        <v>3</v>
      </c>
      <c r="H6" s="46">
        <v>0</v>
      </c>
      <c r="I6" s="46">
        <v>0</v>
      </c>
      <c r="J6" s="46">
        <f t="shared" ref="J6" si="13">IF(D6="þ",SUM(E6,G6:I6),SUM(E6,F6,H6,I6))</f>
        <v>7</v>
      </c>
      <c r="K6" s="47">
        <f t="shared" ca="1" si="1"/>
        <v>17</v>
      </c>
      <c r="L6" s="46">
        <f t="shared" ref="L6" ca="1" si="14">SUM(J6:K6)</f>
        <v>24</v>
      </c>
      <c r="M6" s="64">
        <v>20</v>
      </c>
      <c r="N6" s="65" t="str">
        <f t="shared" ref="N6" ca="1" si="15">IF(K6&gt;(M6-1),"þ","ý")</f>
        <v>ý</v>
      </c>
      <c r="O6" s="206"/>
    </row>
    <row r="7" spans="1:15" x14ac:dyDescent="0.3">
      <c r="A7" s="121" t="s">
        <v>118</v>
      </c>
      <c r="B7" s="68" t="s">
        <v>143</v>
      </c>
      <c r="C7" s="44" t="s">
        <v>163</v>
      </c>
      <c r="D7" s="122" t="s">
        <v>79</v>
      </c>
      <c r="E7" s="121">
        <v>7</v>
      </c>
      <c r="F7" s="120">
        <v>3</v>
      </c>
      <c r="G7" s="119">
        <v>2</v>
      </c>
      <c r="H7" s="44">
        <v>1</v>
      </c>
      <c r="I7" s="44">
        <v>0</v>
      </c>
      <c r="J7" s="44">
        <f t="shared" si="7"/>
        <v>11</v>
      </c>
      <c r="K7" s="45">
        <f t="shared" ca="1" si="1"/>
        <v>10</v>
      </c>
      <c r="L7" s="44">
        <f t="shared" ca="1" si="8"/>
        <v>21</v>
      </c>
      <c r="M7" s="63">
        <v>17</v>
      </c>
      <c r="N7" s="66" t="str">
        <f t="shared" ca="1" si="9"/>
        <v>ý</v>
      </c>
      <c r="O7" s="174"/>
    </row>
    <row r="8" spans="1:15" x14ac:dyDescent="0.3">
      <c r="A8" s="121" t="s">
        <v>118</v>
      </c>
      <c r="B8" s="68" t="s">
        <v>144</v>
      </c>
      <c r="C8" s="44" t="s">
        <v>163</v>
      </c>
      <c r="D8" s="122" t="s">
        <v>79</v>
      </c>
      <c r="E8" s="121">
        <v>2</v>
      </c>
      <c r="F8" s="120">
        <v>3</v>
      </c>
      <c r="G8" s="119">
        <v>2</v>
      </c>
      <c r="H8" s="44">
        <v>1</v>
      </c>
      <c r="I8" s="44">
        <v>0</v>
      </c>
      <c r="J8" s="44">
        <f t="shared" si="7"/>
        <v>6</v>
      </c>
      <c r="K8" s="45">
        <f t="shared" ca="1" si="1"/>
        <v>3</v>
      </c>
      <c r="L8" s="44">
        <f t="shared" ca="1" si="8"/>
        <v>9</v>
      </c>
      <c r="M8" s="63">
        <v>17</v>
      </c>
      <c r="N8" s="66" t="str">
        <f t="shared" ca="1" si="9"/>
        <v>ý</v>
      </c>
      <c r="O8" s="174"/>
    </row>
    <row r="9" spans="1:15" x14ac:dyDescent="0.3">
      <c r="A9" s="121" t="s">
        <v>118</v>
      </c>
      <c r="B9" s="68" t="s">
        <v>146</v>
      </c>
      <c r="C9" s="44" t="s">
        <v>164</v>
      </c>
      <c r="D9" s="122" t="s">
        <v>79</v>
      </c>
      <c r="E9" s="121">
        <v>7</v>
      </c>
      <c r="F9" s="120">
        <v>3</v>
      </c>
      <c r="G9" s="119">
        <v>2</v>
      </c>
      <c r="H9" s="44">
        <v>1</v>
      </c>
      <c r="I9" s="44">
        <v>0</v>
      </c>
      <c r="J9" s="44">
        <f t="shared" ref="J9" si="16">IF(D9="þ",SUM(E9,G9:I9),SUM(E9,F9,H9,I9))</f>
        <v>11</v>
      </c>
      <c r="K9" s="45">
        <f t="shared" ca="1" si="1"/>
        <v>4</v>
      </c>
      <c r="L9" s="44">
        <f t="shared" ref="L9" ca="1" si="17">SUM(J9:K9)</f>
        <v>15</v>
      </c>
      <c r="M9" s="63">
        <v>20</v>
      </c>
      <c r="N9" s="66" t="str">
        <f t="shared" ref="N9" ca="1" si="18">IF(K9&gt;(M9-1),"þ","ý")</f>
        <v>ý</v>
      </c>
      <c r="O9" s="174"/>
    </row>
    <row r="10" spans="1:15" x14ac:dyDescent="0.3">
      <c r="A10" s="121" t="s">
        <v>118</v>
      </c>
      <c r="B10" s="68" t="s">
        <v>147</v>
      </c>
      <c r="C10" s="44" t="s">
        <v>164</v>
      </c>
      <c r="D10" s="122" t="s">
        <v>79</v>
      </c>
      <c r="E10" s="121">
        <v>2</v>
      </c>
      <c r="F10" s="120">
        <v>3</v>
      </c>
      <c r="G10" s="119">
        <v>2</v>
      </c>
      <c r="H10" s="44">
        <v>1</v>
      </c>
      <c r="I10" s="44">
        <v>0</v>
      </c>
      <c r="J10" s="44">
        <f t="shared" ref="J10" si="19">IF(D10="þ",SUM(E10,G10:I10),SUM(E10,F10,H10,I10))</f>
        <v>6</v>
      </c>
      <c r="K10" s="45">
        <f t="shared" ca="1" si="1"/>
        <v>17</v>
      </c>
      <c r="L10" s="44">
        <f t="shared" ref="L10" ca="1" si="20">SUM(J10:K10)</f>
        <v>23</v>
      </c>
      <c r="M10" s="63">
        <v>20</v>
      </c>
      <c r="N10" s="66" t="str">
        <f t="shared" ref="N10" ca="1" si="21">IF(K10&gt;(M10-1),"þ","ý")</f>
        <v>ý</v>
      </c>
      <c r="O10" s="174"/>
    </row>
    <row r="11" spans="1:15" x14ac:dyDescent="0.3">
      <c r="A11" s="117" t="s">
        <v>118</v>
      </c>
      <c r="B11" s="46" t="s">
        <v>116</v>
      </c>
      <c r="C11" s="46" t="s">
        <v>116</v>
      </c>
      <c r="D11" s="118" t="s">
        <v>79</v>
      </c>
      <c r="E11" s="117">
        <v>7</v>
      </c>
      <c r="F11" s="116">
        <v>3</v>
      </c>
      <c r="G11" s="115">
        <v>2</v>
      </c>
      <c r="H11" s="46">
        <v>0</v>
      </c>
      <c r="I11" s="46">
        <v>0</v>
      </c>
      <c r="J11" s="46">
        <f t="shared" ref="J11" si="22">IF(D11="þ",SUM(E11,G11:I11),SUM(E11,F11,H11,I11))</f>
        <v>10</v>
      </c>
      <c r="K11" s="47">
        <f t="shared" ca="1" si="1"/>
        <v>7</v>
      </c>
      <c r="L11" s="46">
        <f t="shared" ref="L11" ca="1" si="23">SUM(J11:K11)</f>
        <v>17</v>
      </c>
      <c r="M11" s="64">
        <v>20</v>
      </c>
      <c r="N11" s="65" t="str">
        <f t="shared" ref="N11" ca="1" si="24">IF(K11&gt;(M11-1),"þ","ý")</f>
        <v>ý</v>
      </c>
      <c r="O11" s="206"/>
    </row>
    <row r="12" spans="1:15" x14ac:dyDescent="0.3">
      <c r="A12" s="121" t="s">
        <v>121</v>
      </c>
      <c r="B12" s="68" t="s">
        <v>148</v>
      </c>
      <c r="C12" s="44" t="s">
        <v>165</v>
      </c>
      <c r="D12" s="122" t="s">
        <v>79</v>
      </c>
      <c r="E12" s="121">
        <v>4</v>
      </c>
      <c r="F12" s="120">
        <v>2</v>
      </c>
      <c r="G12" s="119">
        <v>1</v>
      </c>
      <c r="H12" s="44">
        <v>1</v>
      </c>
      <c r="I12" s="44">
        <v>0</v>
      </c>
      <c r="J12" s="44">
        <f t="shared" si="7"/>
        <v>7</v>
      </c>
      <c r="K12" s="45">
        <f t="shared" ca="1" si="1"/>
        <v>2</v>
      </c>
      <c r="L12" s="44">
        <f t="shared" ca="1" si="8"/>
        <v>9</v>
      </c>
      <c r="M12" s="63">
        <v>20</v>
      </c>
      <c r="N12" s="66" t="str">
        <f t="shared" ca="1" si="9"/>
        <v>ý</v>
      </c>
      <c r="O12" s="174"/>
    </row>
    <row r="13" spans="1:15" x14ac:dyDescent="0.3">
      <c r="A13" s="121" t="s">
        <v>121</v>
      </c>
      <c r="B13" s="68" t="s">
        <v>151</v>
      </c>
      <c r="C13" s="44" t="s">
        <v>166</v>
      </c>
      <c r="D13" s="122" t="s">
        <v>115</v>
      </c>
      <c r="E13" s="121">
        <v>4</v>
      </c>
      <c r="F13" s="120">
        <v>2</v>
      </c>
      <c r="G13" s="119">
        <v>1</v>
      </c>
      <c r="H13" s="44">
        <v>1</v>
      </c>
      <c r="I13" s="44">
        <v>0</v>
      </c>
      <c r="J13" s="44">
        <f t="shared" ref="J13" si="25">IF(D13="þ",SUM(E13,G13:I13),SUM(E13,F13,H13,I13))</f>
        <v>6</v>
      </c>
      <c r="K13" s="45">
        <f t="shared" ca="1" si="1"/>
        <v>10</v>
      </c>
      <c r="L13" s="44">
        <f t="shared" ref="L13" ca="1" si="26">SUM(J13:K13)</f>
        <v>16</v>
      </c>
      <c r="M13" s="63">
        <v>20</v>
      </c>
      <c r="N13" s="66" t="str">
        <f t="shared" ref="N13" ca="1" si="27">IF(K13&gt;(M13-1),"þ","ý")</f>
        <v>ý</v>
      </c>
      <c r="O13" s="174"/>
    </row>
    <row r="14" spans="1:15" x14ac:dyDescent="0.3">
      <c r="A14" s="117" t="s">
        <v>121</v>
      </c>
      <c r="B14" s="46" t="s">
        <v>116</v>
      </c>
      <c r="C14" s="46" t="s">
        <v>116</v>
      </c>
      <c r="D14" s="118" t="s">
        <v>79</v>
      </c>
      <c r="E14" s="117">
        <v>4</v>
      </c>
      <c r="F14" s="116">
        <v>2</v>
      </c>
      <c r="G14" s="115">
        <v>1</v>
      </c>
      <c r="H14" s="46">
        <v>0</v>
      </c>
      <c r="I14" s="46">
        <v>0</v>
      </c>
      <c r="J14" s="46">
        <f t="shared" ref="J14:J16" si="28">IF(D14="þ",SUM(E14,G14:I14),SUM(E14,F14,H14,I14))</f>
        <v>6</v>
      </c>
      <c r="K14" s="47">
        <f t="shared" ca="1" si="1"/>
        <v>19</v>
      </c>
      <c r="L14" s="46">
        <f t="shared" ref="L14:L16" ca="1" si="29">SUM(J14:K14)</f>
        <v>25</v>
      </c>
      <c r="M14" s="64">
        <v>20</v>
      </c>
      <c r="N14" s="65" t="str">
        <f t="shared" ref="N14:N16" ca="1" si="30">IF(K14&gt;(M14-1),"þ","ý")</f>
        <v>ý</v>
      </c>
      <c r="O14" s="206"/>
    </row>
    <row r="15" spans="1:15" x14ac:dyDescent="0.3">
      <c r="A15" s="121" t="s">
        <v>120</v>
      </c>
      <c r="B15" s="68" t="s">
        <v>150</v>
      </c>
      <c r="C15" s="44" t="s">
        <v>154</v>
      </c>
      <c r="D15" s="122" t="s">
        <v>115</v>
      </c>
      <c r="E15" s="121">
        <v>3</v>
      </c>
      <c r="F15" s="120">
        <v>0</v>
      </c>
      <c r="G15" s="119">
        <v>2</v>
      </c>
      <c r="H15" s="44">
        <v>1</v>
      </c>
      <c r="I15" s="44">
        <v>0</v>
      </c>
      <c r="J15" s="44">
        <f t="shared" si="28"/>
        <v>6</v>
      </c>
      <c r="K15" s="45">
        <f t="shared" ca="1" si="1"/>
        <v>5</v>
      </c>
      <c r="L15" s="44">
        <f t="shared" ca="1" si="29"/>
        <v>11</v>
      </c>
      <c r="M15" s="63">
        <v>20</v>
      </c>
      <c r="N15" s="66" t="str">
        <f t="shared" ca="1" si="30"/>
        <v>ý</v>
      </c>
      <c r="O15" s="174"/>
    </row>
    <row r="16" spans="1:15" x14ac:dyDescent="0.3">
      <c r="A16" s="117" t="s">
        <v>120</v>
      </c>
      <c r="B16" s="46" t="s">
        <v>116</v>
      </c>
      <c r="C16" s="46" t="s">
        <v>116</v>
      </c>
      <c r="D16" s="118" t="s">
        <v>79</v>
      </c>
      <c r="E16" s="117">
        <v>3</v>
      </c>
      <c r="F16" s="116">
        <v>0</v>
      </c>
      <c r="G16" s="115">
        <v>2</v>
      </c>
      <c r="H16" s="46">
        <v>0</v>
      </c>
      <c r="I16" s="46">
        <v>0</v>
      </c>
      <c r="J16" s="46">
        <f t="shared" si="28"/>
        <v>3</v>
      </c>
      <c r="K16" s="47">
        <f t="shared" ca="1" si="1"/>
        <v>8</v>
      </c>
      <c r="L16" s="46">
        <f t="shared" ca="1" si="29"/>
        <v>11</v>
      </c>
      <c r="M16" s="64">
        <v>20</v>
      </c>
      <c r="N16" s="65" t="str">
        <f t="shared" ca="1" si="30"/>
        <v>ý</v>
      </c>
      <c r="O16" s="206"/>
    </row>
    <row r="17" spans="1:15" x14ac:dyDescent="0.3">
      <c r="A17" s="121" t="s">
        <v>119</v>
      </c>
      <c r="B17" s="68" t="s">
        <v>152</v>
      </c>
      <c r="C17" s="44" t="s">
        <v>155</v>
      </c>
      <c r="D17" s="122" t="s">
        <v>79</v>
      </c>
      <c r="E17" s="121">
        <v>1</v>
      </c>
      <c r="F17" s="120">
        <v>1</v>
      </c>
      <c r="G17" s="119">
        <v>0</v>
      </c>
      <c r="H17" s="44">
        <v>0</v>
      </c>
      <c r="I17" s="44">
        <v>0</v>
      </c>
      <c r="J17" s="44">
        <f t="shared" ref="J17:J19" si="31">IF(D17="þ",SUM(E17,G17:I17),SUM(E17,F17,H17,I17))</f>
        <v>2</v>
      </c>
      <c r="K17" s="45">
        <f t="shared" ca="1" si="1"/>
        <v>8</v>
      </c>
      <c r="L17" s="44">
        <f t="shared" ref="L17:L19" ca="1" si="32">SUM(J17:K17)</f>
        <v>10</v>
      </c>
      <c r="M17" s="63">
        <v>20</v>
      </c>
      <c r="N17" s="66" t="str">
        <f t="shared" ref="N17:N19" ca="1" si="33">IF(K17&gt;(M17-1),"þ","ý")</f>
        <v>ý</v>
      </c>
      <c r="O17" s="174"/>
    </row>
    <row r="18" spans="1:15" x14ac:dyDescent="0.3">
      <c r="A18" s="121" t="s">
        <v>119</v>
      </c>
      <c r="B18" s="68" t="s">
        <v>149</v>
      </c>
      <c r="C18" s="44" t="s">
        <v>167</v>
      </c>
      <c r="D18" s="122" t="s">
        <v>115</v>
      </c>
      <c r="E18" s="121">
        <v>1</v>
      </c>
      <c r="F18" s="120">
        <v>1</v>
      </c>
      <c r="G18" s="119">
        <v>0</v>
      </c>
      <c r="H18" s="44">
        <v>0</v>
      </c>
      <c r="I18" s="44">
        <v>0</v>
      </c>
      <c r="J18" s="44">
        <f t="shared" si="31"/>
        <v>1</v>
      </c>
      <c r="K18" s="45">
        <f t="shared" ca="1" si="1"/>
        <v>17</v>
      </c>
      <c r="L18" s="44">
        <f t="shared" ca="1" si="32"/>
        <v>18</v>
      </c>
      <c r="M18" s="63">
        <v>20</v>
      </c>
      <c r="N18" s="66" t="str">
        <f t="shared" ca="1" si="33"/>
        <v>ý</v>
      </c>
      <c r="O18" s="174"/>
    </row>
    <row r="19" spans="1:15" x14ac:dyDescent="0.3">
      <c r="A19" s="117" t="s">
        <v>119</v>
      </c>
      <c r="B19" s="46" t="s">
        <v>116</v>
      </c>
      <c r="C19" s="46" t="s">
        <v>116</v>
      </c>
      <c r="D19" s="118" t="s">
        <v>79</v>
      </c>
      <c r="E19" s="117">
        <v>1</v>
      </c>
      <c r="F19" s="116">
        <v>1</v>
      </c>
      <c r="G19" s="115">
        <v>0</v>
      </c>
      <c r="H19" s="46">
        <v>0</v>
      </c>
      <c r="I19" s="46">
        <v>0</v>
      </c>
      <c r="J19" s="46">
        <f t="shared" si="31"/>
        <v>2</v>
      </c>
      <c r="K19" s="47">
        <f t="shared" ca="1" si="1"/>
        <v>15</v>
      </c>
      <c r="L19" s="46">
        <f t="shared" ca="1" si="32"/>
        <v>17</v>
      </c>
      <c r="M19" s="64">
        <v>20</v>
      </c>
      <c r="N19" s="65" t="str">
        <f t="shared" ca="1" si="33"/>
        <v>ý</v>
      </c>
      <c r="O19" s="206"/>
    </row>
    <row r="20" spans="1:15" x14ac:dyDescent="0.3">
      <c r="A20" s="121" t="s">
        <v>157</v>
      </c>
      <c r="B20" s="68" t="s">
        <v>158</v>
      </c>
      <c r="C20" s="44" t="s">
        <v>159</v>
      </c>
      <c r="D20" s="122" t="s">
        <v>79</v>
      </c>
      <c r="E20" s="121">
        <v>1</v>
      </c>
      <c r="F20" s="120">
        <v>2</v>
      </c>
      <c r="G20" s="119">
        <v>0</v>
      </c>
      <c r="H20" s="44">
        <v>0</v>
      </c>
      <c r="I20" s="44">
        <v>0</v>
      </c>
      <c r="J20" s="44">
        <f t="shared" ref="J20:J21" si="34">IF(D20="þ",SUM(E20,G20:I20),SUM(E20,F20,H20,I20))</f>
        <v>3</v>
      </c>
      <c r="K20" s="45">
        <f t="shared" ca="1" si="1"/>
        <v>19</v>
      </c>
      <c r="L20" s="44">
        <f t="shared" ref="L20:L21" ca="1" si="35">SUM(J20:K20)</f>
        <v>22</v>
      </c>
      <c r="M20" s="63">
        <v>20</v>
      </c>
      <c r="N20" s="66" t="str">
        <f t="shared" ref="N20:N21" ca="1" si="36">IF(K20&gt;(M20-1),"þ","ý")</f>
        <v>ý</v>
      </c>
      <c r="O20" s="174"/>
    </row>
    <row r="21" spans="1:15" x14ac:dyDescent="0.3">
      <c r="A21" s="117" t="s">
        <v>157</v>
      </c>
      <c r="B21" s="46" t="s">
        <v>116</v>
      </c>
      <c r="C21" s="46" t="s">
        <v>116</v>
      </c>
      <c r="D21" s="118" t="s">
        <v>79</v>
      </c>
      <c r="E21" s="117">
        <v>1</v>
      </c>
      <c r="F21" s="116">
        <v>2</v>
      </c>
      <c r="G21" s="115">
        <v>0</v>
      </c>
      <c r="H21" s="46">
        <v>0</v>
      </c>
      <c r="I21" s="46">
        <v>0</v>
      </c>
      <c r="J21" s="46">
        <f t="shared" si="34"/>
        <v>3</v>
      </c>
      <c r="K21" s="47">
        <f t="shared" ca="1" si="1"/>
        <v>20</v>
      </c>
      <c r="L21" s="46">
        <f t="shared" ca="1" si="35"/>
        <v>23</v>
      </c>
      <c r="M21" s="64">
        <v>20</v>
      </c>
      <c r="N21" s="65" t="str">
        <f t="shared" ca="1" si="36"/>
        <v>þ</v>
      </c>
      <c r="O21" s="206"/>
    </row>
    <row r="22" spans="1:15" x14ac:dyDescent="0.3">
      <c r="A22" s="208" t="s">
        <v>137</v>
      </c>
      <c r="B22" s="68" t="s">
        <v>152</v>
      </c>
      <c r="C22" s="44" t="s">
        <v>153</v>
      </c>
      <c r="D22" s="122" t="s">
        <v>79</v>
      </c>
      <c r="E22" s="121">
        <v>1</v>
      </c>
      <c r="F22" s="120">
        <v>1</v>
      </c>
      <c r="G22" s="119">
        <v>0</v>
      </c>
      <c r="H22" s="44">
        <v>0</v>
      </c>
      <c r="I22" s="44">
        <v>0</v>
      </c>
      <c r="J22" s="44">
        <f t="shared" ref="J22:J24" si="37">IF(D22="þ",SUM(E22,G22:I22),SUM(E22,F22,H22,I22))</f>
        <v>2</v>
      </c>
      <c r="K22" s="45">
        <f t="shared" ca="1" si="1"/>
        <v>8</v>
      </c>
      <c r="L22" s="44">
        <f t="shared" ref="L22:L24" ca="1" si="38">SUM(J22:K22)</f>
        <v>10</v>
      </c>
      <c r="M22" s="63">
        <v>20</v>
      </c>
      <c r="N22" s="66" t="str">
        <f t="shared" ref="N22:N24" ca="1" si="39">IF(K22&gt;(M22-1),"þ","ý")</f>
        <v>ý</v>
      </c>
      <c r="O22" s="174"/>
    </row>
    <row r="23" spans="1:15" x14ac:dyDescent="0.3">
      <c r="A23" s="208" t="s">
        <v>137</v>
      </c>
      <c r="B23" s="68" t="s">
        <v>149</v>
      </c>
      <c r="C23" s="44" t="s">
        <v>154</v>
      </c>
      <c r="D23" s="122" t="s">
        <v>115</v>
      </c>
      <c r="E23" s="121">
        <v>1</v>
      </c>
      <c r="F23" s="120">
        <v>1</v>
      </c>
      <c r="G23" s="119">
        <v>0</v>
      </c>
      <c r="H23" s="44">
        <v>0</v>
      </c>
      <c r="I23" s="44">
        <v>0</v>
      </c>
      <c r="J23" s="44">
        <f t="shared" si="37"/>
        <v>1</v>
      </c>
      <c r="K23" s="45">
        <f t="shared" ca="1" si="1"/>
        <v>18</v>
      </c>
      <c r="L23" s="44">
        <f t="shared" ca="1" si="38"/>
        <v>19</v>
      </c>
      <c r="M23" s="63">
        <v>20</v>
      </c>
      <c r="N23" s="66" t="str">
        <f t="shared" ca="1" si="39"/>
        <v>ý</v>
      </c>
      <c r="O23" s="174"/>
    </row>
    <row r="24" spans="1:15" x14ac:dyDescent="0.3">
      <c r="A24" s="209" t="s">
        <v>137</v>
      </c>
      <c r="B24" s="46" t="s">
        <v>116</v>
      </c>
      <c r="C24" s="46" t="s">
        <v>116</v>
      </c>
      <c r="D24" s="118" t="s">
        <v>79</v>
      </c>
      <c r="E24" s="117">
        <v>1</v>
      </c>
      <c r="F24" s="116">
        <v>1</v>
      </c>
      <c r="G24" s="115">
        <v>0</v>
      </c>
      <c r="H24" s="46">
        <v>0</v>
      </c>
      <c r="I24" s="46">
        <v>0</v>
      </c>
      <c r="J24" s="46">
        <f t="shared" si="37"/>
        <v>2</v>
      </c>
      <c r="K24" s="47">
        <f t="shared" ca="1" si="1"/>
        <v>8</v>
      </c>
      <c r="L24" s="46">
        <f t="shared" ca="1" si="38"/>
        <v>10</v>
      </c>
      <c r="M24" s="64">
        <v>20</v>
      </c>
      <c r="N24" s="65" t="str">
        <f t="shared" ca="1" si="39"/>
        <v>ý</v>
      </c>
      <c r="O24" s="206"/>
    </row>
    <row r="25" spans="1:15" x14ac:dyDescent="0.3">
      <c r="A25" s="208" t="s">
        <v>156</v>
      </c>
      <c r="B25" s="68" t="s">
        <v>168</v>
      </c>
      <c r="C25" s="44" t="s">
        <v>167</v>
      </c>
      <c r="D25" s="122" t="s">
        <v>79</v>
      </c>
      <c r="E25" s="121">
        <v>2</v>
      </c>
      <c r="F25" s="120">
        <v>-3</v>
      </c>
      <c r="G25" s="119">
        <v>1</v>
      </c>
      <c r="H25" s="44">
        <v>0</v>
      </c>
      <c r="I25" s="44">
        <v>0</v>
      </c>
      <c r="J25" s="44">
        <f t="shared" ref="J25:J27" si="40">IF(D25="þ",SUM(E25,G25:I25),SUM(E25,F25,H25,I25))</f>
        <v>-1</v>
      </c>
      <c r="K25" s="45">
        <f t="shared" ca="1" si="1"/>
        <v>6</v>
      </c>
      <c r="L25" s="44">
        <f t="shared" ref="L25:L27" ca="1" si="41">SUM(J25:K25)</f>
        <v>5</v>
      </c>
      <c r="M25" s="63">
        <v>20</v>
      </c>
      <c r="N25" s="66" t="str">
        <f t="shared" ref="N25:N27" ca="1" si="42">IF(K25&gt;(M25-1),"þ","ý")</f>
        <v>ý</v>
      </c>
      <c r="O25" s="174"/>
    </row>
    <row r="26" spans="1:15" x14ac:dyDescent="0.3">
      <c r="A26" s="208" t="s">
        <v>156</v>
      </c>
      <c r="B26" s="68" t="s">
        <v>168</v>
      </c>
      <c r="C26" s="44" t="s">
        <v>167</v>
      </c>
      <c r="D26" s="122" t="s">
        <v>79</v>
      </c>
      <c r="E26" s="121">
        <v>2</v>
      </c>
      <c r="F26" s="120">
        <v>-3</v>
      </c>
      <c r="G26" s="119">
        <v>1</v>
      </c>
      <c r="H26" s="44">
        <v>0</v>
      </c>
      <c r="I26" s="44">
        <v>0</v>
      </c>
      <c r="J26" s="44">
        <f t="shared" si="40"/>
        <v>-1</v>
      </c>
      <c r="K26" s="45">
        <f t="shared" ca="1" si="1"/>
        <v>1</v>
      </c>
      <c r="L26" s="44">
        <f t="shared" ca="1" si="41"/>
        <v>0</v>
      </c>
      <c r="M26" s="63">
        <v>20</v>
      </c>
      <c r="N26" s="66" t="str">
        <f t="shared" ca="1" si="42"/>
        <v>ý</v>
      </c>
      <c r="O26" s="174"/>
    </row>
    <row r="27" spans="1:15" x14ac:dyDescent="0.3">
      <c r="A27" s="209" t="s">
        <v>156</v>
      </c>
      <c r="B27" s="46" t="s">
        <v>116</v>
      </c>
      <c r="C27" s="46" t="s">
        <v>116</v>
      </c>
      <c r="D27" s="118" t="s">
        <v>79</v>
      </c>
      <c r="E27" s="117">
        <v>2</v>
      </c>
      <c r="F27" s="116">
        <v>7</v>
      </c>
      <c r="G27" s="115">
        <v>1</v>
      </c>
      <c r="H27" s="46">
        <v>0</v>
      </c>
      <c r="I27" s="46">
        <v>0</v>
      </c>
      <c r="J27" s="46">
        <f t="shared" si="40"/>
        <v>9</v>
      </c>
      <c r="K27" s="47">
        <f t="shared" ca="1" si="1"/>
        <v>15</v>
      </c>
      <c r="L27" s="46">
        <f t="shared" ca="1" si="41"/>
        <v>24</v>
      </c>
      <c r="M27" s="64">
        <v>20</v>
      </c>
      <c r="N27" s="65" t="str">
        <f t="shared" ca="1" si="42"/>
        <v>ý</v>
      </c>
      <c r="O27" s="206"/>
    </row>
  </sheetData>
  <conditionalFormatting sqref="K2:K3 K12">
    <cfRule type="cellIs" dxfId="139" priority="432" operator="greaterThanOrEqual">
      <formula>$M2</formula>
    </cfRule>
  </conditionalFormatting>
  <conditionalFormatting sqref="D2:D3">
    <cfRule type="cellIs" dxfId="138" priority="261" operator="equal">
      <formula>"þ"</formula>
    </cfRule>
  </conditionalFormatting>
  <conditionalFormatting sqref="N2:N3">
    <cfRule type="cellIs" dxfId="137" priority="262" operator="equal">
      <formula>"þ"</formula>
    </cfRule>
  </conditionalFormatting>
  <conditionalFormatting sqref="N2:N3">
    <cfRule type="cellIs" dxfId="136" priority="260" operator="equal">
      <formula>"þ"</formula>
    </cfRule>
  </conditionalFormatting>
  <conditionalFormatting sqref="D2:D3">
    <cfRule type="cellIs" dxfId="135" priority="259" operator="equal">
      <formula>"þ"</formula>
    </cfRule>
  </conditionalFormatting>
  <conditionalFormatting sqref="K4 K7:K8">
    <cfRule type="cellIs" dxfId="134" priority="196" operator="greaterThanOrEqual">
      <formula>$M4</formula>
    </cfRule>
  </conditionalFormatting>
  <conditionalFormatting sqref="N4 N7:N8">
    <cfRule type="cellIs" dxfId="133" priority="195" operator="equal">
      <formula>"þ"</formula>
    </cfRule>
  </conditionalFormatting>
  <conditionalFormatting sqref="N12">
    <cfRule type="cellIs" dxfId="132" priority="192" operator="equal">
      <formula>"þ"</formula>
    </cfRule>
  </conditionalFormatting>
  <conditionalFormatting sqref="K8:K9">
    <cfRule type="cellIs" dxfId="131" priority="186" operator="greaterThanOrEqual">
      <formula>$M8</formula>
    </cfRule>
  </conditionalFormatting>
  <conditionalFormatting sqref="N8:N9">
    <cfRule type="cellIs" dxfId="130" priority="185" operator="equal">
      <formula>"þ"</formula>
    </cfRule>
  </conditionalFormatting>
  <conditionalFormatting sqref="D7:D8">
    <cfRule type="cellIs" dxfId="129" priority="138" operator="equal">
      <formula>"þ"</formula>
    </cfRule>
  </conditionalFormatting>
  <conditionalFormatting sqref="D12">
    <cfRule type="cellIs" dxfId="128" priority="137" operator="equal">
      <formula>"þ"</formula>
    </cfRule>
  </conditionalFormatting>
  <conditionalFormatting sqref="D9">
    <cfRule type="cellIs" dxfId="127" priority="135" operator="equal">
      <formula>"þ"</formula>
    </cfRule>
  </conditionalFormatting>
  <conditionalFormatting sqref="K2:K3">
    <cfRule type="cellIs" dxfId="126" priority="129" operator="greaterThanOrEqual">
      <formula>$M2</formula>
    </cfRule>
  </conditionalFormatting>
  <conditionalFormatting sqref="N2:N3">
    <cfRule type="cellIs" dxfId="125" priority="128" operator="equal">
      <formula>"þ"</formula>
    </cfRule>
  </conditionalFormatting>
  <conditionalFormatting sqref="D2:D3">
    <cfRule type="cellIs" dxfId="124" priority="124" operator="equal">
      <formula>"þ"</formula>
    </cfRule>
  </conditionalFormatting>
  <conditionalFormatting sqref="D4">
    <cfRule type="cellIs" dxfId="123" priority="123" operator="equal">
      <formula>"þ"</formula>
    </cfRule>
  </conditionalFormatting>
  <conditionalFormatting sqref="K6">
    <cfRule type="cellIs" dxfId="122" priority="122" operator="greaterThanOrEqual">
      <formula>$M6</formula>
    </cfRule>
  </conditionalFormatting>
  <conditionalFormatting sqref="N6">
    <cfRule type="cellIs" dxfId="121" priority="121" operator="equal">
      <formula>"þ"</formula>
    </cfRule>
  </conditionalFormatting>
  <conditionalFormatting sqref="D6">
    <cfRule type="cellIs" dxfId="120" priority="120" operator="equal">
      <formula>"þ"</formula>
    </cfRule>
  </conditionalFormatting>
  <conditionalFormatting sqref="K14">
    <cfRule type="cellIs" dxfId="119" priority="119" operator="greaterThanOrEqual">
      <formula>$M14</formula>
    </cfRule>
  </conditionalFormatting>
  <conditionalFormatting sqref="D14">
    <cfRule type="cellIs" dxfId="118" priority="117" operator="equal">
      <formula>"þ"</formula>
    </cfRule>
  </conditionalFormatting>
  <conditionalFormatting sqref="N14">
    <cfRule type="cellIs" dxfId="117" priority="118" operator="equal">
      <formula>"þ"</formula>
    </cfRule>
  </conditionalFormatting>
  <conditionalFormatting sqref="N14">
    <cfRule type="cellIs" dxfId="116" priority="116" operator="equal">
      <formula>"þ"</formula>
    </cfRule>
  </conditionalFormatting>
  <conditionalFormatting sqref="D14">
    <cfRule type="cellIs" dxfId="115" priority="115" operator="equal">
      <formula>"þ"</formula>
    </cfRule>
  </conditionalFormatting>
  <conditionalFormatting sqref="K15">
    <cfRule type="cellIs" dxfId="114" priority="114" operator="greaterThanOrEqual">
      <formula>$M15</formula>
    </cfRule>
  </conditionalFormatting>
  <conditionalFormatting sqref="N15">
    <cfRule type="cellIs" dxfId="113" priority="113" operator="equal">
      <formula>"þ"</formula>
    </cfRule>
  </conditionalFormatting>
  <conditionalFormatting sqref="K14">
    <cfRule type="cellIs" dxfId="112" priority="112" operator="greaterThanOrEqual">
      <formula>$M14</formula>
    </cfRule>
  </conditionalFormatting>
  <conditionalFormatting sqref="N14">
    <cfRule type="cellIs" dxfId="111" priority="111" operator="equal">
      <formula>"þ"</formula>
    </cfRule>
  </conditionalFormatting>
  <conditionalFormatting sqref="D14">
    <cfRule type="cellIs" dxfId="110" priority="110" operator="equal">
      <formula>"þ"</formula>
    </cfRule>
  </conditionalFormatting>
  <conditionalFormatting sqref="D15">
    <cfRule type="cellIs" dxfId="109" priority="109" operator="equal">
      <formula>"þ"</formula>
    </cfRule>
  </conditionalFormatting>
  <conditionalFormatting sqref="K14">
    <cfRule type="cellIs" dxfId="108" priority="105" operator="greaterThanOrEqual">
      <formula>$M14</formula>
    </cfRule>
  </conditionalFormatting>
  <conditionalFormatting sqref="N14">
    <cfRule type="cellIs" dxfId="107" priority="104" operator="equal">
      <formula>"þ"</formula>
    </cfRule>
  </conditionalFormatting>
  <conditionalFormatting sqref="D14">
    <cfRule type="cellIs" dxfId="106" priority="103" operator="equal">
      <formula>"þ"</formula>
    </cfRule>
  </conditionalFormatting>
  <conditionalFormatting sqref="K15">
    <cfRule type="cellIs" dxfId="105" priority="102" operator="greaterThanOrEqual">
      <formula>$M15</formula>
    </cfRule>
  </conditionalFormatting>
  <conditionalFormatting sqref="D15">
    <cfRule type="cellIs" dxfId="104" priority="100" operator="equal">
      <formula>"þ"</formula>
    </cfRule>
  </conditionalFormatting>
  <conditionalFormatting sqref="N15">
    <cfRule type="cellIs" dxfId="103" priority="101" operator="equal">
      <formula>"þ"</formula>
    </cfRule>
  </conditionalFormatting>
  <conditionalFormatting sqref="N15">
    <cfRule type="cellIs" dxfId="102" priority="99" operator="equal">
      <formula>"þ"</formula>
    </cfRule>
  </conditionalFormatting>
  <conditionalFormatting sqref="D15">
    <cfRule type="cellIs" dxfId="101" priority="98" operator="equal">
      <formula>"þ"</formula>
    </cfRule>
  </conditionalFormatting>
  <conditionalFormatting sqref="K15">
    <cfRule type="cellIs" dxfId="100" priority="95" operator="greaterThanOrEqual">
      <formula>$M15</formula>
    </cfRule>
  </conditionalFormatting>
  <conditionalFormatting sqref="N15">
    <cfRule type="cellIs" dxfId="99" priority="94" operator="equal">
      <formula>"þ"</formula>
    </cfRule>
  </conditionalFormatting>
  <conditionalFormatting sqref="D15">
    <cfRule type="cellIs" dxfId="98" priority="93" operator="equal">
      <formula>"þ"</formula>
    </cfRule>
  </conditionalFormatting>
  <conditionalFormatting sqref="K16">
    <cfRule type="cellIs" dxfId="97" priority="91" operator="greaterThanOrEqual">
      <formula>$M16</formula>
    </cfRule>
  </conditionalFormatting>
  <conditionalFormatting sqref="N16">
    <cfRule type="cellIs" dxfId="96" priority="90" operator="equal">
      <formula>"þ"</formula>
    </cfRule>
  </conditionalFormatting>
  <conditionalFormatting sqref="D16">
    <cfRule type="cellIs" dxfId="95" priority="89" operator="equal">
      <formula>"þ"</formula>
    </cfRule>
  </conditionalFormatting>
  <conditionalFormatting sqref="D12">
    <cfRule type="cellIs" dxfId="94" priority="88" operator="equal">
      <formula>"þ"</formula>
    </cfRule>
  </conditionalFormatting>
  <conditionalFormatting sqref="K11">
    <cfRule type="cellIs" dxfId="93" priority="84" operator="greaterThanOrEqual">
      <formula>$M11</formula>
    </cfRule>
  </conditionalFormatting>
  <conditionalFormatting sqref="N11">
    <cfRule type="cellIs" dxfId="92" priority="83" operator="equal">
      <formula>"þ"</formula>
    </cfRule>
  </conditionalFormatting>
  <conditionalFormatting sqref="D11">
    <cfRule type="cellIs" dxfId="91" priority="82" operator="equal">
      <formula>"þ"</formula>
    </cfRule>
  </conditionalFormatting>
  <conditionalFormatting sqref="K17">
    <cfRule type="cellIs" dxfId="90" priority="81" operator="greaterThanOrEqual">
      <formula>$M17</formula>
    </cfRule>
  </conditionalFormatting>
  <conditionalFormatting sqref="N17">
    <cfRule type="cellIs" dxfId="89" priority="80" operator="equal">
      <formula>"þ"</formula>
    </cfRule>
  </conditionalFormatting>
  <conditionalFormatting sqref="D17">
    <cfRule type="cellIs" dxfId="88" priority="79" operator="equal">
      <formula>"þ"</formula>
    </cfRule>
  </conditionalFormatting>
  <conditionalFormatting sqref="K18">
    <cfRule type="cellIs" dxfId="87" priority="78" operator="greaterThanOrEqual">
      <formula>$M18</formula>
    </cfRule>
  </conditionalFormatting>
  <conditionalFormatting sqref="N18">
    <cfRule type="cellIs" dxfId="86" priority="77" operator="equal">
      <formula>"þ"</formula>
    </cfRule>
  </conditionalFormatting>
  <conditionalFormatting sqref="D18">
    <cfRule type="cellIs" dxfId="85" priority="76" operator="equal">
      <formula>"þ"</formula>
    </cfRule>
  </conditionalFormatting>
  <conditionalFormatting sqref="K17">
    <cfRule type="cellIs" dxfId="84" priority="75" operator="greaterThanOrEqual">
      <formula>$M17</formula>
    </cfRule>
  </conditionalFormatting>
  <conditionalFormatting sqref="D17">
    <cfRule type="cellIs" dxfId="83" priority="73" operator="equal">
      <formula>"þ"</formula>
    </cfRule>
  </conditionalFormatting>
  <conditionalFormatting sqref="N17">
    <cfRule type="cellIs" dxfId="82" priority="74" operator="equal">
      <formula>"þ"</formula>
    </cfRule>
  </conditionalFormatting>
  <conditionalFormatting sqref="N17">
    <cfRule type="cellIs" dxfId="81" priority="72" operator="equal">
      <formula>"þ"</formula>
    </cfRule>
  </conditionalFormatting>
  <conditionalFormatting sqref="D17">
    <cfRule type="cellIs" dxfId="80" priority="71" operator="equal">
      <formula>"þ"</formula>
    </cfRule>
  </conditionalFormatting>
  <conditionalFormatting sqref="K18">
    <cfRule type="cellIs" dxfId="79" priority="70" operator="greaterThanOrEqual">
      <formula>$M18</formula>
    </cfRule>
  </conditionalFormatting>
  <conditionalFormatting sqref="N18">
    <cfRule type="cellIs" dxfId="78" priority="69" operator="equal">
      <formula>"þ"</formula>
    </cfRule>
  </conditionalFormatting>
  <conditionalFormatting sqref="K17">
    <cfRule type="cellIs" dxfId="77" priority="68" operator="greaterThanOrEqual">
      <formula>$M17</formula>
    </cfRule>
  </conditionalFormatting>
  <conditionalFormatting sqref="N17">
    <cfRule type="cellIs" dxfId="76" priority="67" operator="equal">
      <formula>"þ"</formula>
    </cfRule>
  </conditionalFormatting>
  <conditionalFormatting sqref="D17">
    <cfRule type="cellIs" dxfId="75" priority="66" operator="equal">
      <formula>"þ"</formula>
    </cfRule>
  </conditionalFormatting>
  <conditionalFormatting sqref="D18">
    <cfRule type="cellIs" dxfId="74" priority="65" operator="equal">
      <formula>"þ"</formula>
    </cfRule>
  </conditionalFormatting>
  <conditionalFormatting sqref="K19">
    <cfRule type="cellIs" dxfId="73" priority="64" operator="greaterThanOrEqual">
      <formula>$M19</formula>
    </cfRule>
  </conditionalFormatting>
  <conditionalFormatting sqref="N19">
    <cfRule type="cellIs" dxfId="72" priority="63" operator="equal">
      <formula>"þ"</formula>
    </cfRule>
  </conditionalFormatting>
  <conditionalFormatting sqref="D19">
    <cfRule type="cellIs" dxfId="71" priority="62" operator="equal">
      <formula>"þ"</formula>
    </cfRule>
  </conditionalFormatting>
  <conditionalFormatting sqref="K5">
    <cfRule type="cellIs" dxfId="70" priority="61" operator="greaterThanOrEqual">
      <formula>$M5</formula>
    </cfRule>
  </conditionalFormatting>
  <conditionalFormatting sqref="N5">
    <cfRule type="cellIs" dxfId="69" priority="60" operator="equal">
      <formula>"þ"</formula>
    </cfRule>
  </conditionalFormatting>
  <conditionalFormatting sqref="D5">
    <cfRule type="cellIs" dxfId="68" priority="59" operator="equal">
      <formula>"þ"</formula>
    </cfRule>
  </conditionalFormatting>
  <conditionalFormatting sqref="K10">
    <cfRule type="cellIs" dxfId="67" priority="58" operator="greaterThanOrEqual">
      <formula>$M10</formula>
    </cfRule>
  </conditionalFormatting>
  <conditionalFormatting sqref="N10">
    <cfRule type="cellIs" dxfId="66" priority="57" operator="equal">
      <formula>"þ"</formula>
    </cfRule>
  </conditionalFormatting>
  <conditionalFormatting sqref="D10">
    <cfRule type="cellIs" dxfId="65" priority="56" operator="equal">
      <formula>"þ"</formula>
    </cfRule>
  </conditionalFormatting>
  <conditionalFormatting sqref="K13">
    <cfRule type="cellIs" dxfId="64" priority="55" operator="greaterThanOrEqual">
      <formula>$M13</formula>
    </cfRule>
  </conditionalFormatting>
  <conditionalFormatting sqref="N13">
    <cfRule type="cellIs" dxfId="63" priority="54" operator="equal">
      <formula>"þ"</formula>
    </cfRule>
  </conditionalFormatting>
  <conditionalFormatting sqref="K13">
    <cfRule type="cellIs" dxfId="62" priority="53" operator="greaterThanOrEqual">
      <formula>$M13</formula>
    </cfRule>
  </conditionalFormatting>
  <conditionalFormatting sqref="N13">
    <cfRule type="cellIs" dxfId="61" priority="52" operator="equal">
      <formula>"þ"</formula>
    </cfRule>
  </conditionalFormatting>
  <conditionalFormatting sqref="D13">
    <cfRule type="cellIs" dxfId="60" priority="51" operator="equal">
      <formula>"þ"</formula>
    </cfRule>
  </conditionalFormatting>
  <conditionalFormatting sqref="D13">
    <cfRule type="cellIs" dxfId="59" priority="50" operator="equal">
      <formula>"þ"</formula>
    </cfRule>
  </conditionalFormatting>
  <conditionalFormatting sqref="K22">
    <cfRule type="cellIs" dxfId="58" priority="49" operator="greaterThanOrEqual">
      <formula>$M22</formula>
    </cfRule>
  </conditionalFormatting>
  <conditionalFormatting sqref="N22">
    <cfRule type="cellIs" dxfId="57" priority="48" operator="equal">
      <formula>"þ"</formula>
    </cfRule>
  </conditionalFormatting>
  <conditionalFormatting sqref="D22">
    <cfRule type="cellIs" dxfId="56" priority="47" operator="equal">
      <formula>"þ"</formula>
    </cfRule>
  </conditionalFormatting>
  <conditionalFormatting sqref="K23">
    <cfRule type="cellIs" dxfId="55" priority="46" operator="greaterThanOrEqual">
      <formula>$M23</formula>
    </cfRule>
  </conditionalFormatting>
  <conditionalFormatting sqref="N23">
    <cfRule type="cellIs" dxfId="54" priority="45" operator="equal">
      <formula>"þ"</formula>
    </cfRule>
  </conditionalFormatting>
  <conditionalFormatting sqref="D23">
    <cfRule type="cellIs" dxfId="53" priority="44" operator="equal">
      <formula>"þ"</formula>
    </cfRule>
  </conditionalFormatting>
  <conditionalFormatting sqref="K22">
    <cfRule type="cellIs" dxfId="52" priority="43" operator="greaterThanOrEqual">
      <formula>$M22</formula>
    </cfRule>
  </conditionalFormatting>
  <conditionalFormatting sqref="D22">
    <cfRule type="cellIs" dxfId="51" priority="41" operator="equal">
      <formula>"þ"</formula>
    </cfRule>
  </conditionalFormatting>
  <conditionalFormatting sqref="N22">
    <cfRule type="cellIs" dxfId="50" priority="42" operator="equal">
      <formula>"þ"</formula>
    </cfRule>
  </conditionalFormatting>
  <conditionalFormatting sqref="N22">
    <cfRule type="cellIs" dxfId="49" priority="40" operator="equal">
      <formula>"þ"</formula>
    </cfRule>
  </conditionalFormatting>
  <conditionalFormatting sqref="D22">
    <cfRule type="cellIs" dxfId="48" priority="39" operator="equal">
      <formula>"þ"</formula>
    </cfRule>
  </conditionalFormatting>
  <conditionalFormatting sqref="K23">
    <cfRule type="cellIs" dxfId="47" priority="38" operator="greaterThanOrEqual">
      <formula>$M23</formula>
    </cfRule>
  </conditionalFormatting>
  <conditionalFormatting sqref="N23">
    <cfRule type="cellIs" dxfId="46" priority="37" operator="equal">
      <formula>"þ"</formula>
    </cfRule>
  </conditionalFormatting>
  <conditionalFormatting sqref="K22">
    <cfRule type="cellIs" dxfId="45" priority="36" operator="greaterThanOrEqual">
      <formula>$M22</formula>
    </cfRule>
  </conditionalFormatting>
  <conditionalFormatting sqref="N22">
    <cfRule type="cellIs" dxfId="44" priority="35" operator="equal">
      <formula>"þ"</formula>
    </cfRule>
  </conditionalFormatting>
  <conditionalFormatting sqref="D22">
    <cfRule type="cellIs" dxfId="43" priority="34" operator="equal">
      <formula>"þ"</formula>
    </cfRule>
  </conditionalFormatting>
  <conditionalFormatting sqref="D23">
    <cfRule type="cellIs" dxfId="42" priority="33" operator="equal">
      <formula>"þ"</formula>
    </cfRule>
  </conditionalFormatting>
  <conditionalFormatting sqref="K24">
    <cfRule type="cellIs" dxfId="41" priority="32" operator="greaterThanOrEqual">
      <formula>$M24</formula>
    </cfRule>
  </conditionalFormatting>
  <conditionalFormatting sqref="N24">
    <cfRule type="cellIs" dxfId="40" priority="31" operator="equal">
      <formula>"þ"</formula>
    </cfRule>
  </conditionalFormatting>
  <conditionalFormatting sqref="D24">
    <cfRule type="cellIs" dxfId="39" priority="30" operator="equal">
      <formula>"þ"</formula>
    </cfRule>
  </conditionalFormatting>
  <conditionalFormatting sqref="K20">
    <cfRule type="cellIs" dxfId="38" priority="29" operator="greaterThanOrEqual">
      <formula>$M20</formula>
    </cfRule>
  </conditionalFormatting>
  <conditionalFormatting sqref="N20">
    <cfRule type="cellIs" dxfId="37" priority="28" operator="equal">
      <formula>"þ"</formula>
    </cfRule>
  </conditionalFormatting>
  <conditionalFormatting sqref="D20">
    <cfRule type="cellIs" dxfId="36" priority="27" operator="equal">
      <formula>"þ"</formula>
    </cfRule>
  </conditionalFormatting>
  <conditionalFormatting sqref="K20">
    <cfRule type="cellIs" dxfId="35" priority="26" operator="greaterThanOrEqual">
      <formula>$M20</formula>
    </cfRule>
  </conditionalFormatting>
  <conditionalFormatting sqref="N20">
    <cfRule type="cellIs" dxfId="34" priority="25" operator="equal">
      <formula>"þ"</formula>
    </cfRule>
  </conditionalFormatting>
  <conditionalFormatting sqref="D20">
    <cfRule type="cellIs" dxfId="33" priority="24" operator="equal">
      <formula>"þ"</formula>
    </cfRule>
  </conditionalFormatting>
  <conditionalFormatting sqref="K21">
    <cfRule type="cellIs" dxfId="32" priority="23" operator="greaterThanOrEqual">
      <formula>$M21</formula>
    </cfRule>
  </conditionalFormatting>
  <conditionalFormatting sqref="N21">
    <cfRule type="cellIs" dxfId="31" priority="22" operator="equal">
      <formula>"þ"</formula>
    </cfRule>
  </conditionalFormatting>
  <conditionalFormatting sqref="D21">
    <cfRule type="cellIs" dxfId="30" priority="21" operator="equal">
      <formula>"þ"</formula>
    </cfRule>
  </conditionalFormatting>
  <conditionalFormatting sqref="K25">
    <cfRule type="cellIs" dxfId="29" priority="20" operator="greaterThanOrEqual">
      <formula>$M25</formula>
    </cfRule>
  </conditionalFormatting>
  <conditionalFormatting sqref="N25">
    <cfRule type="cellIs" dxfId="28" priority="19" operator="equal">
      <formula>"þ"</formula>
    </cfRule>
  </conditionalFormatting>
  <conditionalFormatting sqref="D25">
    <cfRule type="cellIs" dxfId="27" priority="18" operator="equal">
      <formula>"þ"</formula>
    </cfRule>
  </conditionalFormatting>
  <conditionalFormatting sqref="K26">
    <cfRule type="cellIs" dxfId="26" priority="17" operator="greaterThanOrEqual">
      <formula>$M26</formula>
    </cfRule>
  </conditionalFormatting>
  <conditionalFormatting sqref="N26">
    <cfRule type="cellIs" dxfId="25" priority="16" operator="equal">
      <formula>"þ"</formula>
    </cfRule>
  </conditionalFormatting>
  <conditionalFormatting sqref="D26">
    <cfRule type="cellIs" dxfId="24" priority="15" operator="equal">
      <formula>"þ"</formula>
    </cfRule>
  </conditionalFormatting>
  <conditionalFormatting sqref="K25">
    <cfRule type="cellIs" dxfId="23" priority="14" operator="greaterThanOrEqual">
      <formula>$M25</formula>
    </cfRule>
  </conditionalFormatting>
  <conditionalFormatting sqref="D25">
    <cfRule type="cellIs" dxfId="22" priority="12" operator="equal">
      <formula>"þ"</formula>
    </cfRule>
  </conditionalFormatting>
  <conditionalFormatting sqref="N25">
    <cfRule type="cellIs" dxfId="21" priority="13" operator="equal">
      <formula>"þ"</formula>
    </cfRule>
  </conditionalFormatting>
  <conditionalFormatting sqref="N25">
    <cfRule type="cellIs" dxfId="20" priority="11" operator="equal">
      <formula>"þ"</formula>
    </cfRule>
  </conditionalFormatting>
  <conditionalFormatting sqref="D25">
    <cfRule type="cellIs" dxfId="19" priority="10" operator="equal">
      <formula>"þ"</formula>
    </cfRule>
  </conditionalFormatting>
  <conditionalFormatting sqref="K26">
    <cfRule type="cellIs" dxfId="18" priority="9" operator="greaterThanOrEqual">
      <formula>$M26</formula>
    </cfRule>
  </conditionalFormatting>
  <conditionalFormatting sqref="N26">
    <cfRule type="cellIs" dxfId="17" priority="8" operator="equal">
      <formula>"þ"</formula>
    </cfRule>
  </conditionalFormatting>
  <conditionalFormatting sqref="K25">
    <cfRule type="cellIs" dxfId="16" priority="7" operator="greaterThanOrEqual">
      <formula>$M25</formula>
    </cfRule>
  </conditionalFormatting>
  <conditionalFormatting sqref="N25">
    <cfRule type="cellIs" dxfId="15" priority="6" operator="equal">
      <formula>"þ"</formula>
    </cfRule>
  </conditionalFormatting>
  <conditionalFormatting sqref="D25">
    <cfRule type="cellIs" dxfId="14" priority="5" operator="equal">
      <formula>"þ"</formula>
    </cfRule>
  </conditionalFormatting>
  <conditionalFormatting sqref="D26">
    <cfRule type="cellIs" dxfId="13" priority="4" operator="equal">
      <formula>"þ"</formula>
    </cfRule>
  </conditionalFormatting>
  <conditionalFormatting sqref="K27">
    <cfRule type="cellIs" dxfId="12" priority="3" operator="greaterThanOrEqual">
      <formula>$M27</formula>
    </cfRule>
  </conditionalFormatting>
  <conditionalFormatting sqref="N27">
    <cfRule type="cellIs" dxfId="11" priority="2" operator="equal">
      <formula>"þ"</formula>
    </cfRule>
  </conditionalFormatting>
  <conditionalFormatting sqref="D27">
    <cfRule type="cellIs" dxfId="10" priority="1" operator="equal">
      <formula>"þ"</formula>
    </cfRule>
  </conditionalFormatting>
  <pageMargins left="0.7" right="0.7" top="0.75" bottom="0.75" header="0.3" footer="0.3"/>
  <pageSetup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18"/>
  <sheetViews>
    <sheetView showGridLines="0" zoomScaleNormal="100" workbookViewId="0">
      <pane ySplit="1" topLeftCell="A2" activePane="bottomLeft" state="frozen"/>
      <selection pane="bottomLeft" activeCell="A2" sqref="A2"/>
    </sheetView>
  </sheetViews>
  <sheetFormatPr defaultColWidth="4" defaultRowHeight="15.6" x14ac:dyDescent="0.3"/>
  <cols>
    <col min="1" max="1" width="16.69921875" style="18" bestFit="1" customWidth="1"/>
    <col min="2" max="2" width="8.09765625" style="18" bestFit="1" customWidth="1"/>
    <col min="3" max="3" width="6.19921875" style="18" bestFit="1" customWidth="1"/>
    <col min="4" max="4" width="4.296875" style="18" bestFit="1" customWidth="1"/>
    <col min="5" max="5" width="6.296875" style="18" bestFit="1" customWidth="1"/>
    <col min="6" max="6" width="4" style="18"/>
    <col min="7" max="7" width="9.5" style="18" bestFit="1" customWidth="1"/>
    <col min="8" max="8" width="8.09765625" style="18" bestFit="1" customWidth="1"/>
    <col min="9" max="9" width="6.19921875" style="18" bestFit="1" customWidth="1"/>
    <col min="10" max="10" width="4.296875" style="18" bestFit="1" customWidth="1"/>
    <col min="11" max="11" width="6.296875" style="18" bestFit="1" customWidth="1"/>
    <col min="12" max="16384" width="4" style="18"/>
  </cols>
  <sheetData>
    <row r="1" spans="1:11" s="19" customFormat="1" x14ac:dyDescent="0.3">
      <c r="A1" s="87" t="s">
        <v>0</v>
      </c>
      <c r="B1" s="87" t="s">
        <v>62</v>
      </c>
      <c r="C1" s="87" t="s">
        <v>37</v>
      </c>
      <c r="D1" s="88" t="s">
        <v>3</v>
      </c>
      <c r="E1" s="87" t="s">
        <v>102</v>
      </c>
      <c r="F1" s="18"/>
      <c r="G1" s="87" t="s">
        <v>0</v>
      </c>
      <c r="H1" s="87" t="s">
        <v>98</v>
      </c>
      <c r="I1" s="87" t="s">
        <v>37</v>
      </c>
      <c r="J1" s="88" t="s">
        <v>3</v>
      </c>
      <c r="K1" s="87" t="s">
        <v>102</v>
      </c>
    </row>
    <row r="2" spans="1:11" x14ac:dyDescent="0.3">
      <c r="A2" s="152" t="s">
        <v>117</v>
      </c>
      <c r="B2" s="5" t="s">
        <v>38</v>
      </c>
      <c r="C2" s="160">
        <v>4</v>
      </c>
      <c r="D2" s="90">
        <f t="shared" ref="D2:D7" ca="1" si="0">RANDBETWEEN(1,20)</f>
        <v>16</v>
      </c>
      <c r="E2" s="89">
        <f t="shared" ref="E2:E7" ca="1" si="1">D2+C2</f>
        <v>20</v>
      </c>
      <c r="G2" s="154" t="s">
        <v>156</v>
      </c>
      <c r="H2" s="5" t="s">
        <v>38</v>
      </c>
      <c r="I2" s="204"/>
      <c r="J2" s="45">
        <f t="shared" ref="J2:J10" ca="1" si="2">RANDBETWEEN(1,20)</f>
        <v>11</v>
      </c>
      <c r="K2" s="44">
        <f t="shared" ref="K2:K4" ca="1" si="3">J2+I2</f>
        <v>11</v>
      </c>
    </row>
    <row r="3" spans="1:11" x14ac:dyDescent="0.3">
      <c r="A3" s="151" t="s">
        <v>117</v>
      </c>
      <c r="B3" s="5" t="s">
        <v>39</v>
      </c>
      <c r="C3" s="160">
        <v>6</v>
      </c>
      <c r="D3" s="45">
        <f t="shared" ca="1" si="0"/>
        <v>5</v>
      </c>
      <c r="E3" s="44">
        <f t="shared" ca="1" si="1"/>
        <v>11</v>
      </c>
      <c r="G3" s="154" t="s">
        <v>156</v>
      </c>
      <c r="H3" s="5" t="s">
        <v>39</v>
      </c>
      <c r="I3" s="204"/>
      <c r="J3" s="45">
        <f t="shared" ca="1" si="2"/>
        <v>15</v>
      </c>
      <c r="K3" s="44">
        <f t="shared" ca="1" si="3"/>
        <v>15</v>
      </c>
    </row>
    <row r="4" spans="1:11" x14ac:dyDescent="0.3">
      <c r="A4" s="153" t="s">
        <v>117</v>
      </c>
      <c r="B4" s="91" t="s">
        <v>40</v>
      </c>
      <c r="C4" s="161">
        <v>8</v>
      </c>
      <c r="D4" s="47">
        <f t="shared" ca="1" si="0"/>
        <v>6</v>
      </c>
      <c r="E4" s="46">
        <f t="shared" ca="1" si="1"/>
        <v>14</v>
      </c>
      <c r="G4" s="155" t="s">
        <v>156</v>
      </c>
      <c r="H4" s="91" t="s">
        <v>40</v>
      </c>
      <c r="I4" s="205"/>
      <c r="J4" s="47">
        <f t="shared" ca="1" si="2"/>
        <v>18</v>
      </c>
      <c r="K4" s="46">
        <f t="shared" ca="1" si="3"/>
        <v>18</v>
      </c>
    </row>
    <row r="5" spans="1:11" x14ac:dyDescent="0.3">
      <c r="A5" s="152" t="s">
        <v>118</v>
      </c>
      <c r="B5" s="5" t="s">
        <v>38</v>
      </c>
      <c r="C5" s="160">
        <v>8</v>
      </c>
      <c r="D5" s="90">
        <f t="shared" ca="1" si="0"/>
        <v>12</v>
      </c>
      <c r="E5" s="89">
        <f t="shared" ca="1" si="1"/>
        <v>20</v>
      </c>
      <c r="G5" s="154"/>
      <c r="H5" s="5" t="s">
        <v>38</v>
      </c>
      <c r="I5" s="193"/>
      <c r="J5" s="45">
        <f t="shared" ca="1" si="2"/>
        <v>8</v>
      </c>
      <c r="K5" s="44">
        <f t="shared" ref="K5:K10" ca="1" si="4">J5+I5</f>
        <v>8</v>
      </c>
    </row>
    <row r="6" spans="1:11" x14ac:dyDescent="0.3">
      <c r="A6" s="151" t="s">
        <v>118</v>
      </c>
      <c r="B6" s="5" t="s">
        <v>39</v>
      </c>
      <c r="C6" s="160">
        <v>4</v>
      </c>
      <c r="D6" s="45">
        <f t="shared" ca="1" si="0"/>
        <v>11</v>
      </c>
      <c r="E6" s="44">
        <f t="shared" ca="1" si="1"/>
        <v>15</v>
      </c>
      <c r="G6" s="154"/>
      <c r="H6" s="5" t="s">
        <v>39</v>
      </c>
      <c r="I6" s="193"/>
      <c r="J6" s="45">
        <f t="shared" ca="1" si="2"/>
        <v>14</v>
      </c>
      <c r="K6" s="44">
        <f t="shared" ca="1" si="4"/>
        <v>14</v>
      </c>
    </row>
    <row r="7" spans="1:11" x14ac:dyDescent="0.3">
      <c r="A7" s="153" t="s">
        <v>118</v>
      </c>
      <c r="B7" s="91" t="s">
        <v>40</v>
      </c>
      <c r="C7" s="161">
        <v>8</v>
      </c>
      <c r="D7" s="47">
        <f t="shared" ca="1" si="0"/>
        <v>13</v>
      </c>
      <c r="E7" s="46">
        <f t="shared" ca="1" si="1"/>
        <v>21</v>
      </c>
      <c r="G7" s="155"/>
      <c r="H7" s="91" t="s">
        <v>40</v>
      </c>
      <c r="I7" s="194"/>
      <c r="J7" s="47">
        <f t="shared" ca="1" si="2"/>
        <v>9</v>
      </c>
      <c r="K7" s="46">
        <f t="shared" ca="1" si="4"/>
        <v>9</v>
      </c>
    </row>
    <row r="8" spans="1:11" x14ac:dyDescent="0.3">
      <c r="A8" s="152" t="s">
        <v>121</v>
      </c>
      <c r="B8" s="5" t="s">
        <v>38</v>
      </c>
      <c r="C8" s="160">
        <v>8</v>
      </c>
      <c r="D8" s="90">
        <f t="shared" ref="D8:D18" ca="1" si="5">RANDBETWEEN(1,20)</f>
        <v>7</v>
      </c>
      <c r="E8" s="89">
        <f t="shared" ref="E8:E16" ca="1" si="6">D8+C8</f>
        <v>15</v>
      </c>
      <c r="G8" s="154"/>
      <c r="H8" s="5" t="s">
        <v>38</v>
      </c>
      <c r="I8" s="193"/>
      <c r="J8" s="45">
        <f t="shared" ca="1" si="2"/>
        <v>1</v>
      </c>
      <c r="K8" s="44">
        <f t="shared" ca="1" si="4"/>
        <v>1</v>
      </c>
    </row>
    <row r="9" spans="1:11" x14ac:dyDescent="0.3">
      <c r="A9" s="151" t="s">
        <v>121</v>
      </c>
      <c r="B9" s="5" t="s">
        <v>39</v>
      </c>
      <c r="C9" s="160">
        <v>6</v>
      </c>
      <c r="D9" s="45">
        <f t="shared" ca="1" si="5"/>
        <v>15</v>
      </c>
      <c r="E9" s="44">
        <f t="shared" ca="1" si="6"/>
        <v>21</v>
      </c>
      <c r="G9" s="154"/>
      <c r="H9" s="5" t="s">
        <v>39</v>
      </c>
      <c r="I9" s="193"/>
      <c r="J9" s="45">
        <f t="shared" ca="1" si="2"/>
        <v>17</v>
      </c>
      <c r="K9" s="44">
        <f t="shared" ca="1" si="4"/>
        <v>17</v>
      </c>
    </row>
    <row r="10" spans="1:11" x14ac:dyDescent="0.3">
      <c r="A10" s="153" t="s">
        <v>121</v>
      </c>
      <c r="B10" s="91" t="s">
        <v>40</v>
      </c>
      <c r="C10" s="161">
        <v>4</v>
      </c>
      <c r="D10" s="47">
        <f t="shared" ca="1" si="5"/>
        <v>17</v>
      </c>
      <c r="E10" s="46">
        <f t="shared" ca="1" si="6"/>
        <v>21</v>
      </c>
      <c r="G10" s="155"/>
      <c r="H10" s="91" t="s">
        <v>40</v>
      </c>
      <c r="I10" s="194"/>
      <c r="J10" s="47">
        <f t="shared" ca="1" si="2"/>
        <v>15</v>
      </c>
      <c r="K10" s="46">
        <f t="shared" ca="1" si="4"/>
        <v>15</v>
      </c>
    </row>
    <row r="11" spans="1:11" x14ac:dyDescent="0.3">
      <c r="A11" s="152" t="s">
        <v>120</v>
      </c>
      <c r="B11" s="5" t="s">
        <v>38</v>
      </c>
      <c r="C11" s="160">
        <v>2</v>
      </c>
      <c r="D11" s="90">
        <f t="shared" ca="1" si="5"/>
        <v>3</v>
      </c>
      <c r="E11" s="89">
        <f t="shared" ca="1" si="6"/>
        <v>5</v>
      </c>
      <c r="G11" s="154"/>
      <c r="H11" s="5" t="s">
        <v>38</v>
      </c>
      <c r="I11" s="193"/>
      <c r="J11" s="45">
        <f t="shared" ref="J11:J17" ca="1" si="7">RANDBETWEEN(1,20)</f>
        <v>8</v>
      </c>
      <c r="K11" s="44">
        <f t="shared" ref="K11:K17" ca="1" si="8">J11+I11</f>
        <v>8</v>
      </c>
    </row>
    <row r="12" spans="1:11" x14ac:dyDescent="0.3">
      <c r="A12" s="151" t="s">
        <v>120</v>
      </c>
      <c r="B12" s="5" t="s">
        <v>39</v>
      </c>
      <c r="C12" s="160">
        <v>5</v>
      </c>
      <c r="D12" s="45">
        <f t="shared" ca="1" si="5"/>
        <v>3</v>
      </c>
      <c r="E12" s="44">
        <f t="shared" ca="1" si="6"/>
        <v>8</v>
      </c>
      <c r="G12" s="154"/>
      <c r="H12" s="5" t="s">
        <v>39</v>
      </c>
      <c r="I12" s="193"/>
      <c r="J12" s="45">
        <f t="shared" ca="1" si="7"/>
        <v>1</v>
      </c>
      <c r="K12" s="44">
        <f t="shared" ca="1" si="8"/>
        <v>1</v>
      </c>
    </row>
    <row r="13" spans="1:11" x14ac:dyDescent="0.3">
      <c r="A13" s="153" t="s">
        <v>120</v>
      </c>
      <c r="B13" s="91" t="s">
        <v>40</v>
      </c>
      <c r="C13" s="161">
        <v>1</v>
      </c>
      <c r="D13" s="47">
        <f t="shared" ca="1" si="5"/>
        <v>2</v>
      </c>
      <c r="E13" s="46">
        <f t="shared" ca="1" si="6"/>
        <v>3</v>
      </c>
      <c r="G13" s="155"/>
      <c r="H13" s="91" t="s">
        <v>40</v>
      </c>
      <c r="I13" s="194"/>
      <c r="J13" s="47">
        <f t="shared" ca="1" si="7"/>
        <v>3</v>
      </c>
      <c r="K13" s="46">
        <f t="shared" ca="1" si="8"/>
        <v>3</v>
      </c>
    </row>
    <row r="14" spans="1:11" x14ac:dyDescent="0.3">
      <c r="A14" s="152" t="s">
        <v>119</v>
      </c>
      <c r="B14" s="5" t="s">
        <v>38</v>
      </c>
      <c r="C14" s="160">
        <v>2</v>
      </c>
      <c r="D14" s="90">
        <f t="shared" ca="1" si="5"/>
        <v>7</v>
      </c>
      <c r="E14" s="89">
        <f t="shared" ca="1" si="6"/>
        <v>9</v>
      </c>
      <c r="G14" s="154"/>
      <c r="H14" s="5" t="s">
        <v>38</v>
      </c>
      <c r="I14" s="193"/>
      <c r="J14" s="45">
        <f t="shared" ca="1" si="7"/>
        <v>10</v>
      </c>
      <c r="K14" s="44">
        <f t="shared" ca="1" si="8"/>
        <v>10</v>
      </c>
    </row>
    <row r="15" spans="1:11" x14ac:dyDescent="0.3">
      <c r="A15" s="151" t="s">
        <v>119</v>
      </c>
      <c r="B15" s="5" t="s">
        <v>39</v>
      </c>
      <c r="C15" s="160">
        <v>1</v>
      </c>
      <c r="D15" s="45">
        <f t="shared" ca="1" si="5"/>
        <v>20</v>
      </c>
      <c r="E15" s="44">
        <f t="shared" ca="1" si="6"/>
        <v>21</v>
      </c>
      <c r="G15" s="154"/>
      <c r="H15" s="5" t="s">
        <v>39</v>
      </c>
      <c r="I15" s="193"/>
      <c r="J15" s="45">
        <f t="shared" ca="1" si="7"/>
        <v>12</v>
      </c>
      <c r="K15" s="44">
        <f t="shared" ca="1" si="8"/>
        <v>12</v>
      </c>
    </row>
    <row r="16" spans="1:11" x14ac:dyDescent="0.3">
      <c r="A16" s="153" t="s">
        <v>119</v>
      </c>
      <c r="B16" s="91" t="s">
        <v>40</v>
      </c>
      <c r="C16" s="161">
        <v>0</v>
      </c>
      <c r="D16" s="47">
        <f t="shared" ca="1" si="5"/>
        <v>9</v>
      </c>
      <c r="E16" s="46">
        <f t="shared" ca="1" si="6"/>
        <v>9</v>
      </c>
      <c r="G16" s="155"/>
      <c r="H16" s="91" t="s">
        <v>40</v>
      </c>
      <c r="I16" s="194"/>
      <c r="J16" s="47">
        <f t="shared" ca="1" si="7"/>
        <v>1</v>
      </c>
      <c r="K16" s="46">
        <f t="shared" ca="1" si="8"/>
        <v>1</v>
      </c>
    </row>
    <row r="17" spans="1:11" x14ac:dyDescent="0.3">
      <c r="A17" s="151" t="s">
        <v>157</v>
      </c>
      <c r="B17" s="5" t="s">
        <v>39</v>
      </c>
      <c r="C17" s="160">
        <v>5</v>
      </c>
      <c r="D17" s="45">
        <f t="shared" ca="1" si="5"/>
        <v>18</v>
      </c>
      <c r="E17" s="44">
        <f t="shared" ref="E17" ca="1" si="9">D17+C17</f>
        <v>23</v>
      </c>
      <c r="G17" s="155"/>
      <c r="H17" s="91" t="s">
        <v>114</v>
      </c>
      <c r="I17" s="205"/>
      <c r="J17" s="47">
        <f t="shared" ca="1" si="7"/>
        <v>16</v>
      </c>
      <c r="K17" s="46">
        <f t="shared" ca="1" si="8"/>
        <v>16</v>
      </c>
    </row>
    <row r="18" spans="1:11" x14ac:dyDescent="0.3">
      <c r="A18" s="151" t="s">
        <v>160</v>
      </c>
      <c r="B18" s="5" t="s">
        <v>161</v>
      </c>
      <c r="C18" s="160">
        <v>6</v>
      </c>
      <c r="D18" s="45">
        <f t="shared" ca="1" si="5"/>
        <v>13</v>
      </c>
      <c r="E18" s="44">
        <f t="shared" ref="E18" ca="1" si="10">D18+C18</f>
        <v>19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C18"/>
  <sheetViews>
    <sheetView showGridLines="0" zoomScaleNormal="100" workbookViewId="0">
      <pane xSplit="1" ySplit="1" topLeftCell="B2" activePane="bottomRight" state="frozen"/>
      <selection pane="topRight"/>
      <selection pane="bottomLeft"/>
      <selection pane="bottomRight" activeCell="J6" sqref="J6"/>
    </sheetView>
  </sheetViews>
  <sheetFormatPr defaultColWidth="9.69921875" defaultRowHeight="15.6" x14ac:dyDescent="0.3"/>
  <cols>
    <col min="1" max="1" width="17.59765625" style="1" bestFit="1" customWidth="1"/>
    <col min="2" max="2" width="3.3984375" style="1" hidden="1" customWidth="1"/>
    <col min="3" max="3" width="3.59765625" style="1" bestFit="1" customWidth="1"/>
    <col min="4" max="4" width="5.8984375" style="1" bestFit="1" customWidth="1"/>
    <col min="5" max="5" width="3.69921875" style="1" bestFit="1" customWidth="1"/>
    <col min="6" max="6" width="6.09765625" style="1" bestFit="1" customWidth="1"/>
    <col min="7" max="7" width="8.59765625" style="48" customWidth="1"/>
    <col min="8" max="8" width="2.8984375" style="48" bestFit="1" customWidth="1"/>
    <col min="9" max="9" width="6.19921875" style="48" bestFit="1" customWidth="1"/>
    <col min="10" max="10" width="7.296875" style="48" bestFit="1" customWidth="1"/>
    <col min="11" max="11" width="4.296875" style="48" bestFit="1" customWidth="1"/>
    <col min="12" max="12" width="4.796875" style="48" bestFit="1" customWidth="1"/>
    <col min="13" max="13" width="4.69921875" style="48" bestFit="1" customWidth="1"/>
    <col min="14" max="14" width="8" style="48" bestFit="1" customWidth="1"/>
    <col min="15" max="15" width="5.3984375" style="48" bestFit="1" customWidth="1"/>
    <col min="16" max="16" width="5" style="48" bestFit="1" customWidth="1"/>
    <col min="17" max="18" width="6.09765625" style="48" bestFit="1" customWidth="1"/>
    <col min="19" max="19" width="5" style="48" bestFit="1" customWidth="1"/>
    <col min="20" max="20" width="5.796875" style="48" bestFit="1" customWidth="1"/>
    <col min="21" max="21" width="6.69921875" style="48" bestFit="1" customWidth="1"/>
    <col min="22" max="22" width="9" style="48" bestFit="1" customWidth="1"/>
    <col min="23" max="23" width="7.796875" style="48" bestFit="1" customWidth="1"/>
    <col min="24" max="24" width="8.796875" style="48" bestFit="1" customWidth="1"/>
    <col min="25" max="25" width="5.69921875" style="48" bestFit="1" customWidth="1"/>
    <col min="26" max="26" width="7.3984375" style="48" bestFit="1" customWidth="1"/>
    <col min="27" max="27" width="4.3984375" style="48" bestFit="1" customWidth="1"/>
    <col min="28" max="28" width="6.69921875" style="48" hidden="1" customWidth="1"/>
    <col min="29" max="29" width="7.59765625" style="48" bestFit="1" customWidth="1"/>
    <col min="30" max="16384" width="9.69921875" style="48"/>
  </cols>
  <sheetData>
    <row r="1" spans="1:29" s="16" customFormat="1" ht="32.4" thickTop="1" thickBot="1" x14ac:dyDescent="0.35">
      <c r="A1" s="30" t="s">
        <v>0</v>
      </c>
      <c r="B1" s="149" t="s">
        <v>99</v>
      </c>
      <c r="C1" s="49" t="s">
        <v>42</v>
      </c>
      <c r="D1" s="50" t="s">
        <v>41</v>
      </c>
      <c r="E1" s="51" t="s">
        <v>43</v>
      </c>
      <c r="F1" s="42" t="s">
        <v>64</v>
      </c>
      <c r="G1" s="40" t="s">
        <v>44</v>
      </c>
      <c r="H1" s="41"/>
      <c r="I1" s="29" t="s">
        <v>45</v>
      </c>
      <c r="J1" s="15" t="s">
        <v>46</v>
      </c>
      <c r="K1" s="17" t="s">
        <v>47</v>
      </c>
      <c r="L1" s="20" t="s">
        <v>48</v>
      </c>
      <c r="M1" s="21" t="s">
        <v>49</v>
      </c>
      <c r="N1" s="22" t="s">
        <v>50</v>
      </c>
      <c r="O1" s="24" t="s">
        <v>51</v>
      </c>
      <c r="P1" s="25" t="s">
        <v>68</v>
      </c>
      <c r="Q1" s="52" t="s">
        <v>65</v>
      </c>
      <c r="R1" s="26" t="s">
        <v>52</v>
      </c>
      <c r="S1" s="27" t="s">
        <v>53</v>
      </c>
      <c r="T1" s="28" t="s">
        <v>66</v>
      </c>
      <c r="U1" s="23" t="s">
        <v>69</v>
      </c>
      <c r="V1" s="31" t="s">
        <v>54</v>
      </c>
      <c r="W1" s="32" t="s">
        <v>55</v>
      </c>
      <c r="X1" s="35" t="s">
        <v>56</v>
      </c>
      <c r="Y1" s="53" t="s">
        <v>67</v>
      </c>
      <c r="Z1" s="36" t="s">
        <v>57</v>
      </c>
      <c r="AA1" s="34" t="s">
        <v>58</v>
      </c>
      <c r="AB1" s="32" t="s">
        <v>59</v>
      </c>
      <c r="AC1" s="33" t="s">
        <v>60</v>
      </c>
    </row>
    <row r="2" spans="1:29" ht="16.2" thickTop="1" x14ac:dyDescent="0.3">
      <c r="A2" s="96" t="s">
        <v>97</v>
      </c>
      <c r="B2" s="150">
        <v>1</v>
      </c>
      <c r="C2" s="92">
        <f>14</f>
        <v>14</v>
      </c>
      <c r="D2" s="162">
        <f>15</f>
        <v>15</v>
      </c>
      <c r="E2" s="97">
        <f>18</f>
        <v>18</v>
      </c>
      <c r="F2" s="98">
        <v>0</v>
      </c>
      <c r="G2" s="141" t="s">
        <v>61</v>
      </c>
      <c r="H2" s="99">
        <v>0</v>
      </c>
      <c r="I2" s="100"/>
      <c r="J2" s="101">
        <v>14</v>
      </c>
      <c r="K2" s="102"/>
      <c r="L2" s="144"/>
      <c r="M2" s="148"/>
      <c r="N2" s="143" t="s">
        <v>113</v>
      </c>
      <c r="O2" s="104"/>
      <c r="P2" s="105"/>
      <c r="Q2" s="147" t="s">
        <v>96</v>
      </c>
      <c r="R2" s="145" t="s">
        <v>96</v>
      </c>
      <c r="S2" s="107"/>
      <c r="T2" s="108"/>
      <c r="U2" s="109"/>
      <c r="V2" s="93"/>
      <c r="W2" s="94">
        <f t="shared" ref="W2:W4" si="0">SUM(I2:U2)</f>
        <v>14</v>
      </c>
      <c r="X2" s="110"/>
      <c r="Y2" s="111"/>
      <c r="Z2" s="112"/>
      <c r="AA2" s="95">
        <v>53</v>
      </c>
      <c r="AB2" s="56">
        <f t="shared" ref="AB2:AB3" si="1">SUM(Z2:AA2)-(W2+X2)</f>
        <v>39</v>
      </c>
      <c r="AC2" s="142">
        <f t="shared" ref="AC2:AC3" si="2">SMALL(AA2:AB2,1)+Y2</f>
        <v>39</v>
      </c>
    </row>
    <row r="3" spans="1:29" x14ac:dyDescent="0.3">
      <c r="A3" s="96" t="s">
        <v>104</v>
      </c>
      <c r="B3" s="150">
        <v>1</v>
      </c>
      <c r="C3" s="92">
        <f>13</f>
        <v>13</v>
      </c>
      <c r="D3" s="113">
        <f>21</f>
        <v>21</v>
      </c>
      <c r="E3" s="97">
        <f>23</f>
        <v>23</v>
      </c>
      <c r="F3" s="98">
        <v>0</v>
      </c>
      <c r="G3" s="141" t="s">
        <v>61</v>
      </c>
      <c r="H3" s="99">
        <v>0</v>
      </c>
      <c r="I3" s="100"/>
      <c r="J3" s="101">
        <v>5</v>
      </c>
      <c r="K3" s="102"/>
      <c r="L3" s="144"/>
      <c r="M3" s="148"/>
      <c r="N3" s="143" t="s">
        <v>112</v>
      </c>
      <c r="O3" s="104"/>
      <c r="P3" s="105"/>
      <c r="Q3" s="147" t="s">
        <v>96</v>
      </c>
      <c r="R3" s="145" t="s">
        <v>96</v>
      </c>
      <c r="S3" s="107"/>
      <c r="T3" s="108"/>
      <c r="U3" s="109"/>
      <c r="V3" s="93"/>
      <c r="W3" s="94">
        <f t="shared" si="0"/>
        <v>5</v>
      </c>
      <c r="X3" s="110"/>
      <c r="Y3" s="111"/>
      <c r="Z3" s="112"/>
      <c r="AA3" s="95">
        <v>71</v>
      </c>
      <c r="AB3" s="56">
        <f t="shared" si="1"/>
        <v>66</v>
      </c>
      <c r="AC3" s="142">
        <f t="shared" si="2"/>
        <v>66</v>
      </c>
    </row>
    <row r="4" spans="1:29" x14ac:dyDescent="0.3">
      <c r="A4" s="201" t="s">
        <v>137</v>
      </c>
      <c r="B4" s="203">
        <v>1</v>
      </c>
      <c r="C4" s="92">
        <v>13</v>
      </c>
      <c r="D4" s="113">
        <v>13</v>
      </c>
      <c r="E4" s="97">
        <v>16</v>
      </c>
      <c r="F4" s="98">
        <v>0</v>
      </c>
      <c r="G4" s="141" t="s">
        <v>61</v>
      </c>
      <c r="H4" s="99">
        <v>0</v>
      </c>
      <c r="I4" s="100"/>
      <c r="J4" s="101">
        <v>13</v>
      </c>
      <c r="K4" s="102"/>
      <c r="L4" s="144"/>
      <c r="M4" s="148"/>
      <c r="N4" s="103"/>
      <c r="O4" s="104"/>
      <c r="P4" s="105"/>
      <c r="Q4" s="147"/>
      <c r="R4" s="145"/>
      <c r="S4" s="107"/>
      <c r="T4" s="108"/>
      <c r="U4" s="109"/>
      <c r="V4" s="93"/>
      <c r="W4" s="94">
        <f t="shared" si="0"/>
        <v>13</v>
      </c>
      <c r="X4" s="110"/>
      <c r="Y4" s="111"/>
      <c r="Z4" s="112">
        <v>9</v>
      </c>
      <c r="AA4" s="95">
        <v>42</v>
      </c>
      <c r="AB4" s="56">
        <f t="shared" ref="AB4" si="3">SUM(Z4:AA4)-(W4+X4)</f>
        <v>38</v>
      </c>
      <c r="AC4" s="142">
        <f t="shared" ref="AC4" si="4">SMALL(AA4:AB4,1)+Y4</f>
        <v>38</v>
      </c>
    </row>
    <row r="5" spans="1:29" x14ac:dyDescent="0.3">
      <c r="A5" s="163" t="s">
        <v>117</v>
      </c>
      <c r="B5" s="164">
        <v>2</v>
      </c>
      <c r="C5" s="92">
        <v>13</v>
      </c>
      <c r="D5" s="113">
        <v>15</v>
      </c>
      <c r="E5" s="97">
        <v>18</v>
      </c>
      <c r="F5" s="98">
        <v>15</v>
      </c>
      <c r="G5" s="141" t="s">
        <v>61</v>
      </c>
      <c r="H5" s="99">
        <v>0</v>
      </c>
      <c r="I5" s="100"/>
      <c r="J5" s="101">
        <v>10</v>
      </c>
      <c r="K5" s="102"/>
      <c r="L5" s="144"/>
      <c r="M5" s="148"/>
      <c r="N5" s="143"/>
      <c r="O5" s="104"/>
      <c r="P5" s="191" t="s">
        <v>96</v>
      </c>
      <c r="Q5" s="106"/>
      <c r="R5" s="114"/>
      <c r="S5" s="192" t="s">
        <v>96</v>
      </c>
      <c r="T5" s="108"/>
      <c r="U5" s="109"/>
      <c r="V5" s="93"/>
      <c r="W5" s="94">
        <f t="shared" ref="W5:W7" si="5">SUM(I5:U5)</f>
        <v>10</v>
      </c>
      <c r="X5" s="110"/>
      <c r="Y5" s="111"/>
      <c r="Z5" s="112"/>
      <c r="AA5" s="95">
        <v>30</v>
      </c>
      <c r="AB5" s="56">
        <f t="shared" ref="AB5:AB7" si="6">SUM(Z5:AA5)-(W5+X5)</f>
        <v>20</v>
      </c>
      <c r="AC5" s="142">
        <f t="shared" ref="AC5:AC7" si="7">SMALL(AA5:AB5,1)+Y5</f>
        <v>20</v>
      </c>
    </row>
    <row r="6" spans="1:29" x14ac:dyDescent="0.3">
      <c r="A6" s="163" t="s">
        <v>118</v>
      </c>
      <c r="B6" s="164">
        <v>2</v>
      </c>
      <c r="C6" s="92">
        <v>13</v>
      </c>
      <c r="D6" s="113">
        <v>17</v>
      </c>
      <c r="E6" s="97">
        <v>20</v>
      </c>
      <c r="F6" s="98">
        <v>0</v>
      </c>
      <c r="G6" s="141" t="s">
        <v>122</v>
      </c>
      <c r="H6" s="99">
        <v>1</v>
      </c>
      <c r="I6" s="100"/>
      <c r="J6" s="101"/>
      <c r="K6" s="102"/>
      <c r="L6" s="144"/>
      <c r="M6" s="148"/>
      <c r="N6" s="143"/>
      <c r="O6" s="104"/>
      <c r="P6" s="191" t="s">
        <v>96</v>
      </c>
      <c r="Q6" s="106"/>
      <c r="R6" s="114"/>
      <c r="S6" s="192" t="s">
        <v>96</v>
      </c>
      <c r="T6" s="108"/>
      <c r="U6" s="109"/>
      <c r="V6" s="93"/>
      <c r="W6" s="94">
        <f t="shared" si="5"/>
        <v>0</v>
      </c>
      <c r="X6" s="110"/>
      <c r="Y6" s="111"/>
      <c r="Z6" s="112"/>
      <c r="AA6" s="95">
        <v>38</v>
      </c>
      <c r="AB6" s="56">
        <f t="shared" si="6"/>
        <v>38</v>
      </c>
      <c r="AC6" s="142">
        <f t="shared" si="7"/>
        <v>38</v>
      </c>
    </row>
    <row r="7" spans="1:29" x14ac:dyDescent="0.3">
      <c r="A7" s="163" t="s">
        <v>123</v>
      </c>
      <c r="B7" s="164">
        <v>2</v>
      </c>
      <c r="C7" s="92">
        <v>12</v>
      </c>
      <c r="D7" s="113">
        <v>16</v>
      </c>
      <c r="E7" s="97">
        <v>18</v>
      </c>
      <c r="F7" s="98">
        <v>0</v>
      </c>
      <c r="G7" s="141" t="s">
        <v>61</v>
      </c>
      <c r="H7" s="99">
        <v>0</v>
      </c>
      <c r="I7" s="100"/>
      <c r="J7" s="101"/>
      <c r="K7" s="102"/>
      <c r="L7" s="144"/>
      <c r="M7" s="148"/>
      <c r="N7" s="143"/>
      <c r="O7" s="104"/>
      <c r="P7" s="191" t="s">
        <v>96</v>
      </c>
      <c r="Q7" s="106"/>
      <c r="R7" s="114"/>
      <c r="S7" s="192" t="s">
        <v>96</v>
      </c>
      <c r="T7" s="108"/>
      <c r="U7" s="109"/>
      <c r="V7" s="93"/>
      <c r="W7" s="94">
        <f t="shared" si="5"/>
        <v>0</v>
      </c>
      <c r="X7" s="110"/>
      <c r="Y7" s="111"/>
      <c r="Z7" s="112"/>
      <c r="AA7" s="95">
        <v>31</v>
      </c>
      <c r="AB7" s="56">
        <f t="shared" si="6"/>
        <v>31</v>
      </c>
      <c r="AC7" s="142">
        <f t="shared" si="7"/>
        <v>31</v>
      </c>
    </row>
    <row r="8" spans="1:29" x14ac:dyDescent="0.3">
      <c r="A8" s="163" t="s">
        <v>124</v>
      </c>
      <c r="B8" s="164">
        <v>2</v>
      </c>
      <c r="C8" s="92">
        <v>13</v>
      </c>
      <c r="D8" s="113">
        <v>16</v>
      </c>
      <c r="E8" s="97">
        <v>19</v>
      </c>
      <c r="F8" s="98">
        <v>0</v>
      </c>
      <c r="G8" s="141" t="s">
        <v>61</v>
      </c>
      <c r="H8" s="99">
        <v>0</v>
      </c>
      <c r="I8" s="100"/>
      <c r="J8" s="101"/>
      <c r="K8" s="102"/>
      <c r="L8" s="144"/>
      <c r="M8" s="148"/>
      <c r="N8" s="143"/>
      <c r="O8" s="104"/>
      <c r="P8" s="191" t="s">
        <v>96</v>
      </c>
      <c r="Q8" s="106"/>
      <c r="R8" s="114"/>
      <c r="S8" s="192" t="s">
        <v>96</v>
      </c>
      <c r="T8" s="108"/>
      <c r="U8" s="109"/>
      <c r="V8" s="93"/>
      <c r="W8" s="94">
        <f t="shared" ref="W8:W9" si="8">SUM(I8:U8)</f>
        <v>0</v>
      </c>
      <c r="X8" s="110"/>
      <c r="Y8" s="111"/>
      <c r="Z8" s="112"/>
      <c r="AA8" s="95">
        <v>28</v>
      </c>
      <c r="AB8" s="56">
        <f t="shared" ref="AB8:AB9" si="9">SUM(Z8:AA8)-(W8+X8)</f>
        <v>28</v>
      </c>
      <c r="AC8" s="142">
        <f t="shared" ref="AC8:AC9" si="10">SMALL(AA8:AB8,1)+Y8</f>
        <v>28</v>
      </c>
    </row>
    <row r="9" spans="1:29" x14ac:dyDescent="0.3">
      <c r="A9" s="163" t="s">
        <v>125</v>
      </c>
      <c r="B9" s="164">
        <v>2</v>
      </c>
      <c r="C9" s="92">
        <v>15</v>
      </c>
      <c r="D9" s="113">
        <v>15</v>
      </c>
      <c r="E9" s="97">
        <v>20</v>
      </c>
      <c r="F9" s="98">
        <v>0</v>
      </c>
      <c r="G9" s="141" t="s">
        <v>61</v>
      </c>
      <c r="H9" s="99">
        <v>0</v>
      </c>
      <c r="I9" s="100"/>
      <c r="J9" s="101"/>
      <c r="K9" s="102"/>
      <c r="L9" s="144"/>
      <c r="M9" s="148"/>
      <c r="N9" s="143"/>
      <c r="O9" s="104"/>
      <c r="P9" s="191" t="s">
        <v>96</v>
      </c>
      <c r="Q9" s="106"/>
      <c r="R9" s="114"/>
      <c r="S9" s="192" t="s">
        <v>96</v>
      </c>
      <c r="T9" s="108"/>
      <c r="U9" s="109"/>
      <c r="V9" s="93"/>
      <c r="W9" s="94">
        <f t="shared" si="8"/>
        <v>0</v>
      </c>
      <c r="X9" s="110"/>
      <c r="Y9" s="111"/>
      <c r="Z9" s="112"/>
      <c r="AA9" s="95">
        <v>23</v>
      </c>
      <c r="AB9" s="56">
        <f t="shared" si="9"/>
        <v>23</v>
      </c>
      <c r="AC9" s="142">
        <f t="shared" si="10"/>
        <v>23</v>
      </c>
    </row>
    <row r="10" spans="1:29" x14ac:dyDescent="0.3">
      <c r="A10" s="163" t="s">
        <v>126</v>
      </c>
      <c r="B10" s="164">
        <v>2</v>
      </c>
      <c r="C10" s="92">
        <v>13</v>
      </c>
      <c r="D10" s="113">
        <v>15</v>
      </c>
      <c r="E10" s="97">
        <v>18</v>
      </c>
      <c r="F10" s="98">
        <v>0</v>
      </c>
      <c r="G10" s="141" t="s">
        <v>61</v>
      </c>
      <c r="H10" s="99">
        <v>0</v>
      </c>
      <c r="I10" s="100"/>
      <c r="J10" s="101"/>
      <c r="K10" s="102"/>
      <c r="L10" s="144"/>
      <c r="M10" s="148"/>
      <c r="N10" s="143"/>
      <c r="O10" s="104"/>
      <c r="P10" s="191" t="s">
        <v>96</v>
      </c>
      <c r="Q10" s="106"/>
      <c r="R10" s="114"/>
      <c r="S10" s="192" t="s">
        <v>96</v>
      </c>
      <c r="T10" s="108"/>
      <c r="U10" s="109"/>
      <c r="V10" s="93"/>
      <c r="W10" s="94">
        <f t="shared" ref="W10:W11" si="11">SUM(I10:U10)</f>
        <v>0</v>
      </c>
      <c r="X10" s="110"/>
      <c r="Y10" s="111"/>
      <c r="Z10" s="112"/>
      <c r="AA10" s="95">
        <v>19</v>
      </c>
      <c r="AB10" s="56">
        <f t="shared" ref="AB10:AB11" si="12">SUM(Z10:AA10)-(W10+X10)</f>
        <v>19</v>
      </c>
      <c r="AC10" s="142">
        <f t="shared" ref="AC10:AC11" si="13">SMALL(AA10:AB10,1)+Y10</f>
        <v>19</v>
      </c>
    </row>
    <row r="11" spans="1:29" x14ac:dyDescent="0.3">
      <c r="A11" s="163" t="s">
        <v>127</v>
      </c>
      <c r="B11" s="164">
        <v>2</v>
      </c>
      <c r="C11" s="92">
        <v>9</v>
      </c>
      <c r="D11" s="113">
        <v>17</v>
      </c>
      <c r="E11" s="97">
        <v>17</v>
      </c>
      <c r="F11" s="98">
        <v>0</v>
      </c>
      <c r="G11" s="141" t="s">
        <v>61</v>
      </c>
      <c r="H11" s="99">
        <v>0</v>
      </c>
      <c r="I11" s="100">
        <v>2</v>
      </c>
      <c r="J11" s="101"/>
      <c r="K11" s="102"/>
      <c r="L11" s="144"/>
      <c r="M11" s="148"/>
      <c r="N11" s="143"/>
      <c r="O11" s="104"/>
      <c r="P11" s="191" t="s">
        <v>96</v>
      </c>
      <c r="Q11" s="106"/>
      <c r="R11" s="114"/>
      <c r="S11" s="192" t="s">
        <v>96</v>
      </c>
      <c r="T11" s="108"/>
      <c r="U11" s="109"/>
      <c r="V11" s="93"/>
      <c r="W11" s="94">
        <f t="shared" si="11"/>
        <v>2</v>
      </c>
      <c r="X11" s="110"/>
      <c r="Y11" s="111"/>
      <c r="Z11" s="112"/>
      <c r="AA11" s="95">
        <v>16</v>
      </c>
      <c r="AB11" s="56">
        <f t="shared" si="12"/>
        <v>14</v>
      </c>
      <c r="AC11" s="142">
        <f t="shared" si="13"/>
        <v>14</v>
      </c>
    </row>
    <row r="12" spans="1:29" x14ac:dyDescent="0.3">
      <c r="A12" s="163" t="s">
        <v>128</v>
      </c>
      <c r="B12" s="164">
        <v>2</v>
      </c>
      <c r="C12" s="92">
        <v>10</v>
      </c>
      <c r="D12" s="113">
        <v>16</v>
      </c>
      <c r="E12" s="97">
        <v>16</v>
      </c>
      <c r="F12" s="98">
        <v>0</v>
      </c>
      <c r="G12" s="141" t="s">
        <v>61</v>
      </c>
      <c r="H12" s="99">
        <v>0</v>
      </c>
      <c r="I12" s="100"/>
      <c r="J12" s="101"/>
      <c r="K12" s="102"/>
      <c r="L12" s="144"/>
      <c r="M12" s="148"/>
      <c r="N12" s="143"/>
      <c r="O12" s="104"/>
      <c r="P12" s="191" t="s">
        <v>96</v>
      </c>
      <c r="Q12" s="106"/>
      <c r="R12" s="114"/>
      <c r="S12" s="192" t="s">
        <v>96</v>
      </c>
      <c r="T12" s="108"/>
      <c r="U12" s="109"/>
      <c r="V12" s="93"/>
      <c r="W12" s="94">
        <f t="shared" ref="W12:W18" si="14">SUM(I12:U12)</f>
        <v>0</v>
      </c>
      <c r="X12" s="110"/>
      <c r="Y12" s="111"/>
      <c r="Z12" s="112"/>
      <c r="AA12" s="95">
        <v>15</v>
      </c>
      <c r="AB12" s="56">
        <f t="shared" ref="AB12:AB18" si="15">SUM(Z12:AA12)-(W12+X12)</f>
        <v>15</v>
      </c>
      <c r="AC12" s="142">
        <f t="shared" ref="AC12:AC18" si="16">SMALL(AA12:AB12,1)+Y12</f>
        <v>15</v>
      </c>
    </row>
    <row r="13" spans="1:29" x14ac:dyDescent="0.3">
      <c r="A13" s="163" t="s">
        <v>129</v>
      </c>
      <c r="B13" s="164">
        <v>2</v>
      </c>
      <c r="C13" s="92">
        <v>9</v>
      </c>
      <c r="D13" s="113">
        <v>15</v>
      </c>
      <c r="E13" s="97">
        <v>15</v>
      </c>
      <c r="F13" s="98">
        <v>0</v>
      </c>
      <c r="G13" s="141" t="s">
        <v>61</v>
      </c>
      <c r="H13" s="99">
        <v>0</v>
      </c>
      <c r="I13" s="100"/>
      <c r="J13" s="101"/>
      <c r="K13" s="102"/>
      <c r="L13" s="144"/>
      <c r="M13" s="148"/>
      <c r="N13" s="143"/>
      <c r="O13" s="104"/>
      <c r="P13" s="191" t="s">
        <v>96</v>
      </c>
      <c r="Q13" s="106"/>
      <c r="R13" s="114"/>
      <c r="S13" s="192" t="s">
        <v>96</v>
      </c>
      <c r="T13" s="108"/>
      <c r="U13" s="109"/>
      <c r="V13" s="93"/>
      <c r="W13" s="94">
        <f t="shared" si="14"/>
        <v>0</v>
      </c>
      <c r="X13" s="110"/>
      <c r="Y13" s="111"/>
      <c r="Z13" s="112"/>
      <c r="AA13" s="95">
        <v>14</v>
      </c>
      <c r="AB13" s="56">
        <f t="shared" si="15"/>
        <v>14</v>
      </c>
      <c r="AC13" s="142">
        <f t="shared" si="16"/>
        <v>14</v>
      </c>
    </row>
    <row r="14" spans="1:29" x14ac:dyDescent="0.3">
      <c r="A14" s="163" t="s">
        <v>130</v>
      </c>
      <c r="B14" s="164">
        <v>2</v>
      </c>
      <c r="C14" s="92">
        <v>9</v>
      </c>
      <c r="D14" s="113">
        <v>14</v>
      </c>
      <c r="E14" s="97">
        <v>14</v>
      </c>
      <c r="F14" s="98">
        <v>0</v>
      </c>
      <c r="G14" s="141" t="s">
        <v>61</v>
      </c>
      <c r="H14" s="99">
        <v>0</v>
      </c>
      <c r="I14" s="100"/>
      <c r="J14" s="101"/>
      <c r="K14" s="102"/>
      <c r="L14" s="144"/>
      <c r="M14" s="148"/>
      <c r="N14" s="143"/>
      <c r="O14" s="104"/>
      <c r="P14" s="191" t="s">
        <v>96</v>
      </c>
      <c r="Q14" s="106"/>
      <c r="R14" s="114"/>
      <c r="S14" s="192" t="s">
        <v>96</v>
      </c>
      <c r="T14" s="108"/>
      <c r="U14" s="109"/>
      <c r="V14" s="93"/>
      <c r="W14" s="94">
        <f t="shared" si="14"/>
        <v>0</v>
      </c>
      <c r="X14" s="110"/>
      <c r="Y14" s="111"/>
      <c r="Z14" s="112"/>
      <c r="AA14" s="95">
        <v>13</v>
      </c>
      <c r="AB14" s="56">
        <f t="shared" si="15"/>
        <v>13</v>
      </c>
      <c r="AC14" s="142">
        <f t="shared" si="16"/>
        <v>13</v>
      </c>
    </row>
    <row r="15" spans="1:29" x14ac:dyDescent="0.3">
      <c r="A15" s="163" t="s">
        <v>131</v>
      </c>
      <c r="B15" s="164">
        <v>2</v>
      </c>
      <c r="C15" s="92">
        <v>11</v>
      </c>
      <c r="D15" s="113">
        <v>13</v>
      </c>
      <c r="E15" s="97">
        <v>14</v>
      </c>
      <c r="F15" s="98">
        <v>0</v>
      </c>
      <c r="G15" s="141" t="s">
        <v>61</v>
      </c>
      <c r="H15" s="99">
        <v>0</v>
      </c>
      <c r="I15" s="100"/>
      <c r="J15" s="101"/>
      <c r="K15" s="102"/>
      <c r="L15" s="144"/>
      <c r="M15" s="148"/>
      <c r="N15" s="143">
        <v>22</v>
      </c>
      <c r="O15" s="104"/>
      <c r="P15" s="191" t="s">
        <v>96</v>
      </c>
      <c r="Q15" s="106"/>
      <c r="R15" s="114"/>
      <c r="S15" s="192" t="s">
        <v>96</v>
      </c>
      <c r="T15" s="108"/>
      <c r="U15" s="109"/>
      <c r="V15" s="93"/>
      <c r="W15" s="94">
        <f t="shared" si="14"/>
        <v>22</v>
      </c>
      <c r="X15" s="110"/>
      <c r="Y15" s="111"/>
      <c r="Z15" s="112"/>
      <c r="AA15" s="95">
        <v>12</v>
      </c>
      <c r="AB15" s="56">
        <f t="shared" si="15"/>
        <v>-10</v>
      </c>
      <c r="AC15" s="142">
        <f t="shared" si="16"/>
        <v>-10</v>
      </c>
    </row>
    <row r="16" spans="1:29" x14ac:dyDescent="0.3">
      <c r="A16" s="163" t="s">
        <v>132</v>
      </c>
      <c r="B16" s="164">
        <v>2</v>
      </c>
      <c r="C16" s="92">
        <v>9</v>
      </c>
      <c r="D16" s="113">
        <v>13</v>
      </c>
      <c r="E16" s="97">
        <v>13</v>
      </c>
      <c r="F16" s="98">
        <v>0</v>
      </c>
      <c r="G16" s="141" t="s">
        <v>61</v>
      </c>
      <c r="H16" s="99">
        <v>0</v>
      </c>
      <c r="I16" s="100"/>
      <c r="J16" s="101"/>
      <c r="K16" s="102"/>
      <c r="L16" s="144"/>
      <c r="M16" s="148"/>
      <c r="N16" s="143">
        <v>14</v>
      </c>
      <c r="O16" s="104"/>
      <c r="P16" s="191" t="s">
        <v>96</v>
      </c>
      <c r="Q16" s="106"/>
      <c r="R16" s="114"/>
      <c r="S16" s="192" t="s">
        <v>96</v>
      </c>
      <c r="T16" s="108"/>
      <c r="U16" s="109"/>
      <c r="V16" s="93"/>
      <c r="W16" s="94">
        <f t="shared" si="14"/>
        <v>14</v>
      </c>
      <c r="X16" s="110"/>
      <c r="Y16" s="111"/>
      <c r="Z16" s="112"/>
      <c r="AA16" s="95">
        <v>11</v>
      </c>
      <c r="AB16" s="56">
        <f t="shared" si="15"/>
        <v>-3</v>
      </c>
      <c r="AC16" s="142">
        <f t="shared" si="16"/>
        <v>-3</v>
      </c>
    </row>
    <row r="17" spans="1:29" x14ac:dyDescent="0.3">
      <c r="A17" s="163" t="s">
        <v>133</v>
      </c>
      <c r="B17" s="164">
        <v>2</v>
      </c>
      <c r="C17" s="92">
        <v>9</v>
      </c>
      <c r="D17" s="113">
        <v>12</v>
      </c>
      <c r="E17" s="97">
        <v>12</v>
      </c>
      <c r="F17" s="98">
        <v>0</v>
      </c>
      <c r="G17" s="141" t="s">
        <v>61</v>
      </c>
      <c r="H17" s="99">
        <v>0</v>
      </c>
      <c r="I17" s="100"/>
      <c r="J17" s="101"/>
      <c r="K17" s="102"/>
      <c r="L17" s="144"/>
      <c r="M17" s="148"/>
      <c r="N17" s="143"/>
      <c r="O17" s="104"/>
      <c r="P17" s="191" t="s">
        <v>96</v>
      </c>
      <c r="Q17" s="106"/>
      <c r="R17" s="114"/>
      <c r="S17" s="192" t="s">
        <v>96</v>
      </c>
      <c r="T17" s="108"/>
      <c r="U17" s="109"/>
      <c r="V17" s="93"/>
      <c r="W17" s="94">
        <f t="shared" si="14"/>
        <v>0</v>
      </c>
      <c r="X17" s="110"/>
      <c r="Y17" s="111"/>
      <c r="Z17" s="112"/>
      <c r="AA17" s="95">
        <v>10</v>
      </c>
      <c r="AB17" s="56">
        <f t="shared" si="15"/>
        <v>10</v>
      </c>
      <c r="AC17" s="142">
        <f t="shared" si="16"/>
        <v>10</v>
      </c>
    </row>
    <row r="18" spans="1:29" x14ac:dyDescent="0.3">
      <c r="A18" s="163" t="s">
        <v>134</v>
      </c>
      <c r="B18" s="164">
        <v>2</v>
      </c>
      <c r="C18" s="92">
        <v>10</v>
      </c>
      <c r="D18" s="113">
        <v>12</v>
      </c>
      <c r="E18" s="97">
        <v>12</v>
      </c>
      <c r="F18" s="98">
        <v>0</v>
      </c>
      <c r="G18" s="141" t="s">
        <v>61</v>
      </c>
      <c r="H18" s="99">
        <v>0</v>
      </c>
      <c r="I18" s="100"/>
      <c r="J18" s="101"/>
      <c r="K18" s="102"/>
      <c r="L18" s="144"/>
      <c r="M18" s="148"/>
      <c r="N18" s="143"/>
      <c r="O18" s="104"/>
      <c r="P18" s="191" t="s">
        <v>96</v>
      </c>
      <c r="Q18" s="106"/>
      <c r="R18" s="114"/>
      <c r="S18" s="192" t="s">
        <v>96</v>
      </c>
      <c r="T18" s="108"/>
      <c r="U18" s="109"/>
      <c r="V18" s="93"/>
      <c r="W18" s="94">
        <f t="shared" si="14"/>
        <v>0</v>
      </c>
      <c r="X18" s="110"/>
      <c r="Y18" s="111"/>
      <c r="Z18" s="112"/>
      <c r="AA18" s="95">
        <v>9</v>
      </c>
      <c r="AB18" s="56">
        <f t="shared" si="15"/>
        <v>9</v>
      </c>
      <c r="AC18" s="142">
        <f t="shared" si="16"/>
        <v>9</v>
      </c>
    </row>
  </sheetData>
  <sortState xmlns:xlrd2="http://schemas.microsoft.com/office/spreadsheetml/2017/richdata2" ref="A2:AC3">
    <sortCondition ref="A2:A3"/>
  </sortState>
  <conditionalFormatting sqref="AC2 AC6:AC11">
    <cfRule type="cellIs" dxfId="9" priority="287" stopIfTrue="1" operator="lessThan">
      <formula>0.5</formula>
    </cfRule>
    <cfRule type="cellIs" dxfId="8" priority="288" operator="lessThan">
      <formula>0.5*AA2</formula>
    </cfRule>
  </conditionalFormatting>
  <conditionalFormatting sqref="AC3">
    <cfRule type="cellIs" dxfId="7" priority="61" stopIfTrue="1" operator="lessThan">
      <formula>0.5</formula>
    </cfRule>
    <cfRule type="cellIs" dxfId="6" priority="62" operator="lessThan">
      <formula>0.5*AA3</formula>
    </cfRule>
  </conditionalFormatting>
  <conditionalFormatting sqref="AC5">
    <cfRule type="cellIs" dxfId="5" priority="5" stopIfTrue="1" operator="lessThan">
      <formula>0.5</formula>
    </cfRule>
    <cfRule type="cellIs" dxfId="4" priority="6" operator="lessThan">
      <formula>0.5*AA5</formula>
    </cfRule>
  </conditionalFormatting>
  <conditionalFormatting sqref="AC12:AC18">
    <cfRule type="cellIs" dxfId="3" priority="3" stopIfTrue="1" operator="lessThan">
      <formula>0.5</formula>
    </cfRule>
    <cfRule type="cellIs" dxfId="2" priority="4" operator="lessThan">
      <formula>0.5*AA12</formula>
    </cfRule>
  </conditionalFormatting>
  <conditionalFormatting sqref="AC4">
    <cfRule type="cellIs" dxfId="1" priority="1" stopIfTrue="1" operator="lessThan">
      <formula>0.5</formula>
    </cfRule>
    <cfRule type="cellIs" dxfId="0" priority="2" operator="lessThan">
      <formula>0.5*AA4</formula>
    </cfRule>
  </conditionalFormatting>
  <pageMargins left="0.7" right="0.7" top="0.75" bottom="0.75" header="0.3" footer="0.3"/>
  <pageSetup orientation="portrait" horizontalDpi="300" verticalDpi="300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Z34"/>
  <sheetViews>
    <sheetView showGridLines="0" zoomScaleNormal="100" workbookViewId="0"/>
  </sheetViews>
  <sheetFormatPr defaultColWidth="9" defaultRowHeight="15.6" x14ac:dyDescent="0.3"/>
  <cols>
    <col min="1" max="1" width="1.8984375" style="5" customWidth="1"/>
    <col min="2" max="2" width="8.59765625" style="1" bestFit="1" customWidth="1"/>
    <col min="3" max="3" width="3.8984375" style="5" customWidth="1"/>
    <col min="4" max="7" width="3.8984375" style="5" bestFit="1" customWidth="1"/>
    <col min="8" max="11" width="3.8984375" style="5" customWidth="1"/>
    <col min="12" max="12" width="3.8984375" style="5" bestFit="1" customWidth="1"/>
    <col min="13" max="18" width="8.69921875" style="5" customWidth="1"/>
    <col min="19" max="16384" width="9" style="5"/>
  </cols>
  <sheetData>
    <row r="1" spans="1:20" s="1" customFormat="1" ht="16.8" thickTop="1" thickBot="1" x14ac:dyDescent="0.35">
      <c r="A1" s="5"/>
      <c r="B1" s="2"/>
      <c r="C1" s="3" t="s">
        <v>6</v>
      </c>
      <c r="D1" s="3" t="s">
        <v>7</v>
      </c>
      <c r="E1" s="3" t="s">
        <v>8</v>
      </c>
      <c r="F1" s="3" t="s">
        <v>9</v>
      </c>
      <c r="G1" s="3" t="s">
        <v>10</v>
      </c>
      <c r="H1" s="195" t="s">
        <v>11</v>
      </c>
      <c r="I1" s="195" t="s">
        <v>108</v>
      </c>
      <c r="J1" s="195" t="s">
        <v>109</v>
      </c>
      <c r="K1" s="195" t="s">
        <v>110</v>
      </c>
      <c r="L1" s="4" t="s">
        <v>111</v>
      </c>
    </row>
    <row r="2" spans="1:20" x14ac:dyDescent="0.3">
      <c r="B2" s="6" t="s">
        <v>12</v>
      </c>
      <c r="C2" s="7">
        <f ca="1">RANDBETWEEN(1,3)</f>
        <v>3</v>
      </c>
      <c r="D2" s="7">
        <f ca="1">RANDBETWEEN(1,3)+RANDBETWEEN(1,3)</f>
        <v>5</v>
      </c>
      <c r="E2" s="7">
        <f ca="1">RANDBETWEEN(1,3)+RANDBETWEEN(1,3)+RANDBETWEEN(1,3)</f>
        <v>9</v>
      </c>
      <c r="F2" s="7">
        <f ca="1">RANDBETWEEN(1,3)+RANDBETWEEN(1,3)+RANDBETWEEN(1,3)+RANDBETWEEN(1,3)</f>
        <v>8</v>
      </c>
      <c r="G2" s="7">
        <f ca="1">RANDBETWEEN(1,3)+RANDBETWEEN(1,3)+RANDBETWEEN(1,3)+RANDBETWEEN(1,3)+RANDBETWEEN(1,3)</f>
        <v>10</v>
      </c>
      <c r="H2" s="196">
        <f ca="1">RANDBETWEEN(1,3)+RANDBETWEEN(1,3)+RANDBETWEEN(1,3)+RANDBETWEEN(1,3)+RANDBETWEEN(1,3)+RANDBETWEEN(1,3)</f>
        <v>14</v>
      </c>
      <c r="I2" s="196">
        <f ca="1">RANDBETWEEN(1,3)+RANDBETWEEN(1,3)+RANDBETWEEN(1,3)+RANDBETWEEN(1,3)+RANDBETWEEN(1,3)+RANDBETWEEN(1,3)+RANDBETWEEN(1,3)</f>
        <v>14</v>
      </c>
      <c r="J2" s="196">
        <f ca="1">RANDBETWEEN(1,3)+RANDBETWEEN(1,3)+RANDBETWEEN(1,3)+RANDBETWEEN(1,3)+RANDBETWEEN(1,3)+RANDBETWEEN(1,3)+RANDBETWEEN(1,3)+RANDBETWEEN(1,3)</f>
        <v>16</v>
      </c>
      <c r="K2" s="196">
        <f ca="1">RANDBETWEEN(1,3)+RANDBETWEEN(1,3)+RANDBETWEEN(1,3)+RANDBETWEEN(1,3)+RANDBETWEEN(1,3)+RANDBETWEEN(1,3)+RANDBETWEEN(1,3)+RANDBETWEEN(1,3)+RANDBETWEEN(1,3)</f>
        <v>22</v>
      </c>
      <c r="L2" s="8">
        <f ca="1">RANDBETWEEN(1,3)+RANDBETWEEN(1,3)+RANDBETWEEN(1,3)+RANDBETWEEN(1,3)+RANDBETWEEN(1,3)+RANDBETWEEN(1,3)+RANDBETWEEN(1,3)+RANDBETWEEN(1,3)+RANDBETWEEN(1,3)+RANDBETWEEN(1,3)</f>
        <v>20</v>
      </c>
      <c r="P2" s="1"/>
      <c r="Q2" s="1"/>
      <c r="R2" s="1"/>
      <c r="S2" s="1"/>
      <c r="T2" s="1"/>
    </row>
    <row r="3" spans="1:20" x14ac:dyDescent="0.3">
      <c r="B3" s="9" t="s">
        <v>13</v>
      </c>
      <c r="C3" s="10">
        <f ca="1">RANDBETWEEN(1,4)</f>
        <v>3</v>
      </c>
      <c r="D3" s="10">
        <f ca="1">RANDBETWEEN(1,4)+RANDBETWEEN(1,4)</f>
        <v>6</v>
      </c>
      <c r="E3" s="10">
        <f ca="1">RANDBETWEEN(1,4)+RANDBETWEEN(1,4)+RANDBETWEEN(1,4)</f>
        <v>7</v>
      </c>
      <c r="F3" s="10">
        <f ca="1">RANDBETWEEN(1,4)+RANDBETWEEN(1,4)+RANDBETWEEN(1,4)+RANDBETWEEN(1,4)</f>
        <v>13</v>
      </c>
      <c r="G3" s="10">
        <f ca="1">RANDBETWEEN(1,4)+RANDBETWEEN(1,4)+RANDBETWEEN(1,4)+RANDBETWEEN(1,4)+RANDBETWEEN(1,4)</f>
        <v>16</v>
      </c>
      <c r="H3" s="197">
        <f ca="1">RANDBETWEEN(1,4)+RANDBETWEEN(1,4)+RANDBETWEEN(1,4)+RANDBETWEEN(1,4)+RANDBETWEEN(1,4)+RANDBETWEEN(1,4)</f>
        <v>17</v>
      </c>
      <c r="I3" s="197">
        <f ca="1">RANDBETWEEN(1,4)+RANDBETWEEN(1,4)+RANDBETWEEN(1,4)+RANDBETWEEN(1,4)+RANDBETWEEN(1,4)+RANDBETWEEN(1,4)+RANDBETWEEN(1,4)</f>
        <v>16</v>
      </c>
      <c r="J3" s="197">
        <f ca="1">RANDBETWEEN(1,4)+RANDBETWEEN(1,4)+RANDBETWEEN(1,4)+RANDBETWEEN(1,4)+RANDBETWEEN(1,4)+RANDBETWEEN(1,4)+RANDBETWEEN(1,4)+RANDBETWEEN(1,4)</f>
        <v>22</v>
      </c>
      <c r="K3" s="197">
        <f ca="1">RANDBETWEEN(1,4)+RANDBETWEEN(1,4)+RANDBETWEEN(1,4)+RANDBETWEEN(1,4)+RANDBETWEEN(1,4)+RANDBETWEEN(1,4)+RANDBETWEEN(1,4)+RANDBETWEEN(1,4)+RANDBETWEEN(1,4)</f>
        <v>28</v>
      </c>
      <c r="L3" s="11">
        <f ca="1">RANDBETWEEN(1,4)+RANDBETWEEN(1,4)+RANDBETWEEN(1,4)+RANDBETWEEN(1,4)+RANDBETWEEN(1,4)+RANDBETWEEN(1,4)+RANDBETWEEN(1,4)+RANDBETWEEN(1,4)+RANDBETWEEN(1,4)+RANDBETWEEN(1,4)</f>
        <v>31</v>
      </c>
      <c r="P3" s="1"/>
      <c r="Q3" s="1"/>
      <c r="R3" s="1"/>
      <c r="S3" s="1"/>
      <c r="T3" s="1"/>
    </row>
    <row r="4" spans="1:20" x14ac:dyDescent="0.3">
      <c r="B4" s="9" t="s">
        <v>14</v>
      </c>
      <c r="C4" s="10">
        <f ca="1">RANDBETWEEN(1,6)</f>
        <v>5</v>
      </c>
      <c r="D4" s="10">
        <f ca="1">RANDBETWEEN(1,6)+RANDBETWEEN(1,6)</f>
        <v>7</v>
      </c>
      <c r="E4" s="10">
        <f ca="1">RANDBETWEEN(1,6)+RANDBETWEEN(1,6)+RANDBETWEEN(1,6)</f>
        <v>8</v>
      </c>
      <c r="F4" s="10">
        <f ca="1">RANDBETWEEN(1,6)+RANDBETWEEN(1,6)+RANDBETWEEN(1,6)+RANDBETWEEN(1,6)</f>
        <v>11</v>
      </c>
      <c r="G4" s="10">
        <f ca="1">RANDBETWEEN(1,6)+RANDBETWEEN(1,6)+RANDBETWEEN(1,6)+RANDBETWEEN(1,6)+RANDBETWEEN(1,6)</f>
        <v>15</v>
      </c>
      <c r="H4" s="197">
        <f ca="1">RANDBETWEEN(1,6)+RANDBETWEEN(1,6)+RANDBETWEEN(1,6)+RANDBETWEEN(1,6)+RANDBETWEEN(1,6)+RANDBETWEEN(1,6)</f>
        <v>22</v>
      </c>
      <c r="I4" s="197">
        <f ca="1">RANDBETWEEN(1,6)+RANDBETWEEN(1,6)+RANDBETWEEN(1,6)+RANDBETWEEN(1,6)+RANDBETWEEN(1,6)+RANDBETWEEN(1,6)+RANDBETWEEN(1,6)</f>
        <v>21</v>
      </c>
      <c r="J4" s="197">
        <f ca="1">RANDBETWEEN(1,6)+RANDBETWEEN(1,6)+RANDBETWEEN(1,6)+RANDBETWEEN(1,6)+RANDBETWEEN(1,6)+RANDBETWEEN(1,6)+RANDBETWEEN(1,6)+RANDBETWEEN(1,6)</f>
        <v>17</v>
      </c>
      <c r="K4" s="197">
        <f ca="1">RANDBETWEEN(1,6)+RANDBETWEEN(1,6)+RANDBETWEEN(1,6)+RANDBETWEEN(1,6)+RANDBETWEEN(1,6)+RANDBETWEEN(1,6)+RANDBETWEEN(1,6)+RANDBETWEEN(1,6)+RANDBETWEEN(1,6)</f>
        <v>28</v>
      </c>
      <c r="L4" s="11">
        <f ca="1">RANDBETWEEN(1,6)+RANDBETWEEN(1,6)+RANDBETWEEN(1,6)+RANDBETWEEN(1,6)+RANDBETWEEN(1,6)+RANDBETWEEN(1,6)+RANDBETWEEN(1,6)+RANDBETWEEN(1,6)+RANDBETWEEN(1,6)+RANDBETWEEN(1,6)</f>
        <v>36</v>
      </c>
      <c r="P4" s="1"/>
      <c r="Q4" s="1"/>
      <c r="R4" s="1"/>
      <c r="S4" s="1"/>
      <c r="T4" s="1"/>
    </row>
    <row r="5" spans="1:20" x14ac:dyDescent="0.3">
      <c r="B5" s="9" t="s">
        <v>15</v>
      </c>
      <c r="C5" s="10">
        <f ca="1">RANDBETWEEN(1,8)</f>
        <v>4</v>
      </c>
      <c r="D5" s="10">
        <f ca="1">RANDBETWEEN(1,8)+RANDBETWEEN(1,8)</f>
        <v>9</v>
      </c>
      <c r="E5" s="10">
        <f ca="1">RANDBETWEEN(1,8)+RANDBETWEEN(1,8)+RANDBETWEEN(1,8)</f>
        <v>16</v>
      </c>
      <c r="F5" s="10">
        <f ca="1">RANDBETWEEN(1,8)+RANDBETWEEN(1,8)+RANDBETWEEN(1,8)+RANDBETWEEN(1,8)</f>
        <v>19</v>
      </c>
      <c r="G5" s="10">
        <f ca="1">RANDBETWEEN(1,8)+RANDBETWEEN(1,8)+RANDBETWEEN(1,8)+RANDBETWEEN(1,8)+RANDBETWEEN(1,8)</f>
        <v>7</v>
      </c>
      <c r="H5" s="197">
        <f ca="1">RANDBETWEEN(1,8)+RANDBETWEEN(1,8)+RANDBETWEEN(1,8)+RANDBETWEEN(1,8)+RANDBETWEEN(1,8)+RANDBETWEEN(1,8)</f>
        <v>35</v>
      </c>
      <c r="I5" s="197">
        <f ca="1">RANDBETWEEN(1,8)+RANDBETWEEN(1,8)+RANDBETWEEN(1,8)+RANDBETWEEN(1,8)+RANDBETWEEN(1,8)+RANDBETWEEN(1,8)+RANDBETWEEN(1,8)</f>
        <v>22</v>
      </c>
      <c r="J5" s="197">
        <f ca="1">RANDBETWEEN(1,8)+RANDBETWEEN(1,8)+RANDBETWEEN(1,8)+RANDBETWEEN(1,8)+RANDBETWEEN(1,8)+RANDBETWEEN(1,8)+RANDBETWEEN(1,8)+RANDBETWEEN(1,8)</f>
        <v>26</v>
      </c>
      <c r="K5" s="197">
        <f ca="1">RANDBETWEEN(1,8)+RANDBETWEEN(1,8)+RANDBETWEEN(1,8)+RANDBETWEEN(1,8)+RANDBETWEEN(1,8)+RANDBETWEEN(1,8)+RANDBETWEEN(1,8)+RANDBETWEEN(1,8)+RANDBETWEEN(1,8)</f>
        <v>42</v>
      </c>
      <c r="L5" s="11">
        <f ca="1">RANDBETWEEN(1,8)+RANDBETWEEN(1,8)+RANDBETWEEN(1,8)+RANDBETWEEN(1,8)+RANDBETWEEN(1,8)+RANDBETWEEN(1,8)+RANDBETWEEN(1,8)+RANDBETWEEN(1,8)+RANDBETWEEN(1,8)+RANDBETWEEN(1,8)</f>
        <v>35</v>
      </c>
      <c r="P5" s="1"/>
      <c r="Q5" s="1"/>
      <c r="R5" s="1"/>
      <c r="S5" s="1"/>
      <c r="T5" s="1"/>
    </row>
    <row r="6" spans="1:20" x14ac:dyDescent="0.3">
      <c r="B6" s="9" t="s">
        <v>16</v>
      </c>
      <c r="C6" s="10">
        <f ca="1">RANDBETWEEN(1,10)</f>
        <v>7</v>
      </c>
      <c r="D6" s="10">
        <f ca="1">RANDBETWEEN(1,10)+RANDBETWEEN(1,10)</f>
        <v>14</v>
      </c>
      <c r="E6" s="10">
        <f ca="1">RANDBETWEEN(1,10)+RANDBETWEEN(1,10)+RANDBETWEEN(1,10)</f>
        <v>15</v>
      </c>
      <c r="F6" s="10">
        <f ca="1">RANDBETWEEN(1,10)+RANDBETWEEN(1,10)+RANDBETWEEN(1,10)+RANDBETWEEN(1,10)</f>
        <v>21</v>
      </c>
      <c r="G6" s="10">
        <f ca="1">RANDBETWEEN(1,10)+RANDBETWEEN(1,10)+RANDBETWEEN(1,10)+RANDBETWEEN(1,10)+RANDBETWEEN(1,10)</f>
        <v>30</v>
      </c>
      <c r="H6" s="197">
        <f ca="1">RANDBETWEEN(1,10)+RANDBETWEEN(1,10)+RANDBETWEEN(1,10)+RANDBETWEEN(1,10)+RANDBETWEEN(1,10)+RANDBETWEEN(1,10)</f>
        <v>24</v>
      </c>
      <c r="I6" s="197">
        <f ca="1">RANDBETWEEN(1,10)+RANDBETWEEN(1,10)+RANDBETWEEN(1,10)+RANDBETWEEN(1,10)+RANDBETWEEN(1,10)+RANDBETWEEN(1,10)+RANDBETWEEN(1,10)</f>
        <v>29</v>
      </c>
      <c r="J6" s="197">
        <f ca="1">RANDBETWEEN(1,10)+RANDBETWEEN(1,10)+RANDBETWEEN(1,10)+RANDBETWEEN(1,10)+RANDBETWEEN(1,10)+RANDBETWEEN(1,10)+RANDBETWEEN(1,10)+RANDBETWEEN(1,10)</f>
        <v>42</v>
      </c>
      <c r="K6" s="197">
        <f ca="1">RANDBETWEEN(1,10)+RANDBETWEEN(1,10)+RANDBETWEEN(1,10)+RANDBETWEEN(1,10)+RANDBETWEEN(1,10)+RANDBETWEEN(1,10)+RANDBETWEEN(1,10)+RANDBETWEEN(1,10)+RANDBETWEEN(1,10)</f>
        <v>36</v>
      </c>
      <c r="L6" s="11">
        <f ca="1">RANDBETWEEN(1,10)+RANDBETWEEN(1,10)+RANDBETWEEN(1,10)+RANDBETWEEN(1,10)+RANDBETWEEN(1,10)+RANDBETWEEN(1,10)+RANDBETWEEN(1,10)+RANDBETWEEN(1,10)+RANDBETWEEN(1,10)+RANDBETWEEN(1,10)</f>
        <v>58</v>
      </c>
      <c r="P6" s="1"/>
      <c r="Q6" s="1"/>
      <c r="R6" s="1"/>
      <c r="S6" s="1"/>
      <c r="T6" s="1"/>
    </row>
    <row r="7" spans="1:20" x14ac:dyDescent="0.3">
      <c r="B7" s="9" t="s">
        <v>17</v>
      </c>
      <c r="C7" s="10">
        <f ca="1">RANDBETWEEN(1,12)</f>
        <v>4</v>
      </c>
      <c r="D7" s="10">
        <f ca="1">RANDBETWEEN(1,12)+RANDBETWEEN(1,12)</f>
        <v>15</v>
      </c>
      <c r="E7" s="10">
        <f ca="1">RANDBETWEEN(1,12)+RANDBETWEEN(1,12)+RANDBETWEEN(1,12)</f>
        <v>7</v>
      </c>
      <c r="F7" s="10">
        <f ca="1">RANDBETWEEN(1,12)+RANDBETWEEN(1,12)+RANDBETWEEN(1,12)+RANDBETWEEN(1,12)</f>
        <v>13</v>
      </c>
      <c r="G7" s="10">
        <f ca="1">RANDBETWEEN(1,12)+RANDBETWEEN(1,12)+RANDBETWEEN(1,12)+RANDBETWEEN(1,12)+RANDBETWEEN(1,12)</f>
        <v>40</v>
      </c>
      <c r="H7" s="197">
        <f ca="1">RANDBETWEEN(1,12)+RANDBETWEEN(1,12)+RANDBETWEEN(1,12)+RANDBETWEEN(1,12)+RANDBETWEEN(1,12)+RANDBETWEEN(1,12)</f>
        <v>36</v>
      </c>
      <c r="I7" s="197">
        <f ca="1">RANDBETWEEN(1,12)+RANDBETWEEN(1,12)+RANDBETWEEN(1,12)+RANDBETWEEN(1,12)+RANDBETWEEN(1,12)+RANDBETWEEN(1,12)+RANDBETWEEN(1,12)</f>
        <v>40</v>
      </c>
      <c r="J7" s="197">
        <f ca="1">RANDBETWEEN(1,12)+RANDBETWEEN(1,12)+RANDBETWEEN(1,12)+RANDBETWEEN(1,12)+RANDBETWEEN(1,12)+RANDBETWEEN(1,12)+RANDBETWEEN(1,12)+RANDBETWEEN(1,12)</f>
        <v>60</v>
      </c>
      <c r="K7" s="197">
        <f ca="1">RANDBETWEEN(1,12)+RANDBETWEEN(1,12)+RANDBETWEEN(1,12)+RANDBETWEEN(1,12)+RANDBETWEEN(1,12)+RANDBETWEEN(1,12)+RANDBETWEEN(1,12)+RANDBETWEEN(1,12)+RANDBETWEEN(1,12)</f>
        <v>79</v>
      </c>
      <c r="L7" s="11">
        <f ca="1">RANDBETWEEN(1,12)+RANDBETWEEN(1,12)+RANDBETWEEN(1,12)+RANDBETWEEN(1,12)+RANDBETWEEN(1,12)+RANDBETWEEN(1,12)+RANDBETWEEN(1,12)+RANDBETWEEN(1,12)+RANDBETWEEN(1,12)+RANDBETWEEN(1,12)</f>
        <v>80</v>
      </c>
      <c r="P7" s="1"/>
      <c r="Q7" s="1"/>
      <c r="R7" s="1"/>
      <c r="S7" s="1"/>
      <c r="T7" s="1"/>
    </row>
    <row r="8" spans="1:20" x14ac:dyDescent="0.3">
      <c r="B8" s="9" t="s">
        <v>18</v>
      </c>
      <c r="C8" s="10">
        <f ca="1">RANDBETWEEN(1,20)</f>
        <v>4</v>
      </c>
      <c r="D8" s="10">
        <f ca="1">RANDBETWEEN(1,20)+RANDBETWEEN(1,20)</f>
        <v>20</v>
      </c>
      <c r="E8" s="10">
        <f ca="1">RANDBETWEEN(1,20)+RANDBETWEEN(1,20)+RANDBETWEEN(1,20)</f>
        <v>19</v>
      </c>
      <c r="F8" s="10">
        <f ca="1">RANDBETWEEN(1,20)+RANDBETWEEN(1,20)+RANDBETWEEN(1,20)+RANDBETWEEN(1,20)</f>
        <v>57</v>
      </c>
      <c r="G8" s="10">
        <f ca="1">RANDBETWEEN(1,20)+RANDBETWEEN(1,20)+RANDBETWEEN(1,20)+RANDBETWEEN(1,20)+RANDBETWEEN(1,20)</f>
        <v>47</v>
      </c>
      <c r="H8" s="197">
        <f ca="1">RANDBETWEEN(1,20)+RANDBETWEEN(1,20)+RANDBETWEEN(1,20)+RANDBETWEEN(1,20)+RANDBETWEEN(1,20)+RANDBETWEEN(1,20)</f>
        <v>60</v>
      </c>
      <c r="I8" s="197">
        <f ca="1">RANDBETWEEN(1,20)+RANDBETWEEN(1,20)+RANDBETWEEN(1,20)+RANDBETWEEN(1,20)+RANDBETWEEN(1,20)+RANDBETWEEN(1,20)+RANDBETWEEN(1,20)</f>
        <v>60</v>
      </c>
      <c r="J8" s="197">
        <f ca="1">RANDBETWEEN(1,20)+RANDBETWEEN(1,20)+RANDBETWEEN(1,20)+RANDBETWEEN(1,20)+RANDBETWEEN(1,20)+RANDBETWEEN(1,20)+RANDBETWEEN(1,20)+RANDBETWEEN(1,20)</f>
        <v>91</v>
      </c>
      <c r="K8" s="197">
        <f ca="1">RANDBETWEEN(1,20)+RANDBETWEEN(1,20)+RANDBETWEEN(1,20)+RANDBETWEEN(1,20)+RANDBETWEEN(1,20)+RANDBETWEEN(1,20)+RANDBETWEEN(1,20)+RANDBETWEEN(1,20)+RANDBETWEEN(1,20)</f>
        <v>85</v>
      </c>
      <c r="L8" s="11">
        <f ca="1">RANDBETWEEN(1,20)+RANDBETWEEN(1,20)+RANDBETWEEN(1,20)+RANDBETWEEN(1,20)+RANDBETWEEN(1,20)+RANDBETWEEN(1,20)+RANDBETWEEN(1,20)+RANDBETWEEN(1,20)+RANDBETWEEN(1,20)+RANDBETWEEN(1,20)</f>
        <v>123</v>
      </c>
      <c r="P8" s="1"/>
      <c r="Q8" s="1"/>
      <c r="R8" s="1"/>
      <c r="S8" s="1"/>
      <c r="T8" s="1"/>
    </row>
    <row r="9" spans="1:20" ht="16.2" thickBot="1" x14ac:dyDescent="0.35">
      <c r="B9" s="12" t="s">
        <v>19</v>
      </c>
      <c r="C9" s="13">
        <f ca="1">RANDBETWEEN(1,100)</f>
        <v>12</v>
      </c>
      <c r="D9" s="13">
        <f ca="1">RANDBETWEEN(1,100)+RANDBETWEEN(1,100)</f>
        <v>147</v>
      </c>
      <c r="E9" s="13">
        <f ca="1">RANDBETWEEN(1,100)+RANDBETWEEN(1,100)+RANDBETWEEN(1,100)</f>
        <v>193</v>
      </c>
      <c r="F9" s="13">
        <f ca="1">RANDBETWEEN(1,100)+RANDBETWEEN(1,100)+RANDBETWEEN(1,100)+RANDBETWEEN(1,100)</f>
        <v>215</v>
      </c>
      <c r="G9" s="13">
        <f ca="1">RANDBETWEEN(1,100)+RANDBETWEEN(1,100)+RANDBETWEEN(1,100)+RANDBETWEEN(1,100)+RANDBETWEEN(1,100)</f>
        <v>382</v>
      </c>
      <c r="H9" s="198">
        <f ca="1">RANDBETWEEN(1,100)+RANDBETWEEN(1,100)+RANDBETWEEN(1,100)+RANDBETWEEN(1,100)+RANDBETWEEN(1,100)+RANDBETWEEN(1,100)</f>
        <v>242</v>
      </c>
      <c r="I9" s="198">
        <f ca="1">RANDBETWEEN(1,100)+RANDBETWEEN(1,100)+RANDBETWEEN(1,100)+RANDBETWEEN(1,100)+RANDBETWEEN(1,100)+RANDBETWEEN(1,100)+RANDBETWEEN(1,100)</f>
        <v>453</v>
      </c>
      <c r="J9" s="198">
        <f ca="1">RANDBETWEEN(1,100)+RANDBETWEEN(1,100)+RANDBETWEEN(1,100)+RANDBETWEEN(1,100)+RANDBETWEEN(1,100)+RANDBETWEEN(1,100)+RANDBETWEEN(1,100)+RANDBETWEEN(1,100)</f>
        <v>380</v>
      </c>
      <c r="K9" s="198">
        <f ca="1">RANDBETWEEN(1,100)+RANDBETWEEN(1,100)+RANDBETWEEN(1,100)+RANDBETWEEN(1,100)+RANDBETWEEN(1,100)+RANDBETWEEN(1,100)+RANDBETWEEN(1,100)+RANDBETWEEN(1,100)+RANDBETWEEN(1,100)</f>
        <v>470</v>
      </c>
      <c r="L9" s="14">
        <f ca="1">RANDBETWEEN(1,100)+RANDBETWEEN(1,100)+RANDBETWEEN(1,100)+RANDBETWEEN(1,100)+RANDBETWEEN(1,100)+RANDBETWEEN(1,100)+RANDBETWEEN(1,100)+RANDBETWEEN(1,100)+RANDBETWEEN(1,100)+RANDBETWEEN(1,100)</f>
        <v>371</v>
      </c>
      <c r="P9" s="1"/>
      <c r="Q9" s="1"/>
      <c r="R9" s="1"/>
      <c r="S9" s="1"/>
      <c r="T9" s="1"/>
    </row>
    <row r="10" spans="1:20" ht="16.2" thickTop="1" x14ac:dyDescent="0.3">
      <c r="A10" s="1"/>
      <c r="C10" s="1"/>
      <c r="D10" s="1"/>
      <c r="E10" s="1"/>
      <c r="F10" s="1"/>
    </row>
    <row r="11" spans="1:20" x14ac:dyDescent="0.3">
      <c r="A11" s="1"/>
      <c r="C11" s="1"/>
      <c r="D11" s="1"/>
      <c r="E11" s="1"/>
      <c r="F11" s="1"/>
    </row>
    <row r="12" spans="1:20" x14ac:dyDescent="0.3">
      <c r="A12" s="1"/>
      <c r="C12" s="1"/>
      <c r="D12" s="1"/>
      <c r="E12" s="1"/>
      <c r="F12" s="1"/>
    </row>
    <row r="13" spans="1:20" x14ac:dyDescent="0.3">
      <c r="A13" s="1"/>
      <c r="C13" s="1"/>
      <c r="D13" s="1"/>
      <c r="E13" s="1"/>
      <c r="F13" s="1"/>
    </row>
    <row r="14" spans="1:20" x14ac:dyDescent="0.3">
      <c r="A14" s="1"/>
      <c r="C14" s="1"/>
      <c r="D14" s="1"/>
      <c r="E14" s="1"/>
      <c r="F14" s="1"/>
    </row>
    <row r="15" spans="1:20" x14ac:dyDescent="0.3">
      <c r="A15" s="1"/>
      <c r="C15" s="1"/>
      <c r="D15" s="1"/>
      <c r="E15" s="1"/>
      <c r="F15" s="1"/>
    </row>
    <row r="16" spans="1:20" x14ac:dyDescent="0.3">
      <c r="A16" s="1"/>
      <c r="C16" s="1"/>
      <c r="D16" s="1"/>
      <c r="E16" s="1"/>
      <c r="F16" s="1"/>
    </row>
    <row r="17" spans="1:26" x14ac:dyDescent="0.3">
      <c r="A17" s="1"/>
      <c r="C17" s="1"/>
      <c r="D17" s="1"/>
      <c r="E17" s="1"/>
      <c r="F17" s="1"/>
    </row>
    <row r="18" spans="1:26" x14ac:dyDescent="0.3">
      <c r="A18" s="1"/>
      <c r="C18" s="1"/>
      <c r="D18" s="1"/>
      <c r="E18" s="1"/>
      <c r="F18" s="1"/>
    </row>
    <row r="19" spans="1:26" x14ac:dyDescent="0.3">
      <c r="A19" s="1"/>
      <c r="C19" s="1"/>
      <c r="D19" s="1"/>
      <c r="E19" s="1"/>
      <c r="F19" s="1"/>
    </row>
    <row r="20" spans="1:26" x14ac:dyDescent="0.3">
      <c r="A20" s="1"/>
      <c r="C20" s="1"/>
      <c r="D20" s="1"/>
      <c r="E20" s="1"/>
      <c r="F20" s="1"/>
    </row>
    <row r="21" spans="1:26" x14ac:dyDescent="0.3">
      <c r="A21" s="1"/>
      <c r="C21" s="1"/>
      <c r="D21" s="1"/>
      <c r="E21" s="1"/>
      <c r="F21" s="1"/>
    </row>
    <row r="22" spans="1:26" x14ac:dyDescent="0.3">
      <c r="A22" s="1"/>
      <c r="C22" s="1"/>
      <c r="D22" s="1"/>
      <c r="E22" s="1"/>
      <c r="F22" s="1"/>
    </row>
    <row r="23" spans="1:26" x14ac:dyDescent="0.3">
      <c r="A23" s="1"/>
      <c r="C23" s="1"/>
      <c r="D23" s="1"/>
      <c r="E23" s="1"/>
      <c r="F23" s="1"/>
    </row>
    <row r="24" spans="1:26" x14ac:dyDescent="0.3">
      <c r="A24" s="1"/>
      <c r="C24" s="1"/>
      <c r="D24" s="1"/>
      <c r="E24" s="1"/>
      <c r="F24" s="1"/>
    </row>
    <row r="25" spans="1:26" x14ac:dyDescent="0.3">
      <c r="A25" s="1"/>
      <c r="C25" s="1"/>
      <c r="D25" s="1"/>
      <c r="E25" s="1"/>
      <c r="F25" s="1"/>
    </row>
    <row r="26" spans="1:26" x14ac:dyDescent="0.3">
      <c r="A26" s="1"/>
      <c r="C26" s="1"/>
      <c r="D26" s="1"/>
      <c r="E26" s="1"/>
      <c r="F26" s="1"/>
    </row>
    <row r="27" spans="1:26" x14ac:dyDescent="0.3">
      <c r="A27" s="1"/>
      <c r="C27" s="1"/>
      <c r="D27" s="1"/>
      <c r="E27" s="1"/>
      <c r="F27" s="1"/>
      <c r="X27" s="54"/>
      <c r="Y27" s="54"/>
      <c r="Z27" s="54"/>
    </row>
    <row r="28" spans="1:26" x14ac:dyDescent="0.3">
      <c r="A28" s="1"/>
      <c r="C28" s="1"/>
      <c r="D28" s="1"/>
      <c r="E28" s="1"/>
      <c r="F28" s="1"/>
      <c r="X28" s="54"/>
      <c r="Y28" s="54"/>
      <c r="Z28" s="54"/>
    </row>
    <row r="29" spans="1:26" x14ac:dyDescent="0.3">
      <c r="A29" s="1"/>
      <c r="C29" s="1"/>
      <c r="D29" s="1"/>
      <c r="E29" s="1"/>
      <c r="F29" s="1"/>
      <c r="U29" s="54"/>
      <c r="V29" s="54"/>
      <c r="W29" s="54"/>
      <c r="X29" s="54"/>
      <c r="Y29" s="54"/>
      <c r="Z29" s="54"/>
    </row>
    <row r="30" spans="1:26" x14ac:dyDescent="0.3">
      <c r="A30" s="1"/>
      <c r="C30" s="1"/>
      <c r="D30" s="1"/>
      <c r="E30" s="1"/>
      <c r="F30" s="1"/>
    </row>
    <row r="31" spans="1:26" x14ac:dyDescent="0.3">
      <c r="C31" s="1"/>
      <c r="D31" s="1"/>
      <c r="E31" s="1"/>
      <c r="F31" s="1"/>
      <c r="G31" s="1"/>
      <c r="H31" s="1"/>
      <c r="I31" s="1"/>
      <c r="J31" s="1"/>
      <c r="K31" s="1"/>
    </row>
    <row r="32" spans="1:26" x14ac:dyDescent="0.3">
      <c r="C32" s="1"/>
      <c r="D32" s="1"/>
      <c r="E32" s="1"/>
      <c r="F32" s="1"/>
      <c r="G32" s="1"/>
      <c r="H32" s="1"/>
      <c r="I32" s="1"/>
      <c r="J32" s="1"/>
      <c r="K32" s="1"/>
    </row>
    <row r="33" spans="3:11" x14ac:dyDescent="0.3">
      <c r="C33" s="1"/>
      <c r="D33" s="1"/>
      <c r="E33" s="1"/>
      <c r="F33" s="1"/>
      <c r="G33" s="1"/>
      <c r="H33" s="1"/>
      <c r="I33" s="1"/>
      <c r="J33" s="1"/>
      <c r="K33" s="1"/>
    </row>
    <row r="34" spans="3:11" x14ac:dyDescent="0.3">
      <c r="C34" s="1"/>
      <c r="D34" s="1"/>
      <c r="E34" s="1"/>
      <c r="F34" s="1"/>
      <c r="G34" s="1"/>
      <c r="H34" s="1"/>
      <c r="I34" s="1"/>
      <c r="J34" s="1"/>
      <c r="K34" s="1"/>
    </row>
  </sheetData>
  <pageMargins left="0.7" right="0.7" top="0.75" bottom="0.75" header="0.3" footer="0.3"/>
  <pageSetup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Initiative</vt:lpstr>
      <vt:lpstr>Spells</vt:lpstr>
      <vt:lpstr>Attacks</vt:lpstr>
      <vt:lpstr>Saves</vt:lpstr>
      <vt:lpstr>hps</vt:lpstr>
      <vt:lpstr>Rolls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D&amp;D Battle Tally</dc:title>
  <dc:creator>Alexis Álvarez</dc:creator>
  <cp:lastModifiedBy>Alexis Álvarez</cp:lastModifiedBy>
  <cp:lastPrinted>2020-03-11T08:04:14Z</cp:lastPrinted>
  <dcterms:created xsi:type="dcterms:W3CDTF">2014-01-30T16:13:23Z</dcterms:created>
  <dcterms:modified xsi:type="dcterms:W3CDTF">2022-06-10T18:31:47Z</dcterms:modified>
</cp:coreProperties>
</file>