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Used\Battle Tallies\"/>
    </mc:Choice>
  </mc:AlternateContent>
  <xr:revisionPtr revIDLastSave="0" documentId="13_ncr:1_{8F5B6980-C2D7-4881-9656-B03B527FBD84}" xr6:coauthVersionLast="47" xr6:coauthVersionMax="47" xr10:uidLastSave="{00000000-0000-0000-0000-000000000000}"/>
  <bookViews>
    <workbookView xWindow="-108" yWindow="-108" windowWidth="23256" windowHeight="13176" tabRatio="50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7" l="1"/>
  <c r="E18" i="7" s="1"/>
  <c r="W56" i="5"/>
  <c r="AB56" i="5" s="1"/>
  <c r="AC56" i="5" s="1"/>
  <c r="W55" i="5"/>
  <c r="AB55" i="5" s="1"/>
  <c r="AC55" i="5" s="1"/>
  <c r="W54" i="5"/>
  <c r="AB54" i="5" s="1"/>
  <c r="AC54" i="5" s="1"/>
  <c r="W53" i="5"/>
  <c r="AB53" i="5" s="1"/>
  <c r="AC53" i="5" s="1"/>
  <c r="W52" i="5"/>
  <c r="AB52" i="5" s="1"/>
  <c r="AC52" i="5" s="1"/>
  <c r="W51" i="5"/>
  <c r="AB51" i="5" s="1"/>
  <c r="AC51" i="5" s="1"/>
  <c r="W50" i="5"/>
  <c r="AB50" i="5" s="1"/>
  <c r="AC50" i="5" s="1"/>
  <c r="AB49" i="5"/>
  <c r="AC49" i="5" s="1"/>
  <c r="W49" i="5"/>
  <c r="W48" i="5"/>
  <c r="AB48" i="5" s="1"/>
  <c r="AC48" i="5" s="1"/>
  <c r="W47" i="5"/>
  <c r="AB47" i="5" s="1"/>
  <c r="AC47" i="5" s="1"/>
  <c r="W46" i="5"/>
  <c r="AB46" i="5" s="1"/>
  <c r="AC46" i="5" s="1"/>
  <c r="K27" i="9" l="1"/>
  <c r="N27" i="9" s="1"/>
  <c r="J27" i="9"/>
  <c r="K26" i="9"/>
  <c r="N26" i="9" s="1"/>
  <c r="J26" i="9"/>
  <c r="K25" i="9"/>
  <c r="N25" i="9" s="1"/>
  <c r="J25" i="9"/>
  <c r="K24" i="9"/>
  <c r="N24" i="9" s="1"/>
  <c r="J24" i="9"/>
  <c r="K23" i="9"/>
  <c r="N23" i="9" s="1"/>
  <c r="J23" i="9"/>
  <c r="K22" i="9"/>
  <c r="N22" i="9" s="1"/>
  <c r="J22" i="9"/>
  <c r="K21" i="9"/>
  <c r="N21" i="9" s="1"/>
  <c r="J21" i="9"/>
  <c r="K20" i="9"/>
  <c r="N20" i="9" s="1"/>
  <c r="J20" i="9"/>
  <c r="K19" i="9"/>
  <c r="N19" i="9" s="1"/>
  <c r="J19" i="9"/>
  <c r="W8" i="5"/>
  <c r="AB8" i="5" s="1"/>
  <c r="AC8" i="5" s="1"/>
  <c r="W45" i="5"/>
  <c r="AB45" i="5" s="1"/>
  <c r="AC45" i="5" s="1"/>
  <c r="W44" i="5"/>
  <c r="AB44" i="5" s="1"/>
  <c r="AC44" i="5" s="1"/>
  <c r="W43" i="5"/>
  <c r="AB43" i="5" s="1"/>
  <c r="AC43" i="5" s="1"/>
  <c r="W42" i="5"/>
  <c r="AB42" i="5" s="1"/>
  <c r="AC42" i="5" s="1"/>
  <c r="W41" i="5"/>
  <c r="AB41" i="5" s="1"/>
  <c r="AC41" i="5" s="1"/>
  <c r="W40" i="5"/>
  <c r="AB40" i="5" s="1"/>
  <c r="AC40" i="5" s="1"/>
  <c r="W39" i="5"/>
  <c r="AB39" i="5" s="1"/>
  <c r="AC39" i="5" s="1"/>
  <c r="W38" i="5"/>
  <c r="AB38" i="5" s="1"/>
  <c r="AC38" i="5" s="1"/>
  <c r="W37" i="5"/>
  <c r="AB37" i="5" s="1"/>
  <c r="AC37" i="5" s="1"/>
  <c r="W36" i="5"/>
  <c r="AB36" i="5" s="1"/>
  <c r="AC36" i="5" s="1"/>
  <c r="W35" i="5"/>
  <c r="AB35" i="5" s="1"/>
  <c r="AC35" i="5" s="1"/>
  <c r="W34" i="5"/>
  <c r="AB34" i="5" s="1"/>
  <c r="AC34" i="5" s="1"/>
  <c r="W33" i="5"/>
  <c r="AB33" i="5" s="1"/>
  <c r="AC33" i="5" s="1"/>
  <c r="W32" i="5"/>
  <c r="AB32" i="5" s="1"/>
  <c r="AC32" i="5" s="1"/>
  <c r="W31" i="5"/>
  <c r="AB31" i="5" s="1"/>
  <c r="AC31" i="5" s="1"/>
  <c r="W30" i="5"/>
  <c r="AB30" i="5" s="1"/>
  <c r="AC30" i="5" s="1"/>
  <c r="W20" i="5"/>
  <c r="AB20" i="5" s="1"/>
  <c r="AC20" i="5" s="1"/>
  <c r="W21" i="5"/>
  <c r="AB21" i="5" s="1"/>
  <c r="AC21" i="5" s="1"/>
  <c r="W22" i="5"/>
  <c r="AB22" i="5"/>
  <c r="AC22" i="5" s="1"/>
  <c r="W23" i="5"/>
  <c r="AB23" i="5"/>
  <c r="AC23" i="5" s="1"/>
  <c r="W24" i="5"/>
  <c r="AB24" i="5" s="1"/>
  <c r="AC24" i="5" s="1"/>
  <c r="W25" i="5"/>
  <c r="AB25" i="5"/>
  <c r="AC25" i="5" s="1"/>
  <c r="W26" i="5"/>
  <c r="AB26" i="5" s="1"/>
  <c r="AC26" i="5" s="1"/>
  <c r="W27" i="5"/>
  <c r="AB27" i="5"/>
  <c r="AC27" i="5"/>
  <c r="W28" i="5"/>
  <c r="AB28" i="5" s="1"/>
  <c r="AC28" i="5" s="1"/>
  <c r="W29" i="5"/>
  <c r="AB29" i="5"/>
  <c r="AC29" i="5"/>
  <c r="W18" i="5"/>
  <c r="AB18" i="5" s="1"/>
  <c r="AC18" i="5" s="1"/>
  <c r="W19" i="5"/>
  <c r="AB19" i="5" s="1"/>
  <c r="AC19" i="5" s="1"/>
  <c r="W16" i="5"/>
  <c r="AB16" i="5" s="1"/>
  <c r="AC16" i="5" s="1"/>
  <c r="W17" i="5"/>
  <c r="AB17" i="5" s="1"/>
  <c r="AC17" i="5" s="1"/>
  <c r="W12" i="5"/>
  <c r="AB12" i="5" s="1"/>
  <c r="AC12" i="5" s="1"/>
  <c r="W13" i="5"/>
  <c r="AB13" i="5"/>
  <c r="AC13" i="5" s="1"/>
  <c r="W14" i="5"/>
  <c r="AB14" i="5"/>
  <c r="AC14" i="5"/>
  <c r="W15" i="5"/>
  <c r="AB15" i="5" s="1"/>
  <c r="AC15" i="5" s="1"/>
  <c r="J2" i="9"/>
  <c r="K2" i="9"/>
  <c r="N2" i="9" s="1"/>
  <c r="J3" i="9"/>
  <c r="K3" i="9"/>
  <c r="N3" i="9" s="1"/>
  <c r="J4" i="9"/>
  <c r="K4" i="9"/>
  <c r="N4" i="9" s="1"/>
  <c r="J5" i="9"/>
  <c r="K5" i="9"/>
  <c r="K38" i="9"/>
  <c r="N38" i="9" s="1"/>
  <c r="J38" i="9"/>
  <c r="K37" i="9"/>
  <c r="N37" i="9" s="1"/>
  <c r="J37" i="9"/>
  <c r="D20" i="7"/>
  <c r="E20" i="7" s="1"/>
  <c r="D9" i="1"/>
  <c r="L24" i="9" l="1"/>
  <c r="L20" i="9"/>
  <c r="L26" i="9"/>
  <c r="L22" i="9"/>
  <c r="L19" i="9"/>
  <c r="L21" i="9"/>
  <c r="L23" i="9"/>
  <c r="L25" i="9"/>
  <c r="L27" i="9"/>
  <c r="L5" i="9"/>
  <c r="N5" i="9"/>
  <c r="L4" i="9"/>
  <c r="L3" i="9"/>
  <c r="L2" i="9"/>
  <c r="L37" i="9"/>
  <c r="L38" i="9"/>
  <c r="C3" i="5"/>
  <c r="E6" i="5" l="1"/>
  <c r="C6" i="5"/>
  <c r="W6" i="5" l="1"/>
  <c r="AB6" i="5" s="1"/>
  <c r="AC6" i="5" s="1"/>
  <c r="W5" i="5"/>
  <c r="AB5" i="5" s="1"/>
  <c r="AC5" i="5" s="1"/>
  <c r="E6" i="1"/>
  <c r="E2" i="1"/>
  <c r="K36" i="9"/>
  <c r="J36" i="9"/>
  <c r="K35" i="9"/>
  <c r="N35" i="9" s="1"/>
  <c r="J35" i="9"/>
  <c r="K34" i="9"/>
  <c r="N34" i="9" s="1"/>
  <c r="J34" i="9"/>
  <c r="L36" i="9" l="1"/>
  <c r="N36" i="9"/>
  <c r="L34" i="9"/>
  <c r="L35" i="9"/>
  <c r="D19" i="7"/>
  <c r="E19" i="7" s="1"/>
  <c r="K30" i="9"/>
  <c r="N30" i="9" s="1"/>
  <c r="J30" i="9"/>
  <c r="K29" i="9"/>
  <c r="N29" i="9" s="1"/>
  <c r="J29" i="9"/>
  <c r="L30" i="9" l="1"/>
  <c r="L29" i="9"/>
  <c r="D17" i="7"/>
  <c r="E17" i="7" s="1"/>
  <c r="K33" i="9"/>
  <c r="N33" i="9" s="1"/>
  <c r="J33" i="9"/>
  <c r="K32" i="9"/>
  <c r="N32" i="9" s="1"/>
  <c r="J32" i="9"/>
  <c r="K31" i="9"/>
  <c r="N31" i="9" s="1"/>
  <c r="J31" i="9"/>
  <c r="M22" i="10"/>
  <c r="J22" i="10"/>
  <c r="K22" i="10" s="1"/>
  <c r="J19" i="10"/>
  <c r="K19" i="10" s="1"/>
  <c r="M19" i="10" s="1"/>
  <c r="J20" i="10"/>
  <c r="K20" i="10" s="1"/>
  <c r="M20" i="10"/>
  <c r="J21" i="10"/>
  <c r="K21" i="10"/>
  <c r="M21" i="10"/>
  <c r="L32" i="9" l="1"/>
  <c r="L33" i="9"/>
  <c r="L31" i="9"/>
  <c r="K13" i="9"/>
  <c r="N13" i="9" s="1"/>
  <c r="J13" i="9"/>
  <c r="K10" i="9"/>
  <c r="N10" i="9" s="1"/>
  <c r="J10" i="9"/>
  <c r="K28" i="9"/>
  <c r="N28" i="9" s="1"/>
  <c r="J28" i="9"/>
  <c r="K18" i="9"/>
  <c r="N18" i="9" s="1"/>
  <c r="J18" i="9"/>
  <c r="K17" i="9"/>
  <c r="N17" i="9" s="1"/>
  <c r="J17" i="9"/>
  <c r="W11" i="5"/>
  <c r="AB11" i="5" s="1"/>
  <c r="AC11" i="5" s="1"/>
  <c r="K11" i="9"/>
  <c r="N11" i="9" s="1"/>
  <c r="J11" i="9"/>
  <c r="K8" i="9"/>
  <c r="N8" i="9" s="1"/>
  <c r="J8" i="9"/>
  <c r="L13" i="9" l="1"/>
  <c r="L10" i="9"/>
  <c r="L17" i="9"/>
  <c r="L28" i="9"/>
  <c r="L18" i="9"/>
  <c r="L8" i="9"/>
  <c r="L11" i="9"/>
  <c r="E3" i="5" l="1"/>
  <c r="J14" i="9"/>
  <c r="K14" i="9"/>
  <c r="N14" i="9" s="1"/>
  <c r="J15" i="9"/>
  <c r="K15" i="9"/>
  <c r="J16" i="9"/>
  <c r="K16" i="9"/>
  <c r="N16" i="9" s="1"/>
  <c r="L15" i="9" l="1"/>
  <c r="L16" i="9"/>
  <c r="N15" i="9"/>
  <c r="L14" i="9"/>
  <c r="K6" i="9"/>
  <c r="N6" i="9" s="1"/>
  <c r="J6" i="9"/>
  <c r="L6" i="9" l="1"/>
  <c r="J11" i="10"/>
  <c r="K11" i="10" s="1"/>
  <c r="M11" i="10"/>
  <c r="W4" i="5"/>
  <c r="AB4" i="5" s="1"/>
  <c r="AC4" i="5" s="1"/>
  <c r="J10" i="10"/>
  <c r="K10" i="10" s="1"/>
  <c r="M10" i="10" s="1"/>
  <c r="W7" i="5" l="1"/>
  <c r="AB7" i="5" s="1"/>
  <c r="AC7" i="5" s="1"/>
  <c r="D8" i="7"/>
  <c r="E8" i="7" s="1"/>
  <c r="D9" i="7"/>
  <c r="E9" i="7" s="1"/>
  <c r="D10" i="7"/>
  <c r="E10" i="7" s="1"/>
  <c r="D11" i="7"/>
  <c r="E11" i="7" s="1"/>
  <c r="D12" i="7"/>
  <c r="E12" i="7" s="1"/>
  <c r="D13" i="7"/>
  <c r="E13" i="7" s="1"/>
  <c r="D14" i="7"/>
  <c r="E14" i="7" s="1"/>
  <c r="D15" i="7"/>
  <c r="E15" i="7" s="1"/>
  <c r="D16" i="7"/>
  <c r="E16" i="7" s="1"/>
  <c r="J4" i="7" l="1"/>
  <c r="K4" i="7" s="1"/>
  <c r="J3" i="7"/>
  <c r="K3" i="7" s="1"/>
  <c r="J2" i="7"/>
  <c r="K2" i="7" s="1"/>
  <c r="K9" i="9"/>
  <c r="N9" i="9" s="1"/>
  <c r="J9" i="9"/>
  <c r="K12" i="9"/>
  <c r="N12" i="9" s="1"/>
  <c r="J12" i="9"/>
  <c r="K7" i="9"/>
  <c r="J7" i="9" l="1"/>
  <c r="L7" i="9" s="1"/>
  <c r="L9" i="9"/>
  <c r="L12" i="9"/>
  <c r="N7" i="9"/>
  <c r="D2" i="7"/>
  <c r="E2" i="7" s="1"/>
  <c r="D3" i="7"/>
  <c r="E3" i="7" s="1"/>
  <c r="D4" i="7"/>
  <c r="E4" i="7" s="1"/>
  <c r="D5" i="7"/>
  <c r="E5" i="7" s="1"/>
  <c r="D6" i="7"/>
  <c r="E6" i="7" s="1"/>
  <c r="D7" i="7"/>
  <c r="E7" i="7" s="1"/>
  <c r="L9" i="4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5" i="10"/>
  <c r="K5" i="10" s="1"/>
  <c r="M5" i="10" s="1"/>
  <c r="J9" i="10" l="1"/>
  <c r="K9" i="10" s="1"/>
  <c r="M9" i="10" s="1"/>
  <c r="W10" i="5"/>
  <c r="AB10" i="5" s="1"/>
  <c r="AC10" i="5" s="1"/>
  <c r="W9" i="5"/>
  <c r="AB9" i="5" s="1"/>
  <c r="AC9" i="5" s="1"/>
  <c r="J13" i="10" l="1"/>
  <c r="K13" i="10" s="1"/>
  <c r="M13" i="10" s="1"/>
  <c r="J12" i="10"/>
  <c r="K12" i="10" s="1"/>
  <c r="M12" i="10" s="1"/>
  <c r="M15" i="10"/>
  <c r="J15" i="10"/>
  <c r="K15" i="10" s="1"/>
  <c r="E4" i="1" l="1"/>
  <c r="W2" i="5"/>
  <c r="W3" i="5" l="1"/>
  <c r="E5" i="1" l="1"/>
  <c r="J8" i="1" l="1"/>
  <c r="N7" i="1"/>
  <c r="I9" i="1" l="1"/>
  <c r="I8" i="1"/>
  <c r="I10" i="1" s="1"/>
  <c r="M12" i="1" s="1"/>
  <c r="I11" i="1" l="1"/>
  <c r="M13" i="1" s="1"/>
  <c r="M14" i="1"/>
  <c r="J14" i="10" l="1"/>
  <c r="K14" i="10" s="1"/>
  <c r="M14" i="10" s="1"/>
  <c r="J16" i="10"/>
  <c r="K16" i="10" s="1"/>
  <c r="M16" i="10" s="1"/>
  <c r="J17" i="10"/>
  <c r="K17" i="10" s="1"/>
  <c r="M17" i="10" s="1"/>
  <c r="J18" i="10"/>
  <c r="K18" i="10" s="1"/>
  <c r="M18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J3" i="10" l="1"/>
  <c r="K3" i="10" s="1"/>
  <c r="M3" i="10" s="1"/>
  <c r="J6" i="10"/>
  <c r="K6" i="10" s="1"/>
  <c r="M6" i="10" s="1"/>
  <c r="T1" i="10" l="1"/>
  <c r="J2" i="10" l="1"/>
  <c r="K2" i="10" s="1"/>
  <c r="M2" i="10" s="1"/>
  <c r="J4" i="10" l="1"/>
  <c r="K4" i="10" s="1"/>
  <c r="M4" i="10" s="1"/>
  <c r="J7" i="10" l="1"/>
  <c r="K7" i="10" s="1"/>
  <c r="AB3" i="5" l="1"/>
  <c r="AC3" i="5" s="1"/>
  <c r="E7" i="1" l="1"/>
  <c r="E3" i="1" l="1"/>
  <c r="AB2" i="5" l="1"/>
  <c r="AC2" i="5" s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2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2" authorId="0" shapeId="0" xr:uid="{C52CB988-F82B-4BBD-9E6A-01A51ABE72FA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3" authorId="0" shapeId="0" xr:uid="{D738A04A-8A3C-47B7-A1B7-B0CBC999949E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D3" authorId="0" shapeId="0" xr:uid="{8C11513B-65A7-4053-9FA4-265120EC53BE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E3" authorId="0" shapeId="0" xr:uid="{712B79CC-DCB6-4A19-8D8C-0BD8E1A67314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C6" authorId="0" shapeId="0" xr:uid="{2CCB11AE-FA12-4C3D-A4CC-2B522E8A58C1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  <comment ref="E6" authorId="0" shapeId="0" xr:uid="{19A85675-7F75-409C-9872-0F67F34DD2DB}">
      <text>
        <r>
          <rPr>
            <i/>
            <sz val="12"/>
            <color indexed="81"/>
            <rFont val="Times New Roman"/>
            <family val="1"/>
          </rPr>
          <t>shield of faith +3</t>
        </r>
      </text>
    </comment>
  </commentList>
</comments>
</file>

<file path=xl/sharedStrings.xml><?xml version="1.0" encoding="utf-8"?>
<sst xmlns="http://schemas.openxmlformats.org/spreadsheetml/2006/main" count="678" uniqueCount="223">
  <si>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</si>
  <si>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</si>
  <si>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</si>
  <si>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</si>
  <si>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</si>
  <si>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</si>
  <si>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</si>
  <si>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</si>
  <si>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</si>
  <si>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</si>
  <si>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</si>
  <si>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</si>
  <si>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</si>
  <si>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</si>
  <si>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</si>
  <si>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</si>
  <si>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</si>
  <si>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</si>
  <si>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</si>
  <si>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</si>
  <si>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</si>
  <si>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</si>
  <si>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</si>
  <si>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</si>
  <si>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</si>
  <si>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</si>
  <si>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</si>
  <si>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</si>
  <si>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</si>
  <si>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</si>
  <si>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</si>
  <si>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</si>
  <si>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</si>
  <si>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</si>
  <si>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</si>
  <si>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</si>
  <si>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</si>
  <si>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</si>
  <si>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</si>
  <si>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</si>
  <si>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</si>
  <si>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</si>
  <si>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</si>
  <si>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</si>
  <si>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</si>
  <si>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</si>
  <si>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</si>
  <si>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</si>
  <si>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</si>
  <si>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</si>
  <si>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</si>
  <si>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</si>
  <si>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</si>
  <si>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</si>
  <si>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</si>
  <si>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</si>
  <si>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</si>
  <si>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</si>
  <si>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</si>
  <si>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</si>
  <si>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</si>
  <si>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</si>
  <si>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</si>
  <si>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</si>
  <si>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</si>
  <si>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</si>
  <si>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</si>
  <si>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</si>
  <si>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</si>
  <si>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</si>
  <si>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</si>
  <si>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</si>
  <si>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</si>
  <si>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</si>
  <si>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</si>
  <si>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</si>
  <si>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</si>
  <si>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</si>
  <si>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</si>
  <si>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</si>
  <si>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</si>
  <si>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</si>
  <si>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</si>
  <si>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</si>
  <si>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</si>
  <si>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</si>
  <si>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</si>
  <si>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</si>
  <si>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</si>
  <si>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</si>
  <si>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</si>
  <si>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</si>
  <si>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</si>
  <si>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</si>
  <si>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</si>
  <si>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</si>
  <si>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</si>
  <si>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Saradette</t>
  </si>
  <si>
    <t>Check</t>
  </si>
  <si>
    <t>Party</t>
  </si>
  <si>
    <t>Time @ Round 1</t>
  </si>
  <si>
    <t>Current Time</t>
  </si>
  <si>
    <t>Result</t>
  </si>
  <si>
    <t>Rogue / Illusionist / Artificer</t>
  </si>
  <si>
    <t>Tore</t>
  </si>
  <si>
    <t>Levels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</si>
  <si>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</si>
  <si>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Speed</t>
  </si>
  <si>
    <t>7d</t>
  </si>
  <si>
    <t>8d</t>
  </si>
  <si>
    <t>9d</t>
  </si>
  <si>
    <t>10d</t>
  </si>
  <si>
    <t>R20</t>
  </si>
  <si>
    <t>R30+20</t>
  </si>
  <si>
    <t>þ</t>
  </si>
  <si>
    <t>Grapple</t>
  </si>
  <si>
    <t>Goblin Chieftainess</t>
  </si>
  <si>
    <t>Goblin Samurai</t>
  </si>
  <si>
    <t>Goblin Warrior</t>
  </si>
  <si>
    <t>Goblin Rogue</t>
  </si>
  <si>
    <t>Goblin Ranger</t>
  </si>
  <si>
    <t>all</t>
  </si>
  <si>
    <t>Goblin Ranger 1</t>
  </si>
  <si>
    <t>Goblin Ranger 2</t>
  </si>
  <si>
    <t>Goblin Rogue 1</t>
  </si>
  <si>
    <t>Goblin Rogue 2</t>
  </si>
  <si>
    <t>Goblin Warrior 1</t>
  </si>
  <si>
    <t>Goblin Warrior 2</t>
  </si>
  <si>
    <t>Goblin Warrior 3</t>
  </si>
  <si>
    <t>Goblin Warrior 4</t>
  </si>
  <si>
    <t>Goblin Warrior 5</t>
  </si>
  <si>
    <t>Goblin Warrior 6</t>
  </si>
  <si>
    <t>Goblin Warrior 7</t>
  </si>
  <si>
    <t>Goblin Warrior 8</t>
  </si>
  <si>
    <t>Goblins</t>
  </si>
  <si>
    <t>MM I</t>
  </si>
  <si>
    <t>Turtl’ead</t>
  </si>
  <si>
    <t>Fighter / Cleric of Lurue</t>
  </si>
  <si>
    <t>Dagger +1</t>
  </si>
  <si>
    <t>Dagger, 2nd Attack</t>
  </si>
  <si>
    <t>Dart +1</t>
  </si>
  <si>
    <t>Keen Katana</t>
  </si>
  <si>
    <t>Katana, 2nd Attack</t>
  </si>
  <si>
    <t>Dart, 2nd Throw</t>
  </si>
  <si>
    <t>Wakizashi +1</t>
  </si>
  <si>
    <t>Wakizashi, 2nd Attack</t>
  </si>
  <si>
    <t>MW Longsword</t>
  </si>
  <si>
    <t>Light Crossbow</t>
  </si>
  <si>
    <t>MW Light Crossbow</t>
  </si>
  <si>
    <t>Heavy Crossbow</t>
  </si>
  <si>
    <t>Short Sword</t>
  </si>
  <si>
    <t>1d4</t>
  </si>
  <si>
    <t>1d6</t>
  </si>
  <si>
    <t>1d4+1</t>
  </si>
  <si>
    <t>Horse</t>
  </si>
  <si>
    <t>Mastiff</t>
  </si>
  <si>
    <t>Bite</t>
  </si>
  <si>
    <t>1d6+3</t>
  </si>
  <si>
    <t>Goblin</t>
  </si>
  <si>
    <t>Ride</t>
  </si>
  <si>
    <t>1d3+1+1</t>
  </si>
  <si>
    <t>1d8+1+3</t>
  </si>
  <si>
    <t>1d4+1+3</t>
  </si>
  <si>
    <t>1d6+2</t>
  </si>
  <si>
    <t>1d8+2</t>
  </si>
  <si>
    <t>1d6+1</t>
  </si>
  <si>
    <t>Hoof</t>
  </si>
  <si>
    <t>Detect Magic</t>
  </si>
  <si>
    <t>Carthage</t>
  </si>
  <si>
    <t>Redvelvet</t>
  </si>
  <si>
    <t>Viola</t>
  </si>
  <si>
    <t>Shield of Faith</t>
  </si>
  <si>
    <t>Thoroughmad</t>
  </si>
  <si>
    <t>Bless</t>
  </si>
  <si>
    <t>Bull’s Strength</t>
  </si>
  <si>
    <t>Eagle’s Splendor</t>
  </si>
  <si>
    <t>Entropic Shield</t>
  </si>
  <si>
    <t>Dragonskin</t>
  </si>
  <si>
    <t>Tenser’s Floating Disc</t>
  </si>
  <si>
    <t>Mage Armor</t>
  </si>
  <si>
    <t>Comprehend Languages</t>
  </si>
  <si>
    <t>Sorceress / Incantatrix</t>
  </si>
  <si>
    <t>Dragon Shamaness</t>
  </si>
  <si>
    <t>Cleric of Lliira</t>
  </si>
  <si>
    <t>Listen</t>
  </si>
  <si>
    <t>Celestial beetle</t>
  </si>
  <si>
    <t>Goblin Ranger 3</t>
  </si>
  <si>
    <t>Goblin Ranger 4</t>
  </si>
  <si>
    <t>Goblin Rogue 3</t>
  </si>
  <si>
    <t>Goblin Rogue 4</t>
  </si>
  <si>
    <t>Goblin Rogue 5</t>
  </si>
  <si>
    <t>Goblin Rogue 6</t>
  </si>
  <si>
    <t>Goblin Rogue 7</t>
  </si>
  <si>
    <t>Goblin Rogue 8</t>
  </si>
  <si>
    <t>Goblin Warrior 9</t>
  </si>
  <si>
    <t>Goblin Warrior 10</t>
  </si>
  <si>
    <t>Goblin Warrior 11</t>
  </si>
  <si>
    <t>Goblin Warrior 12</t>
  </si>
  <si>
    <t>Goblin Warrior 13</t>
  </si>
  <si>
    <t>Goblin Warrior 14</t>
  </si>
  <si>
    <t>Goblin Warrior 15</t>
  </si>
  <si>
    <t>Goblin Warrior 16</t>
  </si>
  <si>
    <t>Goblin Warrior 17</t>
  </si>
  <si>
    <t>Goblin Warrior 18</t>
  </si>
  <si>
    <t>Goblin Warrior 19</t>
  </si>
  <si>
    <t>Goblin Warrior 20</t>
  </si>
  <si>
    <t>Goblin Warrior 21</t>
  </si>
  <si>
    <t>Goblin Warrior 22</t>
  </si>
  <si>
    <t>Goblin Warrior 24</t>
  </si>
  <si>
    <t>Goblin Warrior 23</t>
  </si>
  <si>
    <t>Goblin Chieftain</t>
  </si>
  <si>
    <t xml:space="preserve"> War Mastiff 1</t>
  </si>
  <si>
    <t xml:space="preserve"> War Mastiff 2</t>
  </si>
  <si>
    <t xml:space="preserve"> War Mastiff 3</t>
  </si>
  <si>
    <t xml:space="preserve"> War Mastiff 4</t>
  </si>
  <si>
    <t xml:space="preserve"> War Mastiff 5</t>
  </si>
  <si>
    <t xml:space="preserve"> War Mastiff 6</t>
  </si>
  <si>
    <t xml:space="preserve"> War Mastiff 7</t>
  </si>
  <si>
    <t xml:space="preserve"> War Mastiff 8</t>
  </si>
  <si>
    <t xml:space="preserve"> War Mastiff 9</t>
  </si>
  <si>
    <t xml:space="preserve"> War Mastiff 10</t>
  </si>
  <si>
    <t xml:space="preserve"> War Mastiff 11</t>
  </si>
  <si>
    <t>Summon Monster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</si>
</sst>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61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7" fillId="0" borderId="0"/>
  </cellStyleXfs>
  <cellXfs count="20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28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29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4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15" fillId="19" borderId="25" xfId="0" applyFont="1" applyFill="1" applyBorder="1" applyAlignment="1">
      <alignment horizontal="center" vertical="center"/>
    </xf>
    <xf numFmtId="0" fontId="15" fillId="30" borderId="25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31" borderId="25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8" xfId="1" applyBorder="1" applyAlignment="1">
      <alignment horizontal="center" vertical="center"/>
    </xf>
    <xf numFmtId="0" fontId="3" fillId="2" borderId="59" xfId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</cellXfs>
  <cellStyles count="15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Percent" xfId="11" builtinId="5"/>
    <cellStyle name="Percent 2" xfId="6" xr:uid="{00000000-0005-0000-0000-00000B000000}"/>
    <cellStyle name="Percent 2 2" xfId="8" xr:uid="{00000000-0005-0000-0000-00000C000000}"/>
  </cellStyles>
  <dxfs count="556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6600"/>
      <color rgb="FFFF0066"/>
      <color rgb="FF99FF99"/>
      <color rgb="FFCCFFCC"/>
      <color rgb="FF99FFCC"/>
      <color rgb="FF00FF00"/>
      <color rgb="FF0000CC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19</c:v>
                </c:pt>
                <c:pt idx="8">
                  <c:v>17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5</c:v>
                </c:pt>
                <c:pt idx="5">
                  <c:v>16</c:v>
                </c:pt>
                <c:pt idx="6">
                  <c:v>12</c:v>
                </c:pt>
                <c:pt idx="7">
                  <c:v>21</c:v>
                </c:pt>
                <c:pt idx="8">
                  <c:v>23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16</c:v>
                </c:pt>
                <c:pt idx="4">
                  <c:v>17</c:v>
                </c:pt>
                <c:pt idx="5">
                  <c:v>24</c:v>
                </c:pt>
                <c:pt idx="6">
                  <c:v>17</c:v>
                </c:pt>
                <c:pt idx="7">
                  <c:v>29</c:v>
                </c:pt>
                <c:pt idx="8">
                  <c:v>32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14</c:v>
                </c:pt>
                <c:pt idx="2">
                  <c:v>8</c:v>
                </c:pt>
                <c:pt idx="3">
                  <c:v>15</c:v>
                </c:pt>
                <c:pt idx="4">
                  <c:v>23</c:v>
                </c:pt>
                <c:pt idx="5">
                  <c:v>30</c:v>
                </c:pt>
                <c:pt idx="6">
                  <c:v>32</c:v>
                </c:pt>
                <c:pt idx="7">
                  <c:v>33</c:v>
                </c:pt>
                <c:pt idx="8">
                  <c:v>32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17</c:v>
                </c:pt>
                <c:pt idx="3">
                  <c:v>30</c:v>
                </c:pt>
                <c:pt idx="4">
                  <c:v>20</c:v>
                </c:pt>
                <c:pt idx="5">
                  <c:v>34</c:v>
                </c:pt>
                <c:pt idx="6">
                  <c:v>39</c:v>
                </c:pt>
                <c:pt idx="7">
                  <c:v>62</c:v>
                </c:pt>
                <c:pt idx="8">
                  <c:v>61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12</c:v>
                </c:pt>
                <c:pt idx="2">
                  <c:v>16</c:v>
                </c:pt>
                <c:pt idx="3">
                  <c:v>34</c:v>
                </c:pt>
                <c:pt idx="4">
                  <c:v>37</c:v>
                </c:pt>
                <c:pt idx="5">
                  <c:v>34</c:v>
                </c:pt>
                <c:pt idx="6">
                  <c:v>60</c:v>
                </c:pt>
                <c:pt idx="7">
                  <c:v>83</c:v>
                </c:pt>
                <c:pt idx="8">
                  <c:v>55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</c:v>
                </c:pt>
                <c:pt idx="1">
                  <c:v>22</c:v>
                </c:pt>
                <c:pt idx="2">
                  <c:v>45</c:v>
                </c:pt>
                <c:pt idx="3">
                  <c:v>43</c:v>
                </c:pt>
                <c:pt idx="4">
                  <c:v>43</c:v>
                </c:pt>
                <c:pt idx="5">
                  <c:v>94</c:v>
                </c:pt>
                <c:pt idx="6">
                  <c:v>85</c:v>
                </c:pt>
                <c:pt idx="7">
                  <c:v>84</c:v>
                </c:pt>
                <c:pt idx="8">
                  <c:v>86</c:v>
                </c:pt>
                <c:pt idx="9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7</c:v>
                </c:pt>
                <c:pt idx="5">
                  <c:v>12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17</c:v>
                </c:pt>
                <c:pt idx="5">
                  <c:v>16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16</c:v>
                </c:pt>
                <c:pt idx="3">
                  <c:v>15</c:v>
                </c:pt>
                <c:pt idx="4">
                  <c:v>30</c:v>
                </c:pt>
                <c:pt idx="5">
                  <c:v>34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11</c:v>
                </c:pt>
                <c:pt idx="1">
                  <c:v>5</c:v>
                </c:pt>
                <c:pt idx="2">
                  <c:v>17</c:v>
                </c:pt>
                <c:pt idx="3">
                  <c:v>23</c:v>
                </c:pt>
                <c:pt idx="4">
                  <c:v>20</c:v>
                </c:pt>
                <c:pt idx="5">
                  <c:v>37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24</c:v>
                </c:pt>
                <c:pt idx="3">
                  <c:v>30</c:v>
                </c:pt>
                <c:pt idx="4">
                  <c:v>34</c:v>
                </c:pt>
                <c:pt idx="5">
                  <c:v>34</c:v>
                </c:pt>
                <c:pt idx="6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15</c:v>
                </c:pt>
                <c:pt idx="1">
                  <c:v>12</c:v>
                </c:pt>
                <c:pt idx="2">
                  <c:v>17</c:v>
                </c:pt>
                <c:pt idx="3">
                  <c:v>32</c:v>
                </c:pt>
                <c:pt idx="4">
                  <c:v>39</c:v>
                </c:pt>
                <c:pt idx="5">
                  <c:v>60</c:v>
                </c:pt>
                <c:pt idx="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19</c:v>
                </c:pt>
                <c:pt idx="1">
                  <c:v>21</c:v>
                </c:pt>
                <c:pt idx="2">
                  <c:v>29</c:v>
                </c:pt>
                <c:pt idx="3">
                  <c:v>33</c:v>
                </c:pt>
                <c:pt idx="4">
                  <c:v>62</c:v>
                </c:pt>
                <c:pt idx="5">
                  <c:v>83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32</c:v>
                </c:pt>
                <c:pt idx="3">
                  <c:v>32</c:v>
                </c:pt>
                <c:pt idx="4">
                  <c:v>61</c:v>
                </c:pt>
                <c:pt idx="5">
                  <c:v>55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21</c:v>
                </c:pt>
                <c:pt idx="1">
                  <c:v>28</c:v>
                </c:pt>
                <c:pt idx="2">
                  <c:v>36</c:v>
                </c:pt>
                <c:pt idx="3">
                  <c:v>53</c:v>
                </c:pt>
                <c:pt idx="4">
                  <c:v>48</c:v>
                </c:pt>
                <c:pt idx="5">
                  <c:v>61</c:v>
                </c:pt>
                <c:pt idx="6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19</c:v>
                </c:pt>
                <c:pt idx="8">
                  <c:v>17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5</c:v>
                </c:pt>
                <c:pt idx="5">
                  <c:v>16</c:v>
                </c:pt>
                <c:pt idx="6">
                  <c:v>12</c:v>
                </c:pt>
                <c:pt idx="7">
                  <c:v>21</c:v>
                </c:pt>
                <c:pt idx="8">
                  <c:v>23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16</c:v>
                </c:pt>
                <c:pt idx="4">
                  <c:v>17</c:v>
                </c:pt>
                <c:pt idx="5">
                  <c:v>24</c:v>
                </c:pt>
                <c:pt idx="6">
                  <c:v>17</c:v>
                </c:pt>
                <c:pt idx="7">
                  <c:v>29</c:v>
                </c:pt>
                <c:pt idx="8">
                  <c:v>32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1</c:v>
                </c:pt>
                <c:pt idx="1">
                  <c:v>14</c:v>
                </c:pt>
                <c:pt idx="2">
                  <c:v>8</c:v>
                </c:pt>
                <c:pt idx="3">
                  <c:v>15</c:v>
                </c:pt>
                <c:pt idx="4">
                  <c:v>23</c:v>
                </c:pt>
                <c:pt idx="5">
                  <c:v>30</c:v>
                </c:pt>
                <c:pt idx="6">
                  <c:v>32</c:v>
                </c:pt>
                <c:pt idx="7">
                  <c:v>33</c:v>
                </c:pt>
                <c:pt idx="8">
                  <c:v>32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17</c:v>
                </c:pt>
                <c:pt idx="3">
                  <c:v>30</c:v>
                </c:pt>
                <c:pt idx="4">
                  <c:v>20</c:v>
                </c:pt>
                <c:pt idx="5">
                  <c:v>34</c:v>
                </c:pt>
                <c:pt idx="6">
                  <c:v>39</c:v>
                </c:pt>
                <c:pt idx="7">
                  <c:v>62</c:v>
                </c:pt>
                <c:pt idx="8">
                  <c:v>61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12</c:v>
                </c:pt>
                <c:pt idx="2">
                  <c:v>16</c:v>
                </c:pt>
                <c:pt idx="3">
                  <c:v>34</c:v>
                </c:pt>
                <c:pt idx="4">
                  <c:v>37</c:v>
                </c:pt>
                <c:pt idx="5">
                  <c:v>34</c:v>
                </c:pt>
                <c:pt idx="6">
                  <c:v>60</c:v>
                </c:pt>
                <c:pt idx="7">
                  <c:v>83</c:v>
                </c:pt>
                <c:pt idx="8">
                  <c:v>55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1</c:v>
                </c:pt>
                <c:pt idx="1">
                  <c:v>22</c:v>
                </c:pt>
                <c:pt idx="2">
                  <c:v>45</c:v>
                </c:pt>
                <c:pt idx="3">
                  <c:v>43</c:v>
                </c:pt>
                <c:pt idx="4">
                  <c:v>43</c:v>
                </c:pt>
                <c:pt idx="5">
                  <c:v>94</c:v>
                </c:pt>
                <c:pt idx="6">
                  <c:v>85</c:v>
                </c:pt>
                <c:pt idx="7">
                  <c:v>84</c:v>
                </c:pt>
                <c:pt idx="8">
                  <c:v>86</c:v>
                </c:pt>
                <c:pt idx="9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showGridLines="0" tabSelected="1" zoomScaleNormal="100" workbookViewId="0"/>
  </sheetViews>
  <sheetFormatPr defaultRowHeight="15.6" x14ac:dyDescent="0.3"/>
  <cols>
    <col min="1" max="1" width="9.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11.19921875" style="48" bestFit="1" customWidth="1"/>
    <col min="7" max="7" width="3" style="43" customWidth="1"/>
    <col min="8" max="8" width="14.09765625" style="43" bestFit="1" customWidth="1"/>
    <col min="9" max="9" width="4.8984375" style="43" bestFit="1" customWidth="1"/>
    <col min="10" max="10" width="24.19921875" style="43" bestFit="1" customWidth="1"/>
    <col min="11" max="11" width="3" style="43" customWidth="1"/>
    <col min="12" max="12" width="14.5" style="43" customWidth="1"/>
    <col min="13" max="13" width="4.3984375" style="43" bestFit="1" customWidth="1"/>
    <col min="14" max="14" width="16.69921875" style="43" bestFit="1" customWidth="1"/>
    <col min="15" max="16384" width="8.796875" style="43"/>
  </cols>
  <sheetData>
    <row r="1" spans="1:14" s="38" customFormat="1" ht="31.8" thickBot="1" x14ac:dyDescent="0.35">
      <c r="A1" s="165" t="s">
        <v>0</v>
      </c>
      <c r="B1" s="165" t="s">
        <v>1</v>
      </c>
      <c r="C1" s="165" t="s">
        <v>2</v>
      </c>
      <c r="D1" s="166" t="s">
        <v>3</v>
      </c>
      <c r="E1" s="37" t="s">
        <v>4</v>
      </c>
      <c r="F1" s="165" t="s">
        <v>107</v>
      </c>
      <c r="H1" s="39" t="s">
        <v>106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206" t="s">
        <v>169</v>
      </c>
      <c r="B2" s="206">
        <v>1</v>
      </c>
      <c r="C2" s="193">
        <v>3</v>
      </c>
      <c r="D2" s="45">
        <v>10</v>
      </c>
      <c r="E2" s="193">
        <f t="shared" ref="E2:E7" si="0">SUM(C2:D2)</f>
        <v>13</v>
      </c>
      <c r="F2" s="44" t="s">
        <v>5</v>
      </c>
      <c r="H2" s="69" t="s">
        <v>0</v>
      </c>
      <c r="I2" s="70" t="s">
        <v>20</v>
      </c>
      <c r="J2" s="71" t="s">
        <v>105</v>
      </c>
      <c r="L2" s="129" t="s">
        <v>0</v>
      </c>
      <c r="M2" s="130" t="s">
        <v>81</v>
      </c>
      <c r="N2" s="131" t="s">
        <v>63</v>
      </c>
    </row>
    <row r="3" spans="1:14" x14ac:dyDescent="0.3">
      <c r="A3" s="68" t="s">
        <v>97</v>
      </c>
      <c r="B3" s="68">
        <v>1</v>
      </c>
      <c r="C3" s="44">
        <v>3</v>
      </c>
      <c r="D3" s="45">
        <v>8</v>
      </c>
      <c r="E3" s="44">
        <f t="shared" si="0"/>
        <v>11</v>
      </c>
      <c r="F3" s="44" t="s">
        <v>95</v>
      </c>
      <c r="H3" s="72" t="s">
        <v>104</v>
      </c>
      <c r="I3" s="68">
        <v>10</v>
      </c>
      <c r="J3" s="73" t="s">
        <v>137</v>
      </c>
      <c r="L3" s="132" t="s">
        <v>134</v>
      </c>
      <c r="M3" s="119">
        <v>10</v>
      </c>
      <c r="N3" s="133" t="s">
        <v>135</v>
      </c>
    </row>
    <row r="4" spans="1:14" x14ac:dyDescent="0.3">
      <c r="A4" s="61" t="s">
        <v>168</v>
      </c>
      <c r="B4" s="61">
        <v>1</v>
      </c>
      <c r="C4" s="44">
        <v>7</v>
      </c>
      <c r="D4" s="45">
        <v>3</v>
      </c>
      <c r="E4" s="44">
        <f t="shared" si="0"/>
        <v>10</v>
      </c>
      <c r="F4" s="44" t="s">
        <v>5</v>
      </c>
      <c r="H4" s="184" t="s">
        <v>168</v>
      </c>
      <c r="I4" s="61">
        <v>8</v>
      </c>
      <c r="J4" s="195" t="s">
        <v>181</v>
      </c>
      <c r="L4" s="132"/>
      <c r="M4" s="119"/>
      <c r="N4" s="133"/>
    </row>
    <row r="5" spans="1:14" x14ac:dyDescent="0.3">
      <c r="A5" s="149" t="s">
        <v>134</v>
      </c>
      <c r="B5" s="149">
        <v>2</v>
      </c>
      <c r="C5" s="44">
        <v>2</v>
      </c>
      <c r="D5" s="45">
        <v>7</v>
      </c>
      <c r="E5" s="44">
        <f t="shared" si="0"/>
        <v>9</v>
      </c>
      <c r="F5" s="44" t="s">
        <v>95</v>
      </c>
      <c r="H5" s="184" t="s">
        <v>169</v>
      </c>
      <c r="I5" s="61">
        <v>8</v>
      </c>
      <c r="J5" s="195" t="s">
        <v>182</v>
      </c>
      <c r="L5" s="132"/>
      <c r="M5" s="119"/>
      <c r="N5" s="133"/>
    </row>
    <row r="6" spans="1:14" ht="16.2" thickBot="1" x14ac:dyDescent="0.35">
      <c r="A6" s="61" t="s">
        <v>170</v>
      </c>
      <c r="B6" s="61">
        <v>1</v>
      </c>
      <c r="C6" s="44">
        <v>0</v>
      </c>
      <c r="D6" s="45">
        <v>7</v>
      </c>
      <c r="E6" s="44">
        <f t="shared" si="0"/>
        <v>7</v>
      </c>
      <c r="F6" s="44" t="s">
        <v>5</v>
      </c>
      <c r="H6" s="184" t="s">
        <v>170</v>
      </c>
      <c r="I6" s="61">
        <v>8</v>
      </c>
      <c r="J6" s="195" t="s">
        <v>183</v>
      </c>
      <c r="L6" s="173"/>
      <c r="M6" s="174"/>
      <c r="N6" s="175"/>
    </row>
    <row r="7" spans="1:14" ht="16.2" thickBot="1" x14ac:dyDescent="0.35">
      <c r="A7" s="68" t="s">
        <v>104</v>
      </c>
      <c r="B7" s="68">
        <v>1</v>
      </c>
      <c r="C7" s="44">
        <v>2</v>
      </c>
      <c r="D7" s="45">
        <v>1</v>
      </c>
      <c r="E7" s="44">
        <f t="shared" si="0"/>
        <v>3</v>
      </c>
      <c r="F7" s="44" t="s">
        <v>5</v>
      </c>
      <c r="H7" s="181" t="s">
        <v>97</v>
      </c>
      <c r="I7" s="182">
        <v>10</v>
      </c>
      <c r="J7" s="183" t="s">
        <v>103</v>
      </c>
      <c r="L7" s="134" t="s">
        <v>21</v>
      </c>
      <c r="M7" s="164">
        <f>SUM(M3:M6)</f>
        <v>10</v>
      </c>
      <c r="N7" s="180" t="str">
        <f>CONCATENATE("Average Level: ",ROUND(AVERAGE(M3:M6),0))</f>
        <v>Average Level: 10</v>
      </c>
    </row>
    <row r="8" spans="1:14" x14ac:dyDescent="0.3">
      <c r="H8" s="74" t="s">
        <v>21</v>
      </c>
      <c r="I8" s="75">
        <f>SUM(I3:I7)</f>
        <v>44</v>
      </c>
      <c r="J8" s="179" t="str">
        <f>CONCATENATE("Average Level: ",ROUND(AVERAGE(I3:I7),0))</f>
        <v>Average Level: 9</v>
      </c>
      <c r="L8" s="134" t="s">
        <v>94</v>
      </c>
      <c r="M8" s="135">
        <f>AVERAGE(M3:M6)</f>
        <v>10</v>
      </c>
      <c r="N8" s="133"/>
    </row>
    <row r="9" spans="1:14" ht="16.2" thickBot="1" x14ac:dyDescent="0.35">
      <c r="D9" s="45">
        <f t="shared" ref="D9" ca="1" si="1">RANDBETWEEN(1,20)</f>
        <v>5</v>
      </c>
      <c r="H9" s="74" t="s">
        <v>22</v>
      </c>
      <c r="I9" s="75">
        <f>COUNT(I3:I7)</f>
        <v>5</v>
      </c>
      <c r="J9" s="76"/>
      <c r="L9" s="136" t="s">
        <v>22</v>
      </c>
      <c r="M9" s="137">
        <f>COUNT(M3:M6)</f>
        <v>1</v>
      </c>
      <c r="N9" s="138"/>
    </row>
    <row r="10" spans="1:14" ht="16.2" thickTop="1" x14ac:dyDescent="0.3">
      <c r="B10" s="43"/>
      <c r="C10" s="43"/>
      <c r="D10" s="43"/>
      <c r="E10" s="43"/>
      <c r="F10" s="43"/>
      <c r="H10" s="74" t="s">
        <v>24</v>
      </c>
      <c r="I10" s="77">
        <f>I8/4</f>
        <v>11</v>
      </c>
      <c r="J10" s="73" t="s">
        <v>25</v>
      </c>
    </row>
    <row r="11" spans="1:14" ht="16.2" thickBot="1" x14ac:dyDescent="0.35">
      <c r="H11" s="78" t="s">
        <v>26</v>
      </c>
      <c r="I11" s="79">
        <f>I10*2</f>
        <v>22</v>
      </c>
      <c r="J11" s="80" t="s">
        <v>27</v>
      </c>
      <c r="N11" s="81"/>
    </row>
    <row r="12" spans="1:14" ht="16.2" thickTop="1" x14ac:dyDescent="0.3">
      <c r="L12" s="82" t="s">
        <v>28</v>
      </c>
      <c r="M12" s="83">
        <f>I10</f>
        <v>11</v>
      </c>
      <c r="N12" s="81"/>
    </row>
    <row r="13" spans="1:14" x14ac:dyDescent="0.3">
      <c r="L13" s="82" t="s">
        <v>29</v>
      </c>
      <c r="M13" s="83">
        <f>I11</f>
        <v>22</v>
      </c>
      <c r="N13" s="81"/>
    </row>
    <row r="14" spans="1:14" x14ac:dyDescent="0.3">
      <c r="L14" s="82" t="s">
        <v>30</v>
      </c>
      <c r="M14" s="83">
        <f>I8</f>
        <v>44</v>
      </c>
      <c r="N14" s="81"/>
    </row>
    <row r="16" spans="1:14" x14ac:dyDescent="0.3">
      <c r="L16" s="84" t="s">
        <v>31</v>
      </c>
      <c r="M16" s="83">
        <f>M7</f>
        <v>10</v>
      </c>
    </row>
  </sheetData>
  <sortState xmlns:xlrd2="http://schemas.microsoft.com/office/spreadsheetml/2017/richdata2" ref="A2:F7">
    <sortCondition descending="1" ref="E2:E7"/>
    <sortCondition descending="1" ref="C2:C7"/>
  </sortState>
  <conditionalFormatting sqref="M16">
    <cfRule type="cellIs" dxfId="555" priority="1434" operator="greaterThan">
      <formula>$M$14</formula>
    </cfRule>
    <cfRule type="cellIs" dxfId="554" priority="1435" operator="between">
      <formula>$M$13</formula>
      <formula>$M$14</formula>
    </cfRule>
    <cfRule type="cellIs" dxfId="553" priority="1436" operator="between">
      <formula>$M$12</formula>
      <formula>$M$13</formula>
    </cfRule>
    <cfRule type="cellIs" dxfId="552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2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9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170" t="s">
        <v>70</v>
      </c>
      <c r="B1" s="170" t="s">
        <v>71</v>
      </c>
      <c r="C1" s="170" t="s">
        <v>72</v>
      </c>
      <c r="D1" s="170" t="s">
        <v>73</v>
      </c>
      <c r="E1" s="170" t="s">
        <v>92</v>
      </c>
      <c r="F1" s="170" t="s">
        <v>91</v>
      </c>
      <c r="G1" s="170" t="s">
        <v>90</v>
      </c>
      <c r="H1" s="170" t="s">
        <v>89</v>
      </c>
      <c r="I1" s="170" t="s">
        <v>93</v>
      </c>
      <c r="J1" s="170" t="s">
        <v>74</v>
      </c>
      <c r="K1" s="170" t="s">
        <v>75</v>
      </c>
      <c r="L1" s="170" t="s">
        <v>76</v>
      </c>
      <c r="M1" s="170" t="s">
        <v>77</v>
      </c>
      <c r="O1" s="154" t="s">
        <v>78</v>
      </c>
      <c r="P1" s="65">
        <v>1</v>
      </c>
      <c r="Q1" s="155" t="s">
        <v>100</v>
      </c>
      <c r="R1" s="156">
        <v>0.5</v>
      </c>
      <c r="S1" s="157" t="s">
        <v>101</v>
      </c>
      <c r="T1" s="156">
        <f>R1+((P1)/(24*60*10))</f>
        <v>0.50006944444444446</v>
      </c>
    </row>
    <row r="2" spans="1:20" ht="16.8" x14ac:dyDescent="0.3">
      <c r="A2" s="169" t="s">
        <v>104</v>
      </c>
      <c r="B2" s="92" t="s">
        <v>167</v>
      </c>
      <c r="C2" s="92">
        <v>1</v>
      </c>
      <c r="D2" s="92">
        <v>8</v>
      </c>
      <c r="E2" s="167" t="s">
        <v>79</v>
      </c>
      <c r="F2" s="167" t="s">
        <v>114</v>
      </c>
      <c r="G2" s="167" t="s">
        <v>79</v>
      </c>
      <c r="H2" s="167" t="s">
        <v>79</v>
      </c>
      <c r="I2" s="92"/>
      <c r="J2" s="92">
        <f t="shared" ref="J2:J22" si="0">IF($E2="þ",$D2,IF($F2="þ",($D2*10),IF($G2="þ",($D2*100),IF($H2="þ",($D2*600),$I2))))</f>
        <v>80</v>
      </c>
      <c r="K2" s="92">
        <f t="shared" ref="K2" si="1">J2+C2</f>
        <v>81</v>
      </c>
      <c r="L2" s="57" t="s">
        <v>79</v>
      </c>
      <c r="M2" s="168" t="str">
        <f t="shared" ref="M2:M8" si="2">IF(C2="","",IF(K2&lt;=$P$1,"þ","q"))</f>
        <v>q</v>
      </c>
    </row>
    <row r="3" spans="1:20" ht="16.8" x14ac:dyDescent="0.3">
      <c r="A3" s="144" t="s">
        <v>104</v>
      </c>
      <c r="B3" s="56" t="s">
        <v>222</v>
      </c>
      <c r="C3" s="56"/>
      <c r="D3" s="56">
        <v>8</v>
      </c>
      <c r="E3" s="57" t="s">
        <v>114</v>
      </c>
      <c r="F3" s="167" t="s">
        <v>79</v>
      </c>
      <c r="G3" s="57" t="s">
        <v>79</v>
      </c>
      <c r="H3" s="57" t="s">
        <v>79</v>
      </c>
      <c r="I3" s="56"/>
      <c r="J3" s="56">
        <f>IF($E3="þ",$D3,IF($F3="þ",($D3*10),IF($G3="þ",($D3*100),IF($H3="þ",($D3*600),$I3))))</f>
        <v>8</v>
      </c>
      <c r="K3" s="56">
        <f t="shared" ref="K3" si="3">J3+C3</f>
        <v>8</v>
      </c>
      <c r="L3" s="57" t="s">
        <v>79</v>
      </c>
      <c r="M3" s="58" t="str">
        <f t="shared" si="2"/>
        <v/>
      </c>
    </row>
    <row r="4" spans="1:20" ht="16.8" x14ac:dyDescent="0.3">
      <c r="A4" s="144" t="s">
        <v>104</v>
      </c>
      <c r="B4" s="172"/>
      <c r="C4" s="56"/>
      <c r="D4" s="56">
        <v>8</v>
      </c>
      <c r="E4" s="57" t="s">
        <v>79</v>
      </c>
      <c r="F4" s="167" t="s">
        <v>79</v>
      </c>
      <c r="G4" s="57" t="s">
        <v>79</v>
      </c>
      <c r="H4" s="57" t="s">
        <v>79</v>
      </c>
      <c r="I4" s="56"/>
      <c r="J4" s="56">
        <f t="shared" si="0"/>
        <v>0</v>
      </c>
      <c r="K4" s="56">
        <f t="shared" ref="K4" si="4">J4+C4</f>
        <v>0</v>
      </c>
      <c r="L4" s="57" t="s">
        <v>79</v>
      </c>
      <c r="M4" s="58" t="str">
        <f t="shared" si="2"/>
        <v/>
      </c>
    </row>
    <row r="5" spans="1:20" ht="16.8" x14ac:dyDescent="0.3">
      <c r="A5" s="60" t="s">
        <v>97</v>
      </c>
      <c r="B5" s="56" t="s">
        <v>179</v>
      </c>
      <c r="C5" s="56">
        <v>1</v>
      </c>
      <c r="D5" s="56">
        <v>5</v>
      </c>
      <c r="E5" s="57" t="s">
        <v>79</v>
      </c>
      <c r="F5" s="57" t="s">
        <v>79</v>
      </c>
      <c r="G5" s="57" t="s">
        <v>79</v>
      </c>
      <c r="H5" s="57" t="s">
        <v>114</v>
      </c>
      <c r="I5" s="56"/>
      <c r="J5" s="56">
        <f t="shared" si="0"/>
        <v>3000</v>
      </c>
      <c r="K5" s="56">
        <f t="shared" ref="K5:K6" si="5">J5+C5</f>
        <v>3001</v>
      </c>
      <c r="L5" s="57" t="s">
        <v>114</v>
      </c>
      <c r="M5" s="58" t="str">
        <f t="shared" ref="M5" si="6">IF(C5="","",IF(K5&lt;=$P$1,"þ","q"))</f>
        <v>q</v>
      </c>
      <c r="O5" s="67"/>
      <c r="Q5" s="67"/>
    </row>
    <row r="6" spans="1:20" ht="16.8" x14ac:dyDescent="0.3">
      <c r="A6" s="60" t="s">
        <v>97</v>
      </c>
      <c r="B6" s="56" t="s">
        <v>178</v>
      </c>
      <c r="C6" s="56">
        <v>2</v>
      </c>
      <c r="D6" s="56">
        <v>5</v>
      </c>
      <c r="E6" s="57" t="s">
        <v>79</v>
      </c>
      <c r="F6" s="57" t="s">
        <v>79</v>
      </c>
      <c r="G6" s="57" t="s">
        <v>79</v>
      </c>
      <c r="H6" s="57" t="s">
        <v>114</v>
      </c>
      <c r="I6" s="56"/>
      <c r="J6" s="56">
        <f t="shared" si="0"/>
        <v>3000</v>
      </c>
      <c r="K6" s="56">
        <f t="shared" si="5"/>
        <v>3002</v>
      </c>
      <c r="L6" s="57" t="s">
        <v>79</v>
      </c>
      <c r="M6" s="58" t="str">
        <f t="shared" si="2"/>
        <v>q</v>
      </c>
      <c r="O6" s="67"/>
      <c r="Q6" s="67"/>
    </row>
    <row r="7" spans="1:20" ht="16.8" x14ac:dyDescent="0.3">
      <c r="A7" s="60" t="s">
        <v>97</v>
      </c>
      <c r="B7" s="56"/>
      <c r="C7" s="56"/>
      <c r="D7" s="56"/>
      <c r="E7" s="57" t="s">
        <v>79</v>
      </c>
      <c r="F7" s="57" t="s">
        <v>79</v>
      </c>
      <c r="G7" s="57" t="s">
        <v>79</v>
      </c>
      <c r="H7" s="57" t="s">
        <v>79</v>
      </c>
      <c r="I7" s="56"/>
      <c r="J7" s="56">
        <f t="shared" si="0"/>
        <v>0</v>
      </c>
      <c r="K7" s="56">
        <f t="shared" ref="K7" si="7">J7+C7</f>
        <v>0</v>
      </c>
      <c r="L7" s="57" t="s">
        <v>79</v>
      </c>
      <c r="M7" s="58" t="str">
        <f t="shared" si="2"/>
        <v/>
      </c>
      <c r="O7" s="67"/>
      <c r="Q7" s="67"/>
    </row>
    <row r="8" spans="1:20" ht="16.8" x14ac:dyDescent="0.3">
      <c r="A8" s="185" t="s">
        <v>168</v>
      </c>
      <c r="B8" s="163" t="s">
        <v>177</v>
      </c>
      <c r="C8" s="56">
        <v>1</v>
      </c>
      <c r="D8" s="56">
        <v>8</v>
      </c>
      <c r="E8" s="57" t="s">
        <v>79</v>
      </c>
      <c r="F8" s="57" t="s">
        <v>79</v>
      </c>
      <c r="G8" s="57" t="s">
        <v>114</v>
      </c>
      <c r="H8" s="57" t="s">
        <v>79</v>
      </c>
      <c r="I8" s="56"/>
      <c r="J8" s="56">
        <f t="shared" si="0"/>
        <v>800</v>
      </c>
      <c r="K8" s="56">
        <f t="shared" ref="K8" si="8">J8+C8</f>
        <v>801</v>
      </c>
      <c r="L8" s="57" t="s">
        <v>79</v>
      </c>
      <c r="M8" s="58" t="str">
        <f t="shared" si="2"/>
        <v>q</v>
      </c>
      <c r="O8" s="67"/>
      <c r="Q8" s="67"/>
    </row>
    <row r="9" spans="1:20" ht="16.8" x14ac:dyDescent="0.3">
      <c r="A9" s="185" t="s">
        <v>168</v>
      </c>
      <c r="B9" s="163"/>
      <c r="C9" s="56"/>
      <c r="D9" s="56"/>
      <c r="E9" s="57" t="s">
        <v>79</v>
      </c>
      <c r="F9" s="57" t="s">
        <v>79</v>
      </c>
      <c r="G9" s="57" t="s">
        <v>79</v>
      </c>
      <c r="H9" s="57" t="s">
        <v>79</v>
      </c>
      <c r="I9" s="56"/>
      <c r="J9" s="56">
        <f t="shared" si="0"/>
        <v>0</v>
      </c>
      <c r="K9" s="56">
        <f t="shared" ref="K9" si="9">J9+C9</f>
        <v>0</v>
      </c>
      <c r="L9" s="57" t="s">
        <v>79</v>
      </c>
      <c r="M9" s="58" t="str">
        <f t="shared" ref="M9" si="10">IF(C9="","",IF(K9&lt;=$P$1,"þ","q"))</f>
        <v/>
      </c>
    </row>
    <row r="10" spans="1:20" ht="16.8" x14ac:dyDescent="0.3">
      <c r="A10" s="185" t="s">
        <v>168</v>
      </c>
      <c r="B10" s="163"/>
      <c r="C10" s="56"/>
      <c r="D10" s="56"/>
      <c r="E10" s="57" t="s">
        <v>79</v>
      </c>
      <c r="F10" s="57" t="s">
        <v>79</v>
      </c>
      <c r="G10" s="57" t="s">
        <v>79</v>
      </c>
      <c r="H10" s="57" t="s">
        <v>79</v>
      </c>
      <c r="I10" s="56"/>
      <c r="J10" s="56">
        <f t="shared" si="0"/>
        <v>0</v>
      </c>
      <c r="K10" s="56">
        <f t="shared" ref="K10" si="11">J10+C10</f>
        <v>0</v>
      </c>
      <c r="L10" s="57" t="s">
        <v>79</v>
      </c>
      <c r="M10" s="58" t="str">
        <f t="shared" ref="M10" si="12">IF(C10="","",IF(K10&lt;=$P$1,"þ","q"))</f>
        <v/>
      </c>
    </row>
    <row r="11" spans="1:20" ht="16.8" x14ac:dyDescent="0.3">
      <c r="A11" s="186" t="s">
        <v>169</v>
      </c>
      <c r="B11" s="172" t="s">
        <v>175</v>
      </c>
      <c r="C11" s="56">
        <v>1</v>
      </c>
      <c r="D11" s="56">
        <v>3</v>
      </c>
      <c r="E11" s="57" t="s">
        <v>79</v>
      </c>
      <c r="F11" s="57" t="s">
        <v>114</v>
      </c>
      <c r="G11" s="57" t="s">
        <v>79</v>
      </c>
      <c r="H11" s="57" t="s">
        <v>79</v>
      </c>
      <c r="I11" s="56"/>
      <c r="J11" s="56">
        <f t="shared" si="0"/>
        <v>30</v>
      </c>
      <c r="K11" s="56">
        <f t="shared" ref="K11" si="13">J11+C11</f>
        <v>31</v>
      </c>
      <c r="L11" s="57" t="s">
        <v>79</v>
      </c>
      <c r="M11" s="58" t="str">
        <f t="shared" ref="M11" si="14">IF(C11="","",IF(K11&lt;=$P$1,"þ","q"))</f>
        <v>q</v>
      </c>
    </row>
    <row r="12" spans="1:20" ht="16.8" x14ac:dyDescent="0.3">
      <c r="A12" s="186" t="s">
        <v>169</v>
      </c>
      <c r="B12" s="172" t="s">
        <v>174</v>
      </c>
      <c r="C12" s="56">
        <v>2</v>
      </c>
      <c r="D12" s="56">
        <v>3</v>
      </c>
      <c r="E12" s="57" t="s">
        <v>79</v>
      </c>
      <c r="F12" s="57" t="s">
        <v>114</v>
      </c>
      <c r="G12" s="57" t="s">
        <v>79</v>
      </c>
      <c r="H12" s="57" t="s">
        <v>79</v>
      </c>
      <c r="I12" s="56"/>
      <c r="J12" s="56">
        <f t="shared" si="0"/>
        <v>30</v>
      </c>
      <c r="K12" s="56">
        <f t="shared" ref="K12:K13" si="15">J12+C12</f>
        <v>32</v>
      </c>
      <c r="L12" s="57" t="s">
        <v>79</v>
      </c>
      <c r="M12" s="58" t="str">
        <f t="shared" ref="M12:M13" si="16">IF(C12="","",IF(K12&lt;=$P$1,"þ","q"))</f>
        <v>q</v>
      </c>
    </row>
    <row r="13" spans="1:20" ht="16.8" x14ac:dyDescent="0.3">
      <c r="A13" s="186" t="s">
        <v>169</v>
      </c>
      <c r="B13" s="172"/>
      <c r="C13" s="56"/>
      <c r="D13" s="56"/>
      <c r="E13" s="57" t="s">
        <v>79</v>
      </c>
      <c r="F13" s="57" t="s">
        <v>79</v>
      </c>
      <c r="G13" s="57" t="s">
        <v>79</v>
      </c>
      <c r="H13" s="57" t="s">
        <v>79</v>
      </c>
      <c r="I13" s="56"/>
      <c r="J13" s="56">
        <f t="shared" si="0"/>
        <v>0</v>
      </c>
      <c r="K13" s="56">
        <f t="shared" si="15"/>
        <v>0</v>
      </c>
      <c r="L13" s="57" t="s">
        <v>79</v>
      </c>
      <c r="M13" s="58" t="str">
        <f t="shared" si="16"/>
        <v/>
      </c>
    </row>
    <row r="14" spans="1:20" ht="16.8" x14ac:dyDescent="0.3">
      <c r="A14" s="178" t="s">
        <v>172</v>
      </c>
      <c r="B14" s="172" t="s">
        <v>173</v>
      </c>
      <c r="C14" s="56">
        <v>1</v>
      </c>
      <c r="D14" s="56">
        <v>3</v>
      </c>
      <c r="E14" s="57" t="s">
        <v>79</v>
      </c>
      <c r="F14" s="57" t="s">
        <v>114</v>
      </c>
      <c r="G14" s="57" t="s">
        <v>79</v>
      </c>
      <c r="H14" s="57" t="s">
        <v>79</v>
      </c>
      <c r="I14" s="56"/>
      <c r="J14" s="56">
        <f t="shared" si="0"/>
        <v>30</v>
      </c>
      <c r="K14" s="56">
        <f t="shared" ref="K14:K18" si="17">J14+C14</f>
        <v>31</v>
      </c>
      <c r="L14" s="57" t="s">
        <v>114</v>
      </c>
      <c r="M14" s="58" t="str">
        <f t="shared" ref="M14:M18" si="18">IF(C14="","",IF(K14&lt;=$P$1,"þ","q"))</f>
        <v>q</v>
      </c>
    </row>
    <row r="15" spans="1:20" ht="16.8" x14ac:dyDescent="0.3">
      <c r="A15" s="178" t="s">
        <v>172</v>
      </c>
      <c r="B15" s="172"/>
      <c r="C15" s="56"/>
      <c r="D15" s="56"/>
      <c r="E15" s="57" t="s">
        <v>79</v>
      </c>
      <c r="F15" s="57" t="s">
        <v>79</v>
      </c>
      <c r="G15" s="57" t="s">
        <v>79</v>
      </c>
      <c r="H15" s="57" t="s">
        <v>79</v>
      </c>
      <c r="I15" s="56"/>
      <c r="J15" s="56">
        <f t="shared" si="0"/>
        <v>0</v>
      </c>
      <c r="K15" s="56">
        <f t="shared" ref="K15" si="19">J15+C15</f>
        <v>0</v>
      </c>
      <c r="L15" s="57" t="s">
        <v>79</v>
      </c>
      <c r="M15" s="58" t="str">
        <f t="shared" ref="M15" si="20">IF(C15="","",IF(K15&lt;=$P$1,"þ","q"))</f>
        <v/>
      </c>
    </row>
    <row r="16" spans="1:20" ht="16.8" x14ac:dyDescent="0.3">
      <c r="A16" s="178" t="s">
        <v>172</v>
      </c>
      <c r="B16" s="163"/>
      <c r="C16" s="56"/>
      <c r="D16" s="56"/>
      <c r="E16" s="57" t="s">
        <v>79</v>
      </c>
      <c r="F16" s="57" t="s">
        <v>79</v>
      </c>
      <c r="G16" s="57" t="s">
        <v>79</v>
      </c>
      <c r="H16" s="57" t="s">
        <v>79</v>
      </c>
      <c r="I16" s="56"/>
      <c r="J16" s="56">
        <f t="shared" si="0"/>
        <v>0</v>
      </c>
      <c r="K16" s="56">
        <f t="shared" si="17"/>
        <v>0</v>
      </c>
      <c r="L16" s="57" t="s">
        <v>79</v>
      </c>
      <c r="M16" s="58" t="str">
        <f t="shared" si="18"/>
        <v/>
      </c>
    </row>
    <row r="17" spans="1:13" ht="16.8" x14ac:dyDescent="0.3">
      <c r="A17" s="176" t="s">
        <v>170</v>
      </c>
      <c r="B17" s="163" t="s">
        <v>176</v>
      </c>
      <c r="C17" s="56">
        <v>1</v>
      </c>
      <c r="D17" s="56">
        <v>8</v>
      </c>
      <c r="E17" s="57" t="s">
        <v>79</v>
      </c>
      <c r="F17" s="57" t="s">
        <v>114</v>
      </c>
      <c r="G17" s="57" t="s">
        <v>79</v>
      </c>
      <c r="H17" s="57" t="s">
        <v>79</v>
      </c>
      <c r="I17" s="56"/>
      <c r="J17" s="56">
        <f t="shared" si="0"/>
        <v>80</v>
      </c>
      <c r="K17" s="56">
        <f t="shared" si="17"/>
        <v>81</v>
      </c>
      <c r="L17" s="57" t="s">
        <v>114</v>
      </c>
      <c r="M17" s="58" t="str">
        <f t="shared" si="18"/>
        <v>q</v>
      </c>
    </row>
    <row r="18" spans="1:13" ht="16.8" x14ac:dyDescent="0.3">
      <c r="A18" s="176" t="s">
        <v>170</v>
      </c>
      <c r="B18" s="163" t="s">
        <v>171</v>
      </c>
      <c r="C18" s="56">
        <v>3</v>
      </c>
      <c r="D18" s="56">
        <v>8</v>
      </c>
      <c r="E18" s="57" t="s">
        <v>79</v>
      </c>
      <c r="F18" s="57" t="s">
        <v>114</v>
      </c>
      <c r="G18" s="57" t="s">
        <v>79</v>
      </c>
      <c r="H18" s="57" t="s">
        <v>79</v>
      </c>
      <c r="I18" s="56"/>
      <c r="J18" s="56">
        <f t="shared" si="0"/>
        <v>80</v>
      </c>
      <c r="K18" s="56">
        <f t="shared" si="17"/>
        <v>83</v>
      </c>
      <c r="L18" s="57" t="s">
        <v>114</v>
      </c>
      <c r="M18" s="58" t="str">
        <f t="shared" si="18"/>
        <v>q</v>
      </c>
    </row>
    <row r="19" spans="1:13" ht="16.8" x14ac:dyDescent="0.3">
      <c r="A19" s="176" t="s">
        <v>170</v>
      </c>
      <c r="B19" s="163" t="s">
        <v>180</v>
      </c>
      <c r="C19" s="56">
        <v>3</v>
      </c>
      <c r="D19" s="56">
        <v>8</v>
      </c>
      <c r="E19" s="57" t="s">
        <v>79</v>
      </c>
      <c r="F19" s="57" t="s">
        <v>79</v>
      </c>
      <c r="G19" s="57" t="s">
        <v>114</v>
      </c>
      <c r="H19" s="57" t="s">
        <v>79</v>
      </c>
      <c r="I19" s="56"/>
      <c r="J19" s="56">
        <f t="shared" si="0"/>
        <v>800</v>
      </c>
      <c r="K19" s="56">
        <f t="shared" ref="K19:K21" si="21">J19+C19</f>
        <v>803</v>
      </c>
      <c r="L19" s="57" t="s">
        <v>114</v>
      </c>
      <c r="M19" s="58" t="str">
        <f t="shared" ref="M19:M21" si="22">IF(C19="","",IF(K19&lt;=$P$1,"þ","q"))</f>
        <v>q</v>
      </c>
    </row>
    <row r="20" spans="1:13" ht="16.8" x14ac:dyDescent="0.3">
      <c r="A20" s="177"/>
      <c r="B20" s="172"/>
      <c r="C20" s="56"/>
      <c r="D20" s="56"/>
      <c r="E20" s="57" t="s">
        <v>79</v>
      </c>
      <c r="F20" s="57" t="s">
        <v>79</v>
      </c>
      <c r="G20" s="57" t="s">
        <v>79</v>
      </c>
      <c r="H20" s="57" t="s">
        <v>79</v>
      </c>
      <c r="I20" s="56"/>
      <c r="J20" s="56">
        <f t="shared" si="0"/>
        <v>0</v>
      </c>
      <c r="K20" s="56">
        <f t="shared" si="21"/>
        <v>0</v>
      </c>
      <c r="L20" s="57" t="s">
        <v>79</v>
      </c>
      <c r="M20" s="58" t="str">
        <f t="shared" si="22"/>
        <v/>
      </c>
    </row>
    <row r="21" spans="1:13" ht="16.8" x14ac:dyDescent="0.3">
      <c r="A21" s="177"/>
      <c r="B21" s="172"/>
      <c r="C21" s="56"/>
      <c r="D21" s="56"/>
      <c r="E21" s="57" t="s">
        <v>79</v>
      </c>
      <c r="F21" s="57" t="s">
        <v>79</v>
      </c>
      <c r="G21" s="57" t="s">
        <v>79</v>
      </c>
      <c r="H21" s="57" t="s">
        <v>79</v>
      </c>
      <c r="I21" s="56"/>
      <c r="J21" s="56">
        <f t="shared" si="0"/>
        <v>0</v>
      </c>
      <c r="K21" s="56">
        <f t="shared" si="21"/>
        <v>0</v>
      </c>
      <c r="L21" s="57" t="s">
        <v>79</v>
      </c>
      <c r="M21" s="58" t="str">
        <f t="shared" si="22"/>
        <v/>
      </c>
    </row>
    <row r="22" spans="1:13" ht="16.8" x14ac:dyDescent="0.3">
      <c r="A22" s="177"/>
      <c r="B22" s="172"/>
      <c r="C22" s="56"/>
      <c r="D22" s="56"/>
      <c r="E22" s="57" t="s">
        <v>79</v>
      </c>
      <c r="F22" s="57" t="s">
        <v>79</v>
      </c>
      <c r="G22" s="57" t="s">
        <v>79</v>
      </c>
      <c r="H22" s="57" t="s">
        <v>79</v>
      </c>
      <c r="I22" s="56"/>
      <c r="J22" s="56">
        <f t="shared" si="0"/>
        <v>0</v>
      </c>
      <c r="K22" s="56">
        <f t="shared" ref="K22" si="23">J22+C22</f>
        <v>0</v>
      </c>
      <c r="L22" s="57" t="s">
        <v>79</v>
      </c>
      <c r="M22" s="58" t="str">
        <f t="shared" ref="M22" si="24">IF(C22="","",IF(K22&lt;=$P$1,"þ","q"))</f>
        <v/>
      </c>
    </row>
  </sheetData>
  <sortState xmlns:xlrd2="http://schemas.microsoft.com/office/spreadsheetml/2017/richdata2" ref="A2:M8">
    <sortCondition ref="A2:A8"/>
    <sortCondition ref="C2:C8"/>
  </sortState>
  <conditionalFormatting sqref="M2 M9 M11 L2:L8 L11:L21">
    <cfRule type="cellIs" dxfId="551" priority="1661" stopIfTrue="1" operator="equal">
      <formula>"þ"</formula>
    </cfRule>
  </conditionalFormatting>
  <conditionalFormatting sqref="K2">
    <cfRule type="cellIs" dxfId="550" priority="1660" operator="lessThan">
      <formula>$P$1</formula>
    </cfRule>
  </conditionalFormatting>
  <conditionalFormatting sqref="M7">
    <cfRule type="cellIs" dxfId="549" priority="1190" stopIfTrue="1" operator="equal">
      <formula>"þ"</formula>
    </cfRule>
  </conditionalFormatting>
  <conditionalFormatting sqref="M7">
    <cfRule type="cellIs" dxfId="548" priority="1189" stopIfTrue="1" operator="equal">
      <formula>"þ"</formula>
    </cfRule>
  </conditionalFormatting>
  <conditionalFormatting sqref="E7 H7">
    <cfRule type="cellIs" dxfId="547" priority="1187" stopIfTrue="1" operator="equal">
      <formula>"þ"</formula>
    </cfRule>
  </conditionalFormatting>
  <conditionalFormatting sqref="E7 H7">
    <cfRule type="cellIs" dxfId="546" priority="1186" stopIfTrue="1" operator="equal">
      <formula>"þ"</formula>
    </cfRule>
  </conditionalFormatting>
  <conditionalFormatting sqref="F7">
    <cfRule type="cellIs" dxfId="545" priority="1183" stopIfTrue="1" operator="equal">
      <formula>"þ"</formula>
    </cfRule>
  </conditionalFormatting>
  <conditionalFormatting sqref="K7">
    <cfRule type="cellIs" dxfId="544" priority="1188" operator="lessThan">
      <formula>$P$1</formula>
    </cfRule>
  </conditionalFormatting>
  <conditionalFormatting sqref="G7">
    <cfRule type="cellIs" dxfId="543" priority="1185" stopIfTrue="1" operator="equal">
      <formula>"þ"</formula>
    </cfRule>
  </conditionalFormatting>
  <conditionalFormatting sqref="G7">
    <cfRule type="cellIs" dxfId="542" priority="1184" stopIfTrue="1" operator="equal">
      <formula>"þ"</formula>
    </cfRule>
  </conditionalFormatting>
  <conditionalFormatting sqref="F7">
    <cfRule type="cellIs" dxfId="541" priority="1182" stopIfTrue="1" operator="equal">
      <formula>"þ"</formula>
    </cfRule>
  </conditionalFormatting>
  <conditionalFormatting sqref="L7">
    <cfRule type="cellIs" dxfId="540" priority="1181" stopIfTrue="1" operator="equal">
      <formula>"þ"</formula>
    </cfRule>
  </conditionalFormatting>
  <conditionalFormatting sqref="M5">
    <cfRule type="cellIs" dxfId="539" priority="1178" stopIfTrue="1" operator="equal">
      <formula>"þ"</formula>
    </cfRule>
  </conditionalFormatting>
  <conditionalFormatting sqref="M5">
    <cfRule type="cellIs" dxfId="538" priority="1177" stopIfTrue="1" operator="equal">
      <formula>"þ"</formula>
    </cfRule>
  </conditionalFormatting>
  <conditionalFormatting sqref="K5">
    <cfRule type="cellIs" dxfId="537" priority="1176" operator="lessThan">
      <formula>$P$1</formula>
    </cfRule>
  </conditionalFormatting>
  <conditionalFormatting sqref="H5">
    <cfRule type="cellIs" dxfId="536" priority="1175" stopIfTrue="1" operator="equal">
      <formula>"þ"</formula>
    </cfRule>
  </conditionalFormatting>
  <conditionalFormatting sqref="H5">
    <cfRule type="cellIs" dxfId="535" priority="1174" stopIfTrue="1" operator="equal">
      <formula>"þ"</formula>
    </cfRule>
  </conditionalFormatting>
  <conditionalFormatting sqref="G5">
    <cfRule type="cellIs" dxfId="534" priority="1173" stopIfTrue="1" operator="equal">
      <formula>"þ"</formula>
    </cfRule>
  </conditionalFormatting>
  <conditionalFormatting sqref="G5">
    <cfRule type="cellIs" dxfId="533" priority="1172" stopIfTrue="1" operator="equal">
      <formula>"þ"</formula>
    </cfRule>
  </conditionalFormatting>
  <conditionalFormatting sqref="H11">
    <cfRule type="cellIs" dxfId="532" priority="1106" stopIfTrue="1" operator="equal">
      <formula>"þ"</formula>
    </cfRule>
  </conditionalFormatting>
  <conditionalFormatting sqref="K11">
    <cfRule type="cellIs" dxfId="531" priority="1107" operator="lessThan">
      <formula>$P$1</formula>
    </cfRule>
  </conditionalFormatting>
  <conditionalFormatting sqref="H11">
    <cfRule type="cellIs" dxfId="530" priority="1105" stopIfTrue="1" operator="equal">
      <formula>"þ"</formula>
    </cfRule>
  </conditionalFormatting>
  <conditionalFormatting sqref="G11">
    <cfRule type="cellIs" dxfId="529" priority="1104" stopIfTrue="1" operator="equal">
      <formula>"þ"</formula>
    </cfRule>
  </conditionalFormatting>
  <conditionalFormatting sqref="G11">
    <cfRule type="cellIs" dxfId="528" priority="1103" stopIfTrue="1" operator="equal">
      <formula>"þ"</formula>
    </cfRule>
  </conditionalFormatting>
  <conditionalFormatting sqref="E11">
    <cfRule type="cellIs" dxfId="527" priority="1102" stopIfTrue="1" operator="equal">
      <formula>"þ"</formula>
    </cfRule>
  </conditionalFormatting>
  <conditionalFormatting sqref="E11">
    <cfRule type="cellIs" dxfId="526" priority="1101" stopIfTrue="1" operator="equal">
      <formula>"þ"</formula>
    </cfRule>
  </conditionalFormatting>
  <conditionalFormatting sqref="H14">
    <cfRule type="cellIs" dxfId="525" priority="1091" stopIfTrue="1" operator="equal">
      <formula>"þ"</formula>
    </cfRule>
  </conditionalFormatting>
  <conditionalFormatting sqref="K14">
    <cfRule type="cellIs" dxfId="524" priority="1092" operator="lessThan">
      <formula>$P$1</formula>
    </cfRule>
  </conditionalFormatting>
  <conditionalFormatting sqref="H14">
    <cfRule type="cellIs" dxfId="523" priority="1090" stopIfTrue="1" operator="equal">
      <formula>"þ"</formula>
    </cfRule>
  </conditionalFormatting>
  <conditionalFormatting sqref="G4:H4 M4">
    <cfRule type="cellIs" dxfId="522" priority="1073" stopIfTrue="1" operator="equal">
      <formula>"þ"</formula>
    </cfRule>
  </conditionalFormatting>
  <conditionalFormatting sqref="K4">
    <cfRule type="cellIs" dxfId="521" priority="1072" operator="lessThan">
      <formula>$P$1</formula>
    </cfRule>
  </conditionalFormatting>
  <conditionalFormatting sqref="E4">
    <cfRule type="cellIs" dxfId="520" priority="1071" stopIfTrue="1" operator="equal">
      <formula>"þ"</formula>
    </cfRule>
  </conditionalFormatting>
  <conditionalFormatting sqref="E4">
    <cfRule type="cellIs" dxfId="519" priority="1070" stopIfTrue="1" operator="equal">
      <formula>"þ"</formula>
    </cfRule>
  </conditionalFormatting>
  <conditionalFormatting sqref="E14">
    <cfRule type="cellIs" dxfId="518" priority="1057" stopIfTrue="1" operator="equal">
      <formula>"þ"</formula>
    </cfRule>
  </conditionalFormatting>
  <conditionalFormatting sqref="E14">
    <cfRule type="cellIs" dxfId="517" priority="1056" stopIfTrue="1" operator="equal">
      <formula>"þ"</formula>
    </cfRule>
  </conditionalFormatting>
  <conditionalFormatting sqref="P1">
    <cfRule type="cellIs" dxfId="516" priority="1007" operator="equal">
      <formula>0</formula>
    </cfRule>
  </conditionalFormatting>
  <conditionalFormatting sqref="T1">
    <cfRule type="cellIs" dxfId="515" priority="1005" operator="equal">
      <formula>0</formula>
    </cfRule>
  </conditionalFormatting>
  <conditionalFormatting sqref="R1">
    <cfRule type="cellIs" dxfId="514" priority="1006" operator="equal">
      <formula>0</formula>
    </cfRule>
  </conditionalFormatting>
  <conditionalFormatting sqref="M6">
    <cfRule type="cellIs" dxfId="513" priority="920" stopIfTrue="1" operator="equal">
      <formula>"þ"</formula>
    </cfRule>
  </conditionalFormatting>
  <conditionalFormatting sqref="M6">
    <cfRule type="cellIs" dxfId="512" priority="919" stopIfTrue="1" operator="equal">
      <formula>"þ"</formula>
    </cfRule>
  </conditionalFormatting>
  <conditionalFormatting sqref="K6">
    <cfRule type="cellIs" dxfId="511" priority="918" operator="lessThan">
      <formula>$P$1</formula>
    </cfRule>
  </conditionalFormatting>
  <conditionalFormatting sqref="E6">
    <cfRule type="cellIs" dxfId="510" priority="917" stopIfTrue="1" operator="equal">
      <formula>"þ"</formula>
    </cfRule>
  </conditionalFormatting>
  <conditionalFormatting sqref="E6">
    <cfRule type="cellIs" dxfId="509" priority="916" stopIfTrue="1" operator="equal">
      <formula>"þ"</formula>
    </cfRule>
  </conditionalFormatting>
  <conditionalFormatting sqref="G6">
    <cfRule type="cellIs" dxfId="508" priority="915" stopIfTrue="1" operator="equal">
      <formula>"þ"</formula>
    </cfRule>
  </conditionalFormatting>
  <conditionalFormatting sqref="G6">
    <cfRule type="cellIs" dxfId="507" priority="914" stopIfTrue="1" operator="equal">
      <formula>"þ"</formula>
    </cfRule>
  </conditionalFormatting>
  <conditionalFormatting sqref="F6">
    <cfRule type="cellIs" dxfId="506" priority="913" stopIfTrue="1" operator="equal">
      <formula>"þ"</formula>
    </cfRule>
  </conditionalFormatting>
  <conditionalFormatting sqref="F6">
    <cfRule type="cellIs" dxfId="505" priority="912" stopIfTrue="1" operator="equal">
      <formula>"þ"</formula>
    </cfRule>
  </conditionalFormatting>
  <conditionalFormatting sqref="L6">
    <cfRule type="cellIs" dxfId="504" priority="911" stopIfTrue="1" operator="equal">
      <formula>"þ"</formula>
    </cfRule>
  </conditionalFormatting>
  <conditionalFormatting sqref="L6">
    <cfRule type="cellIs" dxfId="503" priority="910" stopIfTrue="1" operator="equal">
      <formula>"þ"</formula>
    </cfRule>
  </conditionalFormatting>
  <conditionalFormatting sqref="M3">
    <cfRule type="cellIs" dxfId="502" priority="897" stopIfTrue="1" operator="equal">
      <formula>"þ"</formula>
    </cfRule>
  </conditionalFormatting>
  <conditionalFormatting sqref="K3">
    <cfRule type="cellIs" dxfId="501" priority="896" operator="lessThan">
      <formula>$P$1</formula>
    </cfRule>
  </conditionalFormatting>
  <conditionalFormatting sqref="M8">
    <cfRule type="cellIs" dxfId="500" priority="850" stopIfTrue="1" operator="equal">
      <formula>"þ"</formula>
    </cfRule>
  </conditionalFormatting>
  <conditionalFormatting sqref="M8">
    <cfRule type="cellIs" dxfId="499" priority="849" stopIfTrue="1" operator="equal">
      <formula>"þ"</formula>
    </cfRule>
  </conditionalFormatting>
  <conditionalFormatting sqref="H8">
    <cfRule type="cellIs" dxfId="498" priority="847" stopIfTrue="1" operator="equal">
      <formula>"þ"</formula>
    </cfRule>
  </conditionalFormatting>
  <conditionalFormatting sqref="H8">
    <cfRule type="cellIs" dxfId="497" priority="846" stopIfTrue="1" operator="equal">
      <formula>"þ"</formula>
    </cfRule>
  </conditionalFormatting>
  <conditionalFormatting sqref="K8">
    <cfRule type="cellIs" dxfId="496" priority="848" operator="lessThan">
      <formula>$P$1</formula>
    </cfRule>
  </conditionalFormatting>
  <conditionalFormatting sqref="H9">
    <cfRule type="cellIs" dxfId="495" priority="786" stopIfTrue="1" operator="equal">
      <formula>"þ"</formula>
    </cfRule>
  </conditionalFormatting>
  <conditionalFormatting sqref="K9">
    <cfRule type="cellIs" dxfId="494" priority="787" operator="lessThan">
      <formula>$P$1</formula>
    </cfRule>
  </conditionalFormatting>
  <conditionalFormatting sqref="H9">
    <cfRule type="cellIs" dxfId="493" priority="785" stopIfTrue="1" operator="equal">
      <formula>"þ"</formula>
    </cfRule>
  </conditionalFormatting>
  <conditionalFormatting sqref="G9">
    <cfRule type="cellIs" dxfId="492" priority="784" stopIfTrue="1" operator="equal">
      <formula>"þ"</formula>
    </cfRule>
  </conditionalFormatting>
  <conditionalFormatting sqref="G9">
    <cfRule type="cellIs" dxfId="491" priority="783" stopIfTrue="1" operator="equal">
      <formula>"þ"</formula>
    </cfRule>
  </conditionalFormatting>
  <conditionalFormatting sqref="H16">
    <cfRule type="cellIs" dxfId="490" priority="774" stopIfTrue="1" operator="equal">
      <formula>"þ"</formula>
    </cfRule>
  </conditionalFormatting>
  <conditionalFormatting sqref="K16">
    <cfRule type="cellIs" dxfId="489" priority="775" operator="lessThan">
      <formula>$P$1</formula>
    </cfRule>
  </conditionalFormatting>
  <conditionalFormatting sqref="H16">
    <cfRule type="cellIs" dxfId="488" priority="773" stopIfTrue="1" operator="equal">
      <formula>"þ"</formula>
    </cfRule>
  </conditionalFormatting>
  <conditionalFormatting sqref="G16">
    <cfRule type="cellIs" dxfId="487" priority="772" stopIfTrue="1" operator="equal">
      <formula>"þ"</formula>
    </cfRule>
  </conditionalFormatting>
  <conditionalFormatting sqref="G16">
    <cfRule type="cellIs" dxfId="486" priority="771" stopIfTrue="1" operator="equal">
      <formula>"þ"</formula>
    </cfRule>
  </conditionalFormatting>
  <conditionalFormatting sqref="F16">
    <cfRule type="cellIs" dxfId="485" priority="768" stopIfTrue="1" operator="equal">
      <formula>"þ"</formula>
    </cfRule>
  </conditionalFormatting>
  <conditionalFormatting sqref="F16">
    <cfRule type="cellIs" dxfId="484" priority="767" stopIfTrue="1" operator="equal">
      <formula>"þ"</formula>
    </cfRule>
  </conditionalFormatting>
  <conditionalFormatting sqref="F16">
    <cfRule type="cellIs" dxfId="483" priority="766" stopIfTrue="1" operator="equal">
      <formula>"þ"</formula>
    </cfRule>
  </conditionalFormatting>
  <conditionalFormatting sqref="F16">
    <cfRule type="cellIs" dxfId="482" priority="765" stopIfTrue="1" operator="equal">
      <formula>"þ"</formula>
    </cfRule>
  </conditionalFormatting>
  <conditionalFormatting sqref="F16">
    <cfRule type="cellIs" dxfId="481" priority="764" stopIfTrue="1" operator="equal">
      <formula>"þ"</formula>
    </cfRule>
  </conditionalFormatting>
  <conditionalFormatting sqref="F16">
    <cfRule type="cellIs" dxfId="480" priority="763" stopIfTrue="1" operator="equal">
      <formula>"þ"</formula>
    </cfRule>
  </conditionalFormatting>
  <conditionalFormatting sqref="H17">
    <cfRule type="cellIs" dxfId="479" priority="718" stopIfTrue="1" operator="equal">
      <formula>"þ"</formula>
    </cfRule>
  </conditionalFormatting>
  <conditionalFormatting sqref="K17">
    <cfRule type="cellIs" dxfId="478" priority="719" operator="lessThan">
      <formula>$P$1</formula>
    </cfRule>
  </conditionalFormatting>
  <conditionalFormatting sqref="H17">
    <cfRule type="cellIs" dxfId="477" priority="717" stopIfTrue="1" operator="equal">
      <formula>"þ"</formula>
    </cfRule>
  </conditionalFormatting>
  <conditionalFormatting sqref="E17">
    <cfRule type="cellIs" dxfId="476" priority="714" stopIfTrue="1" operator="equal">
      <formula>"þ"</formula>
    </cfRule>
  </conditionalFormatting>
  <conditionalFormatting sqref="E17">
    <cfRule type="cellIs" dxfId="475" priority="713" stopIfTrue="1" operator="equal">
      <formula>"þ"</formula>
    </cfRule>
  </conditionalFormatting>
  <conditionalFormatting sqref="F17">
    <cfRule type="cellIs" dxfId="474" priority="712" stopIfTrue="1" operator="equal">
      <formula>"þ"</formula>
    </cfRule>
  </conditionalFormatting>
  <conditionalFormatting sqref="F17">
    <cfRule type="cellIs" dxfId="473" priority="711" stopIfTrue="1" operator="equal">
      <formula>"þ"</formula>
    </cfRule>
  </conditionalFormatting>
  <conditionalFormatting sqref="F17">
    <cfRule type="cellIs" dxfId="472" priority="710" stopIfTrue="1" operator="equal">
      <formula>"þ"</formula>
    </cfRule>
  </conditionalFormatting>
  <conditionalFormatting sqref="F17">
    <cfRule type="cellIs" dxfId="471" priority="709" stopIfTrue="1" operator="equal">
      <formula>"þ"</formula>
    </cfRule>
  </conditionalFormatting>
  <conditionalFormatting sqref="F17">
    <cfRule type="cellIs" dxfId="470" priority="708" stopIfTrue="1" operator="equal">
      <formula>"þ"</formula>
    </cfRule>
  </conditionalFormatting>
  <conditionalFormatting sqref="F17">
    <cfRule type="cellIs" dxfId="469" priority="707" stopIfTrue="1" operator="equal">
      <formula>"þ"</formula>
    </cfRule>
  </conditionalFormatting>
  <conditionalFormatting sqref="F17">
    <cfRule type="cellIs" dxfId="468" priority="704" stopIfTrue="1" operator="equal">
      <formula>"þ"</formula>
    </cfRule>
  </conditionalFormatting>
  <conditionalFormatting sqref="F17">
    <cfRule type="cellIs" dxfId="467" priority="705" stopIfTrue="1" operator="equal">
      <formula>"þ"</formula>
    </cfRule>
  </conditionalFormatting>
  <conditionalFormatting sqref="E17">
    <cfRule type="cellIs" dxfId="466" priority="703" stopIfTrue="1" operator="equal">
      <formula>"þ"</formula>
    </cfRule>
  </conditionalFormatting>
  <conditionalFormatting sqref="E17">
    <cfRule type="cellIs" dxfId="465" priority="702" stopIfTrue="1" operator="equal">
      <formula>"þ"</formula>
    </cfRule>
  </conditionalFormatting>
  <conditionalFormatting sqref="E17">
    <cfRule type="cellIs" dxfId="464" priority="701" stopIfTrue="1" operator="equal">
      <formula>"þ"</formula>
    </cfRule>
  </conditionalFormatting>
  <conditionalFormatting sqref="E17">
    <cfRule type="cellIs" dxfId="463" priority="700" stopIfTrue="1" operator="equal">
      <formula>"þ"</formula>
    </cfRule>
  </conditionalFormatting>
  <conditionalFormatting sqref="E17">
    <cfRule type="cellIs" dxfId="462" priority="699" stopIfTrue="1" operator="equal">
      <formula>"þ"</formula>
    </cfRule>
  </conditionalFormatting>
  <conditionalFormatting sqref="E17">
    <cfRule type="cellIs" dxfId="461" priority="698" stopIfTrue="1" operator="equal">
      <formula>"þ"</formula>
    </cfRule>
  </conditionalFormatting>
  <conditionalFormatting sqref="M16:M18 M14">
    <cfRule type="cellIs" dxfId="460" priority="573" stopIfTrue="1" operator="equal">
      <formula>"þ"</formula>
    </cfRule>
  </conditionalFormatting>
  <conditionalFormatting sqref="M16:M18 M14">
    <cfRule type="cellIs" dxfId="459" priority="572" stopIfTrue="1" operator="equal">
      <formula>"þ"</formula>
    </cfRule>
  </conditionalFormatting>
  <conditionalFormatting sqref="E9">
    <cfRule type="cellIs" dxfId="458" priority="559" stopIfTrue="1" operator="equal">
      <formula>"þ"</formula>
    </cfRule>
  </conditionalFormatting>
  <conditionalFormatting sqref="E9">
    <cfRule type="cellIs" dxfId="457" priority="558" stopIfTrue="1" operator="equal">
      <formula>"þ"</formula>
    </cfRule>
  </conditionalFormatting>
  <conditionalFormatting sqref="G17">
    <cfRule type="cellIs" dxfId="456" priority="557" stopIfTrue="1" operator="equal">
      <formula>"þ"</formula>
    </cfRule>
  </conditionalFormatting>
  <conditionalFormatting sqref="G17">
    <cfRule type="cellIs" dxfId="455" priority="556" stopIfTrue="1" operator="equal">
      <formula>"þ"</formula>
    </cfRule>
  </conditionalFormatting>
  <conditionalFormatting sqref="G14">
    <cfRule type="cellIs" dxfId="454" priority="555" stopIfTrue="1" operator="equal">
      <formula>"þ"</formula>
    </cfRule>
  </conditionalFormatting>
  <conditionalFormatting sqref="G14">
    <cfRule type="cellIs" dxfId="453" priority="554" stopIfTrue="1" operator="equal">
      <formula>"þ"</formula>
    </cfRule>
  </conditionalFormatting>
  <conditionalFormatting sqref="H14">
    <cfRule type="cellIs" dxfId="452" priority="552" stopIfTrue="1" operator="equal">
      <formula>"þ"</formula>
    </cfRule>
  </conditionalFormatting>
  <conditionalFormatting sqref="K14">
    <cfRule type="cellIs" dxfId="451" priority="553" operator="lessThan">
      <formula>$P$1</formula>
    </cfRule>
  </conditionalFormatting>
  <conditionalFormatting sqref="H14">
    <cfRule type="cellIs" dxfId="450" priority="551" stopIfTrue="1" operator="equal">
      <formula>"þ"</formula>
    </cfRule>
  </conditionalFormatting>
  <conditionalFormatting sqref="G14">
    <cfRule type="cellIs" dxfId="449" priority="550" stopIfTrue="1" operator="equal">
      <formula>"þ"</formula>
    </cfRule>
  </conditionalFormatting>
  <conditionalFormatting sqref="G14">
    <cfRule type="cellIs" dxfId="448" priority="549" stopIfTrue="1" operator="equal">
      <formula>"þ"</formula>
    </cfRule>
  </conditionalFormatting>
  <conditionalFormatting sqref="E14">
    <cfRule type="cellIs" dxfId="447" priority="548" stopIfTrue="1" operator="equal">
      <formula>"þ"</formula>
    </cfRule>
  </conditionalFormatting>
  <conditionalFormatting sqref="E14">
    <cfRule type="cellIs" dxfId="446" priority="547" stopIfTrue="1" operator="equal">
      <formula>"þ"</formula>
    </cfRule>
  </conditionalFormatting>
  <conditionalFormatting sqref="H16">
    <cfRule type="cellIs" dxfId="445" priority="541" stopIfTrue="1" operator="equal">
      <formula>"þ"</formula>
    </cfRule>
  </conditionalFormatting>
  <conditionalFormatting sqref="K16">
    <cfRule type="cellIs" dxfId="444" priority="542" operator="lessThan">
      <formula>$P$1</formula>
    </cfRule>
  </conditionalFormatting>
  <conditionalFormatting sqref="H16">
    <cfRule type="cellIs" dxfId="443" priority="540" stopIfTrue="1" operator="equal">
      <formula>"þ"</formula>
    </cfRule>
  </conditionalFormatting>
  <conditionalFormatting sqref="H17">
    <cfRule type="cellIs" dxfId="442" priority="536" stopIfTrue="1" operator="equal">
      <formula>"þ"</formula>
    </cfRule>
  </conditionalFormatting>
  <conditionalFormatting sqref="K17">
    <cfRule type="cellIs" dxfId="441" priority="537" operator="lessThan">
      <formula>$P$1</formula>
    </cfRule>
  </conditionalFormatting>
  <conditionalFormatting sqref="H17">
    <cfRule type="cellIs" dxfId="440" priority="535" stopIfTrue="1" operator="equal">
      <formula>"þ"</formula>
    </cfRule>
  </conditionalFormatting>
  <conditionalFormatting sqref="G17">
    <cfRule type="cellIs" dxfId="439" priority="534" stopIfTrue="1" operator="equal">
      <formula>"þ"</formula>
    </cfRule>
  </conditionalFormatting>
  <conditionalFormatting sqref="G17">
    <cfRule type="cellIs" dxfId="438" priority="533" stopIfTrue="1" operator="equal">
      <formula>"þ"</formula>
    </cfRule>
  </conditionalFormatting>
  <conditionalFormatting sqref="E17">
    <cfRule type="cellIs" dxfId="437" priority="532" stopIfTrue="1" operator="equal">
      <formula>"þ"</formula>
    </cfRule>
  </conditionalFormatting>
  <conditionalFormatting sqref="E17">
    <cfRule type="cellIs" dxfId="436" priority="531" stopIfTrue="1" operator="equal">
      <formula>"þ"</formula>
    </cfRule>
  </conditionalFormatting>
  <conditionalFormatting sqref="F17">
    <cfRule type="cellIs" dxfId="435" priority="530" stopIfTrue="1" operator="equal">
      <formula>"þ"</formula>
    </cfRule>
  </conditionalFormatting>
  <conditionalFormatting sqref="F17">
    <cfRule type="cellIs" dxfId="434" priority="529" stopIfTrue="1" operator="equal">
      <formula>"þ"</formula>
    </cfRule>
  </conditionalFormatting>
  <conditionalFormatting sqref="F17">
    <cfRule type="cellIs" dxfId="433" priority="528" stopIfTrue="1" operator="equal">
      <formula>"þ"</formula>
    </cfRule>
  </conditionalFormatting>
  <conditionalFormatting sqref="F17">
    <cfRule type="cellIs" dxfId="432" priority="527" stopIfTrue="1" operator="equal">
      <formula>"þ"</formula>
    </cfRule>
  </conditionalFormatting>
  <conditionalFormatting sqref="F17">
    <cfRule type="cellIs" dxfId="431" priority="526" stopIfTrue="1" operator="equal">
      <formula>"þ"</formula>
    </cfRule>
  </conditionalFormatting>
  <conditionalFormatting sqref="F17">
    <cfRule type="cellIs" dxfId="430" priority="525" stopIfTrue="1" operator="equal">
      <formula>"þ"</formula>
    </cfRule>
  </conditionalFormatting>
  <conditionalFormatting sqref="K18">
    <cfRule type="cellIs" dxfId="429" priority="523" operator="lessThan">
      <formula>$P$1</formula>
    </cfRule>
  </conditionalFormatting>
  <conditionalFormatting sqref="E18">
    <cfRule type="cellIs" dxfId="428" priority="520" stopIfTrue="1" operator="equal">
      <formula>"þ"</formula>
    </cfRule>
  </conditionalFormatting>
  <conditionalFormatting sqref="E18">
    <cfRule type="cellIs" dxfId="427" priority="519" stopIfTrue="1" operator="equal">
      <formula>"þ"</formula>
    </cfRule>
  </conditionalFormatting>
  <conditionalFormatting sqref="E18">
    <cfRule type="cellIs" dxfId="426" priority="509" stopIfTrue="1" operator="equal">
      <formula>"þ"</formula>
    </cfRule>
  </conditionalFormatting>
  <conditionalFormatting sqref="E18">
    <cfRule type="cellIs" dxfId="425" priority="508" stopIfTrue="1" operator="equal">
      <formula>"þ"</formula>
    </cfRule>
  </conditionalFormatting>
  <conditionalFormatting sqref="E18">
    <cfRule type="cellIs" dxfId="424" priority="507" stopIfTrue="1" operator="equal">
      <formula>"þ"</formula>
    </cfRule>
  </conditionalFormatting>
  <conditionalFormatting sqref="E18">
    <cfRule type="cellIs" dxfId="423" priority="506" stopIfTrue="1" operator="equal">
      <formula>"þ"</formula>
    </cfRule>
  </conditionalFormatting>
  <conditionalFormatting sqref="E18">
    <cfRule type="cellIs" dxfId="422" priority="505" stopIfTrue="1" operator="equal">
      <formula>"þ"</formula>
    </cfRule>
  </conditionalFormatting>
  <conditionalFormatting sqref="E18">
    <cfRule type="cellIs" dxfId="421" priority="504" stopIfTrue="1" operator="equal">
      <formula>"þ"</formula>
    </cfRule>
  </conditionalFormatting>
  <conditionalFormatting sqref="F16">
    <cfRule type="cellIs" dxfId="420" priority="502" stopIfTrue="1" operator="equal">
      <formula>"þ"</formula>
    </cfRule>
  </conditionalFormatting>
  <conditionalFormatting sqref="F16">
    <cfRule type="cellIs" dxfId="419" priority="501" stopIfTrue="1" operator="equal">
      <formula>"þ"</formula>
    </cfRule>
  </conditionalFormatting>
  <conditionalFormatting sqref="G18">
    <cfRule type="cellIs" dxfId="418" priority="499" stopIfTrue="1" operator="equal">
      <formula>"þ"</formula>
    </cfRule>
  </conditionalFormatting>
  <conditionalFormatting sqref="G18">
    <cfRule type="cellIs" dxfId="417" priority="498" stopIfTrue="1" operator="equal">
      <formula>"þ"</formula>
    </cfRule>
  </conditionalFormatting>
  <conditionalFormatting sqref="G16">
    <cfRule type="cellIs" dxfId="416" priority="497" stopIfTrue="1" operator="equal">
      <formula>"þ"</formula>
    </cfRule>
  </conditionalFormatting>
  <conditionalFormatting sqref="G16">
    <cfRule type="cellIs" dxfId="415" priority="496" stopIfTrue="1" operator="equal">
      <formula>"þ"</formula>
    </cfRule>
  </conditionalFormatting>
  <conditionalFormatting sqref="M19">
    <cfRule type="cellIs" dxfId="414" priority="493" stopIfTrue="1" operator="equal">
      <formula>"þ"</formula>
    </cfRule>
  </conditionalFormatting>
  <conditionalFormatting sqref="M19">
    <cfRule type="cellIs" dxfId="413" priority="492" stopIfTrue="1" operator="equal">
      <formula>"þ"</formula>
    </cfRule>
  </conditionalFormatting>
  <conditionalFormatting sqref="H19">
    <cfRule type="cellIs" dxfId="412" priority="490" stopIfTrue="1" operator="equal">
      <formula>"þ"</formula>
    </cfRule>
  </conditionalFormatting>
  <conditionalFormatting sqref="K19">
    <cfRule type="cellIs" dxfId="411" priority="491" operator="lessThan">
      <formula>$P$1</formula>
    </cfRule>
  </conditionalFormatting>
  <conditionalFormatting sqref="H19">
    <cfRule type="cellIs" dxfId="410" priority="489" stopIfTrue="1" operator="equal">
      <formula>"þ"</formula>
    </cfRule>
  </conditionalFormatting>
  <conditionalFormatting sqref="F19">
    <cfRule type="cellIs" dxfId="409" priority="486" stopIfTrue="1" operator="equal">
      <formula>"þ"</formula>
    </cfRule>
  </conditionalFormatting>
  <conditionalFormatting sqref="F19">
    <cfRule type="cellIs" dxfId="408" priority="485" stopIfTrue="1" operator="equal">
      <formula>"þ"</formula>
    </cfRule>
  </conditionalFormatting>
  <conditionalFormatting sqref="F19">
    <cfRule type="cellIs" dxfId="407" priority="484" stopIfTrue="1" operator="equal">
      <formula>"þ"</formula>
    </cfRule>
  </conditionalFormatting>
  <conditionalFormatting sqref="F19">
    <cfRule type="cellIs" dxfId="406" priority="483" stopIfTrue="1" operator="equal">
      <formula>"þ"</formula>
    </cfRule>
  </conditionalFormatting>
  <conditionalFormatting sqref="F19">
    <cfRule type="cellIs" dxfId="405" priority="482" stopIfTrue="1" operator="equal">
      <formula>"þ"</formula>
    </cfRule>
  </conditionalFormatting>
  <conditionalFormatting sqref="F19">
    <cfRule type="cellIs" dxfId="404" priority="481" stopIfTrue="1" operator="equal">
      <formula>"þ"</formula>
    </cfRule>
  </conditionalFormatting>
  <conditionalFormatting sqref="F19">
    <cfRule type="cellIs" dxfId="403" priority="478" stopIfTrue="1" operator="equal">
      <formula>"þ"</formula>
    </cfRule>
  </conditionalFormatting>
  <conditionalFormatting sqref="F19">
    <cfRule type="cellIs" dxfId="402" priority="479" stopIfTrue="1" operator="equal">
      <formula>"þ"</formula>
    </cfRule>
  </conditionalFormatting>
  <conditionalFormatting sqref="H18">
    <cfRule type="cellIs" dxfId="401" priority="469" stopIfTrue="1" operator="equal">
      <formula>"þ"</formula>
    </cfRule>
  </conditionalFormatting>
  <conditionalFormatting sqref="H18">
    <cfRule type="cellIs" dxfId="400" priority="468" stopIfTrue="1" operator="equal">
      <formula>"þ"</formula>
    </cfRule>
  </conditionalFormatting>
  <conditionalFormatting sqref="G16">
    <cfRule type="cellIs" dxfId="399" priority="465" stopIfTrue="1" operator="equal">
      <formula>"þ"</formula>
    </cfRule>
  </conditionalFormatting>
  <conditionalFormatting sqref="G16">
    <cfRule type="cellIs" dxfId="398" priority="464" stopIfTrue="1" operator="equal">
      <formula>"þ"</formula>
    </cfRule>
  </conditionalFormatting>
  <conditionalFormatting sqref="F16">
    <cfRule type="cellIs" dxfId="397" priority="463" stopIfTrue="1" operator="equal">
      <formula>"þ"</formula>
    </cfRule>
  </conditionalFormatting>
  <conditionalFormatting sqref="F16">
    <cfRule type="cellIs" dxfId="396" priority="462" stopIfTrue="1" operator="equal">
      <formula>"þ"</formula>
    </cfRule>
  </conditionalFormatting>
  <conditionalFormatting sqref="G16">
    <cfRule type="cellIs" dxfId="395" priority="461" stopIfTrue="1" operator="equal">
      <formula>"þ"</formula>
    </cfRule>
  </conditionalFormatting>
  <conditionalFormatting sqref="G16">
    <cfRule type="cellIs" dxfId="394" priority="460" stopIfTrue="1" operator="equal">
      <formula>"þ"</formula>
    </cfRule>
  </conditionalFormatting>
  <conditionalFormatting sqref="F16">
    <cfRule type="cellIs" dxfId="393" priority="459" stopIfTrue="1" operator="equal">
      <formula>"þ"</formula>
    </cfRule>
  </conditionalFormatting>
  <conditionalFormatting sqref="F16">
    <cfRule type="cellIs" dxfId="392" priority="458" stopIfTrue="1" operator="equal">
      <formula>"þ"</formula>
    </cfRule>
  </conditionalFormatting>
  <conditionalFormatting sqref="E5">
    <cfRule type="cellIs" dxfId="391" priority="451" stopIfTrue="1" operator="equal">
      <formula>"þ"</formula>
    </cfRule>
  </conditionalFormatting>
  <conditionalFormatting sqref="F5">
    <cfRule type="cellIs" dxfId="390" priority="450" stopIfTrue="1" operator="equal">
      <formula>"þ"</formula>
    </cfRule>
  </conditionalFormatting>
  <conditionalFormatting sqref="F5">
    <cfRule type="cellIs" dxfId="389" priority="449" stopIfTrue="1" operator="equal">
      <formula>"þ"</formula>
    </cfRule>
  </conditionalFormatting>
  <conditionalFormatting sqref="E16">
    <cfRule type="cellIs" dxfId="388" priority="381" stopIfTrue="1" operator="equal">
      <formula>"þ"</formula>
    </cfRule>
  </conditionalFormatting>
  <conditionalFormatting sqref="E16">
    <cfRule type="cellIs" dxfId="387" priority="380" stopIfTrue="1" operator="equal">
      <formula>"þ"</formula>
    </cfRule>
  </conditionalFormatting>
  <conditionalFormatting sqref="F14">
    <cfRule type="cellIs" dxfId="386" priority="365" stopIfTrue="1" operator="equal">
      <formula>"þ"</formula>
    </cfRule>
  </conditionalFormatting>
  <conditionalFormatting sqref="F14">
    <cfRule type="cellIs" dxfId="385" priority="364" stopIfTrue="1" operator="equal">
      <formula>"þ"</formula>
    </cfRule>
  </conditionalFormatting>
  <conditionalFormatting sqref="L4">
    <cfRule type="cellIs" dxfId="384" priority="360" stopIfTrue="1" operator="equal">
      <formula>"þ"</formula>
    </cfRule>
  </conditionalFormatting>
  <conditionalFormatting sqref="L4">
    <cfRule type="cellIs" dxfId="383" priority="359" stopIfTrue="1" operator="equal">
      <formula>"þ"</formula>
    </cfRule>
  </conditionalFormatting>
  <conditionalFormatting sqref="H15">
    <cfRule type="cellIs" dxfId="382" priority="347" stopIfTrue="1" operator="equal">
      <formula>"þ"</formula>
    </cfRule>
  </conditionalFormatting>
  <conditionalFormatting sqref="K15">
    <cfRule type="cellIs" dxfId="381" priority="348" operator="lessThan">
      <formula>$P$1</formula>
    </cfRule>
  </conditionalFormatting>
  <conditionalFormatting sqref="H15">
    <cfRule type="cellIs" dxfId="380" priority="346" stopIfTrue="1" operator="equal">
      <formula>"þ"</formula>
    </cfRule>
  </conditionalFormatting>
  <conditionalFormatting sqref="E15">
    <cfRule type="cellIs" dxfId="379" priority="345" stopIfTrue="1" operator="equal">
      <formula>"þ"</formula>
    </cfRule>
  </conditionalFormatting>
  <conditionalFormatting sqref="E15">
    <cfRule type="cellIs" dxfId="378" priority="344" stopIfTrue="1" operator="equal">
      <formula>"þ"</formula>
    </cfRule>
  </conditionalFormatting>
  <conditionalFormatting sqref="M15">
    <cfRule type="cellIs" dxfId="377" priority="343" stopIfTrue="1" operator="equal">
      <formula>"þ"</formula>
    </cfRule>
  </conditionalFormatting>
  <conditionalFormatting sqref="M15">
    <cfRule type="cellIs" dxfId="376" priority="342" stopIfTrue="1" operator="equal">
      <formula>"þ"</formula>
    </cfRule>
  </conditionalFormatting>
  <conditionalFormatting sqref="G15">
    <cfRule type="cellIs" dxfId="375" priority="341" stopIfTrue="1" operator="equal">
      <formula>"þ"</formula>
    </cfRule>
  </conditionalFormatting>
  <conditionalFormatting sqref="G15">
    <cfRule type="cellIs" dxfId="374" priority="340" stopIfTrue="1" operator="equal">
      <formula>"þ"</formula>
    </cfRule>
  </conditionalFormatting>
  <conditionalFormatting sqref="H15">
    <cfRule type="cellIs" dxfId="373" priority="338" stopIfTrue="1" operator="equal">
      <formula>"þ"</formula>
    </cfRule>
  </conditionalFormatting>
  <conditionalFormatting sqref="K15">
    <cfRule type="cellIs" dxfId="372" priority="339" operator="lessThan">
      <formula>$P$1</formula>
    </cfRule>
  </conditionalFormatting>
  <conditionalFormatting sqref="H15">
    <cfRule type="cellIs" dxfId="371" priority="337" stopIfTrue="1" operator="equal">
      <formula>"þ"</formula>
    </cfRule>
  </conditionalFormatting>
  <conditionalFormatting sqref="G15">
    <cfRule type="cellIs" dxfId="370" priority="336" stopIfTrue="1" operator="equal">
      <formula>"þ"</formula>
    </cfRule>
  </conditionalFormatting>
  <conditionalFormatting sqref="G15">
    <cfRule type="cellIs" dxfId="369" priority="335" stopIfTrue="1" operator="equal">
      <formula>"þ"</formula>
    </cfRule>
  </conditionalFormatting>
  <conditionalFormatting sqref="E15">
    <cfRule type="cellIs" dxfId="368" priority="334" stopIfTrue="1" operator="equal">
      <formula>"þ"</formula>
    </cfRule>
  </conditionalFormatting>
  <conditionalFormatting sqref="E15">
    <cfRule type="cellIs" dxfId="367" priority="333" stopIfTrue="1" operator="equal">
      <formula>"þ"</formula>
    </cfRule>
  </conditionalFormatting>
  <conditionalFormatting sqref="F15">
    <cfRule type="cellIs" dxfId="366" priority="332" stopIfTrue="1" operator="equal">
      <formula>"þ"</formula>
    </cfRule>
  </conditionalFormatting>
  <conditionalFormatting sqref="F15">
    <cfRule type="cellIs" dxfId="365" priority="331" stopIfTrue="1" operator="equal">
      <formula>"þ"</formula>
    </cfRule>
  </conditionalFormatting>
  <conditionalFormatting sqref="H12:H13">
    <cfRule type="cellIs" dxfId="364" priority="327" stopIfTrue="1" operator="equal">
      <formula>"þ"</formula>
    </cfRule>
  </conditionalFormatting>
  <conditionalFormatting sqref="K12:K13">
    <cfRule type="cellIs" dxfId="363" priority="328" operator="lessThan">
      <formula>$P$1</formula>
    </cfRule>
  </conditionalFormatting>
  <conditionalFormatting sqref="H12:H13">
    <cfRule type="cellIs" dxfId="362" priority="326" stopIfTrue="1" operator="equal">
      <formula>"þ"</formula>
    </cfRule>
  </conditionalFormatting>
  <conditionalFormatting sqref="G12">
    <cfRule type="cellIs" dxfId="361" priority="325" stopIfTrue="1" operator="equal">
      <formula>"þ"</formula>
    </cfRule>
  </conditionalFormatting>
  <conditionalFormatting sqref="G12">
    <cfRule type="cellIs" dxfId="360" priority="324" stopIfTrue="1" operator="equal">
      <formula>"þ"</formula>
    </cfRule>
  </conditionalFormatting>
  <conditionalFormatting sqref="E12:E13">
    <cfRule type="cellIs" dxfId="359" priority="323" stopIfTrue="1" operator="equal">
      <formula>"þ"</formula>
    </cfRule>
  </conditionalFormatting>
  <conditionalFormatting sqref="E12:E13">
    <cfRule type="cellIs" dxfId="358" priority="322" stopIfTrue="1" operator="equal">
      <formula>"þ"</formula>
    </cfRule>
  </conditionalFormatting>
  <conditionalFormatting sqref="M12:M13">
    <cfRule type="cellIs" dxfId="357" priority="319" stopIfTrue="1" operator="equal">
      <formula>"þ"</formula>
    </cfRule>
  </conditionalFormatting>
  <conditionalFormatting sqref="M12:M13">
    <cfRule type="cellIs" dxfId="356" priority="318" stopIfTrue="1" operator="equal">
      <formula>"þ"</formula>
    </cfRule>
  </conditionalFormatting>
  <conditionalFormatting sqref="F13">
    <cfRule type="cellIs" dxfId="355" priority="317" stopIfTrue="1" operator="equal">
      <formula>"þ"</formula>
    </cfRule>
  </conditionalFormatting>
  <conditionalFormatting sqref="F13">
    <cfRule type="cellIs" dxfId="354" priority="316" stopIfTrue="1" operator="equal">
      <formula>"þ"</formula>
    </cfRule>
  </conditionalFormatting>
  <conditionalFormatting sqref="E2 H2">
    <cfRule type="cellIs" dxfId="353" priority="315" stopIfTrue="1" operator="equal">
      <formula>"þ"</formula>
    </cfRule>
  </conditionalFormatting>
  <conditionalFormatting sqref="G2">
    <cfRule type="cellIs" dxfId="352" priority="314" stopIfTrue="1" operator="equal">
      <formula>"þ"</formula>
    </cfRule>
  </conditionalFormatting>
  <conditionalFormatting sqref="L2">
    <cfRule type="cellIs" dxfId="351" priority="280" stopIfTrue="1" operator="equal">
      <formula>"þ"</formula>
    </cfRule>
  </conditionalFormatting>
  <conditionalFormatting sqref="L2">
    <cfRule type="cellIs" dxfId="350" priority="281" stopIfTrue="1" operator="equal">
      <formula>"þ"</formula>
    </cfRule>
  </conditionalFormatting>
  <conditionalFormatting sqref="M20">
    <cfRule type="cellIs" dxfId="349" priority="268" stopIfTrue="1" operator="equal">
      <formula>"þ"</formula>
    </cfRule>
  </conditionalFormatting>
  <conditionalFormatting sqref="M20">
    <cfRule type="cellIs" dxfId="348" priority="267" stopIfTrue="1" operator="equal">
      <formula>"þ"</formula>
    </cfRule>
  </conditionalFormatting>
  <conditionalFormatting sqref="H20">
    <cfRule type="cellIs" dxfId="347" priority="265" stopIfTrue="1" operator="equal">
      <formula>"þ"</formula>
    </cfRule>
  </conditionalFormatting>
  <conditionalFormatting sqref="K20">
    <cfRule type="cellIs" dxfId="346" priority="266" operator="lessThan">
      <formula>$P$1</formula>
    </cfRule>
  </conditionalFormatting>
  <conditionalFormatting sqref="H20">
    <cfRule type="cellIs" dxfId="345" priority="264" stopIfTrue="1" operator="equal">
      <formula>"þ"</formula>
    </cfRule>
  </conditionalFormatting>
  <conditionalFormatting sqref="G20">
    <cfRule type="cellIs" dxfId="344" priority="246" stopIfTrue="1" operator="equal">
      <formula>"þ"</formula>
    </cfRule>
  </conditionalFormatting>
  <conditionalFormatting sqref="G20">
    <cfRule type="cellIs" dxfId="343" priority="245" stopIfTrue="1" operator="equal">
      <formula>"þ"</formula>
    </cfRule>
  </conditionalFormatting>
  <conditionalFormatting sqref="E20">
    <cfRule type="cellIs" dxfId="342" priority="242" stopIfTrue="1" operator="equal">
      <formula>"þ"</formula>
    </cfRule>
  </conditionalFormatting>
  <conditionalFormatting sqref="E20">
    <cfRule type="cellIs" dxfId="341" priority="241" stopIfTrue="1" operator="equal">
      <formula>"þ"</formula>
    </cfRule>
  </conditionalFormatting>
  <conditionalFormatting sqref="E20">
    <cfRule type="cellIs" dxfId="340" priority="240" stopIfTrue="1" operator="equal">
      <formula>"þ"</formula>
    </cfRule>
  </conditionalFormatting>
  <conditionalFormatting sqref="E20">
    <cfRule type="cellIs" dxfId="339" priority="239" stopIfTrue="1" operator="equal">
      <formula>"þ"</formula>
    </cfRule>
  </conditionalFormatting>
  <conditionalFormatting sqref="E20">
    <cfRule type="cellIs" dxfId="338" priority="238" stopIfTrue="1" operator="equal">
      <formula>"þ"</formula>
    </cfRule>
  </conditionalFormatting>
  <conditionalFormatting sqref="E20">
    <cfRule type="cellIs" dxfId="337" priority="237" stopIfTrue="1" operator="equal">
      <formula>"þ"</formula>
    </cfRule>
  </conditionalFormatting>
  <conditionalFormatting sqref="E20">
    <cfRule type="cellIs" dxfId="336" priority="236" stopIfTrue="1" operator="equal">
      <formula>"þ"</formula>
    </cfRule>
  </conditionalFormatting>
  <conditionalFormatting sqref="E20">
    <cfRule type="cellIs" dxfId="335" priority="235" stopIfTrue="1" operator="equal">
      <formula>"þ"</formula>
    </cfRule>
  </conditionalFormatting>
  <conditionalFormatting sqref="E19">
    <cfRule type="cellIs" dxfId="334" priority="234" stopIfTrue="1" operator="equal">
      <formula>"þ"</formula>
    </cfRule>
  </conditionalFormatting>
  <conditionalFormatting sqref="E19">
    <cfRule type="cellIs" dxfId="333" priority="233" stopIfTrue="1" operator="equal">
      <formula>"þ"</formula>
    </cfRule>
  </conditionalFormatting>
  <conditionalFormatting sqref="E19">
    <cfRule type="cellIs" dxfId="332" priority="232" stopIfTrue="1" operator="equal">
      <formula>"þ"</formula>
    </cfRule>
  </conditionalFormatting>
  <conditionalFormatting sqref="E19">
    <cfRule type="cellIs" dxfId="331" priority="231" stopIfTrue="1" operator="equal">
      <formula>"þ"</formula>
    </cfRule>
  </conditionalFormatting>
  <conditionalFormatting sqref="E19">
    <cfRule type="cellIs" dxfId="330" priority="230" stopIfTrue="1" operator="equal">
      <formula>"þ"</formula>
    </cfRule>
  </conditionalFormatting>
  <conditionalFormatting sqref="E19">
    <cfRule type="cellIs" dxfId="329" priority="229" stopIfTrue="1" operator="equal">
      <formula>"þ"</formula>
    </cfRule>
  </conditionalFormatting>
  <conditionalFormatting sqref="E19">
    <cfRule type="cellIs" dxfId="328" priority="228" stopIfTrue="1" operator="equal">
      <formula>"þ"</formula>
    </cfRule>
  </conditionalFormatting>
  <conditionalFormatting sqref="E19">
    <cfRule type="cellIs" dxfId="327" priority="227" stopIfTrue="1" operator="equal">
      <formula>"þ"</formula>
    </cfRule>
  </conditionalFormatting>
  <conditionalFormatting sqref="G13">
    <cfRule type="cellIs" dxfId="326" priority="218" stopIfTrue="1" operator="equal">
      <formula>"þ"</formula>
    </cfRule>
  </conditionalFormatting>
  <conditionalFormatting sqref="G13">
    <cfRule type="cellIs" dxfId="325" priority="217" stopIfTrue="1" operator="equal">
      <formula>"þ"</formula>
    </cfRule>
  </conditionalFormatting>
  <conditionalFormatting sqref="F20">
    <cfRule type="cellIs" dxfId="324" priority="206" stopIfTrue="1" operator="equal">
      <formula>"þ"</formula>
    </cfRule>
  </conditionalFormatting>
  <conditionalFormatting sqref="F20">
    <cfRule type="cellIs" dxfId="323" priority="205" stopIfTrue="1" operator="equal">
      <formula>"þ"</formula>
    </cfRule>
  </conditionalFormatting>
  <conditionalFormatting sqref="M5">
    <cfRule type="cellIs" dxfId="322" priority="200" stopIfTrue="1" operator="equal">
      <formula>"þ"</formula>
    </cfRule>
  </conditionalFormatting>
  <conditionalFormatting sqref="M5">
    <cfRule type="cellIs" dxfId="321" priority="199" stopIfTrue="1" operator="equal">
      <formula>"þ"</formula>
    </cfRule>
  </conditionalFormatting>
  <conditionalFormatting sqref="K5">
    <cfRule type="cellIs" dxfId="320" priority="198" operator="lessThan">
      <formula>$P$1</formula>
    </cfRule>
  </conditionalFormatting>
  <conditionalFormatting sqref="E5">
    <cfRule type="cellIs" dxfId="319" priority="197" stopIfTrue="1" operator="equal">
      <formula>"þ"</formula>
    </cfRule>
  </conditionalFormatting>
  <conditionalFormatting sqref="E5">
    <cfRule type="cellIs" dxfId="318" priority="196" stopIfTrue="1" operator="equal">
      <formula>"þ"</formula>
    </cfRule>
  </conditionalFormatting>
  <conditionalFormatting sqref="G5">
    <cfRule type="cellIs" dxfId="317" priority="195" stopIfTrue="1" operator="equal">
      <formula>"þ"</formula>
    </cfRule>
  </conditionalFormatting>
  <conditionalFormatting sqref="G5">
    <cfRule type="cellIs" dxfId="316" priority="194" stopIfTrue="1" operator="equal">
      <formula>"þ"</formula>
    </cfRule>
  </conditionalFormatting>
  <conditionalFormatting sqref="F5">
    <cfRule type="cellIs" dxfId="315" priority="193" stopIfTrue="1" operator="equal">
      <formula>"þ"</formula>
    </cfRule>
  </conditionalFormatting>
  <conditionalFormatting sqref="F5">
    <cfRule type="cellIs" dxfId="314" priority="192" stopIfTrue="1" operator="equal">
      <formula>"þ"</formula>
    </cfRule>
  </conditionalFormatting>
  <conditionalFormatting sqref="H5">
    <cfRule type="cellIs" dxfId="313" priority="190" stopIfTrue="1" operator="equal">
      <formula>"þ"</formula>
    </cfRule>
  </conditionalFormatting>
  <conditionalFormatting sqref="H5">
    <cfRule type="cellIs" dxfId="312" priority="191" stopIfTrue="1" operator="equal">
      <formula>"þ"</formula>
    </cfRule>
  </conditionalFormatting>
  <conditionalFormatting sqref="F4">
    <cfRule type="cellIs" dxfId="311" priority="162" stopIfTrue="1" operator="equal">
      <formula>"þ"</formula>
    </cfRule>
  </conditionalFormatting>
  <conditionalFormatting sqref="F4">
    <cfRule type="cellIs" dxfId="310" priority="161" stopIfTrue="1" operator="equal">
      <formula>"þ"</formula>
    </cfRule>
  </conditionalFormatting>
  <conditionalFormatting sqref="F8">
    <cfRule type="cellIs" dxfId="309" priority="160" stopIfTrue="1" operator="equal">
      <formula>"þ"</formula>
    </cfRule>
  </conditionalFormatting>
  <conditionalFormatting sqref="F8">
    <cfRule type="cellIs" dxfId="308" priority="159" stopIfTrue="1" operator="equal">
      <formula>"þ"</formula>
    </cfRule>
  </conditionalFormatting>
  <conditionalFormatting sqref="H3">
    <cfRule type="cellIs" dxfId="307" priority="158" stopIfTrue="1" operator="equal">
      <formula>"þ"</formula>
    </cfRule>
  </conditionalFormatting>
  <conditionalFormatting sqref="E3">
    <cfRule type="cellIs" dxfId="306" priority="157" stopIfTrue="1" operator="equal">
      <formula>"þ"</formula>
    </cfRule>
  </conditionalFormatting>
  <conditionalFormatting sqref="E3">
    <cfRule type="cellIs" dxfId="305" priority="156" stopIfTrue="1" operator="equal">
      <formula>"þ"</formula>
    </cfRule>
  </conditionalFormatting>
  <conditionalFormatting sqref="G3">
    <cfRule type="cellIs" dxfId="304" priority="155" stopIfTrue="1" operator="equal">
      <formula>"þ"</formula>
    </cfRule>
  </conditionalFormatting>
  <conditionalFormatting sqref="G3">
    <cfRule type="cellIs" dxfId="303" priority="154" stopIfTrue="1" operator="equal">
      <formula>"þ"</formula>
    </cfRule>
  </conditionalFormatting>
  <conditionalFormatting sqref="G3">
    <cfRule type="cellIs" dxfId="302" priority="153" stopIfTrue="1" operator="equal">
      <formula>"þ"</formula>
    </cfRule>
  </conditionalFormatting>
  <conditionalFormatting sqref="F3">
    <cfRule type="cellIs" dxfId="301" priority="152" stopIfTrue="1" operator="equal">
      <formula>"þ"</formula>
    </cfRule>
  </conditionalFormatting>
  <conditionalFormatting sqref="F3">
    <cfRule type="cellIs" dxfId="300" priority="151" stopIfTrue="1" operator="equal">
      <formula>"þ"</formula>
    </cfRule>
  </conditionalFormatting>
  <conditionalFormatting sqref="L3">
    <cfRule type="cellIs" dxfId="299" priority="150" stopIfTrue="1" operator="equal">
      <formula>"þ"</formula>
    </cfRule>
  </conditionalFormatting>
  <conditionalFormatting sqref="L3">
    <cfRule type="cellIs" dxfId="298" priority="149" stopIfTrue="1" operator="equal">
      <formula>"þ"</formula>
    </cfRule>
  </conditionalFormatting>
  <conditionalFormatting sqref="G8">
    <cfRule type="cellIs" dxfId="297" priority="148" stopIfTrue="1" operator="equal">
      <formula>"þ"</formula>
    </cfRule>
  </conditionalFormatting>
  <conditionalFormatting sqref="G8">
    <cfRule type="cellIs" dxfId="296" priority="147" stopIfTrue="1" operator="equal">
      <formula>"þ"</formula>
    </cfRule>
  </conditionalFormatting>
  <conditionalFormatting sqref="L5">
    <cfRule type="cellIs" dxfId="295" priority="144" stopIfTrue="1" operator="equal">
      <formula>"þ"</formula>
    </cfRule>
  </conditionalFormatting>
  <conditionalFormatting sqref="L5">
    <cfRule type="cellIs" dxfId="294" priority="143" stopIfTrue="1" operator="equal">
      <formula>"þ"</formula>
    </cfRule>
  </conditionalFormatting>
  <conditionalFormatting sqref="F9">
    <cfRule type="cellIs" dxfId="293" priority="140" stopIfTrue="1" operator="equal">
      <formula>"þ"</formula>
    </cfRule>
  </conditionalFormatting>
  <conditionalFormatting sqref="F9">
    <cfRule type="cellIs" dxfId="292" priority="139" stopIfTrue="1" operator="equal">
      <formula>"þ"</formula>
    </cfRule>
  </conditionalFormatting>
  <conditionalFormatting sqref="M10">
    <cfRule type="cellIs" dxfId="291" priority="136" stopIfTrue="1" operator="equal">
      <formula>"þ"</formula>
    </cfRule>
  </conditionalFormatting>
  <conditionalFormatting sqref="H10">
    <cfRule type="cellIs" dxfId="290" priority="134" stopIfTrue="1" operator="equal">
      <formula>"þ"</formula>
    </cfRule>
  </conditionalFormatting>
  <conditionalFormatting sqref="K10">
    <cfRule type="cellIs" dxfId="289" priority="135" operator="lessThan">
      <formula>$P$1</formula>
    </cfRule>
  </conditionalFormatting>
  <conditionalFormatting sqref="H10">
    <cfRule type="cellIs" dxfId="288" priority="133" stopIfTrue="1" operator="equal">
      <formula>"þ"</formula>
    </cfRule>
  </conditionalFormatting>
  <conditionalFormatting sqref="G10">
    <cfRule type="cellIs" dxfId="287" priority="132" stopIfTrue="1" operator="equal">
      <formula>"þ"</formula>
    </cfRule>
  </conditionalFormatting>
  <conditionalFormatting sqref="G10">
    <cfRule type="cellIs" dxfId="286" priority="131" stopIfTrue="1" operator="equal">
      <formula>"þ"</formula>
    </cfRule>
  </conditionalFormatting>
  <conditionalFormatting sqref="E10">
    <cfRule type="cellIs" dxfId="285" priority="130" stopIfTrue="1" operator="equal">
      <formula>"þ"</formula>
    </cfRule>
  </conditionalFormatting>
  <conditionalFormatting sqref="E10">
    <cfRule type="cellIs" dxfId="284" priority="129" stopIfTrue="1" operator="equal">
      <formula>"þ"</formula>
    </cfRule>
  </conditionalFormatting>
  <conditionalFormatting sqref="F10">
    <cfRule type="cellIs" dxfId="283" priority="128" stopIfTrue="1" operator="equal">
      <formula>"þ"</formula>
    </cfRule>
  </conditionalFormatting>
  <conditionalFormatting sqref="F10">
    <cfRule type="cellIs" dxfId="282" priority="127" stopIfTrue="1" operator="equal">
      <formula>"þ"</formula>
    </cfRule>
  </conditionalFormatting>
  <conditionalFormatting sqref="F10">
    <cfRule type="cellIs" dxfId="281" priority="124" stopIfTrue="1" operator="equal">
      <formula>"þ"</formula>
    </cfRule>
  </conditionalFormatting>
  <conditionalFormatting sqref="F10">
    <cfRule type="cellIs" dxfId="280" priority="123" stopIfTrue="1" operator="equal">
      <formula>"þ"</formula>
    </cfRule>
  </conditionalFormatting>
  <conditionalFormatting sqref="E10">
    <cfRule type="cellIs" dxfId="279" priority="122" stopIfTrue="1" operator="equal">
      <formula>"þ"</formula>
    </cfRule>
  </conditionalFormatting>
  <conditionalFormatting sqref="E10">
    <cfRule type="cellIs" dxfId="278" priority="121" stopIfTrue="1" operator="equal">
      <formula>"þ"</formula>
    </cfRule>
  </conditionalFormatting>
  <conditionalFormatting sqref="F2">
    <cfRule type="cellIs" dxfId="277" priority="120" stopIfTrue="1" operator="equal">
      <formula>"þ"</formula>
    </cfRule>
  </conditionalFormatting>
  <conditionalFormatting sqref="L9:L10">
    <cfRule type="cellIs" dxfId="276" priority="119" stopIfTrue="1" operator="equal">
      <formula>"þ"</formula>
    </cfRule>
  </conditionalFormatting>
  <conditionalFormatting sqref="M19">
    <cfRule type="cellIs" dxfId="275" priority="118" stopIfTrue="1" operator="equal">
      <formula>"þ"</formula>
    </cfRule>
  </conditionalFormatting>
  <conditionalFormatting sqref="M19">
    <cfRule type="cellIs" dxfId="274" priority="117" stopIfTrue="1" operator="equal">
      <formula>"þ"</formula>
    </cfRule>
  </conditionalFormatting>
  <conditionalFormatting sqref="K19">
    <cfRule type="cellIs" dxfId="273" priority="116" operator="lessThan">
      <formula>$P$1</formula>
    </cfRule>
  </conditionalFormatting>
  <conditionalFormatting sqref="E19">
    <cfRule type="cellIs" dxfId="272" priority="115" stopIfTrue="1" operator="equal">
      <formula>"þ"</formula>
    </cfRule>
  </conditionalFormatting>
  <conditionalFormatting sqref="E19">
    <cfRule type="cellIs" dxfId="271" priority="114" stopIfTrue="1" operator="equal">
      <formula>"þ"</formula>
    </cfRule>
  </conditionalFormatting>
  <conditionalFormatting sqref="F19">
    <cfRule type="cellIs" dxfId="270" priority="113" stopIfTrue="1" operator="equal">
      <formula>"þ"</formula>
    </cfRule>
  </conditionalFormatting>
  <conditionalFormatting sqref="F19">
    <cfRule type="cellIs" dxfId="269" priority="112" stopIfTrue="1" operator="equal">
      <formula>"þ"</formula>
    </cfRule>
  </conditionalFormatting>
  <conditionalFormatting sqref="F19">
    <cfRule type="cellIs" dxfId="268" priority="111" stopIfTrue="1" operator="equal">
      <formula>"þ"</formula>
    </cfRule>
  </conditionalFormatting>
  <conditionalFormatting sqref="F19">
    <cfRule type="cellIs" dxfId="267" priority="110" stopIfTrue="1" operator="equal">
      <formula>"þ"</formula>
    </cfRule>
  </conditionalFormatting>
  <conditionalFormatting sqref="F19">
    <cfRule type="cellIs" dxfId="266" priority="109" stopIfTrue="1" operator="equal">
      <formula>"þ"</formula>
    </cfRule>
  </conditionalFormatting>
  <conditionalFormatting sqref="F19">
    <cfRule type="cellIs" dxfId="265" priority="108" stopIfTrue="1" operator="equal">
      <formula>"þ"</formula>
    </cfRule>
  </conditionalFormatting>
  <conditionalFormatting sqref="F19">
    <cfRule type="cellIs" dxfId="264" priority="106" stopIfTrue="1" operator="equal">
      <formula>"þ"</formula>
    </cfRule>
  </conditionalFormatting>
  <conditionalFormatting sqref="F19">
    <cfRule type="cellIs" dxfId="263" priority="107" stopIfTrue="1" operator="equal">
      <formula>"þ"</formula>
    </cfRule>
  </conditionalFormatting>
  <conditionalFormatting sqref="E19">
    <cfRule type="cellIs" dxfId="262" priority="105" stopIfTrue="1" operator="equal">
      <formula>"þ"</formula>
    </cfRule>
  </conditionalFormatting>
  <conditionalFormatting sqref="E19">
    <cfRule type="cellIs" dxfId="261" priority="104" stopIfTrue="1" operator="equal">
      <formula>"þ"</formula>
    </cfRule>
  </conditionalFormatting>
  <conditionalFormatting sqref="E19">
    <cfRule type="cellIs" dxfId="260" priority="103" stopIfTrue="1" operator="equal">
      <formula>"þ"</formula>
    </cfRule>
  </conditionalFormatting>
  <conditionalFormatting sqref="E19">
    <cfRule type="cellIs" dxfId="259" priority="102" stopIfTrue="1" operator="equal">
      <formula>"þ"</formula>
    </cfRule>
  </conditionalFormatting>
  <conditionalFormatting sqref="E19">
    <cfRule type="cellIs" dxfId="258" priority="101" stopIfTrue="1" operator="equal">
      <formula>"þ"</formula>
    </cfRule>
  </conditionalFormatting>
  <conditionalFormatting sqref="E19">
    <cfRule type="cellIs" dxfId="257" priority="100" stopIfTrue="1" operator="equal">
      <formula>"þ"</formula>
    </cfRule>
  </conditionalFormatting>
  <conditionalFormatting sqref="M20">
    <cfRule type="cellIs" dxfId="256" priority="97" stopIfTrue="1" operator="equal">
      <formula>"þ"</formula>
    </cfRule>
  </conditionalFormatting>
  <conditionalFormatting sqref="M20">
    <cfRule type="cellIs" dxfId="255" priority="96" stopIfTrue="1" operator="equal">
      <formula>"þ"</formula>
    </cfRule>
  </conditionalFormatting>
  <conditionalFormatting sqref="H20">
    <cfRule type="cellIs" dxfId="254" priority="94" stopIfTrue="1" operator="equal">
      <formula>"þ"</formula>
    </cfRule>
  </conditionalFormatting>
  <conditionalFormatting sqref="K20">
    <cfRule type="cellIs" dxfId="253" priority="95" operator="lessThan">
      <formula>$P$1</formula>
    </cfRule>
  </conditionalFormatting>
  <conditionalFormatting sqref="H20">
    <cfRule type="cellIs" dxfId="252" priority="93" stopIfTrue="1" operator="equal">
      <formula>"þ"</formula>
    </cfRule>
  </conditionalFormatting>
  <conditionalFormatting sqref="F20">
    <cfRule type="cellIs" dxfId="251" priority="92" stopIfTrue="1" operator="equal">
      <formula>"þ"</formula>
    </cfRule>
  </conditionalFormatting>
  <conditionalFormatting sqref="F20">
    <cfRule type="cellIs" dxfId="250" priority="91" stopIfTrue="1" operator="equal">
      <formula>"þ"</formula>
    </cfRule>
  </conditionalFormatting>
  <conditionalFormatting sqref="F20">
    <cfRule type="cellIs" dxfId="249" priority="90" stopIfTrue="1" operator="equal">
      <formula>"þ"</formula>
    </cfRule>
  </conditionalFormatting>
  <conditionalFormatting sqref="F20">
    <cfRule type="cellIs" dxfId="248" priority="89" stopIfTrue="1" operator="equal">
      <formula>"þ"</formula>
    </cfRule>
  </conditionalFormatting>
  <conditionalFormatting sqref="F20">
    <cfRule type="cellIs" dxfId="247" priority="88" stopIfTrue="1" operator="equal">
      <formula>"þ"</formula>
    </cfRule>
  </conditionalFormatting>
  <conditionalFormatting sqref="F20">
    <cfRule type="cellIs" dxfId="246" priority="87" stopIfTrue="1" operator="equal">
      <formula>"þ"</formula>
    </cfRule>
  </conditionalFormatting>
  <conditionalFormatting sqref="F20">
    <cfRule type="cellIs" dxfId="245" priority="85" stopIfTrue="1" operator="equal">
      <formula>"þ"</formula>
    </cfRule>
  </conditionalFormatting>
  <conditionalFormatting sqref="F20">
    <cfRule type="cellIs" dxfId="244" priority="86" stopIfTrue="1" operator="equal">
      <formula>"þ"</formula>
    </cfRule>
  </conditionalFormatting>
  <conditionalFormatting sqref="G20">
    <cfRule type="cellIs" dxfId="243" priority="84" stopIfTrue="1" operator="equal">
      <formula>"þ"</formula>
    </cfRule>
  </conditionalFormatting>
  <conditionalFormatting sqref="G20">
    <cfRule type="cellIs" dxfId="242" priority="83" stopIfTrue="1" operator="equal">
      <formula>"þ"</formula>
    </cfRule>
  </conditionalFormatting>
  <conditionalFormatting sqref="H19">
    <cfRule type="cellIs" dxfId="241" priority="82" stopIfTrue="1" operator="equal">
      <formula>"þ"</formula>
    </cfRule>
  </conditionalFormatting>
  <conditionalFormatting sqref="H19">
    <cfRule type="cellIs" dxfId="240" priority="81" stopIfTrue="1" operator="equal">
      <formula>"þ"</formula>
    </cfRule>
  </conditionalFormatting>
  <conditionalFormatting sqref="M21">
    <cfRule type="cellIs" dxfId="239" priority="80" stopIfTrue="1" operator="equal">
      <formula>"þ"</formula>
    </cfRule>
  </conditionalFormatting>
  <conditionalFormatting sqref="M21">
    <cfRule type="cellIs" dxfId="238" priority="79" stopIfTrue="1" operator="equal">
      <formula>"þ"</formula>
    </cfRule>
  </conditionalFormatting>
  <conditionalFormatting sqref="H21">
    <cfRule type="cellIs" dxfId="237" priority="77" stopIfTrue="1" operator="equal">
      <formula>"þ"</formula>
    </cfRule>
  </conditionalFormatting>
  <conditionalFormatting sqref="K21">
    <cfRule type="cellIs" dxfId="236" priority="78" operator="lessThan">
      <formula>$P$1</formula>
    </cfRule>
  </conditionalFormatting>
  <conditionalFormatting sqref="H21">
    <cfRule type="cellIs" dxfId="235" priority="76" stopIfTrue="1" operator="equal">
      <formula>"þ"</formula>
    </cfRule>
  </conditionalFormatting>
  <conditionalFormatting sqref="G21">
    <cfRule type="cellIs" dxfId="234" priority="75" stopIfTrue="1" operator="equal">
      <formula>"þ"</formula>
    </cfRule>
  </conditionalFormatting>
  <conditionalFormatting sqref="G21">
    <cfRule type="cellIs" dxfId="233" priority="74" stopIfTrue="1" operator="equal">
      <formula>"þ"</formula>
    </cfRule>
  </conditionalFormatting>
  <conditionalFormatting sqref="E21">
    <cfRule type="cellIs" dxfId="232" priority="73" stopIfTrue="1" operator="equal">
      <formula>"þ"</formula>
    </cfRule>
  </conditionalFormatting>
  <conditionalFormatting sqref="E21">
    <cfRule type="cellIs" dxfId="231" priority="72" stopIfTrue="1" operator="equal">
      <formula>"þ"</formula>
    </cfRule>
  </conditionalFormatting>
  <conditionalFormatting sqref="E21">
    <cfRule type="cellIs" dxfId="230" priority="71" stopIfTrue="1" operator="equal">
      <formula>"þ"</formula>
    </cfRule>
  </conditionalFormatting>
  <conditionalFormatting sqref="E21">
    <cfRule type="cellIs" dxfId="229" priority="70" stopIfTrue="1" operator="equal">
      <formula>"þ"</formula>
    </cfRule>
  </conditionalFormatting>
  <conditionalFormatting sqref="E21">
    <cfRule type="cellIs" dxfId="228" priority="69" stopIfTrue="1" operator="equal">
      <formula>"þ"</formula>
    </cfRule>
  </conditionalFormatting>
  <conditionalFormatting sqref="E21">
    <cfRule type="cellIs" dxfId="227" priority="68" stopIfTrue="1" operator="equal">
      <formula>"þ"</formula>
    </cfRule>
  </conditionalFormatting>
  <conditionalFormatting sqref="E21">
    <cfRule type="cellIs" dxfId="226" priority="67" stopIfTrue="1" operator="equal">
      <formula>"þ"</formula>
    </cfRule>
  </conditionalFormatting>
  <conditionalFormatting sqref="E21">
    <cfRule type="cellIs" dxfId="225" priority="66" stopIfTrue="1" operator="equal">
      <formula>"þ"</formula>
    </cfRule>
  </conditionalFormatting>
  <conditionalFormatting sqref="E20">
    <cfRule type="cellIs" dxfId="224" priority="65" stopIfTrue="1" operator="equal">
      <formula>"þ"</formula>
    </cfRule>
  </conditionalFormatting>
  <conditionalFormatting sqref="E20">
    <cfRule type="cellIs" dxfId="223" priority="64" stopIfTrue="1" operator="equal">
      <formula>"þ"</formula>
    </cfRule>
  </conditionalFormatting>
  <conditionalFormatting sqref="E20">
    <cfRule type="cellIs" dxfId="222" priority="63" stopIfTrue="1" operator="equal">
      <formula>"þ"</formula>
    </cfRule>
  </conditionalFormatting>
  <conditionalFormatting sqref="E20">
    <cfRule type="cellIs" dxfId="221" priority="62" stopIfTrue="1" operator="equal">
      <formula>"þ"</formula>
    </cfRule>
  </conditionalFormatting>
  <conditionalFormatting sqref="E20">
    <cfRule type="cellIs" dxfId="220" priority="61" stopIfTrue="1" operator="equal">
      <formula>"þ"</formula>
    </cfRule>
  </conditionalFormatting>
  <conditionalFormatting sqref="E20">
    <cfRule type="cellIs" dxfId="219" priority="60" stopIfTrue="1" operator="equal">
      <formula>"þ"</formula>
    </cfRule>
  </conditionalFormatting>
  <conditionalFormatting sqref="E20">
    <cfRule type="cellIs" dxfId="218" priority="59" stopIfTrue="1" operator="equal">
      <formula>"þ"</formula>
    </cfRule>
  </conditionalFormatting>
  <conditionalFormatting sqref="E20">
    <cfRule type="cellIs" dxfId="217" priority="58" stopIfTrue="1" operator="equal">
      <formula>"þ"</formula>
    </cfRule>
  </conditionalFormatting>
  <conditionalFormatting sqref="F21">
    <cfRule type="cellIs" dxfId="216" priority="57" stopIfTrue="1" operator="equal">
      <formula>"þ"</formula>
    </cfRule>
  </conditionalFormatting>
  <conditionalFormatting sqref="F21">
    <cfRule type="cellIs" dxfId="215" priority="56" stopIfTrue="1" operator="equal">
      <formula>"þ"</formula>
    </cfRule>
  </conditionalFormatting>
  <conditionalFormatting sqref="L22">
    <cfRule type="cellIs" dxfId="214" priority="55" stopIfTrue="1" operator="equal">
      <formula>"þ"</formula>
    </cfRule>
  </conditionalFormatting>
  <conditionalFormatting sqref="M22">
    <cfRule type="cellIs" dxfId="213" priority="54" stopIfTrue="1" operator="equal">
      <formula>"þ"</formula>
    </cfRule>
  </conditionalFormatting>
  <conditionalFormatting sqref="M22">
    <cfRule type="cellIs" dxfId="212" priority="53" stopIfTrue="1" operator="equal">
      <formula>"þ"</formula>
    </cfRule>
  </conditionalFormatting>
  <conditionalFormatting sqref="H22">
    <cfRule type="cellIs" dxfId="211" priority="51" stopIfTrue="1" operator="equal">
      <formula>"þ"</formula>
    </cfRule>
  </conditionalFormatting>
  <conditionalFormatting sqref="K22">
    <cfRule type="cellIs" dxfId="210" priority="52" operator="lessThan">
      <formula>$P$1</formula>
    </cfRule>
  </conditionalFormatting>
  <conditionalFormatting sqref="H22">
    <cfRule type="cellIs" dxfId="209" priority="50" stopIfTrue="1" operator="equal">
      <formula>"þ"</formula>
    </cfRule>
  </conditionalFormatting>
  <conditionalFormatting sqref="G22">
    <cfRule type="cellIs" dxfId="208" priority="49" stopIfTrue="1" operator="equal">
      <formula>"þ"</formula>
    </cfRule>
  </conditionalFormatting>
  <conditionalFormatting sqref="G22">
    <cfRule type="cellIs" dxfId="207" priority="48" stopIfTrue="1" operator="equal">
      <formula>"þ"</formula>
    </cfRule>
  </conditionalFormatting>
  <conditionalFormatting sqref="E22">
    <cfRule type="cellIs" dxfId="206" priority="47" stopIfTrue="1" operator="equal">
      <formula>"þ"</formula>
    </cfRule>
  </conditionalFormatting>
  <conditionalFormatting sqref="E22">
    <cfRule type="cellIs" dxfId="205" priority="46" stopIfTrue="1" operator="equal">
      <formula>"þ"</formula>
    </cfRule>
  </conditionalFormatting>
  <conditionalFormatting sqref="E22">
    <cfRule type="cellIs" dxfId="204" priority="45" stopIfTrue="1" operator="equal">
      <formula>"þ"</formula>
    </cfRule>
  </conditionalFormatting>
  <conditionalFormatting sqref="E22">
    <cfRule type="cellIs" dxfId="203" priority="44" stopIfTrue="1" operator="equal">
      <formula>"þ"</formula>
    </cfRule>
  </conditionalFormatting>
  <conditionalFormatting sqref="E22">
    <cfRule type="cellIs" dxfId="202" priority="43" stopIfTrue="1" operator="equal">
      <formula>"þ"</formula>
    </cfRule>
  </conditionalFormatting>
  <conditionalFormatting sqref="E22">
    <cfRule type="cellIs" dxfId="201" priority="42" stopIfTrue="1" operator="equal">
      <formula>"þ"</formula>
    </cfRule>
  </conditionalFormatting>
  <conditionalFormatting sqref="E22">
    <cfRule type="cellIs" dxfId="200" priority="41" stopIfTrue="1" operator="equal">
      <formula>"þ"</formula>
    </cfRule>
  </conditionalFormatting>
  <conditionalFormatting sqref="E22">
    <cfRule type="cellIs" dxfId="199" priority="40" stopIfTrue="1" operator="equal">
      <formula>"þ"</formula>
    </cfRule>
  </conditionalFormatting>
  <conditionalFormatting sqref="F22">
    <cfRule type="cellIs" dxfId="198" priority="39" stopIfTrue="1" operator="equal">
      <formula>"þ"</formula>
    </cfRule>
  </conditionalFormatting>
  <conditionalFormatting sqref="F22">
    <cfRule type="cellIs" dxfId="197" priority="38" stopIfTrue="1" operator="equal">
      <formula>"þ"</formula>
    </cfRule>
  </conditionalFormatting>
  <conditionalFormatting sqref="E8">
    <cfRule type="cellIs" dxfId="196" priority="37" stopIfTrue="1" operator="equal">
      <formula>"þ"</formula>
    </cfRule>
  </conditionalFormatting>
  <conditionalFormatting sqref="E8">
    <cfRule type="cellIs" dxfId="195" priority="36" stopIfTrue="1" operator="equal">
      <formula>"þ"</formula>
    </cfRule>
  </conditionalFormatting>
  <conditionalFormatting sqref="L8">
    <cfRule type="cellIs" dxfId="194" priority="35" stopIfTrue="1" operator="equal">
      <formula>"þ"</formula>
    </cfRule>
  </conditionalFormatting>
  <conditionalFormatting sqref="F11:F12">
    <cfRule type="cellIs" dxfId="193" priority="34" stopIfTrue="1" operator="equal">
      <formula>"þ"</formula>
    </cfRule>
  </conditionalFormatting>
  <conditionalFormatting sqref="F11:F12">
    <cfRule type="cellIs" dxfId="192" priority="33" stopIfTrue="1" operator="equal">
      <formula>"þ"</formula>
    </cfRule>
  </conditionalFormatting>
  <conditionalFormatting sqref="F18">
    <cfRule type="cellIs" dxfId="191" priority="32" stopIfTrue="1" operator="equal">
      <formula>"þ"</formula>
    </cfRule>
  </conditionalFormatting>
  <conditionalFormatting sqref="F18">
    <cfRule type="cellIs" dxfId="190" priority="31" stopIfTrue="1" operator="equal">
      <formula>"þ"</formula>
    </cfRule>
  </conditionalFormatting>
  <conditionalFormatting sqref="F18">
    <cfRule type="cellIs" dxfId="189" priority="30" stopIfTrue="1" operator="equal">
      <formula>"þ"</formula>
    </cfRule>
  </conditionalFormatting>
  <conditionalFormatting sqref="F18">
    <cfRule type="cellIs" dxfId="188" priority="29" stopIfTrue="1" operator="equal">
      <formula>"þ"</formula>
    </cfRule>
  </conditionalFormatting>
  <conditionalFormatting sqref="F18">
    <cfRule type="cellIs" dxfId="187" priority="28" stopIfTrue="1" operator="equal">
      <formula>"þ"</formula>
    </cfRule>
  </conditionalFormatting>
  <conditionalFormatting sqref="F18">
    <cfRule type="cellIs" dxfId="186" priority="27" stopIfTrue="1" operator="equal">
      <formula>"þ"</formula>
    </cfRule>
  </conditionalFormatting>
  <conditionalFormatting sqref="F18">
    <cfRule type="cellIs" dxfId="185" priority="25" stopIfTrue="1" operator="equal">
      <formula>"þ"</formula>
    </cfRule>
  </conditionalFormatting>
  <conditionalFormatting sqref="F18">
    <cfRule type="cellIs" dxfId="184" priority="26" stopIfTrue="1" operator="equal">
      <formula>"þ"</formula>
    </cfRule>
  </conditionalFormatting>
  <conditionalFormatting sqref="F18">
    <cfRule type="cellIs" dxfId="183" priority="24" stopIfTrue="1" operator="equal">
      <formula>"þ"</formula>
    </cfRule>
  </conditionalFormatting>
  <conditionalFormatting sqref="F18">
    <cfRule type="cellIs" dxfId="182" priority="23" stopIfTrue="1" operator="equal">
      <formula>"þ"</formula>
    </cfRule>
  </conditionalFormatting>
  <conditionalFormatting sqref="F18">
    <cfRule type="cellIs" dxfId="181" priority="22" stopIfTrue="1" operator="equal">
      <formula>"þ"</formula>
    </cfRule>
  </conditionalFormatting>
  <conditionalFormatting sqref="F18">
    <cfRule type="cellIs" dxfId="180" priority="21" stopIfTrue="1" operator="equal">
      <formula>"þ"</formula>
    </cfRule>
  </conditionalFormatting>
  <conditionalFormatting sqref="F18">
    <cfRule type="cellIs" dxfId="179" priority="20" stopIfTrue="1" operator="equal">
      <formula>"þ"</formula>
    </cfRule>
  </conditionalFormatting>
  <conditionalFormatting sqref="F18">
    <cfRule type="cellIs" dxfId="178" priority="19" stopIfTrue="1" operator="equal">
      <formula>"þ"</formula>
    </cfRule>
  </conditionalFormatting>
  <conditionalFormatting sqref="H6">
    <cfRule type="cellIs" dxfId="177" priority="18" stopIfTrue="1" operator="equal">
      <formula>"þ"</formula>
    </cfRule>
  </conditionalFormatting>
  <conditionalFormatting sqref="H6">
    <cfRule type="cellIs" dxfId="176" priority="17" stopIfTrue="1" operator="equal">
      <formula>"þ"</formula>
    </cfRule>
  </conditionalFormatting>
  <conditionalFormatting sqref="H6">
    <cfRule type="cellIs" dxfId="175" priority="15" stopIfTrue="1" operator="equal">
      <formula>"þ"</formula>
    </cfRule>
  </conditionalFormatting>
  <conditionalFormatting sqref="H6">
    <cfRule type="cellIs" dxfId="174" priority="16" stopIfTrue="1" operator="equal">
      <formula>"þ"</formula>
    </cfRule>
  </conditionalFormatting>
  <conditionalFormatting sqref="G19">
    <cfRule type="cellIs" dxfId="173" priority="14" stopIfTrue="1" operator="equal">
      <formula>"þ"</formula>
    </cfRule>
  </conditionalFormatting>
  <conditionalFormatting sqref="G19">
    <cfRule type="cellIs" dxfId="172" priority="13" stopIfTrue="1" operator="equal">
      <formula>"þ"</formula>
    </cfRule>
  </conditionalFormatting>
  <conditionalFormatting sqref="G19">
    <cfRule type="cellIs" dxfId="171" priority="12" stopIfTrue="1" operator="equal">
      <formula>"þ"</formula>
    </cfRule>
  </conditionalFormatting>
  <conditionalFormatting sqref="G19">
    <cfRule type="cellIs" dxfId="170" priority="11" stopIfTrue="1" operator="equal">
      <formula>"þ"</formula>
    </cfRule>
  </conditionalFormatting>
  <conditionalFormatting sqref="G19">
    <cfRule type="cellIs" dxfId="169" priority="10" stopIfTrue="1" operator="equal">
      <formula>"þ"</formula>
    </cfRule>
  </conditionalFormatting>
  <conditionalFormatting sqref="G19">
    <cfRule type="cellIs" dxfId="168" priority="9" stopIfTrue="1" operator="equal">
      <formula>"þ"</formula>
    </cfRule>
  </conditionalFormatting>
  <conditionalFormatting sqref="G19">
    <cfRule type="cellIs" dxfId="167" priority="7" stopIfTrue="1" operator="equal">
      <formula>"þ"</formula>
    </cfRule>
  </conditionalFormatting>
  <conditionalFormatting sqref="G19">
    <cfRule type="cellIs" dxfId="166" priority="8" stopIfTrue="1" operator="equal">
      <formula>"þ"</formula>
    </cfRule>
  </conditionalFormatting>
  <conditionalFormatting sqref="G19">
    <cfRule type="cellIs" dxfId="165" priority="6" stopIfTrue="1" operator="equal">
      <formula>"þ"</formula>
    </cfRule>
  </conditionalFormatting>
  <conditionalFormatting sqref="G19">
    <cfRule type="cellIs" dxfId="164" priority="5" stopIfTrue="1" operator="equal">
      <formula>"þ"</formula>
    </cfRule>
  </conditionalFormatting>
  <conditionalFormatting sqref="G19">
    <cfRule type="cellIs" dxfId="163" priority="4" stopIfTrue="1" operator="equal">
      <formula>"þ"</formula>
    </cfRule>
  </conditionalFormatting>
  <conditionalFormatting sqref="G19">
    <cfRule type="cellIs" dxfId="162" priority="3" stopIfTrue="1" operator="equal">
      <formula>"þ"</formula>
    </cfRule>
  </conditionalFormatting>
  <conditionalFormatting sqref="G19">
    <cfRule type="cellIs" dxfId="161" priority="2" stopIfTrue="1" operator="equal">
      <formula>"þ"</formula>
    </cfRule>
  </conditionalFormatting>
  <conditionalFormatting sqref="G19">
    <cfRule type="cellIs" dxfId="160" priority="1" stopIfTrue="1" operator="equal">
      <formula>"þ"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8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48" bestFit="1" customWidth="1"/>
    <col min="2" max="2" width="20" style="48" bestFit="1" customWidth="1"/>
    <col min="3" max="3" width="7.796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19.69921875" style="200" customWidth="1"/>
    <col min="16" max="16384" width="8.796875" style="43"/>
  </cols>
  <sheetData>
    <row r="1" spans="1:15" ht="31.8" thickBot="1" x14ac:dyDescent="0.35">
      <c r="A1" s="128" t="s">
        <v>0</v>
      </c>
      <c r="B1" s="124" t="s">
        <v>32</v>
      </c>
      <c r="C1" s="124" t="s">
        <v>33</v>
      </c>
      <c r="D1" s="125" t="s">
        <v>88</v>
      </c>
      <c r="E1" s="127" t="s">
        <v>34</v>
      </c>
      <c r="F1" s="126" t="s">
        <v>87</v>
      </c>
      <c r="G1" s="125" t="s">
        <v>86</v>
      </c>
      <c r="H1" s="124" t="s">
        <v>35</v>
      </c>
      <c r="I1" s="124" t="s">
        <v>36</v>
      </c>
      <c r="J1" s="121" t="s">
        <v>85</v>
      </c>
      <c r="K1" s="123" t="s">
        <v>3</v>
      </c>
      <c r="L1" s="121" t="s">
        <v>23</v>
      </c>
      <c r="M1" s="122" t="s">
        <v>83</v>
      </c>
      <c r="N1" s="121" t="s">
        <v>82</v>
      </c>
      <c r="O1" s="121" t="s">
        <v>84</v>
      </c>
    </row>
    <row r="2" spans="1:15" x14ac:dyDescent="0.3">
      <c r="A2" s="119" t="s">
        <v>116</v>
      </c>
      <c r="B2" s="66" t="s">
        <v>138</v>
      </c>
      <c r="C2" s="44" t="s">
        <v>160</v>
      </c>
      <c r="D2" s="120" t="s">
        <v>79</v>
      </c>
      <c r="E2" s="119">
        <v>6</v>
      </c>
      <c r="F2" s="118">
        <v>1</v>
      </c>
      <c r="G2" s="117">
        <v>3</v>
      </c>
      <c r="H2" s="44">
        <v>1</v>
      </c>
      <c r="I2" s="44">
        <v>0</v>
      </c>
      <c r="J2" s="44">
        <f t="shared" ref="J2" si="0">IF(D2="þ",SUM(E2,G2:I2),SUM(E2,F2,H2,I2))</f>
        <v>8</v>
      </c>
      <c r="K2" s="45">
        <f t="shared" ref="K2:K38" ca="1" si="1">RANDBETWEEN(1,20)</f>
        <v>4</v>
      </c>
      <c r="L2" s="44">
        <f t="shared" ref="L2" ca="1" si="2">SUM(J2:K2)</f>
        <v>12</v>
      </c>
      <c r="M2" s="61">
        <v>19</v>
      </c>
      <c r="N2" s="64" t="str">
        <f t="shared" ref="N2" ca="1" si="3">IF(K2&gt;(M2-1),"þ","ý")</f>
        <v>ý</v>
      </c>
      <c r="O2" s="171"/>
    </row>
    <row r="3" spans="1:15" x14ac:dyDescent="0.3">
      <c r="A3" s="119" t="s">
        <v>116</v>
      </c>
      <c r="B3" s="66" t="s">
        <v>139</v>
      </c>
      <c r="C3" s="44" t="s">
        <v>160</v>
      </c>
      <c r="D3" s="120" t="s">
        <v>79</v>
      </c>
      <c r="E3" s="119">
        <v>1</v>
      </c>
      <c r="F3" s="118">
        <v>1</v>
      </c>
      <c r="G3" s="117">
        <v>3</v>
      </c>
      <c r="H3" s="44">
        <v>1</v>
      </c>
      <c r="I3" s="44">
        <v>0</v>
      </c>
      <c r="J3" s="44">
        <f t="shared" ref="J3" si="4">IF(D3="þ",SUM(E3,G3:I3),SUM(E3,F3,H3,I3))</f>
        <v>3</v>
      </c>
      <c r="K3" s="45">
        <f t="shared" ca="1" si="1"/>
        <v>14</v>
      </c>
      <c r="L3" s="44">
        <f t="shared" ref="L3" ca="1" si="5">SUM(J3:K3)</f>
        <v>17</v>
      </c>
      <c r="M3" s="61">
        <v>19</v>
      </c>
      <c r="N3" s="64" t="str">
        <f t="shared" ref="N3" ca="1" si="6">IF(K3&gt;(M3-1),"þ","ý")</f>
        <v>ý</v>
      </c>
      <c r="O3" s="171"/>
    </row>
    <row r="4" spans="1:15" x14ac:dyDescent="0.3">
      <c r="A4" s="119" t="s">
        <v>116</v>
      </c>
      <c r="B4" s="66" t="s">
        <v>140</v>
      </c>
      <c r="C4" s="44" t="s">
        <v>160</v>
      </c>
      <c r="D4" s="120" t="s">
        <v>114</v>
      </c>
      <c r="E4" s="119">
        <v>6</v>
      </c>
      <c r="F4" s="118">
        <v>1</v>
      </c>
      <c r="G4" s="117">
        <v>3</v>
      </c>
      <c r="H4" s="44">
        <v>1</v>
      </c>
      <c r="I4" s="44">
        <v>0</v>
      </c>
      <c r="J4" s="44">
        <f t="shared" ref="J4:J12" si="7">IF(D4="þ",SUM(E4,G4:I4),SUM(E4,F4,H4,I4))</f>
        <v>10</v>
      </c>
      <c r="K4" s="45">
        <f t="shared" ca="1" si="1"/>
        <v>19</v>
      </c>
      <c r="L4" s="44">
        <f t="shared" ref="L4:L12" ca="1" si="8">SUM(J4:K4)</f>
        <v>29</v>
      </c>
      <c r="M4" s="61">
        <v>19</v>
      </c>
      <c r="N4" s="64" t="str">
        <f t="shared" ref="N4:N12" ca="1" si="9">IF(K4&gt;(M4-1),"þ","ý")</f>
        <v>þ</v>
      </c>
      <c r="O4" s="171"/>
    </row>
    <row r="5" spans="1:15" x14ac:dyDescent="0.3">
      <c r="A5" s="119" t="s">
        <v>116</v>
      </c>
      <c r="B5" s="66" t="s">
        <v>143</v>
      </c>
      <c r="C5" s="44" t="s">
        <v>160</v>
      </c>
      <c r="D5" s="120" t="s">
        <v>114</v>
      </c>
      <c r="E5" s="119">
        <v>1</v>
      </c>
      <c r="F5" s="118">
        <v>1</v>
      </c>
      <c r="G5" s="117">
        <v>3</v>
      </c>
      <c r="H5" s="44">
        <v>1</v>
      </c>
      <c r="I5" s="44">
        <v>0</v>
      </c>
      <c r="J5" s="44">
        <f t="shared" ref="J5" si="10">IF(D5="þ",SUM(E5,G5:I5),SUM(E5,F5,H5,I5))</f>
        <v>5</v>
      </c>
      <c r="K5" s="45">
        <f t="shared" ca="1" si="1"/>
        <v>9</v>
      </c>
      <c r="L5" s="44">
        <f t="shared" ref="L5" ca="1" si="11">SUM(J5:K5)</f>
        <v>14</v>
      </c>
      <c r="M5" s="61">
        <v>19</v>
      </c>
      <c r="N5" s="64" t="str">
        <f t="shared" ref="N5" ca="1" si="12">IF(K5&gt;(M5-1),"þ","ý")</f>
        <v>ý</v>
      </c>
      <c r="O5" s="171"/>
    </row>
    <row r="6" spans="1:15" x14ac:dyDescent="0.3">
      <c r="A6" s="115" t="s">
        <v>116</v>
      </c>
      <c r="B6" s="46" t="s">
        <v>115</v>
      </c>
      <c r="C6" s="46" t="s">
        <v>115</v>
      </c>
      <c r="D6" s="116" t="s">
        <v>79</v>
      </c>
      <c r="E6" s="115">
        <v>6</v>
      </c>
      <c r="F6" s="114">
        <v>1</v>
      </c>
      <c r="G6" s="113">
        <v>3</v>
      </c>
      <c r="H6" s="46">
        <v>0</v>
      </c>
      <c r="I6" s="46">
        <v>0</v>
      </c>
      <c r="J6" s="46">
        <f t="shared" ref="J6" si="13">IF(D6="þ",SUM(E6,G6:I6),SUM(E6,F6,H6,I6))</f>
        <v>7</v>
      </c>
      <c r="K6" s="47">
        <f t="shared" ca="1" si="1"/>
        <v>2</v>
      </c>
      <c r="L6" s="46">
        <f t="shared" ref="L6" ca="1" si="14">SUM(J6:K6)</f>
        <v>9</v>
      </c>
      <c r="M6" s="62">
        <v>20</v>
      </c>
      <c r="N6" s="63" t="str">
        <f t="shared" ref="N6" ca="1" si="15">IF(K6&gt;(M6-1),"þ","ý")</f>
        <v>ý</v>
      </c>
      <c r="O6" s="199"/>
    </row>
    <row r="7" spans="1:15" x14ac:dyDescent="0.3">
      <c r="A7" s="119" t="s">
        <v>117</v>
      </c>
      <c r="B7" s="66" t="s">
        <v>141</v>
      </c>
      <c r="C7" s="44" t="s">
        <v>161</v>
      </c>
      <c r="D7" s="120" t="s">
        <v>79</v>
      </c>
      <c r="E7" s="119">
        <v>7</v>
      </c>
      <c r="F7" s="118">
        <v>3</v>
      </c>
      <c r="G7" s="117">
        <v>2</v>
      </c>
      <c r="H7" s="44">
        <v>1</v>
      </c>
      <c r="I7" s="44">
        <v>0</v>
      </c>
      <c r="J7" s="44">
        <f t="shared" si="7"/>
        <v>11</v>
      </c>
      <c r="K7" s="45">
        <f t="shared" ca="1" si="1"/>
        <v>13</v>
      </c>
      <c r="L7" s="44">
        <f t="shared" ca="1" si="8"/>
        <v>24</v>
      </c>
      <c r="M7" s="61">
        <v>17</v>
      </c>
      <c r="N7" s="64" t="str">
        <f t="shared" ca="1" si="9"/>
        <v>ý</v>
      </c>
      <c r="O7" s="171"/>
    </row>
    <row r="8" spans="1:15" x14ac:dyDescent="0.3">
      <c r="A8" s="119" t="s">
        <v>117</v>
      </c>
      <c r="B8" s="66" t="s">
        <v>142</v>
      </c>
      <c r="C8" s="44" t="s">
        <v>161</v>
      </c>
      <c r="D8" s="120" t="s">
        <v>79</v>
      </c>
      <c r="E8" s="119">
        <v>2</v>
      </c>
      <c r="F8" s="118">
        <v>3</v>
      </c>
      <c r="G8" s="117">
        <v>2</v>
      </c>
      <c r="H8" s="44">
        <v>1</v>
      </c>
      <c r="I8" s="44">
        <v>0</v>
      </c>
      <c r="J8" s="44">
        <f t="shared" si="7"/>
        <v>6</v>
      </c>
      <c r="K8" s="45">
        <f t="shared" ca="1" si="1"/>
        <v>11</v>
      </c>
      <c r="L8" s="44">
        <f t="shared" ca="1" si="8"/>
        <v>17</v>
      </c>
      <c r="M8" s="61">
        <v>17</v>
      </c>
      <c r="N8" s="64" t="str">
        <f t="shared" ca="1" si="9"/>
        <v>ý</v>
      </c>
      <c r="O8" s="171"/>
    </row>
    <row r="9" spans="1:15" x14ac:dyDescent="0.3">
      <c r="A9" s="119" t="s">
        <v>117</v>
      </c>
      <c r="B9" s="66" t="s">
        <v>144</v>
      </c>
      <c r="C9" s="44" t="s">
        <v>162</v>
      </c>
      <c r="D9" s="120" t="s">
        <v>79</v>
      </c>
      <c r="E9" s="119">
        <v>7</v>
      </c>
      <c r="F9" s="118">
        <v>3</v>
      </c>
      <c r="G9" s="117">
        <v>2</v>
      </c>
      <c r="H9" s="44">
        <v>1</v>
      </c>
      <c r="I9" s="44">
        <v>0</v>
      </c>
      <c r="J9" s="44">
        <f t="shared" ref="J9" si="16">IF(D9="þ",SUM(E9,G9:I9),SUM(E9,F9,H9,I9))</f>
        <v>11</v>
      </c>
      <c r="K9" s="45">
        <f t="shared" ca="1" si="1"/>
        <v>12</v>
      </c>
      <c r="L9" s="44">
        <f t="shared" ref="L9" ca="1" si="17">SUM(J9:K9)</f>
        <v>23</v>
      </c>
      <c r="M9" s="61">
        <v>20</v>
      </c>
      <c r="N9" s="64" t="str">
        <f t="shared" ref="N9" ca="1" si="18">IF(K9&gt;(M9-1),"þ","ý")</f>
        <v>ý</v>
      </c>
      <c r="O9" s="171"/>
    </row>
    <row r="10" spans="1:15" x14ac:dyDescent="0.3">
      <c r="A10" s="119" t="s">
        <v>117</v>
      </c>
      <c r="B10" s="66" t="s">
        <v>145</v>
      </c>
      <c r="C10" s="44" t="s">
        <v>162</v>
      </c>
      <c r="D10" s="120" t="s">
        <v>79</v>
      </c>
      <c r="E10" s="119">
        <v>2</v>
      </c>
      <c r="F10" s="118">
        <v>3</v>
      </c>
      <c r="G10" s="117">
        <v>2</v>
      </c>
      <c r="H10" s="44">
        <v>1</v>
      </c>
      <c r="I10" s="44">
        <v>0</v>
      </c>
      <c r="J10" s="44">
        <f t="shared" ref="J10" si="19">IF(D10="þ",SUM(E10,G10:I10),SUM(E10,F10,H10,I10))</f>
        <v>6</v>
      </c>
      <c r="K10" s="45">
        <f t="shared" ca="1" si="1"/>
        <v>16</v>
      </c>
      <c r="L10" s="44">
        <f t="shared" ref="L10" ca="1" si="20">SUM(J10:K10)</f>
        <v>22</v>
      </c>
      <c r="M10" s="61">
        <v>20</v>
      </c>
      <c r="N10" s="64" t="str">
        <f t="shared" ref="N10" ca="1" si="21">IF(K10&gt;(M10-1),"þ","ý")</f>
        <v>ý</v>
      </c>
      <c r="O10" s="171"/>
    </row>
    <row r="11" spans="1:15" x14ac:dyDescent="0.3">
      <c r="A11" s="115" t="s">
        <v>117</v>
      </c>
      <c r="B11" s="46" t="s">
        <v>115</v>
      </c>
      <c r="C11" s="46" t="s">
        <v>115</v>
      </c>
      <c r="D11" s="116" t="s">
        <v>79</v>
      </c>
      <c r="E11" s="115">
        <v>7</v>
      </c>
      <c r="F11" s="114">
        <v>3</v>
      </c>
      <c r="G11" s="113">
        <v>2</v>
      </c>
      <c r="H11" s="46">
        <v>0</v>
      </c>
      <c r="I11" s="46">
        <v>0</v>
      </c>
      <c r="J11" s="46">
        <f t="shared" ref="J11" si="22">IF(D11="þ",SUM(E11,G11:I11),SUM(E11,F11,H11,I11))</f>
        <v>10</v>
      </c>
      <c r="K11" s="47">
        <f t="shared" ca="1" si="1"/>
        <v>19</v>
      </c>
      <c r="L11" s="46">
        <f t="shared" ref="L11" ca="1" si="23">SUM(J11:K11)</f>
        <v>29</v>
      </c>
      <c r="M11" s="62">
        <v>20</v>
      </c>
      <c r="N11" s="63" t="str">
        <f t="shared" ref="N11" ca="1" si="24">IF(K11&gt;(M11-1),"þ","ý")</f>
        <v>ý</v>
      </c>
      <c r="O11" s="199"/>
    </row>
    <row r="12" spans="1:15" x14ac:dyDescent="0.3">
      <c r="A12" s="119" t="s">
        <v>120</v>
      </c>
      <c r="B12" s="66" t="s">
        <v>146</v>
      </c>
      <c r="C12" s="44" t="s">
        <v>163</v>
      </c>
      <c r="D12" s="120" t="s">
        <v>79</v>
      </c>
      <c r="E12" s="119">
        <v>4</v>
      </c>
      <c r="F12" s="118">
        <v>2</v>
      </c>
      <c r="G12" s="117">
        <v>1</v>
      </c>
      <c r="H12" s="44">
        <v>1</v>
      </c>
      <c r="I12" s="44">
        <v>0</v>
      </c>
      <c r="J12" s="44">
        <f t="shared" si="7"/>
        <v>7</v>
      </c>
      <c r="K12" s="45">
        <f t="shared" ca="1" si="1"/>
        <v>9</v>
      </c>
      <c r="L12" s="44">
        <f t="shared" ca="1" si="8"/>
        <v>16</v>
      </c>
      <c r="M12" s="61">
        <v>20</v>
      </c>
      <c r="N12" s="64" t="str">
        <f t="shared" ca="1" si="9"/>
        <v>ý</v>
      </c>
      <c r="O12" s="171"/>
    </row>
    <row r="13" spans="1:15" x14ac:dyDescent="0.3">
      <c r="A13" s="119" t="s">
        <v>120</v>
      </c>
      <c r="B13" s="66" t="s">
        <v>149</v>
      </c>
      <c r="C13" s="44" t="s">
        <v>164</v>
      </c>
      <c r="D13" s="120" t="s">
        <v>114</v>
      </c>
      <c r="E13" s="119">
        <v>4</v>
      </c>
      <c r="F13" s="118">
        <v>2</v>
      </c>
      <c r="G13" s="117">
        <v>1</v>
      </c>
      <c r="H13" s="44">
        <v>1</v>
      </c>
      <c r="I13" s="44">
        <v>0</v>
      </c>
      <c r="J13" s="44">
        <f t="shared" ref="J13" si="25">IF(D13="þ",SUM(E13,G13:I13),SUM(E13,F13,H13,I13))</f>
        <v>6</v>
      </c>
      <c r="K13" s="45">
        <f t="shared" ca="1" si="1"/>
        <v>13</v>
      </c>
      <c r="L13" s="44">
        <f t="shared" ref="L13" ca="1" si="26">SUM(J13:K13)</f>
        <v>19</v>
      </c>
      <c r="M13" s="61">
        <v>20</v>
      </c>
      <c r="N13" s="64" t="str">
        <f t="shared" ref="N13" ca="1" si="27">IF(K13&gt;(M13-1),"þ","ý")</f>
        <v>ý</v>
      </c>
      <c r="O13" s="171"/>
    </row>
    <row r="14" spans="1:15" x14ac:dyDescent="0.3">
      <c r="A14" s="115" t="s">
        <v>120</v>
      </c>
      <c r="B14" s="46" t="s">
        <v>115</v>
      </c>
      <c r="C14" s="46" t="s">
        <v>115</v>
      </c>
      <c r="D14" s="116" t="s">
        <v>79</v>
      </c>
      <c r="E14" s="115">
        <v>4</v>
      </c>
      <c r="F14" s="114">
        <v>2</v>
      </c>
      <c r="G14" s="113">
        <v>1</v>
      </c>
      <c r="H14" s="46">
        <v>0</v>
      </c>
      <c r="I14" s="46">
        <v>0</v>
      </c>
      <c r="J14" s="46">
        <f t="shared" ref="J14:J16" si="28">IF(D14="þ",SUM(E14,G14:I14),SUM(E14,F14,H14,I14))</f>
        <v>6</v>
      </c>
      <c r="K14" s="47">
        <f t="shared" ca="1" si="1"/>
        <v>17</v>
      </c>
      <c r="L14" s="46">
        <f t="shared" ref="L14:L16" ca="1" si="29">SUM(J14:K14)</f>
        <v>23</v>
      </c>
      <c r="M14" s="62">
        <v>20</v>
      </c>
      <c r="N14" s="63" t="str">
        <f t="shared" ref="N14:N16" ca="1" si="30">IF(K14&gt;(M14-1),"þ","ý")</f>
        <v>ý</v>
      </c>
      <c r="O14" s="199"/>
    </row>
    <row r="15" spans="1:15" x14ac:dyDescent="0.3">
      <c r="A15" s="119" t="s">
        <v>119</v>
      </c>
      <c r="B15" s="66" t="s">
        <v>148</v>
      </c>
      <c r="C15" s="44" t="s">
        <v>152</v>
      </c>
      <c r="D15" s="120" t="s">
        <v>114</v>
      </c>
      <c r="E15" s="119">
        <v>3</v>
      </c>
      <c r="F15" s="118">
        <v>0</v>
      </c>
      <c r="G15" s="117">
        <v>2</v>
      </c>
      <c r="H15" s="44">
        <v>1</v>
      </c>
      <c r="I15" s="44">
        <v>0</v>
      </c>
      <c r="J15" s="44">
        <f t="shared" si="28"/>
        <v>6</v>
      </c>
      <c r="K15" s="45">
        <f t="shared" ca="1" si="1"/>
        <v>16</v>
      </c>
      <c r="L15" s="44">
        <f t="shared" ca="1" si="29"/>
        <v>22</v>
      </c>
      <c r="M15" s="61">
        <v>20</v>
      </c>
      <c r="N15" s="64" t="str">
        <f t="shared" ca="1" si="30"/>
        <v>ý</v>
      </c>
      <c r="O15" s="171"/>
    </row>
    <row r="16" spans="1:15" x14ac:dyDescent="0.3">
      <c r="A16" s="115" t="s">
        <v>119</v>
      </c>
      <c r="B16" s="46" t="s">
        <v>115</v>
      </c>
      <c r="C16" s="46" t="s">
        <v>115</v>
      </c>
      <c r="D16" s="116" t="s">
        <v>79</v>
      </c>
      <c r="E16" s="115">
        <v>3</v>
      </c>
      <c r="F16" s="114">
        <v>0</v>
      </c>
      <c r="G16" s="113">
        <v>2</v>
      </c>
      <c r="H16" s="46">
        <v>0</v>
      </c>
      <c r="I16" s="46">
        <v>0</v>
      </c>
      <c r="J16" s="46">
        <f t="shared" si="28"/>
        <v>3</v>
      </c>
      <c r="K16" s="47">
        <f t="shared" ca="1" si="1"/>
        <v>3</v>
      </c>
      <c r="L16" s="46">
        <f t="shared" ca="1" si="29"/>
        <v>6</v>
      </c>
      <c r="M16" s="62">
        <v>20</v>
      </c>
      <c r="N16" s="63" t="str">
        <f t="shared" ca="1" si="30"/>
        <v>ý</v>
      </c>
      <c r="O16" s="199"/>
    </row>
    <row r="17" spans="1:15" x14ac:dyDescent="0.3">
      <c r="A17" s="119" t="s">
        <v>118</v>
      </c>
      <c r="B17" s="66" t="s">
        <v>150</v>
      </c>
      <c r="C17" s="44" t="s">
        <v>153</v>
      </c>
      <c r="D17" s="120" t="s">
        <v>79</v>
      </c>
      <c r="E17" s="119">
        <v>1</v>
      </c>
      <c r="F17" s="118">
        <v>1</v>
      </c>
      <c r="G17" s="117">
        <v>0</v>
      </c>
      <c r="H17" s="44">
        <v>0</v>
      </c>
      <c r="I17" s="44">
        <v>0</v>
      </c>
      <c r="J17" s="44">
        <f t="shared" ref="J17:J28" si="31">IF(D17="þ",SUM(E17,G17:I17),SUM(E17,F17,H17,I17))</f>
        <v>2</v>
      </c>
      <c r="K17" s="45">
        <f t="shared" ca="1" si="1"/>
        <v>4</v>
      </c>
      <c r="L17" s="44">
        <f t="shared" ref="L17:L28" ca="1" si="32">SUM(J17:K17)</f>
        <v>6</v>
      </c>
      <c r="M17" s="61">
        <v>20</v>
      </c>
      <c r="N17" s="64" t="str">
        <f t="shared" ref="N17:N28" ca="1" si="33">IF(K17&gt;(M17-1),"þ","ý")</f>
        <v>ý</v>
      </c>
      <c r="O17" s="171"/>
    </row>
    <row r="18" spans="1:15" x14ac:dyDescent="0.3">
      <c r="A18" s="119" t="s">
        <v>118</v>
      </c>
      <c r="B18" s="66" t="s">
        <v>147</v>
      </c>
      <c r="C18" s="44" t="s">
        <v>165</v>
      </c>
      <c r="D18" s="120" t="s">
        <v>114</v>
      </c>
      <c r="E18" s="119">
        <v>1</v>
      </c>
      <c r="F18" s="118">
        <v>1</v>
      </c>
      <c r="G18" s="117">
        <v>0</v>
      </c>
      <c r="H18" s="44">
        <v>0</v>
      </c>
      <c r="I18" s="44">
        <v>0</v>
      </c>
      <c r="J18" s="44">
        <f t="shared" si="31"/>
        <v>1</v>
      </c>
      <c r="K18" s="45">
        <f t="shared" ca="1" si="1"/>
        <v>17</v>
      </c>
      <c r="L18" s="44">
        <f t="shared" ca="1" si="32"/>
        <v>18</v>
      </c>
      <c r="M18" s="61">
        <v>20</v>
      </c>
      <c r="N18" s="64" t="str">
        <f t="shared" ca="1" si="33"/>
        <v>ý</v>
      </c>
      <c r="O18" s="171"/>
    </row>
    <row r="19" spans="1:15" x14ac:dyDescent="0.3">
      <c r="A19" s="119" t="s">
        <v>118</v>
      </c>
      <c r="B19" s="66" t="s">
        <v>147</v>
      </c>
      <c r="C19" s="44" t="s">
        <v>165</v>
      </c>
      <c r="D19" s="120" t="s">
        <v>114</v>
      </c>
      <c r="E19" s="119">
        <v>1</v>
      </c>
      <c r="F19" s="118">
        <v>1</v>
      </c>
      <c r="G19" s="117">
        <v>0</v>
      </c>
      <c r="H19" s="44">
        <v>0</v>
      </c>
      <c r="I19" s="44">
        <v>0</v>
      </c>
      <c r="J19" s="44">
        <f t="shared" ref="J19:J27" si="34">IF(D19="þ",SUM(E19,G19:I19),SUM(E19,F19,H19,I19))</f>
        <v>1</v>
      </c>
      <c r="K19" s="45">
        <f t="shared" ca="1" si="1"/>
        <v>5</v>
      </c>
      <c r="L19" s="44">
        <f t="shared" ref="L19:L27" ca="1" si="35">SUM(J19:K19)</f>
        <v>6</v>
      </c>
      <c r="M19" s="61">
        <v>20</v>
      </c>
      <c r="N19" s="64" t="str">
        <f t="shared" ref="N19:N27" ca="1" si="36">IF(K19&gt;(M19-1),"þ","ý")</f>
        <v>ý</v>
      </c>
      <c r="O19" s="171"/>
    </row>
    <row r="20" spans="1:15" x14ac:dyDescent="0.3">
      <c r="A20" s="119" t="s">
        <v>118</v>
      </c>
      <c r="B20" s="66" t="s">
        <v>147</v>
      </c>
      <c r="C20" s="44" t="s">
        <v>165</v>
      </c>
      <c r="D20" s="120" t="s">
        <v>114</v>
      </c>
      <c r="E20" s="119">
        <v>1</v>
      </c>
      <c r="F20" s="118">
        <v>1</v>
      </c>
      <c r="G20" s="117">
        <v>0</v>
      </c>
      <c r="H20" s="44">
        <v>0</v>
      </c>
      <c r="I20" s="44">
        <v>0</v>
      </c>
      <c r="J20" s="44">
        <f t="shared" si="34"/>
        <v>1</v>
      </c>
      <c r="K20" s="45">
        <f t="shared" ca="1" si="1"/>
        <v>1</v>
      </c>
      <c r="L20" s="44">
        <f t="shared" ca="1" si="35"/>
        <v>2</v>
      </c>
      <c r="M20" s="61">
        <v>20</v>
      </c>
      <c r="N20" s="64" t="str">
        <f t="shared" ca="1" si="36"/>
        <v>ý</v>
      </c>
      <c r="O20" s="171"/>
    </row>
    <row r="21" spans="1:15" x14ac:dyDescent="0.3">
      <c r="A21" s="119" t="s">
        <v>118</v>
      </c>
      <c r="B21" s="66" t="s">
        <v>147</v>
      </c>
      <c r="C21" s="44" t="s">
        <v>165</v>
      </c>
      <c r="D21" s="120" t="s">
        <v>114</v>
      </c>
      <c r="E21" s="119">
        <v>1</v>
      </c>
      <c r="F21" s="118">
        <v>1</v>
      </c>
      <c r="G21" s="117">
        <v>0</v>
      </c>
      <c r="H21" s="44">
        <v>0</v>
      </c>
      <c r="I21" s="44">
        <v>0</v>
      </c>
      <c r="J21" s="44">
        <f t="shared" si="34"/>
        <v>1</v>
      </c>
      <c r="K21" s="45">
        <f t="shared" ca="1" si="1"/>
        <v>14</v>
      </c>
      <c r="L21" s="44">
        <f t="shared" ca="1" si="35"/>
        <v>15</v>
      </c>
      <c r="M21" s="61">
        <v>20</v>
      </c>
      <c r="N21" s="64" t="str">
        <f t="shared" ca="1" si="36"/>
        <v>ý</v>
      </c>
      <c r="O21" s="171"/>
    </row>
    <row r="22" spans="1:15" x14ac:dyDescent="0.3">
      <c r="A22" s="119" t="s">
        <v>118</v>
      </c>
      <c r="B22" s="66" t="s">
        <v>147</v>
      </c>
      <c r="C22" s="44" t="s">
        <v>165</v>
      </c>
      <c r="D22" s="120" t="s">
        <v>114</v>
      </c>
      <c r="E22" s="119">
        <v>1</v>
      </c>
      <c r="F22" s="118">
        <v>1</v>
      </c>
      <c r="G22" s="117">
        <v>0</v>
      </c>
      <c r="H22" s="44">
        <v>0</v>
      </c>
      <c r="I22" s="44">
        <v>0</v>
      </c>
      <c r="J22" s="44">
        <f t="shared" si="34"/>
        <v>1</v>
      </c>
      <c r="K22" s="45">
        <f t="shared" ca="1" si="1"/>
        <v>16</v>
      </c>
      <c r="L22" s="44">
        <f t="shared" ca="1" si="35"/>
        <v>17</v>
      </c>
      <c r="M22" s="61">
        <v>20</v>
      </c>
      <c r="N22" s="64" t="str">
        <f t="shared" ca="1" si="36"/>
        <v>ý</v>
      </c>
      <c r="O22" s="171"/>
    </row>
    <row r="23" spans="1:15" x14ac:dyDescent="0.3">
      <c r="A23" s="119" t="s">
        <v>118</v>
      </c>
      <c r="B23" s="66" t="s">
        <v>147</v>
      </c>
      <c r="C23" s="44" t="s">
        <v>165</v>
      </c>
      <c r="D23" s="120" t="s">
        <v>114</v>
      </c>
      <c r="E23" s="119">
        <v>1</v>
      </c>
      <c r="F23" s="118">
        <v>1</v>
      </c>
      <c r="G23" s="117">
        <v>0</v>
      </c>
      <c r="H23" s="44">
        <v>0</v>
      </c>
      <c r="I23" s="44">
        <v>0</v>
      </c>
      <c r="J23" s="44">
        <f t="shared" si="34"/>
        <v>1</v>
      </c>
      <c r="K23" s="45">
        <f t="shared" ca="1" si="1"/>
        <v>13</v>
      </c>
      <c r="L23" s="44">
        <f t="shared" ca="1" si="35"/>
        <v>14</v>
      </c>
      <c r="M23" s="61">
        <v>20</v>
      </c>
      <c r="N23" s="64" t="str">
        <f t="shared" ca="1" si="36"/>
        <v>ý</v>
      </c>
      <c r="O23" s="171"/>
    </row>
    <row r="24" spans="1:15" x14ac:dyDescent="0.3">
      <c r="A24" s="119" t="s">
        <v>118</v>
      </c>
      <c r="B24" s="66" t="s">
        <v>147</v>
      </c>
      <c r="C24" s="44" t="s">
        <v>165</v>
      </c>
      <c r="D24" s="120" t="s">
        <v>114</v>
      </c>
      <c r="E24" s="119">
        <v>1</v>
      </c>
      <c r="F24" s="118">
        <v>1</v>
      </c>
      <c r="G24" s="117">
        <v>0</v>
      </c>
      <c r="H24" s="44">
        <v>0</v>
      </c>
      <c r="I24" s="44">
        <v>0</v>
      </c>
      <c r="J24" s="44">
        <f t="shared" si="34"/>
        <v>1</v>
      </c>
      <c r="K24" s="45">
        <f t="shared" ca="1" si="1"/>
        <v>8</v>
      </c>
      <c r="L24" s="44">
        <f t="shared" ca="1" si="35"/>
        <v>9</v>
      </c>
      <c r="M24" s="61">
        <v>20</v>
      </c>
      <c r="N24" s="64" t="str">
        <f t="shared" ca="1" si="36"/>
        <v>ý</v>
      </c>
      <c r="O24" s="171"/>
    </row>
    <row r="25" spans="1:15" x14ac:dyDescent="0.3">
      <c r="A25" s="119" t="s">
        <v>118</v>
      </c>
      <c r="B25" s="66" t="s">
        <v>147</v>
      </c>
      <c r="C25" s="44" t="s">
        <v>165</v>
      </c>
      <c r="D25" s="120" t="s">
        <v>114</v>
      </c>
      <c r="E25" s="119">
        <v>1</v>
      </c>
      <c r="F25" s="118">
        <v>1</v>
      </c>
      <c r="G25" s="117">
        <v>0</v>
      </c>
      <c r="H25" s="44">
        <v>0</v>
      </c>
      <c r="I25" s="44">
        <v>0</v>
      </c>
      <c r="J25" s="44">
        <f t="shared" si="34"/>
        <v>1</v>
      </c>
      <c r="K25" s="45">
        <f t="shared" ca="1" si="1"/>
        <v>13</v>
      </c>
      <c r="L25" s="44">
        <f t="shared" ca="1" si="35"/>
        <v>14</v>
      </c>
      <c r="M25" s="61">
        <v>20</v>
      </c>
      <c r="N25" s="64" t="str">
        <f t="shared" ca="1" si="36"/>
        <v>ý</v>
      </c>
      <c r="O25" s="171"/>
    </row>
    <row r="26" spans="1:15" x14ac:dyDescent="0.3">
      <c r="A26" s="119" t="s">
        <v>118</v>
      </c>
      <c r="B26" s="66" t="s">
        <v>147</v>
      </c>
      <c r="C26" s="44" t="s">
        <v>165</v>
      </c>
      <c r="D26" s="120" t="s">
        <v>114</v>
      </c>
      <c r="E26" s="119">
        <v>1</v>
      </c>
      <c r="F26" s="118">
        <v>1</v>
      </c>
      <c r="G26" s="117">
        <v>0</v>
      </c>
      <c r="H26" s="44">
        <v>0</v>
      </c>
      <c r="I26" s="44">
        <v>0</v>
      </c>
      <c r="J26" s="44">
        <f t="shared" si="34"/>
        <v>1</v>
      </c>
      <c r="K26" s="45">
        <f t="shared" ca="1" si="1"/>
        <v>11</v>
      </c>
      <c r="L26" s="44">
        <f t="shared" ca="1" si="35"/>
        <v>12</v>
      </c>
      <c r="M26" s="61">
        <v>20</v>
      </c>
      <c r="N26" s="64" t="str">
        <f t="shared" ca="1" si="36"/>
        <v>ý</v>
      </c>
      <c r="O26" s="171"/>
    </row>
    <row r="27" spans="1:15" x14ac:dyDescent="0.3">
      <c r="A27" s="119" t="s">
        <v>118</v>
      </c>
      <c r="B27" s="66" t="s">
        <v>147</v>
      </c>
      <c r="C27" s="44" t="s">
        <v>165</v>
      </c>
      <c r="D27" s="120" t="s">
        <v>114</v>
      </c>
      <c r="E27" s="119">
        <v>1</v>
      </c>
      <c r="F27" s="118">
        <v>1</v>
      </c>
      <c r="G27" s="117">
        <v>0</v>
      </c>
      <c r="H27" s="44">
        <v>0</v>
      </c>
      <c r="I27" s="44">
        <v>0</v>
      </c>
      <c r="J27" s="44">
        <f t="shared" si="34"/>
        <v>1</v>
      </c>
      <c r="K27" s="45">
        <f t="shared" ca="1" si="1"/>
        <v>6</v>
      </c>
      <c r="L27" s="44">
        <f t="shared" ca="1" si="35"/>
        <v>7</v>
      </c>
      <c r="M27" s="61">
        <v>20</v>
      </c>
      <c r="N27" s="64" t="str">
        <f t="shared" ca="1" si="36"/>
        <v>ý</v>
      </c>
      <c r="O27" s="171"/>
    </row>
    <row r="28" spans="1:15" x14ac:dyDescent="0.3">
      <c r="A28" s="115" t="s">
        <v>118</v>
      </c>
      <c r="B28" s="46" t="s">
        <v>115</v>
      </c>
      <c r="C28" s="46" t="s">
        <v>115</v>
      </c>
      <c r="D28" s="116" t="s">
        <v>79</v>
      </c>
      <c r="E28" s="115">
        <v>1</v>
      </c>
      <c r="F28" s="114">
        <v>1</v>
      </c>
      <c r="G28" s="113">
        <v>0</v>
      </c>
      <c r="H28" s="46">
        <v>0</v>
      </c>
      <c r="I28" s="46">
        <v>0</v>
      </c>
      <c r="J28" s="46">
        <f t="shared" si="31"/>
        <v>2</v>
      </c>
      <c r="K28" s="47">
        <f t="shared" ca="1" si="1"/>
        <v>16</v>
      </c>
      <c r="L28" s="46">
        <f t="shared" ca="1" si="32"/>
        <v>18</v>
      </c>
      <c r="M28" s="62">
        <v>20</v>
      </c>
      <c r="N28" s="63" t="str">
        <f t="shared" ca="1" si="33"/>
        <v>ý</v>
      </c>
      <c r="O28" s="199"/>
    </row>
    <row r="29" spans="1:15" x14ac:dyDescent="0.3">
      <c r="A29" s="119" t="s">
        <v>155</v>
      </c>
      <c r="B29" s="66" t="s">
        <v>156</v>
      </c>
      <c r="C29" s="44" t="s">
        <v>157</v>
      </c>
      <c r="D29" s="120" t="s">
        <v>79</v>
      </c>
      <c r="E29" s="119">
        <v>1</v>
      </c>
      <c r="F29" s="118">
        <v>2</v>
      </c>
      <c r="G29" s="117">
        <v>0</v>
      </c>
      <c r="H29" s="44">
        <v>0</v>
      </c>
      <c r="I29" s="44">
        <v>0</v>
      </c>
      <c r="J29" s="44">
        <f t="shared" ref="J29:J30" si="37">IF(D29="þ",SUM(E29,G29:I29),SUM(E29,F29,H29,I29))</f>
        <v>3</v>
      </c>
      <c r="K29" s="45">
        <f t="shared" ca="1" si="1"/>
        <v>1</v>
      </c>
      <c r="L29" s="44">
        <f t="shared" ref="L29:L30" ca="1" si="38">SUM(J29:K29)</f>
        <v>4</v>
      </c>
      <c r="M29" s="61">
        <v>20</v>
      </c>
      <c r="N29" s="64" t="str">
        <f t="shared" ref="N29:N30" ca="1" si="39">IF(K29&gt;(M29-1),"þ","ý")</f>
        <v>ý</v>
      </c>
      <c r="O29" s="171"/>
    </row>
    <row r="30" spans="1:15" x14ac:dyDescent="0.3">
      <c r="A30" s="115" t="s">
        <v>155</v>
      </c>
      <c r="B30" s="46" t="s">
        <v>115</v>
      </c>
      <c r="C30" s="46" t="s">
        <v>115</v>
      </c>
      <c r="D30" s="116" t="s">
        <v>79</v>
      </c>
      <c r="E30" s="115">
        <v>1</v>
      </c>
      <c r="F30" s="114">
        <v>2</v>
      </c>
      <c r="G30" s="113">
        <v>0</v>
      </c>
      <c r="H30" s="46">
        <v>0</v>
      </c>
      <c r="I30" s="46">
        <v>0</v>
      </c>
      <c r="J30" s="46">
        <f t="shared" si="37"/>
        <v>3</v>
      </c>
      <c r="K30" s="47">
        <f t="shared" ca="1" si="1"/>
        <v>3</v>
      </c>
      <c r="L30" s="46">
        <f t="shared" ca="1" si="38"/>
        <v>6</v>
      </c>
      <c r="M30" s="62">
        <v>20</v>
      </c>
      <c r="N30" s="63" t="str">
        <f t="shared" ca="1" si="39"/>
        <v>ý</v>
      </c>
      <c r="O30" s="199"/>
    </row>
    <row r="31" spans="1:15" x14ac:dyDescent="0.3">
      <c r="A31" s="201" t="s">
        <v>136</v>
      </c>
      <c r="B31" s="66" t="s">
        <v>150</v>
      </c>
      <c r="C31" s="44" t="s">
        <v>151</v>
      </c>
      <c r="D31" s="120" t="s">
        <v>79</v>
      </c>
      <c r="E31" s="119">
        <v>1</v>
      </c>
      <c r="F31" s="118">
        <v>1</v>
      </c>
      <c r="G31" s="117">
        <v>0</v>
      </c>
      <c r="H31" s="44">
        <v>0</v>
      </c>
      <c r="I31" s="44">
        <v>0</v>
      </c>
      <c r="J31" s="44">
        <f t="shared" ref="J31:J33" si="40">IF(D31="þ",SUM(E31,G31:I31),SUM(E31,F31,H31,I31))</f>
        <v>2</v>
      </c>
      <c r="K31" s="45">
        <f t="shared" ca="1" si="1"/>
        <v>6</v>
      </c>
      <c r="L31" s="44">
        <f t="shared" ref="L31:L33" ca="1" si="41">SUM(J31:K31)</f>
        <v>8</v>
      </c>
      <c r="M31" s="61">
        <v>20</v>
      </c>
      <c r="N31" s="64" t="str">
        <f t="shared" ref="N31:N33" ca="1" si="42">IF(K31&gt;(M31-1),"þ","ý")</f>
        <v>ý</v>
      </c>
      <c r="O31" s="171"/>
    </row>
    <row r="32" spans="1:15" x14ac:dyDescent="0.3">
      <c r="A32" s="201" t="s">
        <v>136</v>
      </c>
      <c r="B32" s="66" t="s">
        <v>147</v>
      </c>
      <c r="C32" s="44" t="s">
        <v>152</v>
      </c>
      <c r="D32" s="120" t="s">
        <v>114</v>
      </c>
      <c r="E32" s="119">
        <v>1</v>
      </c>
      <c r="F32" s="118">
        <v>1</v>
      </c>
      <c r="G32" s="117">
        <v>0</v>
      </c>
      <c r="H32" s="44">
        <v>0</v>
      </c>
      <c r="I32" s="44">
        <v>0</v>
      </c>
      <c r="J32" s="44">
        <f t="shared" si="40"/>
        <v>1</v>
      </c>
      <c r="K32" s="45">
        <f t="shared" ca="1" si="1"/>
        <v>17</v>
      </c>
      <c r="L32" s="44">
        <f t="shared" ca="1" si="41"/>
        <v>18</v>
      </c>
      <c r="M32" s="61">
        <v>20</v>
      </c>
      <c r="N32" s="64" t="str">
        <f t="shared" ca="1" si="42"/>
        <v>ý</v>
      </c>
      <c r="O32" s="171"/>
    </row>
    <row r="33" spans="1:15" x14ac:dyDescent="0.3">
      <c r="A33" s="202" t="s">
        <v>136</v>
      </c>
      <c r="B33" s="46" t="s">
        <v>115</v>
      </c>
      <c r="C33" s="46" t="s">
        <v>115</v>
      </c>
      <c r="D33" s="116" t="s">
        <v>79</v>
      </c>
      <c r="E33" s="115">
        <v>1</v>
      </c>
      <c r="F33" s="114">
        <v>1</v>
      </c>
      <c r="G33" s="113">
        <v>0</v>
      </c>
      <c r="H33" s="46">
        <v>0</v>
      </c>
      <c r="I33" s="46">
        <v>0</v>
      </c>
      <c r="J33" s="46">
        <f t="shared" si="40"/>
        <v>2</v>
      </c>
      <c r="K33" s="47">
        <f t="shared" ca="1" si="1"/>
        <v>3</v>
      </c>
      <c r="L33" s="46">
        <f t="shared" ca="1" si="41"/>
        <v>5</v>
      </c>
      <c r="M33" s="62">
        <v>20</v>
      </c>
      <c r="N33" s="63" t="str">
        <f t="shared" ca="1" si="42"/>
        <v>ý</v>
      </c>
      <c r="O33" s="199"/>
    </row>
    <row r="34" spans="1:15" x14ac:dyDescent="0.3">
      <c r="A34" s="201" t="s">
        <v>154</v>
      </c>
      <c r="B34" s="66" t="s">
        <v>166</v>
      </c>
      <c r="C34" s="44" t="s">
        <v>165</v>
      </c>
      <c r="D34" s="120" t="s">
        <v>79</v>
      </c>
      <c r="E34" s="119">
        <v>2</v>
      </c>
      <c r="F34" s="118">
        <v>-3</v>
      </c>
      <c r="G34" s="117">
        <v>1</v>
      </c>
      <c r="H34" s="44">
        <v>0</v>
      </c>
      <c r="I34" s="44">
        <v>0</v>
      </c>
      <c r="J34" s="44">
        <f t="shared" ref="J34:J36" si="43">IF(D34="þ",SUM(E34,G34:I34),SUM(E34,F34,H34,I34))</f>
        <v>-1</v>
      </c>
      <c r="K34" s="45">
        <f t="shared" ca="1" si="1"/>
        <v>3</v>
      </c>
      <c r="L34" s="44">
        <f t="shared" ref="L34:L36" ca="1" si="44">SUM(J34:K34)</f>
        <v>2</v>
      </c>
      <c r="M34" s="61">
        <v>20</v>
      </c>
      <c r="N34" s="64" t="str">
        <f t="shared" ref="N34:N36" ca="1" si="45">IF(K34&gt;(M34-1),"þ","ý")</f>
        <v>ý</v>
      </c>
      <c r="O34" s="171"/>
    </row>
    <row r="35" spans="1:15" x14ac:dyDescent="0.3">
      <c r="A35" s="201" t="s">
        <v>154</v>
      </c>
      <c r="B35" s="66" t="s">
        <v>166</v>
      </c>
      <c r="C35" s="44" t="s">
        <v>165</v>
      </c>
      <c r="D35" s="120" t="s">
        <v>79</v>
      </c>
      <c r="E35" s="119">
        <v>2</v>
      </c>
      <c r="F35" s="118">
        <v>-3</v>
      </c>
      <c r="G35" s="117">
        <v>1</v>
      </c>
      <c r="H35" s="44">
        <v>0</v>
      </c>
      <c r="I35" s="44">
        <v>0</v>
      </c>
      <c r="J35" s="44">
        <f t="shared" si="43"/>
        <v>-1</v>
      </c>
      <c r="K35" s="45">
        <f t="shared" ca="1" si="1"/>
        <v>17</v>
      </c>
      <c r="L35" s="44">
        <f t="shared" ca="1" si="44"/>
        <v>16</v>
      </c>
      <c r="M35" s="61">
        <v>20</v>
      </c>
      <c r="N35" s="64" t="str">
        <f t="shared" ca="1" si="45"/>
        <v>ý</v>
      </c>
      <c r="O35" s="171"/>
    </row>
    <row r="36" spans="1:15" x14ac:dyDescent="0.3">
      <c r="A36" s="202" t="s">
        <v>154</v>
      </c>
      <c r="B36" s="46" t="s">
        <v>115</v>
      </c>
      <c r="C36" s="46" t="s">
        <v>115</v>
      </c>
      <c r="D36" s="116" t="s">
        <v>79</v>
      </c>
      <c r="E36" s="115">
        <v>2</v>
      </c>
      <c r="F36" s="114">
        <v>7</v>
      </c>
      <c r="G36" s="113">
        <v>1</v>
      </c>
      <c r="H36" s="46">
        <v>0</v>
      </c>
      <c r="I36" s="46">
        <v>0</v>
      </c>
      <c r="J36" s="46">
        <f t="shared" si="43"/>
        <v>9</v>
      </c>
      <c r="K36" s="47">
        <f t="shared" ca="1" si="1"/>
        <v>3</v>
      </c>
      <c r="L36" s="46">
        <f t="shared" ca="1" si="44"/>
        <v>12</v>
      </c>
      <c r="M36" s="62">
        <v>20</v>
      </c>
      <c r="N36" s="63" t="str">
        <f t="shared" ca="1" si="45"/>
        <v>ý</v>
      </c>
      <c r="O36" s="199"/>
    </row>
    <row r="37" spans="1:15" x14ac:dyDescent="0.3">
      <c r="A37" s="201" t="s">
        <v>185</v>
      </c>
      <c r="B37" s="66" t="s">
        <v>156</v>
      </c>
      <c r="C37" s="44" t="s">
        <v>153</v>
      </c>
      <c r="D37" s="120" t="s">
        <v>79</v>
      </c>
      <c r="E37" s="119">
        <v>1</v>
      </c>
      <c r="F37" s="118">
        <v>1</v>
      </c>
      <c r="G37" s="117">
        <v>1</v>
      </c>
      <c r="H37" s="44">
        <v>0</v>
      </c>
      <c r="I37" s="44">
        <v>0</v>
      </c>
      <c r="J37" s="44">
        <f t="shared" ref="J37:J38" si="46">IF(D37="þ",SUM(E37,G37:I37),SUM(E37,F37,H37,I37))</f>
        <v>2</v>
      </c>
      <c r="K37" s="45">
        <f t="shared" ca="1" si="1"/>
        <v>11</v>
      </c>
      <c r="L37" s="44">
        <f t="shared" ref="L37:L38" ca="1" si="47">SUM(J37:K37)</f>
        <v>13</v>
      </c>
      <c r="M37" s="61">
        <v>20</v>
      </c>
      <c r="N37" s="64" t="str">
        <f t="shared" ref="N37:N38" ca="1" si="48">IF(K37&gt;(M37-1),"þ","ý")</f>
        <v>ý</v>
      </c>
      <c r="O37" s="171"/>
    </row>
    <row r="38" spans="1:15" x14ac:dyDescent="0.3">
      <c r="A38" s="202" t="s">
        <v>185</v>
      </c>
      <c r="B38" s="46" t="s">
        <v>115</v>
      </c>
      <c r="C38" s="46" t="s">
        <v>115</v>
      </c>
      <c r="D38" s="116" t="s">
        <v>79</v>
      </c>
      <c r="E38" s="115">
        <v>1</v>
      </c>
      <c r="F38" s="114">
        <v>1</v>
      </c>
      <c r="G38" s="113">
        <v>1</v>
      </c>
      <c r="H38" s="46">
        <v>0</v>
      </c>
      <c r="I38" s="46">
        <v>0</v>
      </c>
      <c r="J38" s="46">
        <f t="shared" si="46"/>
        <v>2</v>
      </c>
      <c r="K38" s="47">
        <f t="shared" ca="1" si="1"/>
        <v>11</v>
      </c>
      <c r="L38" s="46">
        <f t="shared" ca="1" si="47"/>
        <v>13</v>
      </c>
      <c r="M38" s="62">
        <v>20</v>
      </c>
      <c r="N38" s="63" t="str">
        <f t="shared" ca="1" si="48"/>
        <v>ý</v>
      </c>
      <c r="O38" s="199"/>
    </row>
  </sheetData>
  <conditionalFormatting sqref="K2:K3 K12">
    <cfRule type="cellIs" dxfId="159" priority="452" operator="greaterThanOrEqual">
      <formula>$M2</formula>
    </cfRule>
  </conditionalFormatting>
  <conditionalFormatting sqref="D2:D3">
    <cfRule type="cellIs" dxfId="158" priority="281" operator="equal">
      <formula>"þ"</formula>
    </cfRule>
  </conditionalFormatting>
  <conditionalFormatting sqref="N2:N3">
    <cfRule type="cellIs" dxfId="157" priority="282" operator="equal">
      <formula>"þ"</formula>
    </cfRule>
  </conditionalFormatting>
  <conditionalFormatting sqref="N2:N3">
    <cfRule type="cellIs" dxfId="156" priority="280" operator="equal">
      <formula>"þ"</formula>
    </cfRule>
  </conditionalFormatting>
  <conditionalFormatting sqref="D2:D3">
    <cfRule type="cellIs" dxfId="155" priority="279" operator="equal">
      <formula>"þ"</formula>
    </cfRule>
  </conditionalFormatting>
  <conditionalFormatting sqref="K4 K7:K8">
    <cfRule type="cellIs" dxfId="154" priority="216" operator="greaterThanOrEqual">
      <formula>$M4</formula>
    </cfRule>
  </conditionalFormatting>
  <conditionalFormatting sqref="N4 N7:N8">
    <cfRule type="cellIs" dxfId="153" priority="215" operator="equal">
      <formula>"þ"</formula>
    </cfRule>
  </conditionalFormatting>
  <conditionalFormatting sqref="N12">
    <cfRule type="cellIs" dxfId="152" priority="212" operator="equal">
      <formula>"þ"</formula>
    </cfRule>
  </conditionalFormatting>
  <conditionalFormatting sqref="K8:K9">
    <cfRule type="cellIs" dxfId="151" priority="206" operator="greaterThanOrEqual">
      <formula>$M8</formula>
    </cfRule>
  </conditionalFormatting>
  <conditionalFormatting sqref="N8:N9">
    <cfRule type="cellIs" dxfId="150" priority="205" operator="equal">
      <formula>"þ"</formula>
    </cfRule>
  </conditionalFormatting>
  <conditionalFormatting sqref="D7:D8">
    <cfRule type="cellIs" dxfId="149" priority="158" operator="equal">
      <formula>"þ"</formula>
    </cfRule>
  </conditionalFormatting>
  <conditionalFormatting sqref="D12">
    <cfRule type="cellIs" dxfId="148" priority="157" operator="equal">
      <formula>"þ"</formula>
    </cfRule>
  </conditionalFormatting>
  <conditionalFormatting sqref="D9">
    <cfRule type="cellIs" dxfId="147" priority="155" operator="equal">
      <formula>"þ"</formula>
    </cfRule>
  </conditionalFormatting>
  <conditionalFormatting sqref="K2:K3">
    <cfRule type="cellIs" dxfId="146" priority="149" operator="greaterThanOrEqual">
      <formula>$M2</formula>
    </cfRule>
  </conditionalFormatting>
  <conditionalFormatting sqref="N2:N3">
    <cfRule type="cellIs" dxfId="145" priority="148" operator="equal">
      <formula>"þ"</formula>
    </cfRule>
  </conditionalFormatting>
  <conditionalFormatting sqref="D2:D3">
    <cfRule type="cellIs" dxfId="144" priority="144" operator="equal">
      <formula>"þ"</formula>
    </cfRule>
  </conditionalFormatting>
  <conditionalFormatting sqref="D4">
    <cfRule type="cellIs" dxfId="143" priority="143" operator="equal">
      <formula>"þ"</formula>
    </cfRule>
  </conditionalFormatting>
  <conditionalFormatting sqref="K6">
    <cfRule type="cellIs" dxfId="142" priority="142" operator="greaterThanOrEqual">
      <formula>$M6</formula>
    </cfRule>
  </conditionalFormatting>
  <conditionalFormatting sqref="N6">
    <cfRule type="cellIs" dxfId="141" priority="141" operator="equal">
      <formula>"þ"</formula>
    </cfRule>
  </conditionalFormatting>
  <conditionalFormatting sqref="D6">
    <cfRule type="cellIs" dxfId="140" priority="140" operator="equal">
      <formula>"þ"</formula>
    </cfRule>
  </conditionalFormatting>
  <conditionalFormatting sqref="K14">
    <cfRule type="cellIs" dxfId="139" priority="139" operator="greaterThanOrEqual">
      <formula>$M14</formula>
    </cfRule>
  </conditionalFormatting>
  <conditionalFormatting sqref="D14">
    <cfRule type="cellIs" dxfId="138" priority="137" operator="equal">
      <formula>"þ"</formula>
    </cfRule>
  </conditionalFormatting>
  <conditionalFormatting sqref="N14">
    <cfRule type="cellIs" dxfId="137" priority="138" operator="equal">
      <formula>"þ"</formula>
    </cfRule>
  </conditionalFormatting>
  <conditionalFormatting sqref="N14">
    <cfRule type="cellIs" dxfId="136" priority="136" operator="equal">
      <formula>"þ"</formula>
    </cfRule>
  </conditionalFormatting>
  <conditionalFormatting sqref="D14">
    <cfRule type="cellIs" dxfId="135" priority="135" operator="equal">
      <formula>"þ"</formula>
    </cfRule>
  </conditionalFormatting>
  <conditionalFormatting sqref="K15">
    <cfRule type="cellIs" dxfId="134" priority="134" operator="greaterThanOrEqual">
      <formula>$M15</formula>
    </cfRule>
  </conditionalFormatting>
  <conditionalFormatting sqref="N15">
    <cfRule type="cellIs" dxfId="133" priority="133" operator="equal">
      <formula>"þ"</formula>
    </cfRule>
  </conditionalFormatting>
  <conditionalFormatting sqref="K14">
    <cfRule type="cellIs" dxfId="132" priority="132" operator="greaterThanOrEqual">
      <formula>$M14</formula>
    </cfRule>
  </conditionalFormatting>
  <conditionalFormatting sqref="N14">
    <cfRule type="cellIs" dxfId="131" priority="131" operator="equal">
      <formula>"þ"</formula>
    </cfRule>
  </conditionalFormatting>
  <conditionalFormatting sqref="D14">
    <cfRule type="cellIs" dxfId="130" priority="130" operator="equal">
      <formula>"þ"</formula>
    </cfRule>
  </conditionalFormatting>
  <conditionalFormatting sqref="D15">
    <cfRule type="cellIs" dxfId="129" priority="129" operator="equal">
      <formula>"þ"</formula>
    </cfRule>
  </conditionalFormatting>
  <conditionalFormatting sqref="K14">
    <cfRule type="cellIs" dxfId="128" priority="125" operator="greaterThanOrEqual">
      <formula>$M14</formula>
    </cfRule>
  </conditionalFormatting>
  <conditionalFormatting sqref="N14">
    <cfRule type="cellIs" dxfId="127" priority="124" operator="equal">
      <formula>"þ"</formula>
    </cfRule>
  </conditionalFormatting>
  <conditionalFormatting sqref="D14">
    <cfRule type="cellIs" dxfId="126" priority="123" operator="equal">
      <formula>"þ"</formula>
    </cfRule>
  </conditionalFormatting>
  <conditionalFormatting sqref="K15">
    <cfRule type="cellIs" dxfId="125" priority="122" operator="greaterThanOrEqual">
      <formula>$M15</formula>
    </cfRule>
  </conditionalFormatting>
  <conditionalFormatting sqref="D15">
    <cfRule type="cellIs" dxfId="124" priority="120" operator="equal">
      <formula>"þ"</formula>
    </cfRule>
  </conditionalFormatting>
  <conditionalFormatting sqref="N15">
    <cfRule type="cellIs" dxfId="123" priority="121" operator="equal">
      <formula>"þ"</formula>
    </cfRule>
  </conditionalFormatting>
  <conditionalFormatting sqref="N15">
    <cfRule type="cellIs" dxfId="122" priority="119" operator="equal">
      <formula>"þ"</formula>
    </cfRule>
  </conditionalFormatting>
  <conditionalFormatting sqref="D15">
    <cfRule type="cellIs" dxfId="121" priority="118" operator="equal">
      <formula>"þ"</formula>
    </cfRule>
  </conditionalFormatting>
  <conditionalFormatting sqref="K15">
    <cfRule type="cellIs" dxfId="120" priority="115" operator="greaterThanOrEqual">
      <formula>$M15</formula>
    </cfRule>
  </conditionalFormatting>
  <conditionalFormatting sqref="N15">
    <cfRule type="cellIs" dxfId="119" priority="114" operator="equal">
      <formula>"þ"</formula>
    </cfRule>
  </conditionalFormatting>
  <conditionalFormatting sqref="D15">
    <cfRule type="cellIs" dxfId="118" priority="113" operator="equal">
      <formula>"þ"</formula>
    </cfRule>
  </conditionalFormatting>
  <conditionalFormatting sqref="K16">
    <cfRule type="cellIs" dxfId="117" priority="111" operator="greaterThanOrEqual">
      <formula>$M16</formula>
    </cfRule>
  </conditionalFormatting>
  <conditionalFormatting sqref="N16">
    <cfRule type="cellIs" dxfId="116" priority="110" operator="equal">
      <formula>"þ"</formula>
    </cfRule>
  </conditionalFormatting>
  <conditionalFormatting sqref="D16">
    <cfRule type="cellIs" dxfId="115" priority="109" operator="equal">
      <formula>"þ"</formula>
    </cfRule>
  </conditionalFormatting>
  <conditionalFormatting sqref="D12">
    <cfRule type="cellIs" dxfId="114" priority="108" operator="equal">
      <formula>"þ"</formula>
    </cfRule>
  </conditionalFormatting>
  <conditionalFormatting sqref="K11">
    <cfRule type="cellIs" dxfId="113" priority="104" operator="greaterThanOrEqual">
      <formula>$M11</formula>
    </cfRule>
  </conditionalFormatting>
  <conditionalFormatting sqref="N11">
    <cfRule type="cellIs" dxfId="112" priority="103" operator="equal">
      <formula>"þ"</formula>
    </cfRule>
  </conditionalFormatting>
  <conditionalFormatting sqref="D11">
    <cfRule type="cellIs" dxfId="111" priority="102" operator="equal">
      <formula>"þ"</formula>
    </cfRule>
  </conditionalFormatting>
  <conditionalFormatting sqref="K17">
    <cfRule type="cellIs" dxfId="110" priority="101" operator="greaterThanOrEqual">
      <formula>$M17</formula>
    </cfRule>
  </conditionalFormatting>
  <conditionalFormatting sqref="N17">
    <cfRule type="cellIs" dxfId="109" priority="100" operator="equal">
      <formula>"þ"</formula>
    </cfRule>
  </conditionalFormatting>
  <conditionalFormatting sqref="D17">
    <cfRule type="cellIs" dxfId="108" priority="99" operator="equal">
      <formula>"þ"</formula>
    </cfRule>
  </conditionalFormatting>
  <conditionalFormatting sqref="K18:K27">
    <cfRule type="cellIs" dxfId="107" priority="98" operator="greaterThanOrEqual">
      <formula>$M18</formula>
    </cfRule>
  </conditionalFormatting>
  <conditionalFormatting sqref="N18:N27">
    <cfRule type="cellIs" dxfId="106" priority="97" operator="equal">
      <formula>"þ"</formula>
    </cfRule>
  </conditionalFormatting>
  <conditionalFormatting sqref="D18:D27">
    <cfRule type="cellIs" dxfId="105" priority="96" operator="equal">
      <formula>"þ"</formula>
    </cfRule>
  </conditionalFormatting>
  <conditionalFormatting sqref="K17">
    <cfRule type="cellIs" dxfId="104" priority="95" operator="greaterThanOrEqual">
      <formula>$M17</formula>
    </cfRule>
  </conditionalFormatting>
  <conditionalFormatting sqref="D17">
    <cfRule type="cellIs" dxfId="103" priority="93" operator="equal">
      <formula>"þ"</formula>
    </cfRule>
  </conditionalFormatting>
  <conditionalFormatting sqref="N17">
    <cfRule type="cellIs" dxfId="102" priority="94" operator="equal">
      <formula>"þ"</formula>
    </cfRule>
  </conditionalFormatting>
  <conditionalFormatting sqref="N17">
    <cfRule type="cellIs" dxfId="101" priority="92" operator="equal">
      <formula>"þ"</formula>
    </cfRule>
  </conditionalFormatting>
  <conditionalFormatting sqref="D17">
    <cfRule type="cellIs" dxfId="100" priority="91" operator="equal">
      <formula>"þ"</formula>
    </cfRule>
  </conditionalFormatting>
  <conditionalFormatting sqref="K18:K27">
    <cfRule type="cellIs" dxfId="99" priority="90" operator="greaterThanOrEqual">
      <formula>$M18</formula>
    </cfRule>
  </conditionalFormatting>
  <conditionalFormatting sqref="N18:N27">
    <cfRule type="cellIs" dxfId="98" priority="89" operator="equal">
      <formula>"þ"</formula>
    </cfRule>
  </conditionalFormatting>
  <conditionalFormatting sqref="K17">
    <cfRule type="cellIs" dxfId="97" priority="88" operator="greaterThanOrEqual">
      <formula>$M17</formula>
    </cfRule>
  </conditionalFormatting>
  <conditionalFormatting sqref="N17">
    <cfRule type="cellIs" dxfId="96" priority="87" operator="equal">
      <formula>"þ"</formula>
    </cfRule>
  </conditionalFormatting>
  <conditionalFormatting sqref="D17">
    <cfRule type="cellIs" dxfId="95" priority="86" operator="equal">
      <formula>"þ"</formula>
    </cfRule>
  </conditionalFormatting>
  <conditionalFormatting sqref="D18:D27">
    <cfRule type="cellIs" dxfId="94" priority="85" operator="equal">
      <formula>"þ"</formula>
    </cfRule>
  </conditionalFormatting>
  <conditionalFormatting sqref="K28">
    <cfRule type="cellIs" dxfId="93" priority="84" operator="greaterThanOrEqual">
      <formula>$M28</formula>
    </cfRule>
  </conditionalFormatting>
  <conditionalFormatting sqref="N28">
    <cfRule type="cellIs" dxfId="92" priority="83" operator="equal">
      <formula>"þ"</formula>
    </cfRule>
  </conditionalFormatting>
  <conditionalFormatting sqref="D28">
    <cfRule type="cellIs" dxfId="91" priority="82" operator="equal">
      <formula>"þ"</formula>
    </cfRule>
  </conditionalFormatting>
  <conditionalFormatting sqref="K5">
    <cfRule type="cellIs" dxfId="90" priority="81" operator="greaterThanOrEqual">
      <formula>$M5</formula>
    </cfRule>
  </conditionalFormatting>
  <conditionalFormatting sqref="N5">
    <cfRule type="cellIs" dxfId="89" priority="80" operator="equal">
      <formula>"þ"</formula>
    </cfRule>
  </conditionalFormatting>
  <conditionalFormatting sqref="D5">
    <cfRule type="cellIs" dxfId="88" priority="79" operator="equal">
      <formula>"þ"</formula>
    </cfRule>
  </conditionalFormatting>
  <conditionalFormatting sqref="K10">
    <cfRule type="cellIs" dxfId="87" priority="78" operator="greaterThanOrEqual">
      <formula>$M10</formula>
    </cfRule>
  </conditionalFormatting>
  <conditionalFormatting sqref="N10">
    <cfRule type="cellIs" dxfId="86" priority="77" operator="equal">
      <formula>"þ"</formula>
    </cfRule>
  </conditionalFormatting>
  <conditionalFormatting sqref="D10">
    <cfRule type="cellIs" dxfId="85" priority="76" operator="equal">
      <formula>"þ"</formula>
    </cfRule>
  </conditionalFormatting>
  <conditionalFormatting sqref="K13">
    <cfRule type="cellIs" dxfId="84" priority="75" operator="greaterThanOrEqual">
      <formula>$M13</formula>
    </cfRule>
  </conditionalFormatting>
  <conditionalFormatting sqref="N13">
    <cfRule type="cellIs" dxfId="83" priority="74" operator="equal">
      <formula>"þ"</formula>
    </cfRule>
  </conditionalFormatting>
  <conditionalFormatting sqref="K13">
    <cfRule type="cellIs" dxfId="82" priority="73" operator="greaterThanOrEqual">
      <formula>$M13</formula>
    </cfRule>
  </conditionalFormatting>
  <conditionalFormatting sqref="N13">
    <cfRule type="cellIs" dxfId="81" priority="72" operator="equal">
      <formula>"þ"</formula>
    </cfRule>
  </conditionalFormatting>
  <conditionalFormatting sqref="D13">
    <cfRule type="cellIs" dxfId="80" priority="71" operator="equal">
      <formula>"þ"</formula>
    </cfRule>
  </conditionalFormatting>
  <conditionalFormatting sqref="D13">
    <cfRule type="cellIs" dxfId="79" priority="70" operator="equal">
      <formula>"þ"</formula>
    </cfRule>
  </conditionalFormatting>
  <conditionalFormatting sqref="K31">
    <cfRule type="cellIs" dxfId="78" priority="69" operator="greaterThanOrEqual">
      <formula>$M31</formula>
    </cfRule>
  </conditionalFormatting>
  <conditionalFormatting sqref="N31">
    <cfRule type="cellIs" dxfId="77" priority="68" operator="equal">
      <formula>"þ"</formula>
    </cfRule>
  </conditionalFormatting>
  <conditionalFormatting sqref="D31">
    <cfRule type="cellIs" dxfId="76" priority="67" operator="equal">
      <formula>"þ"</formula>
    </cfRule>
  </conditionalFormatting>
  <conditionalFormatting sqref="K32">
    <cfRule type="cellIs" dxfId="75" priority="66" operator="greaterThanOrEqual">
      <formula>$M32</formula>
    </cfRule>
  </conditionalFormatting>
  <conditionalFormatting sqref="N32">
    <cfRule type="cellIs" dxfId="74" priority="65" operator="equal">
      <formula>"þ"</formula>
    </cfRule>
  </conditionalFormatting>
  <conditionalFormatting sqref="D32">
    <cfRule type="cellIs" dxfId="73" priority="64" operator="equal">
      <formula>"þ"</formula>
    </cfRule>
  </conditionalFormatting>
  <conditionalFormatting sqref="K31">
    <cfRule type="cellIs" dxfId="72" priority="63" operator="greaterThanOrEqual">
      <formula>$M31</formula>
    </cfRule>
  </conditionalFormatting>
  <conditionalFormatting sqref="D31">
    <cfRule type="cellIs" dxfId="71" priority="61" operator="equal">
      <formula>"þ"</formula>
    </cfRule>
  </conditionalFormatting>
  <conditionalFormatting sqref="N31">
    <cfRule type="cellIs" dxfId="70" priority="62" operator="equal">
      <formula>"þ"</formula>
    </cfRule>
  </conditionalFormatting>
  <conditionalFormatting sqref="N31">
    <cfRule type="cellIs" dxfId="69" priority="60" operator="equal">
      <formula>"þ"</formula>
    </cfRule>
  </conditionalFormatting>
  <conditionalFormatting sqref="D31">
    <cfRule type="cellIs" dxfId="68" priority="59" operator="equal">
      <formula>"þ"</formula>
    </cfRule>
  </conditionalFormatting>
  <conditionalFormatting sqref="K32">
    <cfRule type="cellIs" dxfId="67" priority="58" operator="greaterThanOrEqual">
      <formula>$M32</formula>
    </cfRule>
  </conditionalFormatting>
  <conditionalFormatting sqref="N32">
    <cfRule type="cellIs" dxfId="66" priority="57" operator="equal">
      <formula>"þ"</formula>
    </cfRule>
  </conditionalFormatting>
  <conditionalFormatting sqref="K31">
    <cfRule type="cellIs" dxfId="65" priority="56" operator="greaterThanOrEqual">
      <formula>$M31</formula>
    </cfRule>
  </conditionalFormatting>
  <conditionalFormatting sqref="N31">
    <cfRule type="cellIs" dxfId="64" priority="55" operator="equal">
      <formula>"þ"</formula>
    </cfRule>
  </conditionalFormatting>
  <conditionalFormatting sqref="D31">
    <cfRule type="cellIs" dxfId="63" priority="54" operator="equal">
      <formula>"þ"</formula>
    </cfRule>
  </conditionalFormatting>
  <conditionalFormatting sqref="D32">
    <cfRule type="cellIs" dxfId="62" priority="53" operator="equal">
      <formula>"þ"</formula>
    </cfRule>
  </conditionalFormatting>
  <conditionalFormatting sqref="K33">
    <cfRule type="cellIs" dxfId="61" priority="52" operator="greaterThanOrEqual">
      <formula>$M33</formula>
    </cfRule>
  </conditionalFormatting>
  <conditionalFormatting sqref="N33">
    <cfRule type="cellIs" dxfId="60" priority="51" operator="equal">
      <formula>"þ"</formula>
    </cfRule>
  </conditionalFormatting>
  <conditionalFormatting sqref="D33">
    <cfRule type="cellIs" dxfId="59" priority="50" operator="equal">
      <formula>"þ"</formula>
    </cfRule>
  </conditionalFormatting>
  <conditionalFormatting sqref="K29">
    <cfRule type="cellIs" dxfId="58" priority="49" operator="greaterThanOrEqual">
      <formula>$M29</formula>
    </cfRule>
  </conditionalFormatting>
  <conditionalFormatting sqref="N29">
    <cfRule type="cellIs" dxfId="57" priority="48" operator="equal">
      <formula>"þ"</formula>
    </cfRule>
  </conditionalFormatting>
  <conditionalFormatting sqref="D29">
    <cfRule type="cellIs" dxfId="56" priority="47" operator="equal">
      <formula>"þ"</formula>
    </cfRule>
  </conditionalFormatting>
  <conditionalFormatting sqref="K29">
    <cfRule type="cellIs" dxfId="55" priority="46" operator="greaterThanOrEqual">
      <formula>$M29</formula>
    </cfRule>
  </conditionalFormatting>
  <conditionalFormatting sqref="N29">
    <cfRule type="cellIs" dxfId="54" priority="45" operator="equal">
      <formula>"þ"</formula>
    </cfRule>
  </conditionalFormatting>
  <conditionalFormatting sqref="D29">
    <cfRule type="cellIs" dxfId="53" priority="44" operator="equal">
      <formula>"þ"</formula>
    </cfRule>
  </conditionalFormatting>
  <conditionalFormatting sqref="K30">
    <cfRule type="cellIs" dxfId="52" priority="43" operator="greaterThanOrEqual">
      <formula>$M30</formula>
    </cfRule>
  </conditionalFormatting>
  <conditionalFormatting sqref="N30">
    <cfRule type="cellIs" dxfId="51" priority="42" operator="equal">
      <formula>"þ"</formula>
    </cfRule>
  </conditionalFormatting>
  <conditionalFormatting sqref="D30">
    <cfRule type="cellIs" dxfId="50" priority="41" operator="equal">
      <formula>"þ"</formula>
    </cfRule>
  </conditionalFormatting>
  <conditionalFormatting sqref="K34">
    <cfRule type="cellIs" dxfId="49" priority="40" operator="greaterThanOrEqual">
      <formula>$M34</formula>
    </cfRule>
  </conditionalFormatting>
  <conditionalFormatting sqref="N34">
    <cfRule type="cellIs" dxfId="48" priority="39" operator="equal">
      <formula>"þ"</formula>
    </cfRule>
  </conditionalFormatting>
  <conditionalFormatting sqref="D34">
    <cfRule type="cellIs" dxfId="47" priority="38" operator="equal">
      <formula>"þ"</formula>
    </cfRule>
  </conditionalFormatting>
  <conditionalFormatting sqref="K35">
    <cfRule type="cellIs" dxfId="46" priority="37" operator="greaterThanOrEqual">
      <formula>$M35</formula>
    </cfRule>
  </conditionalFormatting>
  <conditionalFormatting sqref="N35">
    <cfRule type="cellIs" dxfId="45" priority="36" operator="equal">
      <formula>"þ"</formula>
    </cfRule>
  </conditionalFormatting>
  <conditionalFormatting sqref="D35">
    <cfRule type="cellIs" dxfId="44" priority="35" operator="equal">
      <formula>"þ"</formula>
    </cfRule>
  </conditionalFormatting>
  <conditionalFormatting sqref="K34">
    <cfRule type="cellIs" dxfId="43" priority="34" operator="greaterThanOrEqual">
      <formula>$M34</formula>
    </cfRule>
  </conditionalFormatting>
  <conditionalFormatting sqref="D34">
    <cfRule type="cellIs" dxfId="42" priority="32" operator="equal">
      <formula>"þ"</formula>
    </cfRule>
  </conditionalFormatting>
  <conditionalFormatting sqref="N34">
    <cfRule type="cellIs" dxfId="41" priority="33" operator="equal">
      <formula>"þ"</formula>
    </cfRule>
  </conditionalFormatting>
  <conditionalFormatting sqref="N34">
    <cfRule type="cellIs" dxfId="40" priority="31" operator="equal">
      <formula>"þ"</formula>
    </cfRule>
  </conditionalFormatting>
  <conditionalFormatting sqref="D34">
    <cfRule type="cellIs" dxfId="39" priority="30" operator="equal">
      <formula>"þ"</formula>
    </cfRule>
  </conditionalFormatting>
  <conditionalFormatting sqref="K35">
    <cfRule type="cellIs" dxfId="38" priority="29" operator="greaterThanOrEqual">
      <formula>$M35</formula>
    </cfRule>
  </conditionalFormatting>
  <conditionalFormatting sqref="N35">
    <cfRule type="cellIs" dxfId="37" priority="28" operator="equal">
      <formula>"þ"</formula>
    </cfRule>
  </conditionalFormatting>
  <conditionalFormatting sqref="K34">
    <cfRule type="cellIs" dxfId="36" priority="27" operator="greaterThanOrEqual">
      <formula>$M34</formula>
    </cfRule>
  </conditionalFormatting>
  <conditionalFormatting sqref="N34">
    <cfRule type="cellIs" dxfId="35" priority="26" operator="equal">
      <formula>"þ"</formula>
    </cfRule>
  </conditionalFormatting>
  <conditionalFormatting sqref="D34">
    <cfRule type="cellIs" dxfId="34" priority="25" operator="equal">
      <formula>"þ"</formula>
    </cfRule>
  </conditionalFormatting>
  <conditionalFormatting sqref="D35">
    <cfRule type="cellIs" dxfId="33" priority="24" operator="equal">
      <formula>"þ"</formula>
    </cfRule>
  </conditionalFormatting>
  <conditionalFormatting sqref="K36">
    <cfRule type="cellIs" dxfId="32" priority="23" operator="greaterThanOrEqual">
      <formula>$M36</formula>
    </cfRule>
  </conditionalFormatting>
  <conditionalFormatting sqref="N36">
    <cfRule type="cellIs" dxfId="31" priority="22" operator="equal">
      <formula>"þ"</formula>
    </cfRule>
  </conditionalFormatting>
  <conditionalFormatting sqref="D36">
    <cfRule type="cellIs" dxfId="30" priority="21" operator="equal">
      <formula>"þ"</formula>
    </cfRule>
  </conditionalFormatting>
  <conditionalFormatting sqref="K37">
    <cfRule type="cellIs" dxfId="29" priority="20" operator="greaterThanOrEqual">
      <formula>$M37</formula>
    </cfRule>
  </conditionalFormatting>
  <conditionalFormatting sqref="N37">
    <cfRule type="cellIs" dxfId="28" priority="19" operator="equal">
      <formula>"þ"</formula>
    </cfRule>
  </conditionalFormatting>
  <conditionalFormatting sqref="D37">
    <cfRule type="cellIs" dxfId="27" priority="18" operator="equal">
      <formula>"þ"</formula>
    </cfRule>
  </conditionalFormatting>
  <conditionalFormatting sqref="K37">
    <cfRule type="cellIs" dxfId="26" priority="14" operator="greaterThanOrEqual">
      <formula>$M37</formula>
    </cfRule>
  </conditionalFormatting>
  <conditionalFormatting sqref="D37">
    <cfRule type="cellIs" dxfId="25" priority="12" operator="equal">
      <formula>"þ"</formula>
    </cfRule>
  </conditionalFormatting>
  <conditionalFormatting sqref="N37">
    <cfRule type="cellIs" dxfId="24" priority="13" operator="equal">
      <formula>"þ"</formula>
    </cfRule>
  </conditionalFormatting>
  <conditionalFormatting sqref="N37">
    <cfRule type="cellIs" dxfId="23" priority="11" operator="equal">
      <formula>"þ"</formula>
    </cfRule>
  </conditionalFormatting>
  <conditionalFormatting sqref="D37">
    <cfRule type="cellIs" dxfId="22" priority="10" operator="equal">
      <formula>"þ"</formula>
    </cfRule>
  </conditionalFormatting>
  <conditionalFormatting sqref="K37">
    <cfRule type="cellIs" dxfId="21" priority="7" operator="greaterThanOrEqual">
      <formula>$M37</formula>
    </cfRule>
  </conditionalFormatting>
  <conditionalFormatting sqref="N37">
    <cfRule type="cellIs" dxfId="20" priority="6" operator="equal">
      <formula>"þ"</formula>
    </cfRule>
  </conditionalFormatting>
  <conditionalFormatting sqref="D37">
    <cfRule type="cellIs" dxfId="19" priority="5" operator="equal">
      <formula>"þ"</formula>
    </cfRule>
  </conditionalFormatting>
  <conditionalFormatting sqref="K38">
    <cfRule type="cellIs" dxfId="18" priority="3" operator="greaterThanOrEqual">
      <formula>$M38</formula>
    </cfRule>
  </conditionalFormatting>
  <conditionalFormatting sqref="N38">
    <cfRule type="cellIs" dxfId="17" priority="2" operator="equal">
      <formula>"þ"</formula>
    </cfRule>
  </conditionalFormatting>
  <conditionalFormatting sqref="D38">
    <cfRule type="cellIs" dxfId="16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6.6992187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5" t="s">
        <v>0</v>
      </c>
      <c r="B1" s="85" t="s">
        <v>62</v>
      </c>
      <c r="C1" s="85" t="s">
        <v>37</v>
      </c>
      <c r="D1" s="86" t="s">
        <v>3</v>
      </c>
      <c r="E1" s="85" t="s">
        <v>102</v>
      </c>
      <c r="F1" s="18"/>
      <c r="G1" s="85" t="s">
        <v>0</v>
      </c>
      <c r="H1" s="85" t="s">
        <v>98</v>
      </c>
      <c r="I1" s="85" t="s">
        <v>37</v>
      </c>
      <c r="J1" s="86" t="s">
        <v>3</v>
      </c>
      <c r="K1" s="85" t="s">
        <v>102</v>
      </c>
    </row>
    <row r="2" spans="1:11" x14ac:dyDescent="0.3">
      <c r="A2" s="150" t="s">
        <v>116</v>
      </c>
      <c r="B2" s="5" t="s">
        <v>38</v>
      </c>
      <c r="C2" s="158">
        <v>4</v>
      </c>
      <c r="D2" s="88">
        <f t="shared" ref="D2:D7" ca="1" si="0">RANDBETWEEN(1,20)</f>
        <v>16</v>
      </c>
      <c r="E2" s="87">
        <f t="shared" ref="E2:E7" ca="1" si="1">D2+C2</f>
        <v>20</v>
      </c>
      <c r="G2" s="152" t="s">
        <v>154</v>
      </c>
      <c r="H2" s="5" t="s">
        <v>38</v>
      </c>
      <c r="I2" s="197"/>
      <c r="J2" s="45">
        <f t="shared" ref="J2:J4" ca="1" si="2">RANDBETWEEN(1,20)</f>
        <v>14</v>
      </c>
      <c r="K2" s="44">
        <f t="shared" ref="K2:K4" ca="1" si="3">J2+I2</f>
        <v>14</v>
      </c>
    </row>
    <row r="3" spans="1:11" x14ac:dyDescent="0.3">
      <c r="A3" s="149" t="s">
        <v>116</v>
      </c>
      <c r="B3" s="5" t="s">
        <v>39</v>
      </c>
      <c r="C3" s="158">
        <v>6</v>
      </c>
      <c r="D3" s="45">
        <f t="shared" ca="1" si="0"/>
        <v>9</v>
      </c>
      <c r="E3" s="44">
        <f t="shared" ca="1" si="1"/>
        <v>15</v>
      </c>
      <c r="G3" s="152" t="s">
        <v>154</v>
      </c>
      <c r="H3" s="5" t="s">
        <v>39</v>
      </c>
      <c r="I3" s="197"/>
      <c r="J3" s="45">
        <f t="shared" ca="1" si="2"/>
        <v>1</v>
      </c>
      <c r="K3" s="44">
        <f t="shared" ca="1" si="3"/>
        <v>1</v>
      </c>
    </row>
    <row r="4" spans="1:11" x14ac:dyDescent="0.3">
      <c r="A4" s="151" t="s">
        <v>116</v>
      </c>
      <c r="B4" s="89" t="s">
        <v>40</v>
      </c>
      <c r="C4" s="159">
        <v>8</v>
      </c>
      <c r="D4" s="47">
        <f t="shared" ca="1" si="0"/>
        <v>4</v>
      </c>
      <c r="E4" s="46">
        <f t="shared" ca="1" si="1"/>
        <v>12</v>
      </c>
      <c r="G4" s="153" t="s">
        <v>154</v>
      </c>
      <c r="H4" s="89" t="s">
        <v>40</v>
      </c>
      <c r="I4" s="198"/>
      <c r="J4" s="47">
        <f t="shared" ca="1" si="2"/>
        <v>20</v>
      </c>
      <c r="K4" s="46">
        <f t="shared" ca="1" si="3"/>
        <v>20</v>
      </c>
    </row>
    <row r="5" spans="1:11" x14ac:dyDescent="0.3">
      <c r="A5" s="150" t="s">
        <v>117</v>
      </c>
      <c r="B5" s="5" t="s">
        <v>38</v>
      </c>
      <c r="C5" s="158">
        <v>8</v>
      </c>
      <c r="D5" s="88">
        <f t="shared" ca="1" si="0"/>
        <v>9</v>
      </c>
      <c r="E5" s="87">
        <f t="shared" ca="1" si="1"/>
        <v>17</v>
      </c>
    </row>
    <row r="6" spans="1:11" x14ac:dyDescent="0.3">
      <c r="A6" s="149" t="s">
        <v>117</v>
      </c>
      <c r="B6" s="5" t="s">
        <v>39</v>
      </c>
      <c r="C6" s="158">
        <v>4</v>
      </c>
      <c r="D6" s="45">
        <f t="shared" ca="1" si="0"/>
        <v>3</v>
      </c>
      <c r="E6" s="44">
        <f t="shared" ca="1" si="1"/>
        <v>7</v>
      </c>
    </row>
    <row r="7" spans="1:11" x14ac:dyDescent="0.3">
      <c r="A7" s="151" t="s">
        <v>117</v>
      </c>
      <c r="B7" s="89" t="s">
        <v>40</v>
      </c>
      <c r="C7" s="159">
        <v>8</v>
      </c>
      <c r="D7" s="47">
        <f t="shared" ca="1" si="0"/>
        <v>17</v>
      </c>
      <c r="E7" s="46">
        <f t="shared" ca="1" si="1"/>
        <v>25</v>
      </c>
    </row>
    <row r="8" spans="1:11" x14ac:dyDescent="0.3">
      <c r="A8" s="150" t="s">
        <v>120</v>
      </c>
      <c r="B8" s="5" t="s">
        <v>38</v>
      </c>
      <c r="C8" s="158">
        <v>8</v>
      </c>
      <c r="D8" s="88">
        <f t="shared" ref="D8:D20" ca="1" si="4">RANDBETWEEN(1,20)</f>
        <v>3</v>
      </c>
      <c r="E8" s="87">
        <f t="shared" ref="E8:E16" ca="1" si="5">D8+C8</f>
        <v>11</v>
      </c>
    </row>
    <row r="9" spans="1:11" x14ac:dyDescent="0.3">
      <c r="A9" s="149" t="s">
        <v>120</v>
      </c>
      <c r="B9" s="5" t="s">
        <v>39</v>
      </c>
      <c r="C9" s="158">
        <v>6</v>
      </c>
      <c r="D9" s="45">
        <f t="shared" ca="1" si="4"/>
        <v>11</v>
      </c>
      <c r="E9" s="44">
        <f t="shared" ca="1" si="5"/>
        <v>17</v>
      </c>
    </row>
    <row r="10" spans="1:11" x14ac:dyDescent="0.3">
      <c r="A10" s="151" t="s">
        <v>120</v>
      </c>
      <c r="B10" s="89" t="s">
        <v>40</v>
      </c>
      <c r="C10" s="159">
        <v>4</v>
      </c>
      <c r="D10" s="47">
        <f t="shared" ca="1" si="4"/>
        <v>10</v>
      </c>
      <c r="E10" s="46">
        <f t="shared" ca="1" si="5"/>
        <v>14</v>
      </c>
    </row>
    <row r="11" spans="1:11" x14ac:dyDescent="0.3">
      <c r="A11" s="150" t="s">
        <v>119</v>
      </c>
      <c r="B11" s="5" t="s">
        <v>38</v>
      </c>
      <c r="C11" s="158">
        <v>2</v>
      </c>
      <c r="D11" s="88">
        <f t="shared" ca="1" si="4"/>
        <v>4</v>
      </c>
      <c r="E11" s="87">
        <f t="shared" ca="1" si="5"/>
        <v>6</v>
      </c>
    </row>
    <row r="12" spans="1:11" x14ac:dyDescent="0.3">
      <c r="A12" s="149" t="s">
        <v>119</v>
      </c>
      <c r="B12" s="5" t="s">
        <v>39</v>
      </c>
      <c r="C12" s="158">
        <v>5</v>
      </c>
      <c r="D12" s="45">
        <f t="shared" ca="1" si="4"/>
        <v>10</v>
      </c>
      <c r="E12" s="44">
        <f t="shared" ca="1" si="5"/>
        <v>15</v>
      </c>
    </row>
    <row r="13" spans="1:11" x14ac:dyDescent="0.3">
      <c r="A13" s="151" t="s">
        <v>119</v>
      </c>
      <c r="B13" s="89" t="s">
        <v>40</v>
      </c>
      <c r="C13" s="159">
        <v>1</v>
      </c>
      <c r="D13" s="47">
        <f t="shared" ca="1" si="4"/>
        <v>17</v>
      </c>
      <c r="E13" s="46">
        <f t="shared" ca="1" si="5"/>
        <v>18</v>
      </c>
    </row>
    <row r="14" spans="1:11" x14ac:dyDescent="0.3">
      <c r="A14" s="150" t="s">
        <v>118</v>
      </c>
      <c r="B14" s="5" t="s">
        <v>38</v>
      </c>
      <c r="C14" s="158">
        <v>2</v>
      </c>
      <c r="D14" s="88">
        <f t="shared" ca="1" si="4"/>
        <v>9</v>
      </c>
      <c r="E14" s="87">
        <f t="shared" ca="1" si="5"/>
        <v>11</v>
      </c>
    </row>
    <row r="15" spans="1:11" x14ac:dyDescent="0.3">
      <c r="A15" s="149" t="s">
        <v>118</v>
      </c>
      <c r="B15" s="5" t="s">
        <v>39</v>
      </c>
      <c r="C15" s="158">
        <v>1</v>
      </c>
      <c r="D15" s="45">
        <f t="shared" ca="1" si="4"/>
        <v>5</v>
      </c>
      <c r="E15" s="44">
        <f t="shared" ca="1" si="5"/>
        <v>6</v>
      </c>
    </row>
    <row r="16" spans="1:11" x14ac:dyDescent="0.3">
      <c r="A16" s="151" t="s">
        <v>118</v>
      </c>
      <c r="B16" s="89" t="s">
        <v>40</v>
      </c>
      <c r="C16" s="159">
        <v>0</v>
      </c>
      <c r="D16" s="47">
        <f t="shared" ca="1" si="4"/>
        <v>15</v>
      </c>
      <c r="E16" s="46">
        <f t="shared" ca="1" si="5"/>
        <v>15</v>
      </c>
    </row>
    <row r="17" spans="1:5" x14ac:dyDescent="0.3">
      <c r="A17" s="149" t="s">
        <v>155</v>
      </c>
      <c r="B17" s="5" t="s">
        <v>39</v>
      </c>
      <c r="C17" s="158">
        <v>5</v>
      </c>
      <c r="D17" s="45">
        <f t="shared" ca="1" si="4"/>
        <v>2</v>
      </c>
      <c r="E17" s="44">
        <f t="shared" ref="E17" ca="1" si="6">D17+C17</f>
        <v>7</v>
      </c>
    </row>
    <row r="18" spans="1:5" x14ac:dyDescent="0.3">
      <c r="A18" s="149" t="s">
        <v>155</v>
      </c>
      <c r="B18" s="5" t="s">
        <v>40</v>
      </c>
      <c r="C18" s="158">
        <v>1</v>
      </c>
      <c r="D18" s="45">
        <f t="shared" ca="1" si="4"/>
        <v>19</v>
      </c>
      <c r="E18" s="44">
        <f t="shared" ref="E18" ca="1" si="7">D18+C18</f>
        <v>20</v>
      </c>
    </row>
    <row r="19" spans="1:5" x14ac:dyDescent="0.3">
      <c r="A19" s="149" t="s">
        <v>158</v>
      </c>
      <c r="B19" s="5" t="s">
        <v>159</v>
      </c>
      <c r="C19" s="158">
        <v>6</v>
      </c>
      <c r="D19" s="45">
        <f t="shared" ca="1" si="4"/>
        <v>1</v>
      </c>
      <c r="E19" s="44">
        <f t="shared" ref="E19" ca="1" si="8">D19+C19</f>
        <v>7</v>
      </c>
    </row>
    <row r="20" spans="1:5" x14ac:dyDescent="0.3">
      <c r="A20" s="151" t="s">
        <v>158</v>
      </c>
      <c r="B20" s="89" t="s">
        <v>184</v>
      </c>
      <c r="C20" s="159">
        <v>6</v>
      </c>
      <c r="D20" s="47">
        <f t="shared" ca="1" si="4"/>
        <v>10</v>
      </c>
      <c r="E20" s="46">
        <f t="shared" ref="E20" ca="1" si="9">D20+C20</f>
        <v>16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6"/>
  <sheetViews>
    <sheetView showGridLines="0" zoomScaleNormal="100" workbookViewId="0">
      <pane xSplit="1" ySplit="1" topLeftCell="C2" activePane="bottomRight" state="frozen"/>
      <selection pane="topRight"/>
      <selection pane="bottomLeft"/>
      <selection pane="bottomRight" activeCell="C2" sqref="C2"/>
    </sheetView>
  </sheetViews>
  <sheetFormatPr defaultColWidth="9.69921875" defaultRowHeight="15.6" x14ac:dyDescent="0.3"/>
  <cols>
    <col min="1" max="1" width="17.59765625" style="1" bestFit="1" customWidth="1"/>
    <col min="2" max="2" width="3.3984375" style="1" hidden="1" customWidth="1"/>
    <col min="3" max="3" width="3.5976562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8.59765625" style="48" customWidth="1"/>
    <col min="8" max="8" width="2.8984375" style="48" bestFit="1" customWidth="1"/>
    <col min="9" max="9" width="6.199218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8" style="5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16384" width="9.69921875" style="48"/>
  </cols>
  <sheetData>
    <row r="1" spans="1:29" s="16" customFormat="1" ht="32.4" thickTop="1" thickBot="1" x14ac:dyDescent="0.35">
      <c r="A1" s="30" t="s">
        <v>0</v>
      </c>
      <c r="B1" s="147" t="s">
        <v>99</v>
      </c>
      <c r="C1" s="49" t="s">
        <v>42</v>
      </c>
      <c r="D1" s="50" t="s">
        <v>41</v>
      </c>
      <c r="E1" s="51" t="s">
        <v>43</v>
      </c>
      <c r="F1" s="42" t="s">
        <v>64</v>
      </c>
      <c r="G1" s="40" t="s">
        <v>44</v>
      </c>
      <c r="H1" s="41"/>
      <c r="I1" s="29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25" t="s">
        <v>68</v>
      </c>
      <c r="Q1" s="52" t="s">
        <v>65</v>
      </c>
      <c r="R1" s="26" t="s">
        <v>52</v>
      </c>
      <c r="S1" s="27" t="s">
        <v>53</v>
      </c>
      <c r="T1" s="28" t="s">
        <v>66</v>
      </c>
      <c r="U1" s="23" t="s">
        <v>69</v>
      </c>
      <c r="V1" s="31" t="s">
        <v>54</v>
      </c>
      <c r="W1" s="32" t="s">
        <v>55</v>
      </c>
      <c r="X1" s="35" t="s">
        <v>56</v>
      </c>
      <c r="Y1" s="53" t="s">
        <v>67</v>
      </c>
      <c r="Z1" s="36" t="s">
        <v>57</v>
      </c>
      <c r="AA1" s="34" t="s">
        <v>58</v>
      </c>
      <c r="AB1" s="32" t="s">
        <v>59</v>
      </c>
      <c r="AC1" s="33" t="s">
        <v>60</v>
      </c>
    </row>
    <row r="2" spans="1:29" ht="16.2" thickTop="1" x14ac:dyDescent="0.3">
      <c r="A2" s="94" t="s">
        <v>97</v>
      </c>
      <c r="B2" s="148">
        <v>1</v>
      </c>
      <c r="C2" s="90">
        <v>16</v>
      </c>
      <c r="D2" s="160">
        <v>21</v>
      </c>
      <c r="E2" s="95">
        <v>24</v>
      </c>
      <c r="F2" s="96">
        <v>0</v>
      </c>
      <c r="G2" s="139" t="s">
        <v>61</v>
      </c>
      <c r="H2" s="97">
        <v>0</v>
      </c>
      <c r="I2" s="98"/>
      <c r="J2" s="99">
        <v>2</v>
      </c>
      <c r="K2" s="100"/>
      <c r="L2" s="142"/>
      <c r="M2" s="146"/>
      <c r="N2" s="141" t="s">
        <v>113</v>
      </c>
      <c r="O2" s="102"/>
      <c r="P2" s="103"/>
      <c r="Q2" s="145" t="s">
        <v>96</v>
      </c>
      <c r="R2" s="143" t="s">
        <v>96</v>
      </c>
      <c r="S2" s="105"/>
      <c r="T2" s="106"/>
      <c r="U2" s="107"/>
      <c r="V2" s="91"/>
      <c r="W2" s="92">
        <f t="shared" ref="W2:W4" si="0">SUM(I2:U2)</f>
        <v>2</v>
      </c>
      <c r="X2" s="108"/>
      <c r="Y2" s="109"/>
      <c r="Z2" s="110"/>
      <c r="AA2" s="93">
        <v>53</v>
      </c>
      <c r="AB2" s="56">
        <f t="shared" ref="AB2:AB3" si="1">SUM(Z2:AA2)-(W2+X2)</f>
        <v>51</v>
      </c>
      <c r="AC2" s="140">
        <f t="shared" ref="AC2:AC3" si="2">SMALL(AA2:AB2,1)+Y2</f>
        <v>51</v>
      </c>
    </row>
    <row r="3" spans="1:29" x14ac:dyDescent="0.3">
      <c r="A3" s="94" t="s">
        <v>104</v>
      </c>
      <c r="B3" s="148">
        <v>1</v>
      </c>
      <c r="C3" s="90">
        <f>13</f>
        <v>13</v>
      </c>
      <c r="D3" s="204">
        <v>26</v>
      </c>
      <c r="E3" s="205">
        <f>23</f>
        <v>23</v>
      </c>
      <c r="F3" s="96">
        <v>0</v>
      </c>
      <c r="G3" s="139" t="s">
        <v>61</v>
      </c>
      <c r="H3" s="97">
        <v>0</v>
      </c>
      <c r="I3" s="98"/>
      <c r="J3" s="99">
        <v>3</v>
      </c>
      <c r="K3" s="100"/>
      <c r="L3" s="142"/>
      <c r="M3" s="146"/>
      <c r="N3" s="141" t="s">
        <v>112</v>
      </c>
      <c r="O3" s="102"/>
      <c r="P3" s="103"/>
      <c r="Q3" s="145" t="s">
        <v>96</v>
      </c>
      <c r="R3" s="143" t="s">
        <v>96</v>
      </c>
      <c r="S3" s="105"/>
      <c r="T3" s="106"/>
      <c r="U3" s="107"/>
      <c r="V3" s="91"/>
      <c r="W3" s="92">
        <f t="shared" si="0"/>
        <v>3</v>
      </c>
      <c r="X3" s="108"/>
      <c r="Y3" s="109"/>
      <c r="Z3" s="110"/>
      <c r="AA3" s="93">
        <v>71</v>
      </c>
      <c r="AB3" s="56">
        <f t="shared" si="1"/>
        <v>68</v>
      </c>
      <c r="AC3" s="140">
        <f t="shared" si="2"/>
        <v>68</v>
      </c>
    </row>
    <row r="4" spans="1:29" x14ac:dyDescent="0.3">
      <c r="A4" s="194" t="s">
        <v>168</v>
      </c>
      <c r="B4" s="196">
        <v>1</v>
      </c>
      <c r="C4" s="90">
        <v>15</v>
      </c>
      <c r="D4" s="111">
        <v>19</v>
      </c>
      <c r="E4" s="95">
        <v>22</v>
      </c>
      <c r="F4" s="96">
        <v>0</v>
      </c>
      <c r="G4" s="139" t="s">
        <v>61</v>
      </c>
      <c r="H4" s="97">
        <v>0</v>
      </c>
      <c r="I4" s="98"/>
      <c r="J4" s="99"/>
      <c r="K4" s="100"/>
      <c r="L4" s="142"/>
      <c r="M4" s="146"/>
      <c r="N4" s="101"/>
      <c r="O4" s="102"/>
      <c r="P4" s="103"/>
      <c r="Q4" s="145"/>
      <c r="R4" s="143"/>
      <c r="S4" s="105"/>
      <c r="T4" s="106"/>
      <c r="U4" s="107"/>
      <c r="V4" s="91"/>
      <c r="W4" s="92">
        <f t="shared" si="0"/>
        <v>0</v>
      </c>
      <c r="X4" s="108"/>
      <c r="Y4" s="109"/>
      <c r="Z4" s="110"/>
      <c r="AA4" s="93"/>
      <c r="AB4" s="56">
        <f t="shared" ref="AB4" si="3">SUM(Z4:AA4)-(W4+X4)</f>
        <v>0</v>
      </c>
      <c r="AC4" s="140">
        <f t="shared" ref="AC4:AC6" si="4">SMALL(AA4:AB4,1)+Y4</f>
        <v>0</v>
      </c>
    </row>
    <row r="5" spans="1:29" x14ac:dyDescent="0.3">
      <c r="A5" s="194" t="s">
        <v>169</v>
      </c>
      <c r="B5" s="196"/>
      <c r="C5" s="90">
        <v>16</v>
      </c>
      <c r="D5" s="111">
        <v>23</v>
      </c>
      <c r="E5" s="95">
        <v>26</v>
      </c>
      <c r="F5" s="96">
        <v>0</v>
      </c>
      <c r="G5" s="139" t="s">
        <v>61</v>
      </c>
      <c r="H5" s="97">
        <v>0</v>
      </c>
      <c r="I5" s="98"/>
      <c r="J5" s="99"/>
      <c r="K5" s="100"/>
      <c r="L5" s="142"/>
      <c r="M5" s="146"/>
      <c r="N5" s="101"/>
      <c r="O5" s="102"/>
      <c r="P5" s="103"/>
      <c r="Q5" s="145"/>
      <c r="R5" s="143"/>
      <c r="S5" s="105"/>
      <c r="T5" s="106"/>
      <c r="U5" s="107"/>
      <c r="V5" s="91"/>
      <c r="W5" s="92">
        <f t="shared" ref="W5:W6" si="5">SUM(I5:U5)</f>
        <v>0</v>
      </c>
      <c r="X5" s="108"/>
      <c r="Y5" s="109"/>
      <c r="Z5" s="110"/>
      <c r="AA5" s="93"/>
      <c r="AB5" s="56">
        <f t="shared" ref="AB5:AB6" si="6">SUM(Z5:AA5)-(W5+X5)</f>
        <v>0</v>
      </c>
      <c r="AC5" s="140">
        <f t="shared" si="4"/>
        <v>0</v>
      </c>
    </row>
    <row r="6" spans="1:29" x14ac:dyDescent="0.3">
      <c r="A6" s="194" t="s">
        <v>170</v>
      </c>
      <c r="B6" s="196"/>
      <c r="C6" s="203">
        <f>16+3</f>
        <v>19</v>
      </c>
      <c r="D6" s="111">
        <v>18</v>
      </c>
      <c r="E6" s="203">
        <f>16+3</f>
        <v>19</v>
      </c>
      <c r="F6" s="96">
        <v>0</v>
      </c>
      <c r="G6" s="139" t="s">
        <v>61</v>
      </c>
      <c r="H6" s="97">
        <v>0</v>
      </c>
      <c r="I6" s="98"/>
      <c r="J6" s="99"/>
      <c r="K6" s="100"/>
      <c r="L6" s="142"/>
      <c r="M6" s="146"/>
      <c r="N6" s="101"/>
      <c r="O6" s="102"/>
      <c r="P6" s="103"/>
      <c r="Q6" s="145"/>
      <c r="R6" s="143"/>
      <c r="S6" s="105"/>
      <c r="T6" s="106"/>
      <c r="U6" s="107"/>
      <c r="V6" s="91"/>
      <c r="W6" s="92">
        <f t="shared" si="5"/>
        <v>0</v>
      </c>
      <c r="X6" s="108"/>
      <c r="Y6" s="109"/>
      <c r="Z6" s="110"/>
      <c r="AA6" s="93"/>
      <c r="AB6" s="56">
        <f t="shared" si="6"/>
        <v>0</v>
      </c>
      <c r="AC6" s="140">
        <f t="shared" si="4"/>
        <v>0</v>
      </c>
    </row>
    <row r="7" spans="1:29" x14ac:dyDescent="0.3">
      <c r="A7" s="161" t="s">
        <v>210</v>
      </c>
      <c r="B7" s="162">
        <v>2</v>
      </c>
      <c r="C7" s="90">
        <v>13</v>
      </c>
      <c r="D7" s="111">
        <v>15</v>
      </c>
      <c r="E7" s="95">
        <v>18</v>
      </c>
      <c r="F7" s="96">
        <v>15</v>
      </c>
      <c r="G7" s="139" t="s">
        <v>61</v>
      </c>
      <c r="H7" s="97">
        <v>0</v>
      </c>
      <c r="I7" s="98"/>
      <c r="J7" s="99">
        <v>13</v>
      </c>
      <c r="K7" s="100"/>
      <c r="L7" s="142"/>
      <c r="M7" s="146"/>
      <c r="N7" s="101"/>
      <c r="O7" s="102"/>
      <c r="P7" s="187" t="s">
        <v>96</v>
      </c>
      <c r="Q7" s="104">
        <v>9</v>
      </c>
      <c r="R7" s="112"/>
      <c r="S7" s="188" t="s">
        <v>96</v>
      </c>
      <c r="T7" s="106"/>
      <c r="U7" s="107"/>
      <c r="V7" s="91"/>
      <c r="W7" s="92">
        <f t="shared" ref="W7:W10" si="7">SUM(I7:U7)</f>
        <v>22</v>
      </c>
      <c r="X7" s="108"/>
      <c r="Y7" s="109"/>
      <c r="Z7" s="110"/>
      <c r="AA7" s="93">
        <v>30</v>
      </c>
      <c r="AB7" s="56">
        <f t="shared" ref="AB7:AB10" si="8">SUM(Z7:AA7)-(W7+X7)</f>
        <v>8</v>
      </c>
      <c r="AC7" s="140">
        <f t="shared" ref="AC7:AC10" si="9">SMALL(AA7:AB7,1)+Y7</f>
        <v>8</v>
      </c>
    </row>
    <row r="8" spans="1:29" x14ac:dyDescent="0.3">
      <c r="A8" s="161" t="s">
        <v>116</v>
      </c>
      <c r="B8" s="162">
        <v>2</v>
      </c>
      <c r="C8" s="90">
        <v>13</v>
      </c>
      <c r="D8" s="111">
        <v>15</v>
      </c>
      <c r="E8" s="95">
        <v>18</v>
      </c>
      <c r="F8" s="96">
        <v>15</v>
      </c>
      <c r="G8" s="139" t="s">
        <v>61</v>
      </c>
      <c r="H8" s="97">
        <v>0</v>
      </c>
      <c r="I8" s="98"/>
      <c r="J8" s="99"/>
      <c r="K8" s="100">
        <v>1</v>
      </c>
      <c r="L8" s="142">
        <v>2</v>
      </c>
      <c r="M8" s="146">
        <v>16</v>
      </c>
      <c r="N8" s="101">
        <v>3</v>
      </c>
      <c r="O8" s="102">
        <v>3</v>
      </c>
      <c r="P8" s="187" t="s">
        <v>96</v>
      </c>
      <c r="Q8" s="104">
        <v>18</v>
      </c>
      <c r="R8" s="112"/>
      <c r="S8" s="188" t="s">
        <v>96</v>
      </c>
      <c r="T8" s="106"/>
      <c r="U8" s="107"/>
      <c r="V8" s="91"/>
      <c r="W8" s="92">
        <f t="shared" ref="W8" si="10">SUM(I8:U8)</f>
        <v>43</v>
      </c>
      <c r="X8" s="108"/>
      <c r="Y8" s="109"/>
      <c r="Z8" s="110"/>
      <c r="AA8" s="93">
        <v>30</v>
      </c>
      <c r="AB8" s="56">
        <f t="shared" ref="AB8" si="11">SUM(Z8:AA8)-(W8+X8)</f>
        <v>-13</v>
      </c>
      <c r="AC8" s="140">
        <f t="shared" ref="AC8" si="12">SMALL(AA8:AB8,1)+Y8</f>
        <v>-13</v>
      </c>
    </row>
    <row r="9" spans="1:29" x14ac:dyDescent="0.3">
      <c r="A9" s="161" t="s">
        <v>117</v>
      </c>
      <c r="B9" s="162">
        <v>2</v>
      </c>
      <c r="C9" s="90">
        <v>13</v>
      </c>
      <c r="D9" s="111">
        <v>17</v>
      </c>
      <c r="E9" s="95">
        <v>20</v>
      </c>
      <c r="F9" s="96">
        <v>0</v>
      </c>
      <c r="G9" s="139" t="s">
        <v>121</v>
      </c>
      <c r="H9" s="97">
        <v>1</v>
      </c>
      <c r="I9" s="98"/>
      <c r="J9" s="99"/>
      <c r="K9" s="100">
        <v>1</v>
      </c>
      <c r="L9" s="142">
        <v>4</v>
      </c>
      <c r="M9" s="146">
        <v>35</v>
      </c>
      <c r="N9" s="101">
        <v>6</v>
      </c>
      <c r="O9" s="102">
        <v>7</v>
      </c>
      <c r="P9" s="187" t="s">
        <v>96</v>
      </c>
      <c r="Q9" s="104">
        <v>14</v>
      </c>
      <c r="R9" s="112"/>
      <c r="S9" s="188" t="s">
        <v>96</v>
      </c>
      <c r="T9" s="106"/>
      <c r="U9" s="107"/>
      <c r="V9" s="91"/>
      <c r="W9" s="92">
        <f t="shared" si="7"/>
        <v>67</v>
      </c>
      <c r="X9" s="108"/>
      <c r="Y9" s="109"/>
      <c r="Z9" s="110"/>
      <c r="AA9" s="93">
        <v>38</v>
      </c>
      <c r="AB9" s="56">
        <f t="shared" si="8"/>
        <v>-29</v>
      </c>
      <c r="AC9" s="140">
        <f t="shared" si="9"/>
        <v>-29</v>
      </c>
    </row>
    <row r="10" spans="1:29" x14ac:dyDescent="0.3">
      <c r="A10" s="161" t="s">
        <v>122</v>
      </c>
      <c r="B10" s="162">
        <v>2</v>
      </c>
      <c r="C10" s="90">
        <v>12</v>
      </c>
      <c r="D10" s="111">
        <v>16</v>
      </c>
      <c r="E10" s="95">
        <v>18</v>
      </c>
      <c r="F10" s="96">
        <v>0</v>
      </c>
      <c r="G10" s="139" t="s">
        <v>61</v>
      </c>
      <c r="H10" s="97">
        <v>0</v>
      </c>
      <c r="I10" s="98"/>
      <c r="J10" s="99"/>
      <c r="K10" s="100">
        <v>1</v>
      </c>
      <c r="L10" s="142">
        <v>4</v>
      </c>
      <c r="M10" s="146">
        <v>8</v>
      </c>
      <c r="N10" s="101">
        <v>16</v>
      </c>
      <c r="O10" s="102">
        <v>7</v>
      </c>
      <c r="P10" s="187" t="s">
        <v>96</v>
      </c>
      <c r="Q10" s="104"/>
      <c r="R10" s="112"/>
      <c r="S10" s="188" t="s">
        <v>96</v>
      </c>
      <c r="T10" s="106"/>
      <c r="U10" s="107"/>
      <c r="V10" s="91"/>
      <c r="W10" s="92">
        <f t="shared" si="7"/>
        <v>36</v>
      </c>
      <c r="X10" s="108"/>
      <c r="Y10" s="109"/>
      <c r="Z10" s="110"/>
      <c r="AA10" s="93">
        <v>31</v>
      </c>
      <c r="AB10" s="56">
        <f t="shared" si="8"/>
        <v>-5</v>
      </c>
      <c r="AC10" s="140">
        <f t="shared" si="9"/>
        <v>-5</v>
      </c>
    </row>
    <row r="11" spans="1:29" x14ac:dyDescent="0.3">
      <c r="A11" s="161" t="s">
        <v>123</v>
      </c>
      <c r="B11" s="162">
        <v>2</v>
      </c>
      <c r="C11" s="90">
        <v>13</v>
      </c>
      <c r="D11" s="111">
        <v>16</v>
      </c>
      <c r="E11" s="95">
        <v>19</v>
      </c>
      <c r="F11" s="96">
        <v>0</v>
      </c>
      <c r="G11" s="139" t="s">
        <v>61</v>
      </c>
      <c r="H11" s="97">
        <v>0</v>
      </c>
      <c r="I11" s="98"/>
      <c r="J11" s="99"/>
      <c r="K11" s="100"/>
      <c r="L11" s="142"/>
      <c r="M11" s="146">
        <v>14</v>
      </c>
      <c r="N11" s="101"/>
      <c r="O11" s="102"/>
      <c r="P11" s="187" t="s">
        <v>96</v>
      </c>
      <c r="Q11" s="104">
        <v>3</v>
      </c>
      <c r="R11" s="112"/>
      <c r="S11" s="188" t="s">
        <v>96</v>
      </c>
      <c r="T11" s="106"/>
      <c r="U11" s="107"/>
      <c r="V11" s="91"/>
      <c r="W11" s="92">
        <f t="shared" ref="W11" si="13">SUM(I11:U11)</f>
        <v>17</v>
      </c>
      <c r="X11" s="108"/>
      <c r="Y11" s="109"/>
      <c r="Z11" s="110"/>
      <c r="AA11" s="93">
        <v>28</v>
      </c>
      <c r="AB11" s="56">
        <f t="shared" ref="AB11" si="14">SUM(Z11:AA11)-(W11+X11)</f>
        <v>11</v>
      </c>
      <c r="AC11" s="140">
        <f t="shared" ref="AC11" si="15">SMALL(AA11:AB11,1)+Y11</f>
        <v>11</v>
      </c>
    </row>
    <row r="12" spans="1:29" x14ac:dyDescent="0.3">
      <c r="A12" s="161" t="s">
        <v>186</v>
      </c>
      <c r="B12" s="162">
        <v>2</v>
      </c>
      <c r="C12" s="90">
        <v>12</v>
      </c>
      <c r="D12" s="111">
        <v>16</v>
      </c>
      <c r="E12" s="95">
        <v>18</v>
      </c>
      <c r="F12" s="96">
        <v>0</v>
      </c>
      <c r="G12" s="139" t="s">
        <v>61</v>
      </c>
      <c r="H12" s="97">
        <v>0</v>
      </c>
      <c r="I12" s="98"/>
      <c r="J12" s="99"/>
      <c r="K12" s="100">
        <v>1</v>
      </c>
      <c r="L12" s="142">
        <v>4</v>
      </c>
      <c r="M12" s="146">
        <v>8</v>
      </c>
      <c r="N12" s="101">
        <v>6</v>
      </c>
      <c r="O12" s="102">
        <v>7</v>
      </c>
      <c r="P12" s="187" t="s">
        <v>96</v>
      </c>
      <c r="Q12" s="104">
        <v>18</v>
      </c>
      <c r="R12" s="112"/>
      <c r="S12" s="188" t="s">
        <v>96</v>
      </c>
      <c r="T12" s="106"/>
      <c r="U12" s="107"/>
      <c r="V12" s="91"/>
      <c r="W12" s="92">
        <f t="shared" ref="W12" si="16">SUM(I12:U12)</f>
        <v>44</v>
      </c>
      <c r="X12" s="108"/>
      <c r="Y12" s="109"/>
      <c r="Z12" s="110"/>
      <c r="AA12" s="93">
        <v>31</v>
      </c>
      <c r="AB12" s="56">
        <f t="shared" ref="AB12" si="17">SUM(Z12:AA12)-(W12+X12)</f>
        <v>-13</v>
      </c>
      <c r="AC12" s="140">
        <f t="shared" ref="AC12:AC15" si="18">SMALL(AA12:AB12,1)+Y12</f>
        <v>-13</v>
      </c>
    </row>
    <row r="13" spans="1:29" x14ac:dyDescent="0.3">
      <c r="A13" s="161" t="s">
        <v>187</v>
      </c>
      <c r="B13" s="162">
        <v>2</v>
      </c>
      <c r="C13" s="90">
        <v>13</v>
      </c>
      <c r="D13" s="111">
        <v>16</v>
      </c>
      <c r="E13" s="95">
        <v>19</v>
      </c>
      <c r="F13" s="96">
        <v>0</v>
      </c>
      <c r="G13" s="139" t="s">
        <v>61</v>
      </c>
      <c r="H13" s="97">
        <v>0</v>
      </c>
      <c r="I13" s="98"/>
      <c r="J13" s="99"/>
      <c r="K13" s="100"/>
      <c r="L13" s="142"/>
      <c r="M13" s="146"/>
      <c r="N13" s="101"/>
      <c r="O13" s="102"/>
      <c r="P13" s="187" t="s">
        <v>96</v>
      </c>
      <c r="Q13" s="104">
        <v>12</v>
      </c>
      <c r="R13" s="112"/>
      <c r="S13" s="188" t="s">
        <v>96</v>
      </c>
      <c r="T13" s="106"/>
      <c r="U13" s="107"/>
      <c r="V13" s="91"/>
      <c r="W13" s="92">
        <f t="shared" ref="W13:W15" si="19">SUM(I13:U13)</f>
        <v>12</v>
      </c>
      <c r="X13" s="108"/>
      <c r="Y13" s="109"/>
      <c r="Z13" s="110"/>
      <c r="AA13" s="93">
        <v>28</v>
      </c>
      <c r="AB13" s="56">
        <f t="shared" ref="AB13:AB15" si="20">SUM(Z13:AA13)-(W13+X13)</f>
        <v>16</v>
      </c>
      <c r="AC13" s="140">
        <f t="shared" si="18"/>
        <v>16</v>
      </c>
    </row>
    <row r="14" spans="1:29" x14ac:dyDescent="0.3">
      <c r="A14" s="161" t="s">
        <v>124</v>
      </c>
      <c r="B14" s="162">
        <v>2</v>
      </c>
      <c r="C14" s="90">
        <v>15</v>
      </c>
      <c r="D14" s="111">
        <v>15</v>
      </c>
      <c r="E14" s="95">
        <v>20</v>
      </c>
      <c r="F14" s="96">
        <v>0</v>
      </c>
      <c r="G14" s="139" t="s">
        <v>61</v>
      </c>
      <c r="H14" s="97">
        <v>0</v>
      </c>
      <c r="I14" s="98"/>
      <c r="J14" s="99"/>
      <c r="K14" s="100"/>
      <c r="L14" s="142"/>
      <c r="M14" s="146"/>
      <c r="N14" s="101">
        <v>8</v>
      </c>
      <c r="O14" s="102"/>
      <c r="P14" s="187" t="s">
        <v>96</v>
      </c>
      <c r="Q14" s="104">
        <v>18</v>
      </c>
      <c r="R14" s="112"/>
      <c r="S14" s="188" t="s">
        <v>96</v>
      </c>
      <c r="T14" s="106"/>
      <c r="U14" s="107"/>
      <c r="V14" s="91"/>
      <c r="W14" s="92">
        <f t="shared" si="19"/>
        <v>26</v>
      </c>
      <c r="X14" s="108"/>
      <c r="Y14" s="109"/>
      <c r="Z14" s="110"/>
      <c r="AA14" s="93">
        <v>23</v>
      </c>
      <c r="AB14" s="56">
        <f t="shared" si="20"/>
        <v>-3</v>
      </c>
      <c r="AC14" s="140">
        <f t="shared" si="18"/>
        <v>-3</v>
      </c>
    </row>
    <row r="15" spans="1:29" x14ac:dyDescent="0.3">
      <c r="A15" s="161" t="s">
        <v>125</v>
      </c>
      <c r="B15" s="162">
        <v>2</v>
      </c>
      <c r="C15" s="90">
        <v>13</v>
      </c>
      <c r="D15" s="111">
        <v>15</v>
      </c>
      <c r="E15" s="95">
        <v>18</v>
      </c>
      <c r="F15" s="96">
        <v>0</v>
      </c>
      <c r="G15" s="139" t="s">
        <v>61</v>
      </c>
      <c r="H15" s="97">
        <v>0</v>
      </c>
      <c r="I15" s="98"/>
      <c r="J15" s="99"/>
      <c r="K15" s="100">
        <v>1</v>
      </c>
      <c r="L15" s="142">
        <v>4</v>
      </c>
      <c r="M15" s="146">
        <v>8</v>
      </c>
      <c r="N15" s="101">
        <v>6</v>
      </c>
      <c r="O15" s="102">
        <v>7</v>
      </c>
      <c r="P15" s="187" t="s">
        <v>96</v>
      </c>
      <c r="Q15" s="104"/>
      <c r="R15" s="112"/>
      <c r="S15" s="188" t="s">
        <v>96</v>
      </c>
      <c r="T15" s="106"/>
      <c r="U15" s="107"/>
      <c r="V15" s="91"/>
      <c r="W15" s="92">
        <f t="shared" si="19"/>
        <v>26</v>
      </c>
      <c r="X15" s="108"/>
      <c r="Y15" s="109"/>
      <c r="Z15" s="110"/>
      <c r="AA15" s="93">
        <v>19</v>
      </c>
      <c r="AB15" s="56">
        <f t="shared" si="20"/>
        <v>-7</v>
      </c>
      <c r="AC15" s="140">
        <f t="shared" si="18"/>
        <v>-7</v>
      </c>
    </row>
    <row r="16" spans="1:29" x14ac:dyDescent="0.3">
      <c r="A16" s="161" t="s">
        <v>188</v>
      </c>
      <c r="B16" s="162">
        <v>2</v>
      </c>
      <c r="C16" s="90">
        <v>15</v>
      </c>
      <c r="D16" s="111">
        <v>15</v>
      </c>
      <c r="E16" s="95">
        <v>20</v>
      </c>
      <c r="F16" s="96">
        <v>0</v>
      </c>
      <c r="G16" s="139" t="s">
        <v>61</v>
      </c>
      <c r="H16" s="97">
        <v>0</v>
      </c>
      <c r="I16" s="98"/>
      <c r="J16" s="99"/>
      <c r="K16" s="100">
        <v>1</v>
      </c>
      <c r="L16" s="142">
        <v>4</v>
      </c>
      <c r="M16" s="146">
        <v>24</v>
      </c>
      <c r="N16" s="101">
        <v>6</v>
      </c>
      <c r="O16" s="102">
        <v>7</v>
      </c>
      <c r="P16" s="187" t="s">
        <v>96</v>
      </c>
      <c r="Q16" s="104"/>
      <c r="R16" s="112"/>
      <c r="S16" s="188" t="s">
        <v>96</v>
      </c>
      <c r="T16" s="106"/>
      <c r="U16" s="107"/>
      <c r="V16" s="91"/>
      <c r="W16" s="92">
        <f t="shared" ref="W16:W17" si="21">SUM(I16:U16)</f>
        <v>42</v>
      </c>
      <c r="X16" s="108"/>
      <c r="Y16" s="109"/>
      <c r="Z16" s="110"/>
      <c r="AA16" s="93">
        <v>23</v>
      </c>
      <c r="AB16" s="56">
        <f t="shared" ref="AB16:AB17" si="22">SUM(Z16:AA16)-(W16+X16)</f>
        <v>-19</v>
      </c>
      <c r="AC16" s="140">
        <f t="shared" ref="AC16:AC17" si="23">SMALL(AA16:AB16,1)+Y16</f>
        <v>-19</v>
      </c>
    </row>
    <row r="17" spans="1:29" x14ac:dyDescent="0.3">
      <c r="A17" s="161" t="s">
        <v>189</v>
      </c>
      <c r="B17" s="162">
        <v>2</v>
      </c>
      <c r="C17" s="90">
        <v>13</v>
      </c>
      <c r="D17" s="111">
        <v>15</v>
      </c>
      <c r="E17" s="95">
        <v>18</v>
      </c>
      <c r="F17" s="96">
        <v>0</v>
      </c>
      <c r="G17" s="139" t="s">
        <v>61</v>
      </c>
      <c r="H17" s="97">
        <v>0</v>
      </c>
      <c r="I17" s="98"/>
      <c r="J17" s="99"/>
      <c r="K17" s="100"/>
      <c r="L17" s="142"/>
      <c r="M17" s="146">
        <v>13</v>
      </c>
      <c r="N17" s="101"/>
      <c r="O17" s="102"/>
      <c r="P17" s="187" t="s">
        <v>96</v>
      </c>
      <c r="Q17" s="104">
        <v>18</v>
      </c>
      <c r="R17" s="112"/>
      <c r="S17" s="188" t="s">
        <v>96</v>
      </c>
      <c r="T17" s="106"/>
      <c r="U17" s="107"/>
      <c r="V17" s="91"/>
      <c r="W17" s="92">
        <f t="shared" si="21"/>
        <v>31</v>
      </c>
      <c r="X17" s="108"/>
      <c r="Y17" s="109"/>
      <c r="Z17" s="110"/>
      <c r="AA17" s="93">
        <v>19</v>
      </c>
      <c r="AB17" s="56">
        <f t="shared" si="22"/>
        <v>-12</v>
      </c>
      <c r="AC17" s="140">
        <f t="shared" si="23"/>
        <v>-12</v>
      </c>
    </row>
    <row r="18" spans="1:29" x14ac:dyDescent="0.3">
      <c r="A18" s="161" t="s">
        <v>190</v>
      </c>
      <c r="B18" s="162">
        <v>2</v>
      </c>
      <c r="C18" s="90">
        <v>15</v>
      </c>
      <c r="D18" s="111">
        <v>15</v>
      </c>
      <c r="E18" s="95">
        <v>20</v>
      </c>
      <c r="F18" s="96">
        <v>0</v>
      </c>
      <c r="G18" s="139" t="s">
        <v>61</v>
      </c>
      <c r="H18" s="97">
        <v>0</v>
      </c>
      <c r="I18" s="98"/>
      <c r="J18" s="99"/>
      <c r="K18" s="100">
        <v>1</v>
      </c>
      <c r="L18" s="142">
        <v>4</v>
      </c>
      <c r="M18" s="146">
        <v>8</v>
      </c>
      <c r="N18" s="101">
        <v>6</v>
      </c>
      <c r="O18" s="102">
        <v>7</v>
      </c>
      <c r="P18" s="187" t="s">
        <v>96</v>
      </c>
      <c r="Q18" s="104"/>
      <c r="R18" s="112"/>
      <c r="S18" s="188" t="s">
        <v>96</v>
      </c>
      <c r="T18" s="106"/>
      <c r="U18" s="107"/>
      <c r="V18" s="91"/>
      <c r="W18" s="92">
        <f t="shared" ref="W18:W19" si="24">SUM(I18:U18)</f>
        <v>26</v>
      </c>
      <c r="X18" s="108"/>
      <c r="Y18" s="109"/>
      <c r="Z18" s="110"/>
      <c r="AA18" s="93">
        <v>23</v>
      </c>
      <c r="AB18" s="56">
        <f t="shared" ref="AB18:AB19" si="25">SUM(Z18:AA18)-(W18+X18)</f>
        <v>-3</v>
      </c>
      <c r="AC18" s="140">
        <f t="shared" ref="AC18:AC19" si="26">SMALL(AA18:AB18,1)+Y18</f>
        <v>-3</v>
      </c>
    </row>
    <row r="19" spans="1:29" x14ac:dyDescent="0.3">
      <c r="A19" s="161" t="s">
        <v>191</v>
      </c>
      <c r="B19" s="162">
        <v>2</v>
      </c>
      <c r="C19" s="90">
        <v>13</v>
      </c>
      <c r="D19" s="111">
        <v>15</v>
      </c>
      <c r="E19" s="95">
        <v>18</v>
      </c>
      <c r="F19" s="96">
        <v>0</v>
      </c>
      <c r="G19" s="139" t="s">
        <v>61</v>
      </c>
      <c r="H19" s="97">
        <v>0</v>
      </c>
      <c r="I19" s="98"/>
      <c r="J19" s="99"/>
      <c r="K19" s="100"/>
      <c r="L19" s="142"/>
      <c r="M19" s="146"/>
      <c r="N19" s="101"/>
      <c r="O19" s="102"/>
      <c r="P19" s="187" t="s">
        <v>96</v>
      </c>
      <c r="Q19" s="104"/>
      <c r="R19" s="112"/>
      <c r="S19" s="188" t="s">
        <v>96</v>
      </c>
      <c r="T19" s="106"/>
      <c r="U19" s="107"/>
      <c r="V19" s="91"/>
      <c r="W19" s="92">
        <f t="shared" si="24"/>
        <v>0</v>
      </c>
      <c r="X19" s="108"/>
      <c r="Y19" s="109"/>
      <c r="Z19" s="110"/>
      <c r="AA19" s="93">
        <v>19</v>
      </c>
      <c r="AB19" s="56">
        <f t="shared" si="25"/>
        <v>19</v>
      </c>
      <c r="AC19" s="140">
        <f t="shared" si="26"/>
        <v>19</v>
      </c>
    </row>
    <row r="20" spans="1:29" x14ac:dyDescent="0.3">
      <c r="A20" s="161" t="s">
        <v>192</v>
      </c>
      <c r="B20" s="162">
        <v>2</v>
      </c>
      <c r="C20" s="90">
        <v>15</v>
      </c>
      <c r="D20" s="111">
        <v>15</v>
      </c>
      <c r="E20" s="95">
        <v>20</v>
      </c>
      <c r="F20" s="96">
        <v>0</v>
      </c>
      <c r="G20" s="139" t="s">
        <v>61</v>
      </c>
      <c r="H20" s="97">
        <v>0</v>
      </c>
      <c r="I20" s="98"/>
      <c r="J20" s="99"/>
      <c r="K20" s="100"/>
      <c r="L20" s="142"/>
      <c r="M20" s="146"/>
      <c r="N20" s="101"/>
      <c r="O20" s="102"/>
      <c r="P20" s="187" t="s">
        <v>96</v>
      </c>
      <c r="Q20" s="104">
        <v>18</v>
      </c>
      <c r="R20" s="112"/>
      <c r="S20" s="188" t="s">
        <v>96</v>
      </c>
      <c r="T20" s="106"/>
      <c r="U20" s="107"/>
      <c r="V20" s="91"/>
      <c r="W20" s="92">
        <f t="shared" ref="W20:W29" si="27">SUM(I20:U20)</f>
        <v>18</v>
      </c>
      <c r="X20" s="108"/>
      <c r="Y20" s="109"/>
      <c r="Z20" s="110"/>
      <c r="AA20" s="93">
        <v>23</v>
      </c>
      <c r="AB20" s="56">
        <f t="shared" ref="AB20:AB29" si="28">SUM(Z20:AA20)-(W20+X20)</f>
        <v>5</v>
      </c>
      <c r="AC20" s="140">
        <f t="shared" ref="AC20:AC29" si="29">SMALL(AA20:AB20,1)+Y20</f>
        <v>5</v>
      </c>
    </row>
    <row r="21" spans="1:29" x14ac:dyDescent="0.3">
      <c r="A21" s="161" t="s">
        <v>193</v>
      </c>
      <c r="B21" s="162">
        <v>2</v>
      </c>
      <c r="C21" s="90">
        <v>13</v>
      </c>
      <c r="D21" s="111">
        <v>15</v>
      </c>
      <c r="E21" s="95">
        <v>18</v>
      </c>
      <c r="F21" s="96">
        <v>0</v>
      </c>
      <c r="G21" s="139" t="s">
        <v>61</v>
      </c>
      <c r="H21" s="97">
        <v>0</v>
      </c>
      <c r="I21" s="98"/>
      <c r="J21" s="99"/>
      <c r="K21" s="100"/>
      <c r="L21" s="142"/>
      <c r="M21" s="146"/>
      <c r="N21" s="101"/>
      <c r="O21" s="102"/>
      <c r="P21" s="187" t="s">
        <v>96</v>
      </c>
      <c r="Q21" s="104">
        <v>18</v>
      </c>
      <c r="R21" s="112"/>
      <c r="S21" s="188" t="s">
        <v>96</v>
      </c>
      <c r="T21" s="106"/>
      <c r="U21" s="107"/>
      <c r="V21" s="91"/>
      <c r="W21" s="92">
        <f t="shared" si="27"/>
        <v>18</v>
      </c>
      <c r="X21" s="108"/>
      <c r="Y21" s="109"/>
      <c r="Z21" s="110"/>
      <c r="AA21" s="93">
        <v>19</v>
      </c>
      <c r="AB21" s="56">
        <f t="shared" si="28"/>
        <v>1</v>
      </c>
      <c r="AC21" s="140">
        <f t="shared" si="29"/>
        <v>1</v>
      </c>
    </row>
    <row r="22" spans="1:29" x14ac:dyDescent="0.3">
      <c r="A22" s="161" t="s">
        <v>126</v>
      </c>
      <c r="B22" s="162">
        <v>2</v>
      </c>
      <c r="C22" s="90">
        <v>9</v>
      </c>
      <c r="D22" s="111">
        <v>17</v>
      </c>
      <c r="E22" s="95">
        <v>17</v>
      </c>
      <c r="F22" s="96">
        <v>0</v>
      </c>
      <c r="G22" s="139" t="s">
        <v>61</v>
      </c>
      <c r="H22" s="97">
        <v>0</v>
      </c>
      <c r="I22" s="98">
        <v>5</v>
      </c>
      <c r="J22" s="99"/>
      <c r="K22" s="100"/>
      <c r="L22" s="142"/>
      <c r="M22" s="146"/>
      <c r="N22" s="101">
        <v>17</v>
      </c>
      <c r="O22" s="102"/>
      <c r="P22" s="187" t="s">
        <v>96</v>
      </c>
      <c r="Q22" s="104"/>
      <c r="R22" s="112"/>
      <c r="S22" s="188" t="s">
        <v>96</v>
      </c>
      <c r="T22" s="106"/>
      <c r="U22" s="107"/>
      <c r="V22" s="91"/>
      <c r="W22" s="92">
        <f t="shared" si="27"/>
        <v>22</v>
      </c>
      <c r="X22" s="108"/>
      <c r="Y22" s="109"/>
      <c r="Z22" s="110"/>
      <c r="AA22" s="93">
        <v>16</v>
      </c>
      <c r="AB22" s="56">
        <f t="shared" si="28"/>
        <v>-6</v>
      </c>
      <c r="AC22" s="140">
        <f t="shared" si="29"/>
        <v>-6</v>
      </c>
    </row>
    <row r="23" spans="1:29" x14ac:dyDescent="0.3">
      <c r="A23" s="161" t="s">
        <v>127</v>
      </c>
      <c r="B23" s="162">
        <v>2</v>
      </c>
      <c r="C23" s="90">
        <v>10</v>
      </c>
      <c r="D23" s="111">
        <v>16</v>
      </c>
      <c r="E23" s="95">
        <v>16</v>
      </c>
      <c r="F23" s="96">
        <v>0</v>
      </c>
      <c r="G23" s="139" t="s">
        <v>61</v>
      </c>
      <c r="H23" s="97">
        <v>0</v>
      </c>
      <c r="I23" s="98"/>
      <c r="J23" s="99"/>
      <c r="K23" s="100">
        <v>1</v>
      </c>
      <c r="L23" s="142">
        <v>2</v>
      </c>
      <c r="M23" s="146">
        <v>4</v>
      </c>
      <c r="N23" s="101">
        <v>3</v>
      </c>
      <c r="O23" s="102">
        <v>3</v>
      </c>
      <c r="P23" s="187" t="s">
        <v>96</v>
      </c>
      <c r="Q23" s="104">
        <v>18</v>
      </c>
      <c r="R23" s="112"/>
      <c r="S23" s="188" t="s">
        <v>96</v>
      </c>
      <c r="T23" s="106"/>
      <c r="U23" s="107"/>
      <c r="V23" s="91"/>
      <c r="W23" s="92">
        <f t="shared" si="27"/>
        <v>31</v>
      </c>
      <c r="X23" s="108"/>
      <c r="Y23" s="109"/>
      <c r="Z23" s="110"/>
      <c r="AA23" s="93">
        <v>15</v>
      </c>
      <c r="AB23" s="56">
        <f t="shared" si="28"/>
        <v>-16</v>
      </c>
      <c r="AC23" s="140">
        <f t="shared" si="29"/>
        <v>-16</v>
      </c>
    </row>
    <row r="24" spans="1:29" x14ac:dyDescent="0.3">
      <c r="A24" s="161" t="s">
        <v>128</v>
      </c>
      <c r="B24" s="162">
        <v>2</v>
      </c>
      <c r="C24" s="90">
        <v>9</v>
      </c>
      <c r="D24" s="111">
        <v>15</v>
      </c>
      <c r="E24" s="95">
        <v>15</v>
      </c>
      <c r="F24" s="96">
        <v>0</v>
      </c>
      <c r="G24" s="139" t="s">
        <v>61</v>
      </c>
      <c r="H24" s="97">
        <v>0</v>
      </c>
      <c r="I24" s="98"/>
      <c r="J24" s="99"/>
      <c r="K24" s="100"/>
      <c r="L24" s="142"/>
      <c r="M24" s="146">
        <v>33</v>
      </c>
      <c r="N24" s="101"/>
      <c r="O24" s="102"/>
      <c r="P24" s="187" t="s">
        <v>96</v>
      </c>
      <c r="Q24" s="104"/>
      <c r="R24" s="112"/>
      <c r="S24" s="188" t="s">
        <v>96</v>
      </c>
      <c r="T24" s="106"/>
      <c r="U24" s="107"/>
      <c r="V24" s="91"/>
      <c r="W24" s="92">
        <f t="shared" si="27"/>
        <v>33</v>
      </c>
      <c r="X24" s="108"/>
      <c r="Y24" s="109"/>
      <c r="Z24" s="110"/>
      <c r="AA24" s="93">
        <v>14</v>
      </c>
      <c r="AB24" s="56">
        <f t="shared" si="28"/>
        <v>-19</v>
      </c>
      <c r="AC24" s="140">
        <f t="shared" si="29"/>
        <v>-19</v>
      </c>
    </row>
    <row r="25" spans="1:29" x14ac:dyDescent="0.3">
      <c r="A25" s="161" t="s">
        <v>129</v>
      </c>
      <c r="B25" s="162">
        <v>2</v>
      </c>
      <c r="C25" s="90">
        <v>9</v>
      </c>
      <c r="D25" s="111">
        <v>14</v>
      </c>
      <c r="E25" s="95">
        <v>14</v>
      </c>
      <c r="F25" s="96">
        <v>0</v>
      </c>
      <c r="G25" s="139" t="s">
        <v>61</v>
      </c>
      <c r="H25" s="97">
        <v>0</v>
      </c>
      <c r="I25" s="98"/>
      <c r="J25" s="99"/>
      <c r="K25" s="100">
        <v>1</v>
      </c>
      <c r="L25" s="142">
        <v>4</v>
      </c>
      <c r="M25" s="146">
        <v>8</v>
      </c>
      <c r="N25" s="101">
        <v>6</v>
      </c>
      <c r="O25" s="102">
        <v>7</v>
      </c>
      <c r="P25" s="187" t="s">
        <v>96</v>
      </c>
      <c r="Q25" s="104"/>
      <c r="R25" s="112"/>
      <c r="S25" s="188" t="s">
        <v>96</v>
      </c>
      <c r="T25" s="106"/>
      <c r="U25" s="107"/>
      <c r="V25" s="91"/>
      <c r="W25" s="92">
        <f t="shared" si="27"/>
        <v>26</v>
      </c>
      <c r="X25" s="108"/>
      <c r="Y25" s="109"/>
      <c r="Z25" s="110"/>
      <c r="AA25" s="93">
        <v>13</v>
      </c>
      <c r="AB25" s="56">
        <f t="shared" si="28"/>
        <v>-13</v>
      </c>
      <c r="AC25" s="140">
        <f t="shared" si="29"/>
        <v>-13</v>
      </c>
    </row>
    <row r="26" spans="1:29" x14ac:dyDescent="0.3">
      <c r="A26" s="161" t="s">
        <v>130</v>
      </c>
      <c r="B26" s="162">
        <v>2</v>
      </c>
      <c r="C26" s="90">
        <v>11</v>
      </c>
      <c r="D26" s="111">
        <v>13</v>
      </c>
      <c r="E26" s="95">
        <v>14</v>
      </c>
      <c r="F26" s="96">
        <v>0</v>
      </c>
      <c r="G26" s="139" t="s">
        <v>61</v>
      </c>
      <c r="H26" s="97">
        <v>0</v>
      </c>
      <c r="I26" s="98"/>
      <c r="J26" s="99"/>
      <c r="K26" s="100"/>
      <c r="L26" s="142"/>
      <c r="M26" s="146">
        <v>31</v>
      </c>
      <c r="N26" s="101"/>
      <c r="O26" s="102"/>
      <c r="P26" s="187" t="s">
        <v>96</v>
      </c>
      <c r="Q26" s="104"/>
      <c r="R26" s="112"/>
      <c r="S26" s="188" t="s">
        <v>96</v>
      </c>
      <c r="T26" s="106"/>
      <c r="U26" s="107"/>
      <c r="V26" s="91"/>
      <c r="W26" s="92">
        <f t="shared" si="27"/>
        <v>31</v>
      </c>
      <c r="X26" s="108"/>
      <c r="Y26" s="109"/>
      <c r="Z26" s="110"/>
      <c r="AA26" s="93">
        <v>12</v>
      </c>
      <c r="AB26" s="56">
        <f t="shared" si="28"/>
        <v>-19</v>
      </c>
      <c r="AC26" s="140">
        <f t="shared" si="29"/>
        <v>-19</v>
      </c>
    </row>
    <row r="27" spans="1:29" x14ac:dyDescent="0.3">
      <c r="A27" s="161" t="s">
        <v>131</v>
      </c>
      <c r="B27" s="162">
        <v>2</v>
      </c>
      <c r="C27" s="90">
        <v>9</v>
      </c>
      <c r="D27" s="111">
        <v>13</v>
      </c>
      <c r="E27" s="95">
        <v>13</v>
      </c>
      <c r="F27" s="96">
        <v>0</v>
      </c>
      <c r="G27" s="139" t="s">
        <v>61</v>
      </c>
      <c r="H27" s="97">
        <v>0</v>
      </c>
      <c r="I27" s="98"/>
      <c r="J27" s="99"/>
      <c r="K27" s="100"/>
      <c r="L27" s="142"/>
      <c r="M27" s="146">
        <v>25</v>
      </c>
      <c r="N27" s="101"/>
      <c r="O27" s="102"/>
      <c r="P27" s="187" t="s">
        <v>96</v>
      </c>
      <c r="Q27" s="104">
        <v>7</v>
      </c>
      <c r="R27" s="112"/>
      <c r="S27" s="188" t="s">
        <v>96</v>
      </c>
      <c r="T27" s="106"/>
      <c r="U27" s="107"/>
      <c r="V27" s="91"/>
      <c r="W27" s="92">
        <f t="shared" si="27"/>
        <v>32</v>
      </c>
      <c r="X27" s="108"/>
      <c r="Y27" s="109"/>
      <c r="Z27" s="110"/>
      <c r="AA27" s="93">
        <v>11</v>
      </c>
      <c r="AB27" s="56">
        <f t="shared" si="28"/>
        <v>-21</v>
      </c>
      <c r="AC27" s="140">
        <f t="shared" si="29"/>
        <v>-21</v>
      </c>
    </row>
    <row r="28" spans="1:29" x14ac:dyDescent="0.3">
      <c r="A28" s="161" t="s">
        <v>132</v>
      </c>
      <c r="B28" s="162">
        <v>2</v>
      </c>
      <c r="C28" s="90">
        <v>9</v>
      </c>
      <c r="D28" s="111">
        <v>12</v>
      </c>
      <c r="E28" s="95">
        <v>12</v>
      </c>
      <c r="F28" s="96">
        <v>0</v>
      </c>
      <c r="G28" s="139" t="s">
        <v>61</v>
      </c>
      <c r="H28" s="97">
        <v>0</v>
      </c>
      <c r="I28" s="98"/>
      <c r="J28" s="99"/>
      <c r="K28" s="100"/>
      <c r="L28" s="142"/>
      <c r="M28" s="146"/>
      <c r="N28" s="101"/>
      <c r="O28" s="102"/>
      <c r="P28" s="187" t="s">
        <v>96</v>
      </c>
      <c r="Q28" s="104">
        <v>18</v>
      </c>
      <c r="R28" s="112"/>
      <c r="S28" s="188" t="s">
        <v>96</v>
      </c>
      <c r="T28" s="106"/>
      <c r="U28" s="107"/>
      <c r="V28" s="91"/>
      <c r="W28" s="92">
        <f t="shared" si="27"/>
        <v>18</v>
      </c>
      <c r="X28" s="108"/>
      <c r="Y28" s="109"/>
      <c r="Z28" s="110"/>
      <c r="AA28" s="93">
        <v>10</v>
      </c>
      <c r="AB28" s="56">
        <f t="shared" si="28"/>
        <v>-8</v>
      </c>
      <c r="AC28" s="140">
        <f t="shared" si="29"/>
        <v>-8</v>
      </c>
    </row>
    <row r="29" spans="1:29" x14ac:dyDescent="0.3">
      <c r="A29" s="161" t="s">
        <v>133</v>
      </c>
      <c r="B29" s="162">
        <v>2</v>
      </c>
      <c r="C29" s="90">
        <v>10</v>
      </c>
      <c r="D29" s="111">
        <v>12</v>
      </c>
      <c r="E29" s="95">
        <v>12</v>
      </c>
      <c r="F29" s="96">
        <v>0</v>
      </c>
      <c r="G29" s="139" t="s">
        <v>61</v>
      </c>
      <c r="H29" s="97">
        <v>0</v>
      </c>
      <c r="I29" s="98"/>
      <c r="J29" s="99"/>
      <c r="K29" s="100"/>
      <c r="L29" s="142"/>
      <c r="M29" s="146"/>
      <c r="N29" s="101"/>
      <c r="O29" s="102"/>
      <c r="P29" s="187" t="s">
        <v>96</v>
      </c>
      <c r="Q29" s="104"/>
      <c r="R29" s="112"/>
      <c r="S29" s="188" t="s">
        <v>96</v>
      </c>
      <c r="T29" s="106"/>
      <c r="U29" s="107"/>
      <c r="V29" s="91"/>
      <c r="W29" s="92">
        <f t="shared" si="27"/>
        <v>0</v>
      </c>
      <c r="X29" s="108"/>
      <c r="Y29" s="109"/>
      <c r="Z29" s="110"/>
      <c r="AA29" s="93">
        <v>9</v>
      </c>
      <c r="AB29" s="56">
        <f t="shared" si="28"/>
        <v>9</v>
      </c>
      <c r="AC29" s="140">
        <f t="shared" si="29"/>
        <v>9</v>
      </c>
    </row>
    <row r="30" spans="1:29" x14ac:dyDescent="0.3">
      <c r="A30" s="161" t="s">
        <v>194</v>
      </c>
      <c r="B30" s="162">
        <v>2</v>
      </c>
      <c r="C30" s="90">
        <v>9</v>
      </c>
      <c r="D30" s="111">
        <v>17</v>
      </c>
      <c r="E30" s="95">
        <v>17</v>
      </c>
      <c r="F30" s="96">
        <v>0</v>
      </c>
      <c r="G30" s="139" t="s">
        <v>61</v>
      </c>
      <c r="H30" s="97">
        <v>0</v>
      </c>
      <c r="I30" s="98"/>
      <c r="J30" s="99"/>
      <c r="K30" s="100"/>
      <c r="L30" s="142"/>
      <c r="M30" s="146"/>
      <c r="N30" s="101"/>
      <c r="O30" s="102"/>
      <c r="P30" s="187" t="s">
        <v>96</v>
      </c>
      <c r="Q30" s="104">
        <v>18</v>
      </c>
      <c r="R30" s="112"/>
      <c r="S30" s="188" t="s">
        <v>96</v>
      </c>
      <c r="T30" s="106"/>
      <c r="U30" s="107"/>
      <c r="V30" s="91"/>
      <c r="W30" s="92">
        <f t="shared" ref="W30:W45" si="30">SUM(I30:U30)</f>
        <v>18</v>
      </c>
      <c r="X30" s="108"/>
      <c r="Y30" s="109"/>
      <c r="Z30" s="110"/>
      <c r="AA30" s="93">
        <v>16</v>
      </c>
      <c r="AB30" s="56">
        <f t="shared" ref="AB30:AB45" si="31">SUM(Z30:AA30)-(W30+X30)</f>
        <v>-2</v>
      </c>
      <c r="AC30" s="140">
        <f t="shared" ref="AC30:AC45" si="32">SMALL(AA30:AB30,1)+Y30</f>
        <v>-2</v>
      </c>
    </row>
    <row r="31" spans="1:29" x14ac:dyDescent="0.3">
      <c r="A31" s="161" t="s">
        <v>195</v>
      </c>
      <c r="B31" s="162">
        <v>2</v>
      </c>
      <c r="C31" s="90">
        <v>10</v>
      </c>
      <c r="D31" s="111">
        <v>16</v>
      </c>
      <c r="E31" s="95">
        <v>16</v>
      </c>
      <c r="F31" s="96">
        <v>0</v>
      </c>
      <c r="G31" s="139" t="s">
        <v>61</v>
      </c>
      <c r="H31" s="97">
        <v>0</v>
      </c>
      <c r="I31" s="98"/>
      <c r="J31" s="99"/>
      <c r="K31" s="100"/>
      <c r="L31" s="142"/>
      <c r="M31" s="146"/>
      <c r="N31" s="101"/>
      <c r="O31" s="102"/>
      <c r="P31" s="187" t="s">
        <v>96</v>
      </c>
      <c r="Q31" s="104">
        <v>18</v>
      </c>
      <c r="R31" s="112"/>
      <c r="S31" s="188" t="s">
        <v>96</v>
      </c>
      <c r="T31" s="106"/>
      <c r="U31" s="107"/>
      <c r="V31" s="91"/>
      <c r="W31" s="92">
        <f t="shared" si="30"/>
        <v>18</v>
      </c>
      <c r="X31" s="108"/>
      <c r="Y31" s="109"/>
      <c r="Z31" s="110"/>
      <c r="AA31" s="93">
        <v>15</v>
      </c>
      <c r="AB31" s="56">
        <f t="shared" si="31"/>
        <v>-3</v>
      </c>
      <c r="AC31" s="140">
        <f t="shared" si="32"/>
        <v>-3</v>
      </c>
    </row>
    <row r="32" spans="1:29" x14ac:dyDescent="0.3">
      <c r="A32" s="161" t="s">
        <v>196</v>
      </c>
      <c r="B32" s="162">
        <v>2</v>
      </c>
      <c r="C32" s="90">
        <v>9</v>
      </c>
      <c r="D32" s="111">
        <v>15</v>
      </c>
      <c r="E32" s="95">
        <v>15</v>
      </c>
      <c r="F32" s="96">
        <v>0</v>
      </c>
      <c r="G32" s="139" t="s">
        <v>61</v>
      </c>
      <c r="H32" s="97">
        <v>0</v>
      </c>
      <c r="I32" s="98"/>
      <c r="J32" s="99"/>
      <c r="K32" s="100">
        <v>1</v>
      </c>
      <c r="L32" s="142">
        <v>4</v>
      </c>
      <c r="M32" s="146">
        <v>8</v>
      </c>
      <c r="N32" s="101">
        <v>6</v>
      </c>
      <c r="O32" s="102">
        <v>7</v>
      </c>
      <c r="P32" s="187" t="s">
        <v>96</v>
      </c>
      <c r="Q32" s="104"/>
      <c r="R32" s="112"/>
      <c r="S32" s="188" t="s">
        <v>96</v>
      </c>
      <c r="T32" s="106"/>
      <c r="U32" s="107"/>
      <c r="V32" s="91"/>
      <c r="W32" s="92">
        <f t="shared" si="30"/>
        <v>26</v>
      </c>
      <c r="X32" s="108"/>
      <c r="Y32" s="109"/>
      <c r="Z32" s="110"/>
      <c r="AA32" s="93">
        <v>14</v>
      </c>
      <c r="AB32" s="56">
        <f t="shared" si="31"/>
        <v>-12</v>
      </c>
      <c r="AC32" s="140">
        <f t="shared" si="32"/>
        <v>-12</v>
      </c>
    </row>
    <row r="33" spans="1:29" x14ac:dyDescent="0.3">
      <c r="A33" s="161" t="s">
        <v>197</v>
      </c>
      <c r="B33" s="162">
        <v>2</v>
      </c>
      <c r="C33" s="90">
        <v>9</v>
      </c>
      <c r="D33" s="111">
        <v>14</v>
      </c>
      <c r="E33" s="95">
        <v>14</v>
      </c>
      <c r="F33" s="96">
        <v>0</v>
      </c>
      <c r="G33" s="139" t="s">
        <v>61</v>
      </c>
      <c r="H33" s="97">
        <v>0</v>
      </c>
      <c r="I33" s="98"/>
      <c r="J33" s="99"/>
      <c r="K33" s="100"/>
      <c r="L33" s="142"/>
      <c r="M33" s="146"/>
      <c r="N33" s="101"/>
      <c r="O33" s="102"/>
      <c r="P33" s="187" t="s">
        <v>96</v>
      </c>
      <c r="Q33" s="104">
        <v>18</v>
      </c>
      <c r="R33" s="112"/>
      <c r="S33" s="188" t="s">
        <v>96</v>
      </c>
      <c r="T33" s="106"/>
      <c r="U33" s="107"/>
      <c r="V33" s="91"/>
      <c r="W33" s="92">
        <f t="shared" si="30"/>
        <v>18</v>
      </c>
      <c r="X33" s="108"/>
      <c r="Y33" s="109"/>
      <c r="Z33" s="110"/>
      <c r="AA33" s="93">
        <v>13</v>
      </c>
      <c r="AB33" s="56">
        <f t="shared" si="31"/>
        <v>-5</v>
      </c>
      <c r="AC33" s="140">
        <f t="shared" si="32"/>
        <v>-5</v>
      </c>
    </row>
    <row r="34" spans="1:29" x14ac:dyDescent="0.3">
      <c r="A34" s="161" t="s">
        <v>198</v>
      </c>
      <c r="B34" s="162">
        <v>2</v>
      </c>
      <c r="C34" s="90">
        <v>11</v>
      </c>
      <c r="D34" s="111">
        <v>13</v>
      </c>
      <c r="E34" s="95">
        <v>14</v>
      </c>
      <c r="F34" s="96">
        <v>0</v>
      </c>
      <c r="G34" s="139" t="s">
        <v>61</v>
      </c>
      <c r="H34" s="97">
        <v>0</v>
      </c>
      <c r="I34" s="98">
        <v>5</v>
      </c>
      <c r="J34" s="99"/>
      <c r="K34" s="100"/>
      <c r="L34" s="142"/>
      <c r="M34" s="146"/>
      <c r="N34" s="101"/>
      <c r="O34" s="102"/>
      <c r="P34" s="187" t="s">
        <v>96</v>
      </c>
      <c r="Q34" s="104">
        <v>9</v>
      </c>
      <c r="R34" s="112"/>
      <c r="S34" s="188" t="s">
        <v>96</v>
      </c>
      <c r="T34" s="106"/>
      <c r="U34" s="107"/>
      <c r="V34" s="91"/>
      <c r="W34" s="92">
        <f t="shared" si="30"/>
        <v>14</v>
      </c>
      <c r="X34" s="108"/>
      <c r="Y34" s="109"/>
      <c r="Z34" s="110"/>
      <c r="AA34" s="93">
        <v>12</v>
      </c>
      <c r="AB34" s="56">
        <f t="shared" si="31"/>
        <v>-2</v>
      </c>
      <c r="AC34" s="140">
        <f t="shared" si="32"/>
        <v>-2</v>
      </c>
    </row>
    <row r="35" spans="1:29" x14ac:dyDescent="0.3">
      <c r="A35" s="161" t="s">
        <v>199</v>
      </c>
      <c r="B35" s="162">
        <v>2</v>
      </c>
      <c r="C35" s="90">
        <v>9</v>
      </c>
      <c r="D35" s="111">
        <v>13</v>
      </c>
      <c r="E35" s="95">
        <v>13</v>
      </c>
      <c r="F35" s="96">
        <v>0</v>
      </c>
      <c r="G35" s="139" t="s">
        <v>61</v>
      </c>
      <c r="H35" s="97">
        <v>0</v>
      </c>
      <c r="I35" s="98"/>
      <c r="J35" s="99"/>
      <c r="K35" s="100"/>
      <c r="L35" s="142"/>
      <c r="M35" s="146"/>
      <c r="N35" s="101"/>
      <c r="O35" s="102"/>
      <c r="P35" s="187" t="s">
        <v>96</v>
      </c>
      <c r="Q35" s="104"/>
      <c r="R35" s="112"/>
      <c r="S35" s="188" t="s">
        <v>96</v>
      </c>
      <c r="T35" s="106"/>
      <c r="U35" s="107"/>
      <c r="V35" s="91"/>
      <c r="W35" s="92">
        <f t="shared" si="30"/>
        <v>0</v>
      </c>
      <c r="X35" s="108"/>
      <c r="Y35" s="109"/>
      <c r="Z35" s="110"/>
      <c r="AA35" s="93">
        <v>11</v>
      </c>
      <c r="AB35" s="56">
        <f t="shared" si="31"/>
        <v>11</v>
      </c>
      <c r="AC35" s="140">
        <f t="shared" si="32"/>
        <v>11</v>
      </c>
    </row>
    <row r="36" spans="1:29" x14ac:dyDescent="0.3">
      <c r="A36" s="161" t="s">
        <v>200</v>
      </c>
      <c r="B36" s="162">
        <v>2</v>
      </c>
      <c r="C36" s="90">
        <v>9</v>
      </c>
      <c r="D36" s="111">
        <v>12</v>
      </c>
      <c r="E36" s="95">
        <v>12</v>
      </c>
      <c r="F36" s="96">
        <v>0</v>
      </c>
      <c r="G36" s="139" t="s">
        <v>61</v>
      </c>
      <c r="H36" s="97">
        <v>0</v>
      </c>
      <c r="I36" s="98"/>
      <c r="J36" s="99"/>
      <c r="K36" s="100"/>
      <c r="L36" s="142"/>
      <c r="M36" s="146"/>
      <c r="N36" s="101"/>
      <c r="O36" s="102"/>
      <c r="P36" s="187" t="s">
        <v>96</v>
      </c>
      <c r="Q36" s="104">
        <v>9</v>
      </c>
      <c r="R36" s="112"/>
      <c r="S36" s="188" t="s">
        <v>96</v>
      </c>
      <c r="T36" s="106"/>
      <c r="U36" s="107"/>
      <c r="V36" s="91"/>
      <c r="W36" s="92">
        <f t="shared" si="30"/>
        <v>9</v>
      </c>
      <c r="X36" s="108"/>
      <c r="Y36" s="109"/>
      <c r="Z36" s="110"/>
      <c r="AA36" s="93">
        <v>10</v>
      </c>
      <c r="AB36" s="56">
        <f t="shared" si="31"/>
        <v>1</v>
      </c>
      <c r="AC36" s="140">
        <f t="shared" si="32"/>
        <v>1</v>
      </c>
    </row>
    <row r="37" spans="1:29" x14ac:dyDescent="0.3">
      <c r="A37" s="161" t="s">
        <v>201</v>
      </c>
      <c r="B37" s="162">
        <v>2</v>
      </c>
      <c r="C37" s="90">
        <v>10</v>
      </c>
      <c r="D37" s="111">
        <v>12</v>
      </c>
      <c r="E37" s="95">
        <v>12</v>
      </c>
      <c r="F37" s="96">
        <v>0</v>
      </c>
      <c r="G37" s="139" t="s">
        <v>61</v>
      </c>
      <c r="H37" s="97">
        <v>0</v>
      </c>
      <c r="I37" s="98"/>
      <c r="J37" s="99"/>
      <c r="K37" s="100"/>
      <c r="L37" s="142"/>
      <c r="M37" s="146"/>
      <c r="N37" s="101"/>
      <c r="O37" s="102"/>
      <c r="P37" s="187" t="s">
        <v>96</v>
      </c>
      <c r="Q37" s="104">
        <v>18</v>
      </c>
      <c r="R37" s="112"/>
      <c r="S37" s="188" t="s">
        <v>96</v>
      </c>
      <c r="T37" s="106"/>
      <c r="U37" s="107"/>
      <c r="V37" s="91"/>
      <c r="W37" s="92">
        <f t="shared" si="30"/>
        <v>18</v>
      </c>
      <c r="X37" s="108"/>
      <c r="Y37" s="109"/>
      <c r="Z37" s="110"/>
      <c r="AA37" s="93">
        <v>9</v>
      </c>
      <c r="AB37" s="56">
        <f t="shared" si="31"/>
        <v>-9</v>
      </c>
      <c r="AC37" s="140">
        <f t="shared" si="32"/>
        <v>-9</v>
      </c>
    </row>
    <row r="38" spans="1:29" x14ac:dyDescent="0.3">
      <c r="A38" s="161" t="s">
        <v>202</v>
      </c>
      <c r="B38" s="162">
        <v>2</v>
      </c>
      <c r="C38" s="90">
        <v>9</v>
      </c>
      <c r="D38" s="111">
        <v>17</v>
      </c>
      <c r="E38" s="95">
        <v>17</v>
      </c>
      <c r="F38" s="96">
        <v>0</v>
      </c>
      <c r="G38" s="139" t="s">
        <v>61</v>
      </c>
      <c r="H38" s="97">
        <v>0</v>
      </c>
      <c r="I38" s="98">
        <v>4</v>
      </c>
      <c r="J38" s="99"/>
      <c r="K38" s="100"/>
      <c r="L38" s="142"/>
      <c r="M38" s="146"/>
      <c r="N38" s="101"/>
      <c r="O38" s="102"/>
      <c r="P38" s="187" t="s">
        <v>96</v>
      </c>
      <c r="Q38" s="104">
        <v>9</v>
      </c>
      <c r="R38" s="112"/>
      <c r="S38" s="188" t="s">
        <v>96</v>
      </c>
      <c r="T38" s="106"/>
      <c r="U38" s="107"/>
      <c r="V38" s="91"/>
      <c r="W38" s="92">
        <f t="shared" si="30"/>
        <v>13</v>
      </c>
      <c r="X38" s="108"/>
      <c r="Y38" s="109"/>
      <c r="Z38" s="110"/>
      <c r="AA38" s="93">
        <v>16</v>
      </c>
      <c r="AB38" s="56">
        <f t="shared" si="31"/>
        <v>3</v>
      </c>
      <c r="AC38" s="140">
        <f t="shared" si="32"/>
        <v>3</v>
      </c>
    </row>
    <row r="39" spans="1:29" x14ac:dyDescent="0.3">
      <c r="A39" s="161" t="s">
        <v>203</v>
      </c>
      <c r="B39" s="162">
        <v>2</v>
      </c>
      <c r="C39" s="90">
        <v>10</v>
      </c>
      <c r="D39" s="111">
        <v>16</v>
      </c>
      <c r="E39" s="95">
        <v>16</v>
      </c>
      <c r="F39" s="96">
        <v>0</v>
      </c>
      <c r="G39" s="139" t="s">
        <v>61</v>
      </c>
      <c r="H39" s="97">
        <v>0</v>
      </c>
      <c r="I39" s="98"/>
      <c r="J39" s="99"/>
      <c r="K39" s="100"/>
      <c r="L39" s="142"/>
      <c r="M39" s="146"/>
      <c r="N39" s="101"/>
      <c r="O39" s="102"/>
      <c r="P39" s="187" t="s">
        <v>96</v>
      </c>
      <c r="Q39" s="104">
        <v>18</v>
      </c>
      <c r="R39" s="112"/>
      <c r="S39" s="188" t="s">
        <v>96</v>
      </c>
      <c r="T39" s="106"/>
      <c r="U39" s="107"/>
      <c r="V39" s="91"/>
      <c r="W39" s="92">
        <f t="shared" si="30"/>
        <v>18</v>
      </c>
      <c r="X39" s="108"/>
      <c r="Y39" s="109"/>
      <c r="Z39" s="110"/>
      <c r="AA39" s="93">
        <v>15</v>
      </c>
      <c r="AB39" s="56">
        <f t="shared" si="31"/>
        <v>-3</v>
      </c>
      <c r="AC39" s="140">
        <f t="shared" si="32"/>
        <v>-3</v>
      </c>
    </row>
    <row r="40" spans="1:29" x14ac:dyDescent="0.3">
      <c r="A40" s="161" t="s">
        <v>204</v>
      </c>
      <c r="B40" s="162">
        <v>2</v>
      </c>
      <c r="C40" s="90">
        <v>9</v>
      </c>
      <c r="D40" s="111">
        <v>15</v>
      </c>
      <c r="E40" s="95">
        <v>15</v>
      </c>
      <c r="F40" s="96">
        <v>0</v>
      </c>
      <c r="G40" s="139" t="s">
        <v>61</v>
      </c>
      <c r="H40" s="97">
        <v>0</v>
      </c>
      <c r="I40" s="98"/>
      <c r="J40" s="99"/>
      <c r="K40" s="100"/>
      <c r="L40" s="142"/>
      <c r="M40" s="146"/>
      <c r="N40" s="101"/>
      <c r="O40" s="102"/>
      <c r="P40" s="187" t="s">
        <v>96</v>
      </c>
      <c r="Q40" s="104">
        <v>18</v>
      </c>
      <c r="R40" s="112"/>
      <c r="S40" s="188" t="s">
        <v>96</v>
      </c>
      <c r="T40" s="106"/>
      <c r="U40" s="107"/>
      <c r="V40" s="91"/>
      <c r="W40" s="92">
        <f t="shared" si="30"/>
        <v>18</v>
      </c>
      <c r="X40" s="108"/>
      <c r="Y40" s="109"/>
      <c r="Z40" s="110"/>
      <c r="AA40" s="93">
        <v>14</v>
      </c>
      <c r="AB40" s="56">
        <f t="shared" si="31"/>
        <v>-4</v>
      </c>
      <c r="AC40" s="140">
        <f t="shared" si="32"/>
        <v>-4</v>
      </c>
    </row>
    <row r="41" spans="1:29" x14ac:dyDescent="0.3">
      <c r="A41" s="161" t="s">
        <v>205</v>
      </c>
      <c r="B41" s="162">
        <v>2</v>
      </c>
      <c r="C41" s="90">
        <v>9</v>
      </c>
      <c r="D41" s="111">
        <v>14</v>
      </c>
      <c r="E41" s="95">
        <v>14</v>
      </c>
      <c r="F41" s="96">
        <v>0</v>
      </c>
      <c r="G41" s="139" t="s">
        <v>61</v>
      </c>
      <c r="H41" s="97">
        <v>0</v>
      </c>
      <c r="I41" s="98"/>
      <c r="J41" s="99">
        <v>12</v>
      </c>
      <c r="K41" s="100"/>
      <c r="L41" s="142"/>
      <c r="M41" s="146"/>
      <c r="N41" s="101"/>
      <c r="O41" s="102"/>
      <c r="P41" s="187" t="s">
        <v>96</v>
      </c>
      <c r="Q41" s="104">
        <v>9</v>
      </c>
      <c r="R41" s="112"/>
      <c r="S41" s="188" t="s">
        <v>96</v>
      </c>
      <c r="T41" s="106"/>
      <c r="U41" s="107"/>
      <c r="V41" s="91"/>
      <c r="W41" s="92">
        <f t="shared" si="30"/>
        <v>21</v>
      </c>
      <c r="X41" s="108"/>
      <c r="Y41" s="109"/>
      <c r="Z41" s="110"/>
      <c r="AA41" s="93">
        <v>13</v>
      </c>
      <c r="AB41" s="56">
        <f t="shared" si="31"/>
        <v>-8</v>
      </c>
      <c r="AC41" s="140">
        <f t="shared" si="32"/>
        <v>-8</v>
      </c>
    </row>
    <row r="42" spans="1:29" x14ac:dyDescent="0.3">
      <c r="A42" s="161" t="s">
        <v>206</v>
      </c>
      <c r="B42" s="162">
        <v>2</v>
      </c>
      <c r="C42" s="90">
        <v>11</v>
      </c>
      <c r="D42" s="111">
        <v>13</v>
      </c>
      <c r="E42" s="95">
        <v>14</v>
      </c>
      <c r="F42" s="96">
        <v>0</v>
      </c>
      <c r="G42" s="139" t="s">
        <v>61</v>
      </c>
      <c r="H42" s="97">
        <v>0</v>
      </c>
      <c r="I42" s="98"/>
      <c r="J42" s="99"/>
      <c r="K42" s="100"/>
      <c r="L42" s="142"/>
      <c r="M42" s="146"/>
      <c r="N42" s="101"/>
      <c r="O42" s="102"/>
      <c r="P42" s="187" t="s">
        <v>96</v>
      </c>
      <c r="Q42" s="104">
        <v>18</v>
      </c>
      <c r="R42" s="112"/>
      <c r="S42" s="188" t="s">
        <v>96</v>
      </c>
      <c r="T42" s="106"/>
      <c r="U42" s="107"/>
      <c r="V42" s="91"/>
      <c r="W42" s="92">
        <f t="shared" si="30"/>
        <v>18</v>
      </c>
      <c r="X42" s="108"/>
      <c r="Y42" s="109"/>
      <c r="Z42" s="110"/>
      <c r="AA42" s="93">
        <v>12</v>
      </c>
      <c r="AB42" s="56">
        <f t="shared" si="31"/>
        <v>-6</v>
      </c>
      <c r="AC42" s="140">
        <f t="shared" si="32"/>
        <v>-6</v>
      </c>
    </row>
    <row r="43" spans="1:29" x14ac:dyDescent="0.3">
      <c r="A43" s="161" t="s">
        <v>207</v>
      </c>
      <c r="B43" s="162">
        <v>2</v>
      </c>
      <c r="C43" s="90">
        <v>9</v>
      </c>
      <c r="D43" s="111">
        <v>13</v>
      </c>
      <c r="E43" s="95">
        <v>13</v>
      </c>
      <c r="F43" s="96">
        <v>0</v>
      </c>
      <c r="G43" s="139" t="s">
        <v>61</v>
      </c>
      <c r="H43" s="97">
        <v>0</v>
      </c>
      <c r="I43" s="98"/>
      <c r="J43" s="99"/>
      <c r="K43" s="100"/>
      <c r="L43" s="142"/>
      <c r="M43" s="146"/>
      <c r="N43" s="101"/>
      <c r="O43" s="102"/>
      <c r="P43" s="187" t="s">
        <v>96</v>
      </c>
      <c r="Q43" s="104">
        <v>18</v>
      </c>
      <c r="R43" s="112"/>
      <c r="S43" s="188" t="s">
        <v>96</v>
      </c>
      <c r="T43" s="106"/>
      <c r="U43" s="107"/>
      <c r="V43" s="91"/>
      <c r="W43" s="92">
        <f t="shared" si="30"/>
        <v>18</v>
      </c>
      <c r="X43" s="108"/>
      <c r="Y43" s="109"/>
      <c r="Z43" s="110"/>
      <c r="AA43" s="93">
        <v>11</v>
      </c>
      <c r="AB43" s="56">
        <f t="shared" si="31"/>
        <v>-7</v>
      </c>
      <c r="AC43" s="140">
        <f t="shared" si="32"/>
        <v>-7</v>
      </c>
    </row>
    <row r="44" spans="1:29" x14ac:dyDescent="0.3">
      <c r="A44" s="161" t="s">
        <v>209</v>
      </c>
      <c r="B44" s="162">
        <v>2</v>
      </c>
      <c r="C44" s="90">
        <v>9</v>
      </c>
      <c r="D44" s="111">
        <v>12</v>
      </c>
      <c r="E44" s="95">
        <v>12</v>
      </c>
      <c r="F44" s="96">
        <v>0</v>
      </c>
      <c r="G44" s="139" t="s">
        <v>61</v>
      </c>
      <c r="H44" s="97">
        <v>0</v>
      </c>
      <c r="I44" s="98"/>
      <c r="J44" s="99"/>
      <c r="K44" s="100"/>
      <c r="L44" s="142"/>
      <c r="M44" s="146"/>
      <c r="N44" s="101"/>
      <c r="O44" s="102"/>
      <c r="P44" s="187" t="s">
        <v>96</v>
      </c>
      <c r="Q44" s="104">
        <v>18</v>
      </c>
      <c r="R44" s="112"/>
      <c r="S44" s="188" t="s">
        <v>96</v>
      </c>
      <c r="T44" s="106"/>
      <c r="U44" s="107"/>
      <c r="V44" s="91"/>
      <c r="W44" s="92">
        <f t="shared" si="30"/>
        <v>18</v>
      </c>
      <c r="X44" s="108"/>
      <c r="Y44" s="109"/>
      <c r="Z44" s="110"/>
      <c r="AA44" s="93">
        <v>10</v>
      </c>
      <c r="AB44" s="56">
        <f t="shared" si="31"/>
        <v>-8</v>
      </c>
      <c r="AC44" s="140">
        <f t="shared" si="32"/>
        <v>-8</v>
      </c>
    </row>
    <row r="45" spans="1:29" x14ac:dyDescent="0.3">
      <c r="A45" s="161" t="s">
        <v>208</v>
      </c>
      <c r="B45" s="162">
        <v>2</v>
      </c>
      <c r="C45" s="90">
        <v>10</v>
      </c>
      <c r="D45" s="111">
        <v>12</v>
      </c>
      <c r="E45" s="95">
        <v>12</v>
      </c>
      <c r="F45" s="96">
        <v>0</v>
      </c>
      <c r="G45" s="139" t="s">
        <v>61</v>
      </c>
      <c r="H45" s="97">
        <v>0</v>
      </c>
      <c r="I45" s="98"/>
      <c r="J45" s="99"/>
      <c r="K45" s="100"/>
      <c r="L45" s="142"/>
      <c r="M45" s="146"/>
      <c r="N45" s="101"/>
      <c r="O45" s="102"/>
      <c r="P45" s="187" t="s">
        <v>96</v>
      </c>
      <c r="Q45" s="104">
        <v>18</v>
      </c>
      <c r="R45" s="112"/>
      <c r="S45" s="188" t="s">
        <v>96</v>
      </c>
      <c r="T45" s="106"/>
      <c r="U45" s="107"/>
      <c r="V45" s="91"/>
      <c r="W45" s="92">
        <f t="shared" si="30"/>
        <v>18</v>
      </c>
      <c r="X45" s="108"/>
      <c r="Y45" s="109"/>
      <c r="Z45" s="110"/>
      <c r="AA45" s="93">
        <v>9</v>
      </c>
      <c r="AB45" s="56">
        <f t="shared" si="31"/>
        <v>-9</v>
      </c>
      <c r="AC45" s="140">
        <f t="shared" si="32"/>
        <v>-9</v>
      </c>
    </row>
    <row r="46" spans="1:29" x14ac:dyDescent="0.3">
      <c r="A46" s="161" t="s">
        <v>211</v>
      </c>
      <c r="B46" s="162"/>
      <c r="C46" s="90">
        <v>13</v>
      </c>
      <c r="D46" s="111">
        <v>13</v>
      </c>
      <c r="E46" s="95">
        <v>16</v>
      </c>
      <c r="F46" s="96">
        <v>0</v>
      </c>
      <c r="G46" s="139" t="s">
        <v>61</v>
      </c>
      <c r="H46" s="97">
        <v>0</v>
      </c>
      <c r="I46" s="98"/>
      <c r="J46" s="99"/>
      <c r="K46" s="100">
        <v>1</v>
      </c>
      <c r="L46" s="142">
        <v>4</v>
      </c>
      <c r="M46" s="146">
        <v>8</v>
      </c>
      <c r="N46" s="101">
        <v>6</v>
      </c>
      <c r="O46" s="102">
        <v>7</v>
      </c>
      <c r="P46" s="187" t="s">
        <v>96</v>
      </c>
      <c r="Q46" s="104"/>
      <c r="R46" s="112"/>
      <c r="S46" s="188" t="s">
        <v>96</v>
      </c>
      <c r="T46" s="106"/>
      <c r="U46" s="107"/>
      <c r="V46" s="91"/>
      <c r="W46" s="92">
        <f t="shared" ref="W46:W56" si="33">SUM(I46:U46)</f>
        <v>26</v>
      </c>
      <c r="X46" s="108"/>
      <c r="Y46" s="109"/>
      <c r="Z46" s="110"/>
      <c r="AA46" s="93">
        <v>9</v>
      </c>
      <c r="AB46" s="56">
        <f t="shared" ref="AB46:AB56" si="34">SUM(Z46:AA46)-(W46+X46)</f>
        <v>-17</v>
      </c>
      <c r="AC46" s="140">
        <f t="shared" ref="AC46:AC56" si="35">SMALL(AA46:AB46,1)+Y46</f>
        <v>-17</v>
      </c>
    </row>
    <row r="47" spans="1:29" x14ac:dyDescent="0.3">
      <c r="A47" s="161" t="s">
        <v>212</v>
      </c>
      <c r="B47" s="162"/>
      <c r="C47" s="90">
        <v>13</v>
      </c>
      <c r="D47" s="111">
        <v>13</v>
      </c>
      <c r="E47" s="95">
        <v>16</v>
      </c>
      <c r="F47" s="96">
        <v>0</v>
      </c>
      <c r="G47" s="139" t="s">
        <v>61</v>
      </c>
      <c r="H47" s="97">
        <v>0</v>
      </c>
      <c r="I47" s="98"/>
      <c r="J47" s="99"/>
      <c r="K47" s="100">
        <v>1</v>
      </c>
      <c r="L47" s="142">
        <v>4</v>
      </c>
      <c r="M47" s="146">
        <v>8</v>
      </c>
      <c r="N47" s="101">
        <v>6</v>
      </c>
      <c r="O47" s="102">
        <v>7</v>
      </c>
      <c r="P47" s="187" t="s">
        <v>96</v>
      </c>
      <c r="Q47" s="104"/>
      <c r="R47" s="112"/>
      <c r="S47" s="188" t="s">
        <v>96</v>
      </c>
      <c r="T47" s="106"/>
      <c r="U47" s="107"/>
      <c r="V47" s="91"/>
      <c r="W47" s="92">
        <f t="shared" si="33"/>
        <v>26</v>
      </c>
      <c r="X47" s="108"/>
      <c r="Y47" s="109"/>
      <c r="Z47" s="110"/>
      <c r="AA47" s="93">
        <v>9</v>
      </c>
      <c r="AB47" s="56">
        <f t="shared" si="34"/>
        <v>-17</v>
      </c>
      <c r="AC47" s="140">
        <f t="shared" si="35"/>
        <v>-17</v>
      </c>
    </row>
    <row r="48" spans="1:29" x14ac:dyDescent="0.3">
      <c r="A48" s="161" t="s">
        <v>213</v>
      </c>
      <c r="B48" s="162"/>
      <c r="C48" s="90">
        <v>13</v>
      </c>
      <c r="D48" s="111">
        <v>13</v>
      </c>
      <c r="E48" s="95">
        <v>16</v>
      </c>
      <c r="F48" s="96">
        <v>0</v>
      </c>
      <c r="G48" s="139" t="s">
        <v>61</v>
      </c>
      <c r="H48" s="97">
        <v>0</v>
      </c>
      <c r="I48" s="98"/>
      <c r="J48" s="99"/>
      <c r="K48" s="100">
        <v>1</v>
      </c>
      <c r="L48" s="142">
        <v>2</v>
      </c>
      <c r="M48" s="146">
        <v>4</v>
      </c>
      <c r="N48" s="101">
        <v>3</v>
      </c>
      <c r="O48" s="102">
        <v>3</v>
      </c>
      <c r="P48" s="187" t="s">
        <v>96</v>
      </c>
      <c r="Q48" s="104"/>
      <c r="R48" s="112"/>
      <c r="S48" s="188" t="s">
        <v>96</v>
      </c>
      <c r="T48" s="106"/>
      <c r="U48" s="107"/>
      <c r="V48" s="91"/>
      <c r="W48" s="92">
        <f t="shared" si="33"/>
        <v>13</v>
      </c>
      <c r="X48" s="108"/>
      <c r="Y48" s="109"/>
      <c r="Z48" s="110"/>
      <c r="AA48" s="93">
        <v>9</v>
      </c>
      <c r="AB48" s="56">
        <f t="shared" si="34"/>
        <v>-4</v>
      </c>
      <c r="AC48" s="140">
        <f t="shared" si="35"/>
        <v>-4</v>
      </c>
    </row>
    <row r="49" spans="1:29" x14ac:dyDescent="0.3">
      <c r="A49" s="161" t="s">
        <v>214</v>
      </c>
      <c r="B49" s="162"/>
      <c r="C49" s="90">
        <v>13</v>
      </c>
      <c r="D49" s="111">
        <v>13</v>
      </c>
      <c r="E49" s="95">
        <v>16</v>
      </c>
      <c r="F49" s="96">
        <v>0</v>
      </c>
      <c r="G49" s="139" t="s">
        <v>61</v>
      </c>
      <c r="H49" s="97">
        <v>0</v>
      </c>
      <c r="I49" s="98"/>
      <c r="J49" s="99"/>
      <c r="K49" s="100"/>
      <c r="L49" s="142"/>
      <c r="M49" s="146"/>
      <c r="N49" s="101"/>
      <c r="O49" s="102"/>
      <c r="P49" s="187" t="s">
        <v>96</v>
      </c>
      <c r="Q49" s="104"/>
      <c r="R49" s="112"/>
      <c r="S49" s="188" t="s">
        <v>96</v>
      </c>
      <c r="T49" s="106"/>
      <c r="U49" s="107"/>
      <c r="V49" s="91"/>
      <c r="W49" s="92">
        <f t="shared" si="33"/>
        <v>0</v>
      </c>
      <c r="X49" s="108"/>
      <c r="Y49" s="109"/>
      <c r="Z49" s="110"/>
      <c r="AA49" s="93">
        <v>9</v>
      </c>
      <c r="AB49" s="56">
        <f t="shared" si="34"/>
        <v>9</v>
      </c>
      <c r="AC49" s="140">
        <f t="shared" si="35"/>
        <v>9</v>
      </c>
    </row>
    <row r="50" spans="1:29" x14ac:dyDescent="0.3">
      <c r="A50" s="161" t="s">
        <v>215</v>
      </c>
      <c r="B50" s="162"/>
      <c r="C50" s="90">
        <v>13</v>
      </c>
      <c r="D50" s="111">
        <v>13</v>
      </c>
      <c r="E50" s="95">
        <v>16</v>
      </c>
      <c r="F50" s="96">
        <v>0</v>
      </c>
      <c r="G50" s="139" t="s">
        <v>61</v>
      </c>
      <c r="H50" s="97">
        <v>0</v>
      </c>
      <c r="I50" s="98"/>
      <c r="J50" s="99"/>
      <c r="K50" s="100"/>
      <c r="L50" s="142"/>
      <c r="M50" s="146"/>
      <c r="N50" s="101"/>
      <c r="O50" s="102"/>
      <c r="P50" s="187" t="s">
        <v>96</v>
      </c>
      <c r="Q50" s="104"/>
      <c r="R50" s="112"/>
      <c r="S50" s="188" t="s">
        <v>96</v>
      </c>
      <c r="T50" s="106"/>
      <c r="U50" s="107"/>
      <c r="V50" s="91"/>
      <c r="W50" s="92">
        <f t="shared" si="33"/>
        <v>0</v>
      </c>
      <c r="X50" s="108"/>
      <c r="Y50" s="109"/>
      <c r="Z50" s="110"/>
      <c r="AA50" s="93">
        <v>9</v>
      </c>
      <c r="AB50" s="56">
        <f t="shared" si="34"/>
        <v>9</v>
      </c>
      <c r="AC50" s="140">
        <f t="shared" si="35"/>
        <v>9</v>
      </c>
    </row>
    <row r="51" spans="1:29" x14ac:dyDescent="0.3">
      <c r="A51" s="161" t="s">
        <v>216</v>
      </c>
      <c r="B51" s="162"/>
      <c r="C51" s="90">
        <v>13</v>
      </c>
      <c r="D51" s="111">
        <v>13</v>
      </c>
      <c r="E51" s="95">
        <v>16</v>
      </c>
      <c r="F51" s="96">
        <v>0</v>
      </c>
      <c r="G51" s="139" t="s">
        <v>61</v>
      </c>
      <c r="H51" s="97">
        <v>0</v>
      </c>
      <c r="I51" s="98"/>
      <c r="J51" s="99"/>
      <c r="K51" s="100"/>
      <c r="L51" s="142"/>
      <c r="M51" s="146"/>
      <c r="N51" s="101"/>
      <c r="O51" s="102"/>
      <c r="P51" s="187" t="s">
        <v>96</v>
      </c>
      <c r="Q51" s="104"/>
      <c r="R51" s="112"/>
      <c r="S51" s="188" t="s">
        <v>96</v>
      </c>
      <c r="T51" s="106"/>
      <c r="U51" s="107"/>
      <c r="V51" s="91"/>
      <c r="W51" s="92">
        <f t="shared" si="33"/>
        <v>0</v>
      </c>
      <c r="X51" s="108"/>
      <c r="Y51" s="109"/>
      <c r="Z51" s="110"/>
      <c r="AA51" s="93">
        <v>9</v>
      </c>
      <c r="AB51" s="56">
        <f t="shared" si="34"/>
        <v>9</v>
      </c>
      <c r="AC51" s="140">
        <f t="shared" si="35"/>
        <v>9</v>
      </c>
    </row>
    <row r="52" spans="1:29" x14ac:dyDescent="0.3">
      <c r="A52" s="161" t="s">
        <v>217</v>
      </c>
      <c r="B52" s="162"/>
      <c r="C52" s="90">
        <v>13</v>
      </c>
      <c r="D52" s="111">
        <v>13</v>
      </c>
      <c r="E52" s="95">
        <v>16</v>
      </c>
      <c r="F52" s="96">
        <v>0</v>
      </c>
      <c r="G52" s="139" t="s">
        <v>61</v>
      </c>
      <c r="H52" s="97">
        <v>0</v>
      </c>
      <c r="I52" s="98"/>
      <c r="J52" s="99"/>
      <c r="K52" s="100"/>
      <c r="L52" s="142"/>
      <c r="M52" s="146"/>
      <c r="N52" s="101"/>
      <c r="O52" s="102"/>
      <c r="P52" s="187" t="s">
        <v>96</v>
      </c>
      <c r="Q52" s="104"/>
      <c r="R52" s="112"/>
      <c r="S52" s="188" t="s">
        <v>96</v>
      </c>
      <c r="T52" s="106"/>
      <c r="U52" s="107"/>
      <c r="V52" s="91"/>
      <c r="W52" s="92">
        <f t="shared" si="33"/>
        <v>0</v>
      </c>
      <c r="X52" s="108"/>
      <c r="Y52" s="109"/>
      <c r="Z52" s="110"/>
      <c r="AA52" s="93">
        <v>9</v>
      </c>
      <c r="AB52" s="56">
        <f t="shared" si="34"/>
        <v>9</v>
      </c>
      <c r="AC52" s="140">
        <f t="shared" si="35"/>
        <v>9</v>
      </c>
    </row>
    <row r="53" spans="1:29" x14ac:dyDescent="0.3">
      <c r="A53" s="161" t="s">
        <v>218</v>
      </c>
      <c r="B53" s="162"/>
      <c r="C53" s="90">
        <v>13</v>
      </c>
      <c r="D53" s="111">
        <v>13</v>
      </c>
      <c r="E53" s="95">
        <v>16</v>
      </c>
      <c r="F53" s="96">
        <v>0</v>
      </c>
      <c r="G53" s="139" t="s">
        <v>61</v>
      </c>
      <c r="H53" s="97">
        <v>0</v>
      </c>
      <c r="I53" s="98"/>
      <c r="J53" s="99"/>
      <c r="K53" s="100"/>
      <c r="L53" s="142"/>
      <c r="M53" s="146"/>
      <c r="N53" s="101"/>
      <c r="O53" s="102"/>
      <c r="P53" s="187" t="s">
        <v>96</v>
      </c>
      <c r="Q53" s="104"/>
      <c r="R53" s="112"/>
      <c r="S53" s="188" t="s">
        <v>96</v>
      </c>
      <c r="T53" s="106"/>
      <c r="U53" s="107"/>
      <c r="V53" s="91"/>
      <c r="W53" s="92">
        <f t="shared" si="33"/>
        <v>0</v>
      </c>
      <c r="X53" s="108"/>
      <c r="Y53" s="109"/>
      <c r="Z53" s="110"/>
      <c r="AA53" s="93">
        <v>9</v>
      </c>
      <c r="AB53" s="56">
        <f t="shared" si="34"/>
        <v>9</v>
      </c>
      <c r="AC53" s="140">
        <f t="shared" si="35"/>
        <v>9</v>
      </c>
    </row>
    <row r="54" spans="1:29" x14ac:dyDescent="0.3">
      <c r="A54" s="161" t="s">
        <v>219</v>
      </c>
      <c r="B54" s="162"/>
      <c r="C54" s="90">
        <v>13</v>
      </c>
      <c r="D54" s="111">
        <v>13</v>
      </c>
      <c r="E54" s="95">
        <v>16</v>
      </c>
      <c r="F54" s="96">
        <v>0</v>
      </c>
      <c r="G54" s="139" t="s">
        <v>61</v>
      </c>
      <c r="H54" s="97">
        <v>0</v>
      </c>
      <c r="I54" s="98"/>
      <c r="J54" s="99"/>
      <c r="K54" s="100"/>
      <c r="L54" s="142"/>
      <c r="M54" s="146"/>
      <c r="N54" s="101"/>
      <c r="O54" s="102"/>
      <c r="P54" s="187" t="s">
        <v>96</v>
      </c>
      <c r="Q54" s="104"/>
      <c r="R54" s="112"/>
      <c r="S54" s="188" t="s">
        <v>96</v>
      </c>
      <c r="T54" s="106"/>
      <c r="U54" s="107"/>
      <c r="V54" s="91"/>
      <c r="W54" s="92">
        <f t="shared" si="33"/>
        <v>0</v>
      </c>
      <c r="X54" s="108"/>
      <c r="Y54" s="109"/>
      <c r="Z54" s="110"/>
      <c r="AA54" s="93">
        <v>9</v>
      </c>
      <c r="AB54" s="56">
        <f t="shared" si="34"/>
        <v>9</v>
      </c>
      <c r="AC54" s="140">
        <f t="shared" si="35"/>
        <v>9</v>
      </c>
    </row>
    <row r="55" spans="1:29" x14ac:dyDescent="0.3">
      <c r="A55" s="161" t="s">
        <v>220</v>
      </c>
      <c r="B55" s="162"/>
      <c r="C55" s="90">
        <v>13</v>
      </c>
      <c r="D55" s="111">
        <v>13</v>
      </c>
      <c r="E55" s="95">
        <v>16</v>
      </c>
      <c r="F55" s="96">
        <v>0</v>
      </c>
      <c r="G55" s="139" t="s">
        <v>61</v>
      </c>
      <c r="H55" s="97">
        <v>0</v>
      </c>
      <c r="I55" s="98"/>
      <c r="J55" s="99"/>
      <c r="K55" s="100"/>
      <c r="L55" s="142"/>
      <c r="M55" s="146"/>
      <c r="N55" s="101"/>
      <c r="O55" s="102"/>
      <c r="P55" s="187" t="s">
        <v>96</v>
      </c>
      <c r="Q55" s="104"/>
      <c r="R55" s="112"/>
      <c r="S55" s="188" t="s">
        <v>96</v>
      </c>
      <c r="T55" s="106"/>
      <c r="U55" s="107"/>
      <c r="V55" s="91"/>
      <c r="W55" s="92">
        <f t="shared" si="33"/>
        <v>0</v>
      </c>
      <c r="X55" s="108"/>
      <c r="Y55" s="109"/>
      <c r="Z55" s="110"/>
      <c r="AA55" s="93">
        <v>9</v>
      </c>
      <c r="AB55" s="56">
        <f t="shared" si="34"/>
        <v>9</v>
      </c>
      <c r="AC55" s="140">
        <f t="shared" si="35"/>
        <v>9</v>
      </c>
    </row>
    <row r="56" spans="1:29" x14ac:dyDescent="0.3">
      <c r="A56" s="161" t="s">
        <v>221</v>
      </c>
      <c r="B56" s="162"/>
      <c r="C56" s="90">
        <v>13</v>
      </c>
      <c r="D56" s="111">
        <v>13</v>
      </c>
      <c r="E56" s="95">
        <v>16</v>
      </c>
      <c r="F56" s="96">
        <v>0</v>
      </c>
      <c r="G56" s="139" t="s">
        <v>61</v>
      </c>
      <c r="H56" s="97">
        <v>0</v>
      </c>
      <c r="I56" s="98"/>
      <c r="J56" s="99"/>
      <c r="K56" s="100"/>
      <c r="L56" s="142"/>
      <c r="M56" s="146"/>
      <c r="N56" s="101"/>
      <c r="O56" s="102"/>
      <c r="P56" s="103"/>
      <c r="Q56" s="145"/>
      <c r="R56" s="143"/>
      <c r="S56" s="105"/>
      <c r="T56" s="106"/>
      <c r="U56" s="107"/>
      <c r="V56" s="91"/>
      <c r="W56" s="92">
        <f t="shared" si="33"/>
        <v>0</v>
      </c>
      <c r="X56" s="108"/>
      <c r="Y56" s="109"/>
      <c r="Z56" s="110"/>
      <c r="AA56" s="93">
        <v>9</v>
      </c>
      <c r="AB56" s="56">
        <f t="shared" si="34"/>
        <v>9</v>
      </c>
      <c r="AC56" s="140">
        <f t="shared" si="35"/>
        <v>9</v>
      </c>
    </row>
  </sheetData>
  <sortState xmlns:xlrd2="http://schemas.microsoft.com/office/spreadsheetml/2017/richdata2" ref="A2:AC3">
    <sortCondition ref="A2:A3"/>
  </sortState>
  <conditionalFormatting sqref="AC2 AC9:AC22">
    <cfRule type="cellIs" dxfId="15" priority="293" stopIfTrue="1" operator="lessThan">
      <formula>0.5</formula>
    </cfRule>
    <cfRule type="cellIs" dxfId="14" priority="294" operator="lessThan">
      <formula>0.5*AA2</formula>
    </cfRule>
  </conditionalFormatting>
  <conditionalFormatting sqref="AC3">
    <cfRule type="cellIs" dxfId="13" priority="67" stopIfTrue="1" operator="lessThan">
      <formula>0.5</formula>
    </cfRule>
    <cfRule type="cellIs" dxfId="12" priority="68" operator="lessThan">
      <formula>0.5*AA3</formula>
    </cfRule>
  </conditionalFormatting>
  <conditionalFormatting sqref="AC7:AC8">
    <cfRule type="cellIs" dxfId="11" priority="11" stopIfTrue="1" operator="lessThan">
      <formula>0.5</formula>
    </cfRule>
    <cfRule type="cellIs" dxfId="10" priority="12" operator="lessThan">
      <formula>0.5*AA7</formula>
    </cfRule>
  </conditionalFormatting>
  <conditionalFormatting sqref="AC15:AC56">
    <cfRule type="cellIs" dxfId="9" priority="9" stopIfTrue="1" operator="lessThan">
      <formula>0.5</formula>
    </cfRule>
    <cfRule type="cellIs" dxfId="8" priority="10" operator="lessThan">
      <formula>0.5*AA15</formula>
    </cfRule>
  </conditionalFormatting>
  <conditionalFormatting sqref="AC4">
    <cfRule type="cellIs" dxfId="7" priority="7" stopIfTrue="1" operator="lessThan">
      <formula>0.5</formula>
    </cfRule>
    <cfRule type="cellIs" dxfId="6" priority="8" operator="lessThan">
      <formula>0.5*AA4</formula>
    </cfRule>
  </conditionalFormatting>
  <conditionalFormatting sqref="AC5:AC6">
    <cfRule type="cellIs" dxfId="5" priority="5" stopIfTrue="1" operator="lessThan">
      <formula>0.5</formula>
    </cfRule>
    <cfRule type="cellIs" dxfId="4" priority="6" operator="lessThan">
      <formula>0.5*AA5</formula>
    </cfRule>
  </conditionalFormatting>
  <conditionalFormatting sqref="AC30">
    <cfRule type="cellIs" dxfId="3" priority="3" stopIfTrue="1" operator="lessThan">
      <formula>0.5</formula>
    </cfRule>
    <cfRule type="cellIs" dxfId="2" priority="4" operator="lessThan">
      <formula>0.5*AA30</formula>
    </cfRule>
  </conditionalFormatting>
  <conditionalFormatting sqref="AC38">
    <cfRule type="cellIs" dxfId="1" priority="1" stopIfTrue="1" operator="lessThan">
      <formula>0.5</formula>
    </cfRule>
    <cfRule type="cellIs" dxfId="0" priority="2" operator="lessThan">
      <formula>0.5*AA38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89" t="s">
        <v>11</v>
      </c>
      <c r="I1" s="189" t="s">
        <v>108</v>
      </c>
      <c r="J1" s="189" t="s">
        <v>109</v>
      </c>
      <c r="K1" s="189" t="s">
        <v>110</v>
      </c>
      <c r="L1" s="4" t="s">
        <v>111</v>
      </c>
    </row>
    <row r="2" spans="1:20" x14ac:dyDescent="0.3">
      <c r="B2" s="6" t="s">
        <v>12</v>
      </c>
      <c r="C2" s="7">
        <f ca="1">RANDBETWEEN(1,3)</f>
        <v>1</v>
      </c>
      <c r="D2" s="7">
        <f ca="1">RANDBETWEEN(1,3)+RANDBETWEEN(1,3)</f>
        <v>5</v>
      </c>
      <c r="E2" s="7">
        <f ca="1">RANDBETWEEN(1,3)+RANDBETWEEN(1,3)+RANDBETWEEN(1,3)</f>
        <v>8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11</v>
      </c>
      <c r="H2" s="190">
        <f ca="1">RANDBETWEEN(1,3)+RANDBETWEEN(1,3)+RANDBETWEEN(1,3)+RANDBETWEEN(1,3)+RANDBETWEEN(1,3)+RANDBETWEEN(1,3)</f>
        <v>12</v>
      </c>
      <c r="I2" s="190">
        <f ca="1">RANDBETWEEN(1,3)+RANDBETWEEN(1,3)+RANDBETWEEN(1,3)+RANDBETWEEN(1,3)+RANDBETWEEN(1,3)+RANDBETWEEN(1,3)+RANDBETWEEN(1,3)</f>
        <v>15</v>
      </c>
      <c r="J2" s="190">
        <f ca="1">RANDBETWEEN(1,3)+RANDBETWEEN(1,3)+RANDBETWEEN(1,3)+RANDBETWEEN(1,3)+RANDBETWEEN(1,3)+RANDBETWEEN(1,3)+RANDBETWEEN(1,3)+RANDBETWEEN(1,3)</f>
        <v>19</v>
      </c>
      <c r="K2" s="190">
        <f ca="1">RANDBETWEEN(1,3)+RANDBETWEEN(1,3)+RANDBETWEEN(1,3)+RANDBETWEEN(1,3)+RANDBETWEEN(1,3)+RANDBETWEEN(1,3)+RANDBETWEEN(1,3)+RANDBETWEEN(1,3)+RANDBETWEEN(1,3)</f>
        <v>17</v>
      </c>
      <c r="L2" s="8">
        <f ca="1">RANDBETWEEN(1,3)+RANDBETWEEN(1,3)+RANDBETWEEN(1,3)+RANDBETWEEN(1,3)+RANDBETWEEN(1,3)+RANDBETWEEN(1,3)+RANDBETWEEN(1,3)+RANDBETWEEN(1,3)+RANDBETWEEN(1,3)+RANDBETWEEN(1,3)</f>
        <v>21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3</v>
      </c>
      <c r="D3" s="10">
        <f ca="1">RANDBETWEEN(1,4)+RANDBETWEEN(1,4)</f>
        <v>5</v>
      </c>
      <c r="E3" s="10">
        <f ca="1">RANDBETWEEN(1,4)+RANDBETWEEN(1,4)+RANDBETWEEN(1,4)</f>
        <v>6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5</v>
      </c>
      <c r="H3" s="191">
        <f ca="1">RANDBETWEEN(1,4)+RANDBETWEEN(1,4)+RANDBETWEEN(1,4)+RANDBETWEEN(1,4)+RANDBETWEEN(1,4)+RANDBETWEEN(1,4)</f>
        <v>16</v>
      </c>
      <c r="I3" s="191">
        <f ca="1">RANDBETWEEN(1,4)+RANDBETWEEN(1,4)+RANDBETWEEN(1,4)+RANDBETWEEN(1,4)+RANDBETWEEN(1,4)+RANDBETWEEN(1,4)+RANDBETWEEN(1,4)</f>
        <v>12</v>
      </c>
      <c r="J3" s="191">
        <f ca="1">RANDBETWEEN(1,4)+RANDBETWEEN(1,4)+RANDBETWEEN(1,4)+RANDBETWEEN(1,4)+RANDBETWEEN(1,4)+RANDBETWEEN(1,4)+RANDBETWEEN(1,4)+RANDBETWEEN(1,4)</f>
        <v>21</v>
      </c>
      <c r="K3" s="191">
        <f ca="1">RANDBETWEEN(1,4)+RANDBETWEEN(1,4)+RANDBETWEEN(1,4)+RANDBETWEEN(1,4)+RANDBETWEEN(1,4)+RANDBETWEEN(1,4)+RANDBETWEEN(1,4)+RANDBETWEEN(1,4)+RANDBETWEEN(1,4)</f>
        <v>23</v>
      </c>
      <c r="L3" s="11">
        <f ca="1">RANDBETWEEN(1,4)+RANDBETWEEN(1,4)+RANDBETWEEN(1,4)+RANDBETWEEN(1,4)+RANDBETWEEN(1,4)+RANDBETWEEN(1,4)+RANDBETWEEN(1,4)+RANDBETWEEN(1,4)+RANDBETWEEN(1,4)+RANDBETWEEN(1,4)</f>
        <v>28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2</v>
      </c>
      <c r="D4" s="10">
        <f ca="1">RANDBETWEEN(1,6)+RANDBETWEEN(1,6)</f>
        <v>6</v>
      </c>
      <c r="E4" s="10">
        <f ca="1">RANDBETWEEN(1,6)+RANDBETWEEN(1,6)+RANDBETWEEN(1,6)</f>
        <v>10</v>
      </c>
      <c r="F4" s="10">
        <f ca="1">RANDBETWEEN(1,6)+RANDBETWEEN(1,6)+RANDBETWEEN(1,6)+RANDBETWEEN(1,6)</f>
        <v>16</v>
      </c>
      <c r="G4" s="10">
        <f ca="1">RANDBETWEEN(1,6)+RANDBETWEEN(1,6)+RANDBETWEEN(1,6)+RANDBETWEEN(1,6)+RANDBETWEEN(1,6)</f>
        <v>17</v>
      </c>
      <c r="H4" s="191">
        <f ca="1">RANDBETWEEN(1,6)+RANDBETWEEN(1,6)+RANDBETWEEN(1,6)+RANDBETWEEN(1,6)+RANDBETWEEN(1,6)+RANDBETWEEN(1,6)</f>
        <v>24</v>
      </c>
      <c r="I4" s="191">
        <f ca="1">RANDBETWEEN(1,6)+RANDBETWEEN(1,6)+RANDBETWEEN(1,6)+RANDBETWEEN(1,6)+RANDBETWEEN(1,6)+RANDBETWEEN(1,6)+RANDBETWEEN(1,6)</f>
        <v>17</v>
      </c>
      <c r="J4" s="191">
        <f ca="1">RANDBETWEEN(1,6)+RANDBETWEEN(1,6)+RANDBETWEEN(1,6)+RANDBETWEEN(1,6)+RANDBETWEEN(1,6)+RANDBETWEEN(1,6)+RANDBETWEEN(1,6)+RANDBETWEEN(1,6)</f>
        <v>29</v>
      </c>
      <c r="K4" s="191">
        <f ca="1">RANDBETWEEN(1,6)+RANDBETWEEN(1,6)+RANDBETWEEN(1,6)+RANDBETWEEN(1,6)+RANDBETWEEN(1,6)+RANDBETWEEN(1,6)+RANDBETWEEN(1,6)+RANDBETWEEN(1,6)+RANDBETWEEN(1,6)</f>
        <v>32</v>
      </c>
      <c r="L4" s="11">
        <f ca="1">RANDBETWEEN(1,6)+RANDBETWEEN(1,6)+RANDBETWEEN(1,6)+RANDBETWEEN(1,6)+RANDBETWEEN(1,6)+RANDBETWEEN(1,6)+RANDBETWEEN(1,6)+RANDBETWEEN(1,6)+RANDBETWEEN(1,6)+RANDBETWEEN(1,6)</f>
        <v>36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1</v>
      </c>
      <c r="D5" s="10">
        <f ca="1">RANDBETWEEN(1,8)+RANDBETWEEN(1,8)</f>
        <v>14</v>
      </c>
      <c r="E5" s="10">
        <f ca="1">RANDBETWEEN(1,8)+RANDBETWEEN(1,8)+RANDBETWEEN(1,8)</f>
        <v>8</v>
      </c>
      <c r="F5" s="10">
        <f ca="1">RANDBETWEEN(1,8)+RANDBETWEEN(1,8)+RANDBETWEEN(1,8)+RANDBETWEEN(1,8)</f>
        <v>15</v>
      </c>
      <c r="G5" s="10">
        <f ca="1">RANDBETWEEN(1,8)+RANDBETWEEN(1,8)+RANDBETWEEN(1,8)+RANDBETWEEN(1,8)+RANDBETWEEN(1,8)</f>
        <v>23</v>
      </c>
      <c r="H5" s="191">
        <f ca="1">RANDBETWEEN(1,8)+RANDBETWEEN(1,8)+RANDBETWEEN(1,8)+RANDBETWEEN(1,8)+RANDBETWEEN(1,8)+RANDBETWEEN(1,8)</f>
        <v>30</v>
      </c>
      <c r="I5" s="191">
        <f ca="1">RANDBETWEEN(1,8)+RANDBETWEEN(1,8)+RANDBETWEEN(1,8)+RANDBETWEEN(1,8)+RANDBETWEEN(1,8)+RANDBETWEEN(1,8)+RANDBETWEEN(1,8)</f>
        <v>32</v>
      </c>
      <c r="J5" s="191">
        <f ca="1">RANDBETWEEN(1,8)+RANDBETWEEN(1,8)+RANDBETWEEN(1,8)+RANDBETWEEN(1,8)+RANDBETWEEN(1,8)+RANDBETWEEN(1,8)+RANDBETWEEN(1,8)+RANDBETWEEN(1,8)</f>
        <v>33</v>
      </c>
      <c r="K5" s="191">
        <f ca="1">RANDBETWEEN(1,8)+RANDBETWEEN(1,8)+RANDBETWEEN(1,8)+RANDBETWEEN(1,8)+RANDBETWEEN(1,8)+RANDBETWEEN(1,8)+RANDBETWEEN(1,8)+RANDBETWEEN(1,8)+RANDBETWEEN(1,8)</f>
        <v>32</v>
      </c>
      <c r="L5" s="11">
        <f ca="1">RANDBETWEEN(1,8)+RANDBETWEEN(1,8)+RANDBETWEEN(1,8)+RANDBETWEEN(1,8)+RANDBETWEEN(1,8)+RANDBETWEEN(1,8)+RANDBETWEEN(1,8)+RANDBETWEEN(1,8)+RANDBETWEEN(1,8)+RANDBETWEEN(1,8)</f>
        <v>53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6</v>
      </c>
      <c r="D6" s="10">
        <f ca="1">RANDBETWEEN(1,10)+RANDBETWEEN(1,10)</f>
        <v>7</v>
      </c>
      <c r="E6" s="10">
        <f ca="1">RANDBETWEEN(1,10)+RANDBETWEEN(1,10)+RANDBETWEEN(1,10)</f>
        <v>17</v>
      </c>
      <c r="F6" s="10">
        <f ca="1">RANDBETWEEN(1,10)+RANDBETWEEN(1,10)+RANDBETWEEN(1,10)+RANDBETWEEN(1,10)</f>
        <v>30</v>
      </c>
      <c r="G6" s="10">
        <f ca="1">RANDBETWEEN(1,10)+RANDBETWEEN(1,10)+RANDBETWEEN(1,10)+RANDBETWEEN(1,10)+RANDBETWEEN(1,10)</f>
        <v>20</v>
      </c>
      <c r="H6" s="191">
        <f ca="1">RANDBETWEEN(1,10)+RANDBETWEEN(1,10)+RANDBETWEEN(1,10)+RANDBETWEEN(1,10)+RANDBETWEEN(1,10)+RANDBETWEEN(1,10)</f>
        <v>34</v>
      </c>
      <c r="I6" s="191">
        <f ca="1">RANDBETWEEN(1,10)+RANDBETWEEN(1,10)+RANDBETWEEN(1,10)+RANDBETWEEN(1,10)+RANDBETWEEN(1,10)+RANDBETWEEN(1,10)+RANDBETWEEN(1,10)</f>
        <v>39</v>
      </c>
      <c r="J6" s="191">
        <f ca="1">RANDBETWEEN(1,10)+RANDBETWEEN(1,10)+RANDBETWEEN(1,10)+RANDBETWEEN(1,10)+RANDBETWEEN(1,10)+RANDBETWEEN(1,10)+RANDBETWEEN(1,10)+RANDBETWEEN(1,10)</f>
        <v>62</v>
      </c>
      <c r="K6" s="191">
        <f ca="1">RANDBETWEEN(1,10)+RANDBETWEEN(1,10)+RANDBETWEEN(1,10)+RANDBETWEEN(1,10)+RANDBETWEEN(1,10)+RANDBETWEEN(1,10)+RANDBETWEEN(1,10)+RANDBETWEEN(1,10)+RANDBETWEEN(1,10)</f>
        <v>61</v>
      </c>
      <c r="L6" s="11">
        <f ca="1">RANDBETWEEN(1,10)+RANDBETWEEN(1,10)+RANDBETWEEN(1,10)+RANDBETWEEN(1,10)+RANDBETWEEN(1,10)+RANDBETWEEN(1,10)+RANDBETWEEN(1,10)+RANDBETWEEN(1,10)+RANDBETWEEN(1,10)+RANDBETWEEN(1,10)</f>
        <v>48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5</v>
      </c>
      <c r="D7" s="10">
        <f ca="1">RANDBETWEEN(1,12)+RANDBETWEEN(1,12)</f>
        <v>12</v>
      </c>
      <c r="E7" s="10">
        <f ca="1">RANDBETWEEN(1,12)+RANDBETWEEN(1,12)+RANDBETWEEN(1,12)</f>
        <v>16</v>
      </c>
      <c r="F7" s="10">
        <f ca="1">RANDBETWEEN(1,12)+RANDBETWEEN(1,12)+RANDBETWEEN(1,12)+RANDBETWEEN(1,12)</f>
        <v>34</v>
      </c>
      <c r="G7" s="10">
        <f ca="1">RANDBETWEEN(1,12)+RANDBETWEEN(1,12)+RANDBETWEEN(1,12)+RANDBETWEEN(1,12)+RANDBETWEEN(1,12)</f>
        <v>37</v>
      </c>
      <c r="H7" s="191">
        <f ca="1">RANDBETWEEN(1,12)+RANDBETWEEN(1,12)+RANDBETWEEN(1,12)+RANDBETWEEN(1,12)+RANDBETWEEN(1,12)+RANDBETWEEN(1,12)</f>
        <v>34</v>
      </c>
      <c r="I7" s="191">
        <f ca="1">RANDBETWEEN(1,12)+RANDBETWEEN(1,12)+RANDBETWEEN(1,12)+RANDBETWEEN(1,12)+RANDBETWEEN(1,12)+RANDBETWEEN(1,12)+RANDBETWEEN(1,12)</f>
        <v>60</v>
      </c>
      <c r="J7" s="191">
        <f ca="1">RANDBETWEEN(1,12)+RANDBETWEEN(1,12)+RANDBETWEEN(1,12)+RANDBETWEEN(1,12)+RANDBETWEEN(1,12)+RANDBETWEEN(1,12)+RANDBETWEEN(1,12)+RANDBETWEEN(1,12)</f>
        <v>83</v>
      </c>
      <c r="K7" s="191">
        <f ca="1">RANDBETWEEN(1,12)+RANDBETWEEN(1,12)+RANDBETWEEN(1,12)+RANDBETWEEN(1,12)+RANDBETWEEN(1,12)+RANDBETWEEN(1,12)+RANDBETWEEN(1,12)+RANDBETWEEN(1,12)+RANDBETWEEN(1,12)</f>
        <v>55</v>
      </c>
      <c r="L7" s="11">
        <f ca="1">RANDBETWEEN(1,12)+RANDBETWEEN(1,12)+RANDBETWEEN(1,12)+RANDBETWEEN(1,12)+RANDBETWEEN(1,12)+RANDBETWEEN(1,12)+RANDBETWEEN(1,12)+RANDBETWEEN(1,12)+RANDBETWEEN(1,12)+RANDBETWEEN(1,12)</f>
        <v>61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1</v>
      </c>
      <c r="D8" s="10">
        <f ca="1">RANDBETWEEN(1,20)+RANDBETWEEN(1,20)</f>
        <v>22</v>
      </c>
      <c r="E8" s="10">
        <f ca="1">RANDBETWEEN(1,20)+RANDBETWEEN(1,20)+RANDBETWEEN(1,20)</f>
        <v>45</v>
      </c>
      <c r="F8" s="10">
        <f ca="1">RANDBETWEEN(1,20)+RANDBETWEEN(1,20)+RANDBETWEEN(1,20)+RANDBETWEEN(1,20)</f>
        <v>43</v>
      </c>
      <c r="G8" s="10">
        <f ca="1">RANDBETWEEN(1,20)+RANDBETWEEN(1,20)+RANDBETWEEN(1,20)+RANDBETWEEN(1,20)+RANDBETWEEN(1,20)</f>
        <v>43</v>
      </c>
      <c r="H8" s="191">
        <f ca="1">RANDBETWEEN(1,20)+RANDBETWEEN(1,20)+RANDBETWEEN(1,20)+RANDBETWEEN(1,20)+RANDBETWEEN(1,20)+RANDBETWEEN(1,20)</f>
        <v>94</v>
      </c>
      <c r="I8" s="191">
        <f ca="1">RANDBETWEEN(1,20)+RANDBETWEEN(1,20)+RANDBETWEEN(1,20)+RANDBETWEEN(1,20)+RANDBETWEEN(1,20)+RANDBETWEEN(1,20)+RANDBETWEEN(1,20)</f>
        <v>85</v>
      </c>
      <c r="J8" s="191">
        <f ca="1">RANDBETWEEN(1,20)+RANDBETWEEN(1,20)+RANDBETWEEN(1,20)+RANDBETWEEN(1,20)+RANDBETWEEN(1,20)+RANDBETWEEN(1,20)+RANDBETWEEN(1,20)+RANDBETWEEN(1,20)</f>
        <v>84</v>
      </c>
      <c r="K8" s="191">
        <f ca="1">RANDBETWEEN(1,20)+RANDBETWEEN(1,20)+RANDBETWEEN(1,20)+RANDBETWEEN(1,20)+RANDBETWEEN(1,20)+RANDBETWEEN(1,20)+RANDBETWEEN(1,20)+RANDBETWEEN(1,20)+RANDBETWEEN(1,20)</f>
        <v>86</v>
      </c>
      <c r="L8" s="11">
        <f ca="1">RANDBETWEEN(1,20)+RANDBETWEEN(1,20)+RANDBETWEEN(1,20)+RANDBETWEEN(1,20)+RANDBETWEEN(1,20)+RANDBETWEEN(1,20)+RANDBETWEEN(1,20)+RANDBETWEEN(1,20)+RANDBETWEEN(1,20)+RANDBETWEEN(1,20)</f>
        <v>119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33</v>
      </c>
      <c r="D9" s="13">
        <f ca="1">RANDBETWEEN(1,100)+RANDBETWEEN(1,100)</f>
        <v>177</v>
      </c>
      <c r="E9" s="13">
        <f ca="1">RANDBETWEEN(1,100)+RANDBETWEEN(1,100)+RANDBETWEEN(1,100)</f>
        <v>195</v>
      </c>
      <c r="F9" s="13">
        <f ca="1">RANDBETWEEN(1,100)+RANDBETWEEN(1,100)+RANDBETWEEN(1,100)+RANDBETWEEN(1,100)</f>
        <v>227</v>
      </c>
      <c r="G9" s="13">
        <f ca="1">RANDBETWEEN(1,100)+RANDBETWEEN(1,100)+RANDBETWEEN(1,100)+RANDBETWEEN(1,100)+RANDBETWEEN(1,100)</f>
        <v>316</v>
      </c>
      <c r="H9" s="192">
        <f ca="1">RANDBETWEEN(1,100)+RANDBETWEEN(1,100)+RANDBETWEEN(1,100)+RANDBETWEEN(1,100)+RANDBETWEEN(1,100)+RANDBETWEEN(1,100)</f>
        <v>435</v>
      </c>
      <c r="I9" s="192">
        <f ca="1">RANDBETWEEN(1,100)+RANDBETWEEN(1,100)+RANDBETWEEN(1,100)+RANDBETWEEN(1,100)+RANDBETWEEN(1,100)+RANDBETWEEN(1,100)+RANDBETWEEN(1,100)</f>
        <v>274</v>
      </c>
      <c r="J9" s="192">
        <f ca="1">RANDBETWEEN(1,100)+RANDBETWEEN(1,100)+RANDBETWEEN(1,100)+RANDBETWEEN(1,100)+RANDBETWEEN(1,100)+RANDBETWEEN(1,100)+RANDBETWEEN(1,100)+RANDBETWEEN(1,100)</f>
        <v>452</v>
      </c>
      <c r="K9" s="192">
        <f ca="1">RANDBETWEEN(1,100)+RANDBETWEEN(1,100)+RANDBETWEEN(1,100)+RANDBETWEEN(1,100)+RANDBETWEEN(1,100)+RANDBETWEEN(1,100)+RANDBETWEEN(1,100)+RANDBETWEEN(1,100)+RANDBETWEEN(1,100)</f>
        <v>569</v>
      </c>
      <c r="L9" s="14">
        <f ca="1">RANDBETWEEN(1,100)+RANDBETWEEN(1,100)+RANDBETWEEN(1,100)+RANDBETWEEN(1,100)+RANDBETWEEN(1,100)+RANDBETWEEN(1,100)+RANDBETWEEN(1,100)+RANDBETWEEN(1,100)+RANDBETWEEN(1,100)+RANDBETWEEN(1,100)</f>
        <v>508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2022-09-24T00:24:24Z</dcterms:modified>
</cp:coreProperties>
</file>