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A\Juegos\FoL\"/>
    </mc:Choice>
  </mc:AlternateContent>
  <xr:revisionPtr revIDLastSave="0" documentId="13_ncr:1_{136DA41B-21DC-4E5C-BB40-26CA880F572B}" xr6:coauthVersionLast="47" xr6:coauthVersionMax="47" xr10:uidLastSave="{00000000-0000-0000-0000-000000000000}"/>
  <bookViews>
    <workbookView xWindow="-108" yWindow="-108" windowWidth="23256" windowHeight="13176" tabRatio="498" activeTab="4" xr2:uid="{00000000-000D-0000-FFFF-FFFF00000000}"/>
  </bookViews>
  <sheets>
    <sheet name="Initiative" sheetId="1" r:id="rId1"/>
    <sheet name="Spells" sheetId="10" r:id="rId2"/>
    <sheet name="Attacks" sheetId="9" r:id="rId3"/>
    <sheet name="Saves" sheetId="7" r:id="rId4"/>
    <sheet name="hps" sheetId="5" r:id="rId5"/>
    <sheet name="Rolls" sheetId="4" r:id="rId6"/>
  </sheets>
  <externalReferences>
    <externalReference r:id="rId7"/>
  </externalReferences>
  <definedNames>
    <definedName name="NoShade">'[1]Spell Sheet'!$FH$1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0" l="1"/>
  <c r="K4" i="10" s="1"/>
  <c r="J7" i="10"/>
  <c r="K7" i="10" s="1"/>
  <c r="K9" i="9" l="1"/>
  <c r="N9" i="9" s="1"/>
  <c r="J9" i="9"/>
  <c r="K10" i="9"/>
  <c r="N10" i="9" s="1"/>
  <c r="J10" i="9"/>
  <c r="K11" i="9"/>
  <c r="N11" i="9" s="1"/>
  <c r="J11" i="9"/>
  <c r="K8" i="9"/>
  <c r="N8" i="9" s="1"/>
  <c r="J8" i="9"/>
  <c r="W19" i="5"/>
  <c r="AB19" i="5" s="1"/>
  <c r="AC19" i="5" s="1"/>
  <c r="J4" i="9"/>
  <c r="K4" i="9"/>
  <c r="N4" i="9" s="1"/>
  <c r="E4" i="1"/>
  <c r="D4" i="7"/>
  <c r="E4" i="7" s="1"/>
  <c r="D3" i="7"/>
  <c r="E3" i="7" s="1"/>
  <c r="D2" i="7"/>
  <c r="E2" i="7" s="1"/>
  <c r="W18" i="5"/>
  <c r="AB18" i="5" s="1"/>
  <c r="AC18" i="5" s="1"/>
  <c r="W17" i="5"/>
  <c r="AB17" i="5" s="1"/>
  <c r="AC17" i="5" s="1"/>
  <c r="W16" i="5"/>
  <c r="AB16" i="5" s="1"/>
  <c r="AC16" i="5" s="1"/>
  <c r="W15" i="5"/>
  <c r="AB15" i="5" s="1"/>
  <c r="AC15" i="5" s="1"/>
  <c r="W14" i="5"/>
  <c r="AB14" i="5" s="1"/>
  <c r="AC14" i="5" s="1"/>
  <c r="W13" i="5"/>
  <c r="AB13" i="5" s="1"/>
  <c r="AC13" i="5" s="1"/>
  <c r="W12" i="5"/>
  <c r="AB12" i="5" s="1"/>
  <c r="AC12" i="5" s="1"/>
  <c r="W11" i="5"/>
  <c r="AB11" i="5" s="1"/>
  <c r="AC11" i="5" s="1"/>
  <c r="W10" i="5"/>
  <c r="AB10" i="5" s="1"/>
  <c r="AC10" i="5" s="1"/>
  <c r="W9" i="5"/>
  <c r="AB9" i="5" s="1"/>
  <c r="AC9" i="5" s="1"/>
  <c r="W8" i="5"/>
  <c r="AB8" i="5" s="1"/>
  <c r="AC8" i="5" s="1"/>
  <c r="L9" i="9" l="1"/>
  <c r="L10" i="9"/>
  <c r="L8" i="9"/>
  <c r="L11" i="9"/>
  <c r="L4" i="9"/>
  <c r="W6" i="5"/>
  <c r="AB6" i="5" s="1"/>
  <c r="AC6" i="5" s="1"/>
  <c r="W7" i="5"/>
  <c r="AB7" i="5" s="1"/>
  <c r="AC7" i="5" s="1"/>
  <c r="J2" i="9"/>
  <c r="K2" i="9"/>
  <c r="N2" i="9" s="1"/>
  <c r="J3" i="9"/>
  <c r="K3" i="9"/>
  <c r="N3" i="9" s="1"/>
  <c r="K7" i="9"/>
  <c r="N7" i="9" s="1"/>
  <c r="J7" i="9"/>
  <c r="K6" i="9"/>
  <c r="N6" i="9" s="1"/>
  <c r="J6" i="9"/>
  <c r="D7" i="1"/>
  <c r="L3" i="9" l="1"/>
  <c r="L2" i="9"/>
  <c r="L6" i="9"/>
  <c r="L7" i="9"/>
  <c r="C3" i="5"/>
  <c r="J16" i="10" l="1"/>
  <c r="K16" i="10" s="1"/>
  <c r="M16" i="10" s="1"/>
  <c r="E3" i="5" l="1"/>
  <c r="K5" i="9" l="1"/>
  <c r="N5" i="9" s="1"/>
  <c r="J5" i="9"/>
  <c r="L5" i="9" l="1"/>
  <c r="J11" i="10"/>
  <c r="K11" i="10" s="1"/>
  <c r="M11" i="10"/>
  <c r="W4" i="5"/>
  <c r="AB4" i="5" s="1"/>
  <c r="AC4" i="5" s="1"/>
  <c r="J10" i="10"/>
  <c r="K10" i="10" s="1"/>
  <c r="M10" i="10" s="1"/>
  <c r="W5" i="5" l="1"/>
  <c r="AB5" i="5" s="1"/>
  <c r="AC5" i="5" s="1"/>
  <c r="J4" i="7" l="1"/>
  <c r="K4" i="7" s="1"/>
  <c r="J3" i="7"/>
  <c r="K3" i="7" s="1"/>
  <c r="J2" i="7"/>
  <c r="K2" i="7" s="1"/>
  <c r="L9" i="4" l="1"/>
  <c r="L8" i="4"/>
  <c r="L6" i="4"/>
  <c r="L7" i="4"/>
  <c r="L5" i="4"/>
  <c r="L4" i="4"/>
  <c r="L3" i="4"/>
  <c r="L2" i="4"/>
  <c r="K9" i="4"/>
  <c r="K8" i="4"/>
  <c r="K7" i="4"/>
  <c r="K6" i="4"/>
  <c r="K5" i="4"/>
  <c r="K4" i="4"/>
  <c r="K3" i="4"/>
  <c r="K2" i="4"/>
  <c r="J9" i="4"/>
  <c r="J8" i="4"/>
  <c r="J7" i="4"/>
  <c r="J6" i="4"/>
  <c r="J5" i="4"/>
  <c r="J4" i="4"/>
  <c r="J3" i="4"/>
  <c r="J2" i="4"/>
  <c r="I9" i="4"/>
  <c r="I8" i="4"/>
  <c r="I7" i="4"/>
  <c r="I6" i="4"/>
  <c r="I5" i="4"/>
  <c r="I4" i="4"/>
  <c r="I3" i="4"/>
  <c r="I2" i="4"/>
  <c r="H9" i="4"/>
  <c r="H8" i="4"/>
  <c r="H7" i="4"/>
  <c r="H6" i="4"/>
  <c r="H5" i="4"/>
  <c r="H4" i="4"/>
  <c r="H3" i="4"/>
  <c r="H2" i="4"/>
  <c r="J5" i="10"/>
  <c r="K5" i="10" s="1"/>
  <c r="M5" i="10" s="1"/>
  <c r="J9" i="10" l="1"/>
  <c r="K9" i="10" s="1"/>
  <c r="M9" i="10" s="1"/>
  <c r="J13" i="10" l="1"/>
  <c r="K13" i="10" s="1"/>
  <c r="M13" i="10" s="1"/>
  <c r="J12" i="10"/>
  <c r="K12" i="10" s="1"/>
  <c r="M12" i="10" s="1"/>
  <c r="W2" i="5" l="1"/>
  <c r="W3" i="5" l="1"/>
  <c r="E3" i="1" l="1"/>
  <c r="J6" i="1" l="1"/>
  <c r="N7" i="1"/>
  <c r="I7" i="1" l="1"/>
  <c r="I6" i="1"/>
  <c r="I8" i="1" s="1"/>
  <c r="M12" i="1" s="1"/>
  <c r="I9" i="1" l="1"/>
  <c r="M13" i="1" s="1"/>
  <c r="M14" i="1"/>
  <c r="J14" i="10" l="1"/>
  <c r="K14" i="10" s="1"/>
  <c r="M14" i="10" s="1"/>
  <c r="J15" i="10"/>
  <c r="K15" i="10" s="1"/>
  <c r="M15" i="10" s="1"/>
  <c r="C2" i="4" l="1"/>
  <c r="D2" i="4"/>
  <c r="E2" i="4"/>
  <c r="F2" i="4"/>
  <c r="G2" i="4"/>
  <c r="C3" i="4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M9" i="1" l="1"/>
  <c r="M7" i="1"/>
  <c r="M8" i="1"/>
  <c r="M7" i="10" l="1"/>
  <c r="J8" i="10" l="1"/>
  <c r="K8" i="10" s="1"/>
  <c r="M8" i="10" s="1"/>
  <c r="J3" i="10" l="1"/>
  <c r="K3" i="10" s="1"/>
  <c r="M3" i="10" s="1"/>
  <c r="J6" i="10"/>
  <c r="K6" i="10" s="1"/>
  <c r="M6" i="10" s="1"/>
  <c r="T1" i="10" l="1"/>
  <c r="J2" i="10" l="1"/>
  <c r="K2" i="10" s="1"/>
  <c r="M2" i="10" s="1"/>
  <c r="M4" i="10" l="1"/>
  <c r="AB3" i="5" l="1"/>
  <c r="AC3" i="5" s="1"/>
  <c r="E2" i="1" l="1"/>
  <c r="E5" i="1" l="1"/>
  <c r="AB2" i="5" l="1"/>
  <c r="AC2" i="5" s="1"/>
  <c r="G9" i="4" l="1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M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D2" authorId="0" shapeId="0" xr:uid="{E1721F59-04F6-4E6B-8680-F31E93AB810F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E2" authorId="0" shapeId="0" xr:uid="{C52CB988-F82B-4BBD-9E6A-01A51ABE72FA}">
      <text>
        <r>
          <rPr>
            <i/>
            <sz val="12"/>
            <color indexed="81"/>
            <rFont val="Times New Roman"/>
            <family val="1"/>
          </rPr>
          <t>mage armor +4</t>
        </r>
      </text>
    </comment>
    <comment ref="C3" authorId="0" shapeId="0" xr:uid="{D738A04A-8A3C-47B7-A1B7-B0CBC999949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D3" authorId="0" shapeId="0" xr:uid="{8C11513B-65A7-4053-9FA4-265120EC53BE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  <comment ref="E3" authorId="0" shapeId="0" xr:uid="{712B79CC-DCB6-4A19-8D8C-0BD8E1A67314}">
      <text>
        <r>
          <rPr>
            <i/>
            <sz val="12"/>
            <color indexed="81"/>
            <rFont val="Times New Roman"/>
            <family val="1"/>
          </rPr>
          <t>luminous armor +5</t>
        </r>
      </text>
    </comment>
  </commentList>
</comments>
</file>

<file path=xl/sharedStrings.xml><?xml version="1.0" encoding="utf-8"?>
<sst xmlns="http://schemas.openxmlformats.org/spreadsheetml/2006/main" count="319" uniqueCount="159">
  <si>
    <t>Character</t>
  </si>
  <si>
    <t>Group</t>
  </si>
  <si>
    <t>Initiative</t>
  </si>
  <si>
    <t>Roll</t>
  </si>
  <si>
    <t>Modified Roll</t>
  </si>
  <si>
    <t>30’</t>
  </si>
  <si>
    <t>1d</t>
  </si>
  <si>
    <t>2d</t>
  </si>
  <si>
    <t>3d</t>
  </si>
  <si>
    <t>4d</t>
  </si>
  <si>
    <t>5d</t>
  </si>
  <si>
    <t>6d</t>
  </si>
  <si>
    <t>d3 roll</t>
  </si>
  <si>
    <t>d4 roll</t>
  </si>
  <si>
    <t>d6 roll</t>
  </si>
  <si>
    <t>d8 roll</t>
  </si>
  <si>
    <t>d10 roll</t>
  </si>
  <si>
    <t>d12 roll</t>
  </si>
  <si>
    <t>d20 roll</t>
  </si>
  <si>
    <t>d100 roll</t>
  </si>
  <si>
    <t>ECL</t>
  </si>
  <si>
    <t>Total Levels</t>
  </si>
  <si>
    <t>Party Members</t>
  </si>
  <si>
    <t>Total</t>
  </si>
  <si>
    <t>Campaign CR</t>
  </si>
  <si>
    <t>Multiple encounters</t>
  </si>
  <si>
    <t>Arena CR</t>
  </si>
  <si>
    <t>Single encounter</t>
  </si>
  <si>
    <t>Lower CR Threshold</t>
  </si>
  <si>
    <t>Median CR Threshold</t>
  </si>
  <si>
    <t>Upper CR Threshold</t>
  </si>
  <si>
    <t>Encounter Rating:</t>
  </si>
  <si>
    <t>Attack Type</t>
  </si>
  <si>
    <t>Damage</t>
  </si>
  <si>
    <t>BAB</t>
  </si>
  <si>
    <t>W+</t>
  </si>
  <si>
    <t>Other+</t>
  </si>
  <si>
    <t>Ranks</t>
  </si>
  <si>
    <t>Fortitude</t>
  </si>
  <si>
    <t>Reflex</t>
  </si>
  <si>
    <t>Will</t>
  </si>
  <si>
    <t>FFAC</t>
  </si>
  <si>
    <t>TAC</t>
  </si>
  <si>
    <t>AC</t>
  </si>
  <si>
    <t>Damage Reduction</t>
  </si>
  <si>
    <t>Melee</t>
  </si>
  <si>
    <t>Ranged</t>
  </si>
  <si>
    <t>Fire</t>
  </si>
  <si>
    <t>Cold</t>
  </si>
  <si>
    <t>Acid</t>
  </si>
  <si>
    <t>Electric</t>
  </si>
  <si>
    <t>Sonic</t>
  </si>
  <si>
    <t>Chaos</t>
  </si>
  <si>
    <t>Law</t>
  </si>
  <si>
    <t>Nonlethal</t>
  </si>
  <si>
    <t>Total Damage</t>
  </si>
  <si>
    <t>Bloodloss</t>
  </si>
  <si>
    <t>Healing</t>
  </si>
  <si>
    <t>HPs</t>
  </si>
  <si>
    <t>Calcul. Total</t>
  </si>
  <si>
    <t>Current HPs</t>
  </si>
  <si>
    <t>none</t>
  </si>
  <si>
    <t>Save vs.</t>
  </si>
  <si>
    <t>Details</t>
  </si>
  <si>
    <t>Spell Resist</t>
  </si>
  <si>
    <t>Good/
Pos</t>
  </si>
  <si>
    <t>Vamp</t>
  </si>
  <si>
    <t>Temp</t>
  </si>
  <si>
    <t>Evil/
Neg</t>
  </si>
  <si>
    <t>Magic/
Force</t>
  </si>
  <si>
    <t>Target Character</t>
  </si>
  <si>
    <t>Spell</t>
  </si>
  <si>
    <t>Cast on Round</t>
  </si>
  <si>
    <t>CL</t>
  </si>
  <si>
    <t>Duration (Rounds)</t>
  </si>
  <si>
    <t>Expires on Round</t>
  </si>
  <si>
    <t>Applied</t>
  </si>
  <si>
    <t>Expired</t>
  </si>
  <si>
    <t>Current Round</t>
  </si>
  <si>
    <t>q</t>
  </si>
  <si>
    <t>Adversarial Party Composition</t>
  </si>
  <si>
    <t>CR</t>
  </si>
  <si>
    <t>Threat</t>
  </si>
  <si>
    <t>Crit</t>
  </si>
  <si>
    <t>Notes</t>
  </si>
  <si>
    <t>Total Score</t>
  </si>
  <si>
    <t>Dex Mod+</t>
  </si>
  <si>
    <t>Str Mod+</t>
  </si>
  <si>
    <t>Ranged?</t>
  </si>
  <si>
    <t>1 hr/lvl</t>
  </si>
  <si>
    <t>10 min/lvl</t>
  </si>
  <si>
    <t>1 min/lvl</t>
  </si>
  <si>
    <t>1 rnd/lvl</t>
  </si>
  <si>
    <t>Specific Time</t>
  </si>
  <si>
    <t>Avg. ECL/CR</t>
  </si>
  <si>
    <t>20’</t>
  </si>
  <si>
    <t>Imm</t>
  </si>
  <si>
    <t>Saradette</t>
  </si>
  <si>
    <t>Check</t>
  </si>
  <si>
    <t>Party</t>
  </si>
  <si>
    <t>Time @ Round 1</t>
  </si>
  <si>
    <t>Current Time</t>
  </si>
  <si>
    <t>Result</t>
  </si>
  <si>
    <t>Rogue / Illusionist / Artificer</t>
  </si>
  <si>
    <t>Tore</t>
  </si>
  <si>
    <t>Levels</t>
  </si>
  <si>
    <r>
      <rPr>
        <b/>
        <i/>
        <sz val="12"/>
        <color theme="1"/>
        <rFont val="Times New Roman"/>
        <family val="1"/>
      </rPr>
      <t xml:space="preserve">Fist of Light </t>
    </r>
    <r>
      <rPr>
        <b/>
        <sz val="12"/>
        <color theme="1"/>
        <rFont val="Times New Roman"/>
        <family val="1"/>
      </rPr>
      <t>Composition</t>
    </r>
  </si>
  <si>
    <t>Speed</t>
  </si>
  <si>
    <t>7d</t>
  </si>
  <si>
    <t>8d</t>
  </si>
  <si>
    <t>9d</t>
  </si>
  <si>
    <t>10d</t>
  </si>
  <si>
    <t>R20</t>
  </si>
  <si>
    <t>R30+20</t>
  </si>
  <si>
    <t>þ</t>
  </si>
  <si>
    <t>Grapple</t>
  </si>
  <si>
    <t>Fighter / Cleric of Lurue</t>
  </si>
  <si>
    <t>Bite</t>
  </si>
  <si>
    <t>Detect Magic</t>
  </si>
  <si>
    <t>Tenser’s Floating Disc</t>
  </si>
  <si>
    <t>Mage Armor</t>
  </si>
  <si>
    <t>Summon Monster II</t>
  </si>
  <si>
    <t>Ibixian 1</t>
  </si>
  <si>
    <t>Ibixian 2</t>
  </si>
  <si>
    <t>Ibixian 3</t>
  </si>
  <si>
    <t>Ibixian 4</t>
  </si>
  <si>
    <t>Ibixian 5</t>
  </si>
  <si>
    <t>Ibixian 6</t>
  </si>
  <si>
    <t>Ibixian 7</t>
  </si>
  <si>
    <t>Ibixian 8</t>
  </si>
  <si>
    <t>Ibixian 9</t>
  </si>
  <si>
    <t>Ibixian 10</t>
  </si>
  <si>
    <t>Ibixian 11</t>
  </si>
  <si>
    <t>Ibixian 12</t>
  </si>
  <si>
    <t>Ibixian 13</t>
  </si>
  <si>
    <t>Ibixian 14</t>
  </si>
  <si>
    <t>Ibixian</t>
  </si>
  <si>
    <t>Greataxe</t>
  </si>
  <si>
    <t>1d12+3 x3</t>
  </si>
  <si>
    <t>Head Butt</t>
  </si>
  <si>
    <t>1d6+2</t>
  </si>
  <si>
    <t>+2 to AB if 30’ from conspecific</t>
  </si>
  <si>
    <t>Ibixians</t>
  </si>
  <si>
    <t>Congregants</t>
  </si>
  <si>
    <t>various</t>
  </si>
  <si>
    <t>MM III</t>
  </si>
  <si>
    <t>Celestial riding dog</t>
  </si>
  <si>
    <t>1d6+3</t>
  </si>
  <si>
    <t>Congregant</t>
  </si>
  <si>
    <t>Commoner</t>
  </si>
  <si>
    <t>Fighter-Priest</t>
  </si>
  <si>
    <t>Monk</t>
  </si>
  <si>
    <t>Studded Club</t>
  </si>
  <si>
    <t>1d6+1</t>
  </si>
  <si>
    <t>Quarterstaff</t>
  </si>
  <si>
    <t>Longsword</t>
  </si>
  <si>
    <t>Doom</t>
  </si>
  <si>
    <t>Bless</t>
  </si>
  <si>
    <t>1d8+2 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</si>
</sst>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CC00"/>
      <name val="Times New Roman"/>
      <family val="1"/>
    </font>
    <font>
      <i/>
      <sz val="12"/>
      <color theme="1"/>
      <name val="Times New Roman"/>
      <family val="1"/>
    </font>
    <font>
      <sz val="12"/>
      <color rgb="FFFFCC00"/>
      <name val="Times New Roman"/>
      <family val="1"/>
    </font>
    <font>
      <b/>
      <sz val="12"/>
      <color rgb="FFFF33CC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</font>
    <font>
      <sz val="20"/>
      <color theme="1"/>
      <name val="Times New Roman"/>
      <family val="2"/>
    </font>
    <font>
      <sz val="13"/>
      <name val="Wingdings"/>
      <charset val="2"/>
    </font>
    <font>
      <sz val="12"/>
      <color theme="1"/>
      <name val="Wingdings"/>
      <charset val="2"/>
    </font>
    <font>
      <i/>
      <sz val="12"/>
      <color theme="0"/>
      <name val="Times New Roman"/>
      <family val="1"/>
    </font>
    <font>
      <sz val="12"/>
      <color rgb="FFFF00FF"/>
      <name val="Times New Roman"/>
      <family val="2"/>
    </font>
    <font>
      <i/>
      <sz val="12"/>
      <color indexed="81"/>
      <name val="Times New Roman"/>
      <family val="1"/>
    </font>
    <font>
      <b/>
      <sz val="12"/>
      <color theme="0" tint="-0.1499984740745262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0" fontId="17" fillId="0" borderId="0"/>
    <xf numFmtId="0" fontId="18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2" borderId="12" xfId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18" borderId="26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13" borderId="17" xfId="0" applyFont="1" applyFill="1" applyBorder="1" applyAlignment="1">
      <alignment horizontal="centerContinuous" vertical="center" wrapText="1"/>
    </xf>
    <xf numFmtId="0" fontId="2" fillId="13" borderId="20" xfId="0" applyFont="1" applyFill="1" applyBorder="1" applyAlignment="1">
      <alignment horizontal="centerContinuous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0" borderId="17" xfId="0" applyFont="1" applyFill="1" applyBorder="1" applyAlignment="1">
      <alignment horizontal="center" vertical="center" wrapText="1"/>
    </xf>
    <xf numFmtId="0" fontId="2" fillId="19" borderId="15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2" fillId="22" borderId="15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0" fillId="23" borderId="25" xfId="11" applyNumberFormat="1" applyFont="1" applyFill="1" applyBorder="1" applyAlignment="1">
      <alignment horizontal="center" vertical="center" shrinkToFit="1"/>
    </xf>
    <xf numFmtId="0" fontId="20" fillId="20" borderId="25" xfId="1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3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6" xfId="0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7" xfId="0" quotePrefix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2" fillId="3" borderId="38" xfId="0" applyFont="1" applyFill="1" applyBorder="1" applyAlignment="1">
      <alignment horizontal="right" vertical="center"/>
    </xf>
    <xf numFmtId="164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9" fillId="16" borderId="28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5" borderId="33" xfId="0" applyFont="1" applyFill="1" applyBorder="1" applyAlignment="1">
      <alignment horizontal="center" vertical="center" wrapText="1"/>
    </xf>
    <xf numFmtId="0" fontId="2" fillId="26" borderId="3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164" fontId="7" fillId="5" borderId="0" xfId="0" applyNumberFormat="1" applyFont="1" applyFill="1" applyAlignment="1">
      <alignment horizontal="center" vertical="center"/>
    </xf>
    <xf numFmtId="0" fontId="6" fillId="5" borderId="38" xfId="0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0" fillId="13" borderId="18" xfId="0" quotePrefix="1" applyFill="1" applyBorder="1" applyAlignment="1">
      <alignment horizontal="center" vertical="center"/>
    </xf>
    <xf numFmtId="1" fontId="5" fillId="18" borderId="44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4" fillId="27" borderId="49" xfId="0" applyFont="1" applyFill="1" applyBorder="1" applyAlignment="1">
      <alignment horizontal="center" vertical="center"/>
    </xf>
    <xf numFmtId="0" fontId="11" fillId="22" borderId="8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" fillId="19" borderId="52" xfId="0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/>
    </xf>
    <xf numFmtId="0" fontId="2" fillId="29" borderId="52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0" fillId="23" borderId="24" xfId="11" applyNumberFormat="1" applyFont="1" applyFill="1" applyBorder="1" applyAlignment="1">
      <alignment horizontal="center" vertical="center" shrinkToFit="1"/>
    </xf>
    <xf numFmtId="0" fontId="20" fillId="20" borderId="24" xfId="11" applyNumberFormat="1" applyFont="1" applyFill="1" applyBorder="1" applyAlignment="1">
      <alignment horizontal="center" vertical="center" shrinkToFit="1"/>
    </xf>
    <xf numFmtId="0" fontId="14" fillId="27" borderId="5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30" borderId="25" xfId="0" applyFont="1" applyFill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2" borderId="58" xfId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</cellXfs>
  <cellStyles count="15">
    <cellStyle name="Excel Built-in Normal" xfId="9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3" xfId="10" xr:uid="{00000000-0005-0000-0000-000005000000}"/>
    <cellStyle name="Normal 3" xfId="3" xr:uid="{00000000-0005-0000-0000-000006000000}"/>
    <cellStyle name="Normal 3 2" xfId="13" xr:uid="{B67A1851-78FF-4684-9A5B-AE93637640B4}"/>
    <cellStyle name="Normal 4" xfId="4" xr:uid="{00000000-0005-0000-0000-000007000000}"/>
    <cellStyle name="Normal 5" xfId="7" xr:uid="{00000000-0005-0000-0000-000008000000}"/>
    <cellStyle name="Normal 6" xfId="12" xr:uid="{00000000-0005-0000-0000-000009000000}"/>
    <cellStyle name="Normal 7" xfId="14" xr:uid="{FD7EE822-269E-4F62-AA74-D04570019521}"/>
    <cellStyle name="Percent" xfId="11" builtinId="5"/>
    <cellStyle name="Percent 2" xfId="6" xr:uid="{00000000-0005-0000-0000-00000B000000}"/>
    <cellStyle name="Percent 2 2" xfId="8" xr:uid="{00000000-0005-0000-0000-00000C000000}"/>
  </cellStyles>
  <dxfs count="307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1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b/>
        <i val="0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ont>
        <strike val="0"/>
      </font>
      <fill>
        <patternFill patternType="lightUp">
          <fgColor theme="6" tint="-0.24994659260841701"/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6600"/>
      <color rgb="FFFF0066"/>
      <color rgb="FF99FF99"/>
      <color rgb="FFCCFFCC"/>
      <color rgb="FF99FFCC"/>
      <color rgb="FF00FF00"/>
      <color rgb="FF0000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18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6EE-A354-9F488D997D8D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26</c:v>
                </c:pt>
                <c:pt idx="8">
                  <c:v>27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6EE-A354-9F488D997D8D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14</c:v>
                </c:pt>
                <c:pt idx="7">
                  <c:v>24</c:v>
                </c:pt>
                <c:pt idx="8">
                  <c:v>38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6EE-A354-9F488D997D8D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31</c:v>
                </c:pt>
                <c:pt idx="6">
                  <c:v>24</c:v>
                </c:pt>
                <c:pt idx="7">
                  <c:v>37</c:v>
                </c:pt>
                <c:pt idx="8">
                  <c:v>49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6EE-A354-9F488D997D8D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14</c:v>
                </c:pt>
                <c:pt idx="4">
                  <c:v>28</c:v>
                </c:pt>
                <c:pt idx="5">
                  <c:v>21</c:v>
                </c:pt>
                <c:pt idx="6">
                  <c:v>36</c:v>
                </c:pt>
                <c:pt idx="7">
                  <c:v>40</c:v>
                </c:pt>
                <c:pt idx="8">
                  <c:v>68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6EE-A354-9F488D997D8D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19</c:v>
                </c:pt>
                <c:pt idx="3">
                  <c:v>24</c:v>
                </c:pt>
                <c:pt idx="4">
                  <c:v>35</c:v>
                </c:pt>
                <c:pt idx="5">
                  <c:v>37</c:v>
                </c:pt>
                <c:pt idx="6">
                  <c:v>51</c:v>
                </c:pt>
                <c:pt idx="7">
                  <c:v>54</c:v>
                </c:pt>
                <c:pt idx="8">
                  <c:v>56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6EE-A354-9F488D997D8D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19</c:v>
                </c:pt>
                <c:pt idx="2">
                  <c:v>30</c:v>
                </c:pt>
                <c:pt idx="3">
                  <c:v>41</c:v>
                </c:pt>
                <c:pt idx="4">
                  <c:v>36</c:v>
                </c:pt>
                <c:pt idx="5">
                  <c:v>45</c:v>
                </c:pt>
                <c:pt idx="6">
                  <c:v>80</c:v>
                </c:pt>
                <c:pt idx="7">
                  <c:v>62</c:v>
                </c:pt>
                <c:pt idx="8">
                  <c:v>122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91-46EE-A354-9F488D99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3136"/>
        <c:axId val="103388288"/>
        <c:axId val="11545216"/>
      </c:area3DChart>
      <c:catAx>
        <c:axId val="10324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  <c:auto val="1"/>
        <c:lblAlgn val="ctr"/>
        <c:lblOffset val="100"/>
        <c:noMultiLvlLbl val="0"/>
      </c:catAx>
      <c:valAx>
        <c:axId val="10338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243136"/>
        <c:crosses val="autoZero"/>
        <c:crossBetween val="midCat"/>
      </c:valAx>
      <c:serAx>
        <c:axId val="11545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03388288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Rolls!$C$1</c:f>
              <c:strCache>
                <c:ptCount val="1"/>
                <c:pt idx="0">
                  <c:v>1d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6-4C31-8C37-DFB4B61CDC0F}"/>
            </c:ext>
          </c:extLst>
        </c:ser>
        <c:ser>
          <c:idx val="1"/>
          <c:order val="1"/>
          <c:tx>
            <c:strRef>
              <c:f>Rolls!$D$1</c:f>
              <c:strCache>
                <c:ptCount val="1"/>
                <c:pt idx="0">
                  <c:v>2d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Rolls!$D$2:$D$8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13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6-4C31-8C37-DFB4B61CDC0F}"/>
            </c:ext>
          </c:extLst>
        </c:ser>
        <c:ser>
          <c:idx val="2"/>
          <c:order val="2"/>
          <c:tx>
            <c:strRef>
              <c:f>Rolls!$E$1</c:f>
              <c:strCache>
                <c:ptCount val="1"/>
                <c:pt idx="0">
                  <c:v>3d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Rolls!$E$2:$E$8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6-4C31-8C37-DFB4B61CDC0F}"/>
            </c:ext>
          </c:extLst>
        </c:ser>
        <c:ser>
          <c:idx val="3"/>
          <c:order val="3"/>
          <c:tx>
            <c:strRef>
              <c:f>Rolls!$F$1</c:f>
              <c:strCache>
                <c:ptCount val="1"/>
                <c:pt idx="0">
                  <c:v>4d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Rolls!$F$2:$F$8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20</c:v>
                </c:pt>
                <c:pt idx="3">
                  <c:v>14</c:v>
                </c:pt>
                <c:pt idx="4">
                  <c:v>14</c:v>
                </c:pt>
                <c:pt idx="5">
                  <c:v>24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B6-4C31-8C37-DFB4B61CDC0F}"/>
            </c:ext>
          </c:extLst>
        </c:ser>
        <c:ser>
          <c:idx val="4"/>
          <c:order val="4"/>
          <c:tx>
            <c:strRef>
              <c:f>Rolls!$G$1</c:f>
              <c:strCache>
                <c:ptCount val="1"/>
                <c:pt idx="0">
                  <c:v>5d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Rolls!$G$2:$G$8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28</c:v>
                </c:pt>
                <c:pt idx="5">
                  <c:v>35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6-4C31-8C37-DFB4B61CDC0F}"/>
            </c:ext>
          </c:extLst>
        </c:ser>
        <c:ser>
          <c:idx val="6"/>
          <c:order val="5"/>
          <c:tx>
            <c:strRef>
              <c:f>Rolls!$H$1</c:f>
              <c:strCache>
                <c:ptCount val="1"/>
                <c:pt idx="0">
                  <c:v>6d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Rolls!$H$2:$H$8</c:f>
              <c:numCache>
                <c:formatCode>General</c:formatCode>
                <c:ptCount val="7"/>
                <c:pt idx="0">
                  <c:v>16</c:v>
                </c:pt>
                <c:pt idx="1">
                  <c:v>15</c:v>
                </c:pt>
                <c:pt idx="2">
                  <c:v>20</c:v>
                </c:pt>
                <c:pt idx="3">
                  <c:v>31</c:v>
                </c:pt>
                <c:pt idx="4">
                  <c:v>21</c:v>
                </c:pt>
                <c:pt idx="5">
                  <c:v>37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8-4018-BE0F-525474B9DB8D}"/>
            </c:ext>
          </c:extLst>
        </c:ser>
        <c:ser>
          <c:idx val="7"/>
          <c:order val="6"/>
          <c:tx>
            <c:strRef>
              <c:f>Rolls!$I$1</c:f>
              <c:strCache>
                <c:ptCount val="1"/>
                <c:pt idx="0">
                  <c:v>7d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Rolls!$I$2:$I$8</c:f>
              <c:numCache>
                <c:formatCode>General</c:formatCode>
                <c:ptCount val="7"/>
                <c:pt idx="0">
                  <c:v>16</c:v>
                </c:pt>
                <c:pt idx="1">
                  <c:v>17</c:v>
                </c:pt>
                <c:pt idx="2">
                  <c:v>14</c:v>
                </c:pt>
                <c:pt idx="3">
                  <c:v>24</c:v>
                </c:pt>
                <c:pt idx="4">
                  <c:v>36</c:v>
                </c:pt>
                <c:pt idx="5">
                  <c:v>51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8-4018-BE0F-525474B9DB8D}"/>
            </c:ext>
          </c:extLst>
        </c:ser>
        <c:ser>
          <c:idx val="8"/>
          <c:order val="7"/>
          <c:tx>
            <c:strRef>
              <c:f>Rolls!$J$1</c:f>
              <c:strCache>
                <c:ptCount val="1"/>
                <c:pt idx="0">
                  <c:v>8d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Rolls!$J$2:$J$8</c:f>
              <c:numCache>
                <c:formatCode>General</c:formatCode>
                <c:ptCount val="7"/>
                <c:pt idx="0">
                  <c:v>18</c:v>
                </c:pt>
                <c:pt idx="1">
                  <c:v>26</c:v>
                </c:pt>
                <c:pt idx="2">
                  <c:v>24</c:v>
                </c:pt>
                <c:pt idx="3">
                  <c:v>37</c:v>
                </c:pt>
                <c:pt idx="4">
                  <c:v>40</c:v>
                </c:pt>
                <c:pt idx="5">
                  <c:v>54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8-4018-BE0F-525474B9DB8D}"/>
            </c:ext>
          </c:extLst>
        </c:ser>
        <c:ser>
          <c:idx val="9"/>
          <c:order val="8"/>
          <c:tx>
            <c:strRef>
              <c:f>Rolls!$K$1</c:f>
              <c:strCache>
                <c:ptCount val="1"/>
                <c:pt idx="0">
                  <c:v>9d</c:v>
                </c:pt>
              </c:strCache>
            </c:strRef>
          </c:tx>
          <c:spPr>
            <a:ln w="25400">
              <a:noFill/>
            </a:ln>
          </c:spPr>
          <c:val>
            <c:numRef>
              <c:f>Rolls!$K$2:$K$8</c:f>
              <c:numCache>
                <c:formatCode>General</c:formatCode>
                <c:ptCount val="7"/>
                <c:pt idx="0">
                  <c:v>17</c:v>
                </c:pt>
                <c:pt idx="1">
                  <c:v>27</c:v>
                </c:pt>
                <c:pt idx="2">
                  <c:v>38</c:v>
                </c:pt>
                <c:pt idx="3">
                  <c:v>49</c:v>
                </c:pt>
                <c:pt idx="4">
                  <c:v>68</c:v>
                </c:pt>
                <c:pt idx="5">
                  <c:v>56</c:v>
                </c:pt>
                <c:pt idx="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8-4018-BE0F-525474B9DB8D}"/>
            </c:ext>
          </c:extLst>
        </c:ser>
        <c:ser>
          <c:idx val="5"/>
          <c:order val="9"/>
          <c:tx>
            <c:strRef>
              <c:f>Rolls!$L$1</c:f>
              <c:strCache>
                <c:ptCount val="1"/>
                <c:pt idx="0">
                  <c:v>10d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  <a:ln w="28575">
              <a:noFill/>
            </a:ln>
          </c:spPr>
          <c:cat>
            <c:strRef>
              <c:f>Rolls!$B$2:$B$8</c:f>
              <c:strCache>
                <c:ptCount val="7"/>
                <c:pt idx="0">
                  <c:v>d3 roll</c:v>
                </c:pt>
                <c:pt idx="1">
                  <c:v>d4 roll</c:v>
                </c:pt>
                <c:pt idx="2">
                  <c:v>d6 roll</c:v>
                </c:pt>
                <c:pt idx="3">
                  <c:v>d8 roll</c:v>
                </c:pt>
                <c:pt idx="4">
                  <c:v>d10 roll</c:v>
                </c:pt>
                <c:pt idx="5">
                  <c:v>d12 roll</c:v>
                </c:pt>
                <c:pt idx="6">
                  <c:v>d20 roll</c:v>
                </c:pt>
              </c:strCache>
            </c:strRef>
          </c:cat>
          <c:val>
            <c:numRef>
              <c:f>Rolls!$L$2:$L$8</c:f>
              <c:numCache>
                <c:formatCode>General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36</c:v>
                </c:pt>
                <c:pt idx="3">
                  <c:v>39</c:v>
                </c:pt>
                <c:pt idx="4">
                  <c:v>51</c:v>
                </c:pt>
                <c:pt idx="5">
                  <c:v>57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B6-4C31-8C37-DFB4B61C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36224"/>
        <c:axId val="135582080"/>
        <c:axId val="11550208"/>
      </c:area3DChart>
      <c:catAx>
        <c:axId val="1352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  <c:auto val="1"/>
        <c:lblAlgn val="ctr"/>
        <c:lblOffset val="100"/>
        <c:noMultiLvlLbl val="0"/>
      </c:catAx>
      <c:valAx>
        <c:axId val="13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135236224"/>
        <c:crosses val="autoZero"/>
        <c:crossBetween val="midCat"/>
      </c:valAx>
      <c:serAx>
        <c:axId val="11550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Times New Roman" pitchFamily="18" charset="0"/>
              </a:defRPr>
            </a:pPr>
            <a:endParaRPr lang="en-US"/>
          </a:p>
        </c:txPr>
        <c:crossAx val="13558208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Rolls!$B$2</c:f>
              <c:strCache>
                <c:ptCount val="1"/>
                <c:pt idx="0">
                  <c:v>d3 roll</c:v>
                </c:pt>
              </c:strCache>
            </c:strRef>
          </c:tx>
          <c:spPr>
            <a:solidFill>
              <a:srgbClr val="FF0000">
                <a:alpha val="59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Rolls!$C$2:$L$2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18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579-BFB9-E8F3A185F476}"/>
            </c:ext>
          </c:extLst>
        </c:ser>
        <c:ser>
          <c:idx val="1"/>
          <c:order val="1"/>
          <c:tx>
            <c:strRef>
              <c:f>Rolls!$B$3</c:f>
              <c:strCache>
                <c:ptCount val="1"/>
                <c:pt idx="0">
                  <c:v>d4 roll</c:v>
                </c:pt>
              </c:strCache>
            </c:strRef>
          </c:tx>
          <c:spPr>
            <a:solidFill>
              <a:srgbClr val="FF6600">
                <a:alpha val="7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Rolls!$C$3:$L$3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26</c:v>
                </c:pt>
                <c:pt idx="8">
                  <c:v>27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579-BFB9-E8F3A185F476}"/>
            </c:ext>
          </c:extLst>
        </c:ser>
        <c:ser>
          <c:idx val="2"/>
          <c:order val="2"/>
          <c:tx>
            <c:strRef>
              <c:f>Rolls!$B$4</c:f>
              <c:strCache>
                <c:ptCount val="1"/>
                <c:pt idx="0">
                  <c:v>d6 roll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Rolls!$C$4:$L$4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14</c:v>
                </c:pt>
                <c:pt idx="7">
                  <c:v>24</c:v>
                </c:pt>
                <c:pt idx="8">
                  <c:v>38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7-4579-BFB9-E8F3A185F476}"/>
            </c:ext>
          </c:extLst>
        </c:ser>
        <c:ser>
          <c:idx val="3"/>
          <c:order val="3"/>
          <c:tx>
            <c:strRef>
              <c:f>Rolls!$B$5</c:f>
              <c:strCache>
                <c:ptCount val="1"/>
                <c:pt idx="0">
                  <c:v>d8 roll</c:v>
                </c:pt>
              </c:strCache>
            </c:strRef>
          </c:tx>
          <c:spPr>
            <a:solidFill>
              <a:srgbClr val="00FF00">
                <a:alpha val="8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Rolls!$C$5:$L$5</c:f>
              <c:numCache>
                <c:formatCode>General</c:formatCode>
                <c:ptCount val="10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31</c:v>
                </c:pt>
                <c:pt idx="6">
                  <c:v>24</c:v>
                </c:pt>
                <c:pt idx="7">
                  <c:v>37</c:v>
                </c:pt>
                <c:pt idx="8">
                  <c:v>49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7-4579-BFB9-E8F3A185F476}"/>
            </c:ext>
          </c:extLst>
        </c:ser>
        <c:ser>
          <c:idx val="4"/>
          <c:order val="4"/>
          <c:tx>
            <c:strRef>
              <c:f>Rolls!$B$6</c:f>
              <c:strCache>
                <c:ptCount val="1"/>
                <c:pt idx="0">
                  <c:v>d10 roll</c:v>
                </c:pt>
              </c:strCache>
            </c:strRef>
          </c:tx>
          <c:spPr>
            <a:solidFill>
              <a:srgbClr val="0000FF">
                <a:alpha val="90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Rolls!$C$6:$L$6</c:f>
              <c:numCache>
                <c:formatCode>General</c:formatCode>
                <c:ptCount val="10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14</c:v>
                </c:pt>
                <c:pt idx="4">
                  <c:v>28</c:v>
                </c:pt>
                <c:pt idx="5">
                  <c:v>21</c:v>
                </c:pt>
                <c:pt idx="6">
                  <c:v>36</c:v>
                </c:pt>
                <c:pt idx="7">
                  <c:v>40</c:v>
                </c:pt>
                <c:pt idx="8">
                  <c:v>68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7-4579-BFB9-E8F3A185F476}"/>
            </c:ext>
          </c:extLst>
        </c:ser>
        <c:ser>
          <c:idx val="5"/>
          <c:order val="5"/>
          <c:tx>
            <c:strRef>
              <c:f>Rolls!$B$7</c:f>
              <c:strCache>
                <c:ptCount val="1"/>
                <c:pt idx="0">
                  <c:v>d12 roll</c:v>
                </c:pt>
              </c:strCache>
            </c:strRef>
          </c:tx>
          <c:spPr>
            <a:solidFill>
              <a:srgbClr val="7030A0">
                <a:alpha val="95000"/>
              </a:srgbClr>
            </a:solidFill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Rolls!$C$7:$L$7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19</c:v>
                </c:pt>
                <c:pt idx="3">
                  <c:v>24</c:v>
                </c:pt>
                <c:pt idx="4">
                  <c:v>35</c:v>
                </c:pt>
                <c:pt idx="5">
                  <c:v>37</c:v>
                </c:pt>
                <c:pt idx="6">
                  <c:v>51</c:v>
                </c:pt>
                <c:pt idx="7">
                  <c:v>54</c:v>
                </c:pt>
                <c:pt idx="8">
                  <c:v>56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7-4579-BFB9-E8F3A185F476}"/>
            </c:ext>
          </c:extLst>
        </c:ser>
        <c:ser>
          <c:idx val="6"/>
          <c:order val="6"/>
          <c:tx>
            <c:strRef>
              <c:f>Rolls!$B$8</c:f>
              <c:strCache>
                <c:ptCount val="1"/>
                <c:pt idx="0">
                  <c:v>d20 roll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Rolls!$C$1:$L$1</c:f>
              <c:strCache>
                <c:ptCount val="10"/>
                <c:pt idx="0">
                  <c:v>1d</c:v>
                </c:pt>
                <c:pt idx="1">
                  <c:v>2d</c:v>
                </c:pt>
                <c:pt idx="2">
                  <c:v>3d</c:v>
                </c:pt>
                <c:pt idx="3">
                  <c:v>4d</c:v>
                </c:pt>
                <c:pt idx="4">
                  <c:v>5d</c:v>
                </c:pt>
                <c:pt idx="5">
                  <c:v>6d</c:v>
                </c:pt>
                <c:pt idx="6">
                  <c:v>7d</c:v>
                </c:pt>
                <c:pt idx="7">
                  <c:v>8d</c:v>
                </c:pt>
                <c:pt idx="8">
                  <c:v>9d</c:v>
                </c:pt>
                <c:pt idx="9">
                  <c:v>10d</c:v>
                </c:pt>
              </c:strCache>
            </c:strRef>
          </c:cat>
          <c:val>
            <c:numRef>
              <c:f>Rolls!$C$8:$L$8</c:f>
              <c:numCache>
                <c:formatCode>General</c:formatCode>
                <c:ptCount val="10"/>
                <c:pt idx="0">
                  <c:v>2</c:v>
                </c:pt>
                <c:pt idx="1">
                  <c:v>19</c:v>
                </c:pt>
                <c:pt idx="2">
                  <c:v>30</c:v>
                </c:pt>
                <c:pt idx="3">
                  <c:v>41</c:v>
                </c:pt>
                <c:pt idx="4">
                  <c:v>36</c:v>
                </c:pt>
                <c:pt idx="5">
                  <c:v>45</c:v>
                </c:pt>
                <c:pt idx="6">
                  <c:v>80</c:v>
                </c:pt>
                <c:pt idx="7">
                  <c:v>62</c:v>
                </c:pt>
                <c:pt idx="8">
                  <c:v>122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7-4579-BFB9-E8F3A185F476}"/>
            </c:ext>
          </c:extLst>
        </c:ser>
        <c:bandFmts/>
        <c:axId val="74263936"/>
        <c:axId val="74273920"/>
        <c:axId val="67918464"/>
      </c:surface3DChart>
      <c:catAx>
        <c:axId val="7426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  <c:auto val="1"/>
        <c:lblAlgn val="ctr"/>
        <c:lblOffset val="100"/>
        <c:noMultiLvlLbl val="0"/>
      </c:catAx>
      <c:valAx>
        <c:axId val="74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63936"/>
        <c:crosses val="autoZero"/>
        <c:crossBetween val="midCat"/>
      </c:valAx>
      <c:serAx>
        <c:axId val="6791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itchFamily="18" charset="0"/>
              </a:defRPr>
            </a:pPr>
            <a:endParaRPr lang="en-US"/>
          </a:p>
        </c:txPr>
        <c:crossAx val="74273920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0</xdr:row>
      <xdr:rowOff>66674</xdr:rowOff>
    </xdr:from>
    <xdr:to>
      <xdr:col>26</xdr:col>
      <xdr:colOff>447675</xdr:colOff>
      <xdr:row>16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93344</xdr:colOff>
      <xdr:row>0</xdr:row>
      <xdr:rowOff>74295</xdr:rowOff>
    </xdr:from>
    <xdr:to>
      <xdr:col>19</xdr:col>
      <xdr:colOff>226695</xdr:colOff>
      <xdr:row>16</xdr:row>
      <xdr:rowOff>46637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16</xdr:row>
      <xdr:rowOff>47625</xdr:rowOff>
    </xdr:from>
    <xdr:to>
      <xdr:col>19</xdr:col>
      <xdr:colOff>238126</xdr:colOff>
      <xdr:row>32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zoomScaleNormal="100" workbookViewId="0"/>
  </sheetViews>
  <sheetFormatPr defaultRowHeight="15.6" x14ac:dyDescent="0.3"/>
  <cols>
    <col min="1" max="1" width="10.09765625" style="43" bestFit="1" customWidth="1"/>
    <col min="2" max="2" width="6.296875" style="48" bestFit="1" customWidth="1"/>
    <col min="3" max="3" width="8.5" style="48" bestFit="1" customWidth="1"/>
    <col min="4" max="4" width="4.296875" style="48" bestFit="1" customWidth="1"/>
    <col min="5" max="5" width="8.3984375" style="48" bestFit="1" customWidth="1"/>
    <col min="6" max="6" width="11.19921875" style="48" bestFit="1" customWidth="1"/>
    <col min="7" max="7" width="3" style="43" customWidth="1"/>
    <col min="8" max="8" width="14.09765625" style="43" bestFit="1" customWidth="1"/>
    <col min="9" max="9" width="4.8984375" style="43" bestFit="1" customWidth="1"/>
    <col min="10" max="10" width="24.19921875" style="43" bestFit="1" customWidth="1"/>
    <col min="11" max="11" width="3" style="43" customWidth="1"/>
    <col min="12" max="12" width="14.5" style="43" customWidth="1"/>
    <col min="13" max="13" width="4.3984375" style="43" bestFit="1" customWidth="1"/>
    <col min="14" max="14" width="16.69921875" style="43" bestFit="1" customWidth="1"/>
    <col min="15" max="16384" width="8.796875" style="43"/>
  </cols>
  <sheetData>
    <row r="1" spans="1:14" s="38" customFormat="1" ht="31.8" thickBot="1" x14ac:dyDescent="0.35">
      <c r="A1" s="162" t="s">
        <v>0</v>
      </c>
      <c r="B1" s="162" t="s">
        <v>1</v>
      </c>
      <c r="C1" s="162" t="s">
        <v>2</v>
      </c>
      <c r="D1" s="163" t="s">
        <v>3</v>
      </c>
      <c r="E1" s="37" t="s">
        <v>4</v>
      </c>
      <c r="F1" s="162" t="s">
        <v>107</v>
      </c>
      <c r="H1" s="39" t="s">
        <v>106</v>
      </c>
      <c r="I1" s="39"/>
      <c r="J1" s="39"/>
      <c r="K1" s="39"/>
      <c r="L1" s="39" t="s">
        <v>80</v>
      </c>
      <c r="M1" s="39"/>
      <c r="N1" s="39"/>
    </row>
    <row r="2" spans="1:14" ht="16.8" thickTop="1" thickBot="1" x14ac:dyDescent="0.35">
      <c r="A2" s="68" t="s">
        <v>104</v>
      </c>
      <c r="B2" s="68">
        <v>1</v>
      </c>
      <c r="C2" s="44">
        <v>2</v>
      </c>
      <c r="D2" s="45">
        <v>15</v>
      </c>
      <c r="E2" s="44">
        <f>SUM(C2:D2)</f>
        <v>17</v>
      </c>
      <c r="F2" s="44" t="s">
        <v>5</v>
      </c>
      <c r="H2" s="69" t="s">
        <v>0</v>
      </c>
      <c r="I2" s="70" t="s">
        <v>20</v>
      </c>
      <c r="J2" s="71" t="s">
        <v>105</v>
      </c>
      <c r="L2" s="127" t="s">
        <v>0</v>
      </c>
      <c r="M2" s="128" t="s">
        <v>81</v>
      </c>
      <c r="N2" s="129" t="s">
        <v>63</v>
      </c>
    </row>
    <row r="3" spans="1:14" x14ac:dyDescent="0.3">
      <c r="A3" s="147" t="s">
        <v>142</v>
      </c>
      <c r="B3" s="147">
        <v>2</v>
      </c>
      <c r="C3" s="44">
        <v>0</v>
      </c>
      <c r="D3" s="45">
        <v>15</v>
      </c>
      <c r="E3" s="44">
        <f>SUM(C3:D3)</f>
        <v>15</v>
      </c>
      <c r="F3" s="44" t="s">
        <v>5</v>
      </c>
      <c r="H3" s="72" t="s">
        <v>104</v>
      </c>
      <c r="I3" s="68">
        <v>10</v>
      </c>
      <c r="J3" s="73" t="s">
        <v>116</v>
      </c>
      <c r="L3" s="130" t="s">
        <v>142</v>
      </c>
      <c r="M3" s="117">
        <v>3</v>
      </c>
      <c r="N3" s="131" t="s">
        <v>145</v>
      </c>
    </row>
    <row r="4" spans="1:14" x14ac:dyDescent="0.3">
      <c r="A4" s="61" t="s">
        <v>143</v>
      </c>
      <c r="B4" s="61">
        <v>1</v>
      </c>
      <c r="C4" s="44">
        <v>3</v>
      </c>
      <c r="D4" s="45">
        <v>11</v>
      </c>
      <c r="E4" s="44">
        <f>SUM(C4:D4)</f>
        <v>14</v>
      </c>
      <c r="F4" s="44" t="s">
        <v>5</v>
      </c>
      <c r="H4" s="179" t="s">
        <v>143</v>
      </c>
      <c r="I4" s="61">
        <v>3</v>
      </c>
      <c r="J4" s="187" t="s">
        <v>144</v>
      </c>
      <c r="L4" s="130"/>
      <c r="M4" s="117"/>
      <c r="N4" s="131"/>
    </row>
    <row r="5" spans="1:14" ht="16.2" thickBot="1" x14ac:dyDescent="0.35">
      <c r="A5" s="68" t="s">
        <v>97</v>
      </c>
      <c r="B5" s="68">
        <v>1</v>
      </c>
      <c r="C5" s="44">
        <v>3</v>
      </c>
      <c r="D5" s="45">
        <v>10</v>
      </c>
      <c r="E5" s="44">
        <f>SUM(C5:D5)</f>
        <v>13</v>
      </c>
      <c r="F5" s="44" t="s">
        <v>95</v>
      </c>
      <c r="H5" s="176" t="s">
        <v>97</v>
      </c>
      <c r="I5" s="177">
        <v>10</v>
      </c>
      <c r="J5" s="178" t="s">
        <v>103</v>
      </c>
      <c r="L5" s="130"/>
      <c r="M5" s="117"/>
      <c r="N5" s="131"/>
    </row>
    <row r="6" spans="1:14" ht="16.2" thickBot="1" x14ac:dyDescent="0.35">
      <c r="H6" s="74" t="s">
        <v>21</v>
      </c>
      <c r="I6" s="75">
        <f>SUM(I3:I5)</f>
        <v>23</v>
      </c>
      <c r="J6" s="174" t="str">
        <f>CONCATENATE("Average Level: ",ROUND(AVERAGE(I3:I5),0))</f>
        <v>Average Level: 8</v>
      </c>
      <c r="L6" s="170"/>
      <c r="M6" s="171"/>
      <c r="N6" s="172"/>
    </row>
    <row r="7" spans="1:14" x14ac:dyDescent="0.3">
      <c r="D7" s="45">
        <f t="shared" ref="D7" ca="1" si="0">RANDBETWEEN(1,20)</f>
        <v>9</v>
      </c>
      <c r="H7" s="74" t="s">
        <v>22</v>
      </c>
      <c r="I7" s="75">
        <f>COUNT(I3:I5)</f>
        <v>3</v>
      </c>
      <c r="J7" s="76"/>
      <c r="L7" s="132" t="s">
        <v>21</v>
      </c>
      <c r="M7" s="161">
        <f>SUM(M3:M6)</f>
        <v>3</v>
      </c>
      <c r="N7" s="175" t="str">
        <f>CONCATENATE("Average Level: ",ROUND(AVERAGE(M3:M6),0))</f>
        <v>Average Level: 3</v>
      </c>
    </row>
    <row r="8" spans="1:14" x14ac:dyDescent="0.3">
      <c r="B8" s="43"/>
      <c r="C8" s="43"/>
      <c r="D8" s="43"/>
      <c r="E8" s="43"/>
      <c r="F8" s="43"/>
      <c r="H8" s="74" t="s">
        <v>24</v>
      </c>
      <c r="I8" s="77">
        <f>I6/4</f>
        <v>5.75</v>
      </c>
      <c r="J8" s="73" t="s">
        <v>25</v>
      </c>
      <c r="L8" s="132" t="s">
        <v>94</v>
      </c>
      <c r="M8" s="133">
        <f>AVERAGE(M3:M6)</f>
        <v>3</v>
      </c>
      <c r="N8" s="131"/>
    </row>
    <row r="9" spans="1:14" ht="16.2" thickBot="1" x14ac:dyDescent="0.35">
      <c r="H9" s="78" t="s">
        <v>26</v>
      </c>
      <c r="I9" s="79">
        <f>I8*2</f>
        <v>11.5</v>
      </c>
      <c r="J9" s="80" t="s">
        <v>27</v>
      </c>
      <c r="L9" s="134" t="s">
        <v>22</v>
      </c>
      <c r="M9" s="135">
        <f>COUNT(M3:M6)</f>
        <v>1</v>
      </c>
      <c r="N9" s="136"/>
    </row>
    <row r="10" spans="1:14" ht="16.2" thickTop="1" x14ac:dyDescent="0.3"/>
    <row r="11" spans="1:14" x14ac:dyDescent="0.3">
      <c r="N11" s="81"/>
    </row>
    <row r="12" spans="1:14" x14ac:dyDescent="0.3">
      <c r="L12" s="82" t="s">
        <v>28</v>
      </c>
      <c r="M12" s="83">
        <f>I8</f>
        <v>5.75</v>
      </c>
      <c r="N12" s="81"/>
    </row>
    <row r="13" spans="1:14" x14ac:dyDescent="0.3">
      <c r="L13" s="82" t="s">
        <v>29</v>
      </c>
      <c r="M13" s="83">
        <f>I9</f>
        <v>11.5</v>
      </c>
      <c r="N13" s="81"/>
    </row>
    <row r="14" spans="1:14" x14ac:dyDescent="0.3">
      <c r="L14" s="82" t="s">
        <v>30</v>
      </c>
      <c r="M14" s="83">
        <f>I6</f>
        <v>23</v>
      </c>
      <c r="N14" s="81"/>
    </row>
    <row r="16" spans="1:14" x14ac:dyDescent="0.3">
      <c r="L16" s="84" t="s">
        <v>31</v>
      </c>
      <c r="M16" s="83">
        <f>M7</f>
        <v>3</v>
      </c>
    </row>
  </sheetData>
  <sortState xmlns:xlrd2="http://schemas.microsoft.com/office/spreadsheetml/2017/richdata2" ref="A2:F5">
    <sortCondition descending="1" ref="E2:E5"/>
    <sortCondition descending="1" ref="C2:C5"/>
  </sortState>
  <conditionalFormatting sqref="M16">
    <cfRule type="cellIs" dxfId="306" priority="1434" operator="greaterThan">
      <formula>$M$14</formula>
    </cfRule>
    <cfRule type="cellIs" dxfId="305" priority="1435" operator="between">
      <formula>$M$13</formula>
      <formula>$M$14</formula>
    </cfRule>
    <cfRule type="cellIs" dxfId="304" priority="1436" operator="between">
      <formula>$M$12</formula>
      <formula>$M$13</formula>
    </cfRule>
    <cfRule type="cellIs" dxfId="303" priority="1437" operator="lessThan">
      <formula>$M$12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5.8984375" style="48" bestFit="1" customWidth="1"/>
    <col min="2" max="2" width="19.796875" style="48" bestFit="1" customWidth="1"/>
    <col min="3" max="3" width="7.296875" style="48" bestFit="1" customWidth="1"/>
    <col min="4" max="4" width="3.59765625" style="48" bestFit="1" customWidth="1"/>
    <col min="5" max="5" width="7.796875" style="48" bestFit="1" customWidth="1"/>
    <col min="6" max="6" width="8" style="48" bestFit="1" customWidth="1"/>
    <col min="7" max="7" width="9" style="48" bestFit="1" customWidth="1"/>
    <col min="8" max="8" width="6.796875" style="48" bestFit="1" customWidth="1"/>
    <col min="9" max="9" width="7.5" style="48" bestFit="1" customWidth="1"/>
    <col min="10" max="10" width="8.5" style="48" bestFit="1" customWidth="1"/>
    <col min="11" max="11" width="8.796875" style="48" bestFit="1" customWidth="1"/>
    <col min="12" max="12" width="7.296875" style="59" bestFit="1" customWidth="1"/>
    <col min="13" max="13" width="7.5" style="59" bestFit="1" customWidth="1"/>
    <col min="14" max="14" width="2.296875" style="48" customWidth="1"/>
    <col min="15" max="15" width="7.59765625" style="48" bestFit="1" customWidth="1"/>
    <col min="16" max="16" width="6.3984375" style="48" bestFit="1" customWidth="1"/>
    <col min="17" max="17" width="7.796875" style="48" bestFit="1" customWidth="1"/>
    <col min="18" max="18" width="9" style="48" bestFit="1" customWidth="1"/>
    <col min="19" max="19" width="7.59765625" style="48" bestFit="1" customWidth="1"/>
    <col min="20" max="20" width="9" style="48" bestFit="1" customWidth="1"/>
    <col min="21" max="16384" width="8.796875" style="48"/>
  </cols>
  <sheetData>
    <row r="1" spans="1:20" s="55" customFormat="1" ht="31.8" thickBot="1" x14ac:dyDescent="0.35">
      <c r="A1" s="167" t="s">
        <v>70</v>
      </c>
      <c r="B1" s="167" t="s">
        <v>71</v>
      </c>
      <c r="C1" s="167" t="s">
        <v>72</v>
      </c>
      <c r="D1" s="167" t="s">
        <v>73</v>
      </c>
      <c r="E1" s="167" t="s">
        <v>92</v>
      </c>
      <c r="F1" s="167" t="s">
        <v>91</v>
      </c>
      <c r="G1" s="167" t="s">
        <v>90</v>
      </c>
      <c r="H1" s="167" t="s">
        <v>89</v>
      </c>
      <c r="I1" s="167" t="s">
        <v>93</v>
      </c>
      <c r="J1" s="167" t="s">
        <v>74</v>
      </c>
      <c r="K1" s="167" t="s">
        <v>75</v>
      </c>
      <c r="L1" s="167" t="s">
        <v>76</v>
      </c>
      <c r="M1" s="167" t="s">
        <v>77</v>
      </c>
      <c r="O1" s="151" t="s">
        <v>78</v>
      </c>
      <c r="P1" s="65">
        <v>1</v>
      </c>
      <c r="Q1" s="152" t="s">
        <v>100</v>
      </c>
      <c r="R1" s="153">
        <v>0.5</v>
      </c>
      <c r="S1" s="154" t="s">
        <v>101</v>
      </c>
      <c r="T1" s="153">
        <f>R1+((P1)/(24*60*10))</f>
        <v>0.50006944444444446</v>
      </c>
    </row>
    <row r="2" spans="1:20" ht="16.8" x14ac:dyDescent="0.3">
      <c r="A2" s="166" t="s">
        <v>104</v>
      </c>
      <c r="B2" s="90" t="s">
        <v>118</v>
      </c>
      <c r="C2" s="90"/>
      <c r="D2" s="90"/>
      <c r="E2" s="164" t="s">
        <v>79</v>
      </c>
      <c r="F2" s="164" t="s">
        <v>114</v>
      </c>
      <c r="G2" s="164" t="s">
        <v>79</v>
      </c>
      <c r="H2" s="164" t="s">
        <v>79</v>
      </c>
      <c r="I2" s="90"/>
      <c r="J2" s="90">
        <f t="shared" ref="J2:J16" si="0">IF($E2="þ",$D2,IF($F2="þ",($D2*10),IF($G2="þ",($D2*100),IF($H2="þ",($D2*600),$I2))))</f>
        <v>0</v>
      </c>
      <c r="K2" s="90">
        <f t="shared" ref="K2" si="1">J2+C2</f>
        <v>0</v>
      </c>
      <c r="L2" s="57" t="s">
        <v>79</v>
      </c>
      <c r="M2" s="165" t="str">
        <f t="shared" ref="M2:M8" si="2">IF(C2="","",IF(K2&lt;=$P$1,"þ","q"))</f>
        <v/>
      </c>
    </row>
    <row r="3" spans="1:20" ht="16.8" x14ac:dyDescent="0.3">
      <c r="A3" s="142" t="s">
        <v>104</v>
      </c>
      <c r="B3" s="56" t="s">
        <v>121</v>
      </c>
      <c r="C3" s="56"/>
      <c r="D3" s="56"/>
      <c r="E3" s="57" t="s">
        <v>114</v>
      </c>
      <c r="F3" s="164" t="s">
        <v>79</v>
      </c>
      <c r="G3" s="57" t="s">
        <v>79</v>
      </c>
      <c r="H3" s="57" t="s">
        <v>79</v>
      </c>
      <c r="I3" s="56"/>
      <c r="J3" s="56">
        <f>IF($E3="þ",$D3,IF($F3="þ",($D3*10),IF($G3="þ",($D3*100),IF($H3="þ",($D3*600),$I3))))</f>
        <v>0</v>
      </c>
      <c r="K3" s="56">
        <f t="shared" ref="K3:K4" si="3">J3+C3</f>
        <v>0</v>
      </c>
      <c r="L3" s="57" t="s">
        <v>79</v>
      </c>
      <c r="M3" s="58" t="str">
        <f t="shared" si="2"/>
        <v/>
      </c>
    </row>
    <row r="4" spans="1:20" ht="16.8" x14ac:dyDescent="0.3">
      <c r="A4" s="142" t="s">
        <v>104</v>
      </c>
      <c r="B4" s="169" t="s">
        <v>157</v>
      </c>
      <c r="C4" s="56">
        <v>6</v>
      </c>
      <c r="D4" s="56">
        <v>3</v>
      </c>
      <c r="E4" s="57" t="s">
        <v>79</v>
      </c>
      <c r="F4" s="57" t="s">
        <v>114</v>
      </c>
      <c r="G4" s="57" t="s">
        <v>79</v>
      </c>
      <c r="H4" s="57" t="s">
        <v>79</v>
      </c>
      <c r="I4" s="56"/>
      <c r="J4" s="56">
        <f t="shared" si="0"/>
        <v>30</v>
      </c>
      <c r="K4" s="56">
        <f t="shared" si="3"/>
        <v>36</v>
      </c>
      <c r="L4" s="57" t="s">
        <v>114</v>
      </c>
      <c r="M4" s="58" t="str">
        <f t="shared" si="2"/>
        <v>q</v>
      </c>
    </row>
    <row r="5" spans="1:20" ht="16.8" x14ac:dyDescent="0.3">
      <c r="A5" s="60" t="s">
        <v>97</v>
      </c>
      <c r="B5" s="56" t="s">
        <v>120</v>
      </c>
      <c r="C5" s="56"/>
      <c r="D5" s="56"/>
      <c r="E5" s="57" t="s">
        <v>79</v>
      </c>
      <c r="F5" s="57" t="s">
        <v>79</v>
      </c>
      <c r="G5" s="57" t="s">
        <v>79</v>
      </c>
      <c r="H5" s="57" t="s">
        <v>114</v>
      </c>
      <c r="I5" s="56"/>
      <c r="J5" s="56">
        <f t="shared" si="0"/>
        <v>0</v>
      </c>
      <c r="K5" s="56">
        <f t="shared" ref="K5:K7" si="4">J5+C5</f>
        <v>0</v>
      </c>
      <c r="L5" s="57" t="s">
        <v>114</v>
      </c>
      <c r="M5" s="58" t="str">
        <f t="shared" ref="M5" si="5">IF(C5="","",IF(K5&lt;=$P$1,"þ","q"))</f>
        <v/>
      </c>
      <c r="O5" s="67"/>
      <c r="Q5" s="67"/>
    </row>
    <row r="6" spans="1:20" ht="16.8" x14ac:dyDescent="0.3">
      <c r="A6" s="60" t="s">
        <v>97</v>
      </c>
      <c r="B6" s="56" t="s">
        <v>119</v>
      </c>
      <c r="C6" s="56"/>
      <c r="D6" s="56"/>
      <c r="E6" s="57" t="s">
        <v>79</v>
      </c>
      <c r="F6" s="57" t="s">
        <v>79</v>
      </c>
      <c r="G6" s="57" t="s">
        <v>79</v>
      </c>
      <c r="H6" s="57" t="s">
        <v>114</v>
      </c>
      <c r="I6" s="56"/>
      <c r="J6" s="56">
        <f t="shared" si="0"/>
        <v>0</v>
      </c>
      <c r="K6" s="56">
        <f t="shared" si="4"/>
        <v>0</v>
      </c>
      <c r="L6" s="57" t="s">
        <v>79</v>
      </c>
      <c r="M6" s="58" t="str">
        <f t="shared" si="2"/>
        <v/>
      </c>
      <c r="O6" s="67"/>
      <c r="Q6" s="67"/>
    </row>
    <row r="7" spans="1:20" ht="16.8" x14ac:dyDescent="0.3">
      <c r="A7" s="60" t="s">
        <v>97</v>
      </c>
      <c r="B7" s="56" t="s">
        <v>157</v>
      </c>
      <c r="C7" s="56">
        <v>6</v>
      </c>
      <c r="D7" s="56">
        <v>3</v>
      </c>
      <c r="E7" s="57" t="s">
        <v>79</v>
      </c>
      <c r="F7" s="57" t="s">
        <v>114</v>
      </c>
      <c r="G7" s="57" t="s">
        <v>79</v>
      </c>
      <c r="H7" s="57" t="s">
        <v>79</v>
      </c>
      <c r="I7" s="56"/>
      <c r="J7" s="56">
        <f t="shared" si="0"/>
        <v>30</v>
      </c>
      <c r="K7" s="56">
        <f t="shared" si="4"/>
        <v>36</v>
      </c>
      <c r="L7" s="57" t="s">
        <v>114</v>
      </c>
      <c r="M7" s="58" t="str">
        <f t="shared" si="2"/>
        <v>q</v>
      </c>
      <c r="O7" s="67"/>
      <c r="Q7" s="67"/>
    </row>
    <row r="8" spans="1:20" ht="16.8" x14ac:dyDescent="0.3">
      <c r="A8" s="180" t="s">
        <v>136</v>
      </c>
      <c r="B8" s="160" t="s">
        <v>156</v>
      </c>
      <c r="C8" s="56">
        <v>6</v>
      </c>
      <c r="D8" s="56">
        <v>3</v>
      </c>
      <c r="E8" s="57" t="s">
        <v>79</v>
      </c>
      <c r="F8" s="57" t="s">
        <v>114</v>
      </c>
      <c r="G8" s="57" t="s">
        <v>79</v>
      </c>
      <c r="H8" s="57" t="s">
        <v>79</v>
      </c>
      <c r="I8" s="56"/>
      <c r="J8" s="56">
        <f t="shared" si="0"/>
        <v>30</v>
      </c>
      <c r="K8" s="56">
        <f t="shared" ref="K8" si="6">J8+C8</f>
        <v>36</v>
      </c>
      <c r="L8" s="57" t="s">
        <v>114</v>
      </c>
      <c r="M8" s="58" t="str">
        <f t="shared" si="2"/>
        <v>q</v>
      </c>
      <c r="O8" s="67"/>
      <c r="Q8" s="67"/>
    </row>
    <row r="9" spans="1:20" ht="16.8" x14ac:dyDescent="0.3">
      <c r="A9" s="180"/>
      <c r="B9" s="160"/>
      <c r="C9" s="56"/>
      <c r="D9" s="56"/>
      <c r="E9" s="57" t="s">
        <v>79</v>
      </c>
      <c r="F9" s="57" t="s">
        <v>79</v>
      </c>
      <c r="G9" s="57" t="s">
        <v>79</v>
      </c>
      <c r="H9" s="57" t="s">
        <v>79</v>
      </c>
      <c r="I9" s="56"/>
      <c r="J9" s="56">
        <f t="shared" si="0"/>
        <v>0</v>
      </c>
      <c r="K9" s="56">
        <f t="shared" ref="K9" si="7">J9+C9</f>
        <v>0</v>
      </c>
      <c r="L9" s="57" t="s">
        <v>79</v>
      </c>
      <c r="M9" s="58" t="str">
        <f t="shared" ref="M9" si="8">IF(C9="","",IF(K9&lt;=$P$1,"þ","q"))</f>
        <v/>
      </c>
    </row>
    <row r="10" spans="1:20" ht="16.8" x14ac:dyDescent="0.3">
      <c r="A10" s="180"/>
      <c r="B10" s="160"/>
      <c r="C10" s="56"/>
      <c r="D10" s="56"/>
      <c r="E10" s="57" t="s">
        <v>79</v>
      </c>
      <c r="F10" s="57" t="s">
        <v>79</v>
      </c>
      <c r="G10" s="57" t="s">
        <v>79</v>
      </c>
      <c r="H10" s="57" t="s">
        <v>79</v>
      </c>
      <c r="I10" s="56"/>
      <c r="J10" s="56">
        <f t="shared" si="0"/>
        <v>0</v>
      </c>
      <c r="K10" s="56">
        <f t="shared" ref="K10" si="9">J10+C10</f>
        <v>0</v>
      </c>
      <c r="L10" s="57" t="s">
        <v>79</v>
      </c>
      <c r="M10" s="58" t="str">
        <f t="shared" ref="M10" si="10">IF(C10="","",IF(K10&lt;=$P$1,"þ","q"))</f>
        <v/>
      </c>
    </row>
    <row r="11" spans="1:20" ht="16.8" x14ac:dyDescent="0.3">
      <c r="A11" s="181"/>
      <c r="B11" s="169"/>
      <c r="C11" s="56"/>
      <c r="D11" s="56"/>
      <c r="E11" s="57" t="s">
        <v>79</v>
      </c>
      <c r="F11" s="57" t="s">
        <v>79</v>
      </c>
      <c r="G11" s="57" t="s">
        <v>79</v>
      </c>
      <c r="H11" s="57" t="s">
        <v>79</v>
      </c>
      <c r="I11" s="56"/>
      <c r="J11" s="56">
        <f t="shared" si="0"/>
        <v>0</v>
      </c>
      <c r="K11" s="56">
        <f t="shared" ref="K11" si="11">J11+C11</f>
        <v>0</v>
      </c>
      <c r="L11" s="57" t="s">
        <v>79</v>
      </c>
      <c r="M11" s="58" t="str">
        <f t="shared" ref="M11" si="12">IF(C11="","",IF(K11&lt;=$P$1,"þ","q"))</f>
        <v/>
      </c>
    </row>
    <row r="12" spans="1:20" ht="16.8" x14ac:dyDescent="0.3">
      <c r="A12" s="181"/>
      <c r="B12" s="169"/>
      <c r="C12" s="56"/>
      <c r="D12" s="56"/>
      <c r="E12" s="57" t="s">
        <v>79</v>
      </c>
      <c r="F12" s="57" t="s">
        <v>79</v>
      </c>
      <c r="G12" s="57" t="s">
        <v>79</v>
      </c>
      <c r="H12" s="57" t="s">
        <v>79</v>
      </c>
      <c r="I12" s="56"/>
      <c r="J12" s="56">
        <f t="shared" si="0"/>
        <v>0</v>
      </c>
      <c r="K12" s="56">
        <f t="shared" ref="K12:K13" si="13">J12+C12</f>
        <v>0</v>
      </c>
      <c r="L12" s="57" t="s">
        <v>79</v>
      </c>
      <c r="M12" s="58" t="str">
        <f t="shared" ref="M12:M13" si="14">IF(C12="","",IF(K12&lt;=$P$1,"þ","q"))</f>
        <v/>
      </c>
    </row>
    <row r="13" spans="1:20" ht="16.8" x14ac:dyDescent="0.3">
      <c r="A13" s="181"/>
      <c r="B13" s="169"/>
      <c r="C13" s="56"/>
      <c r="D13" s="56"/>
      <c r="E13" s="57" t="s">
        <v>79</v>
      </c>
      <c r="F13" s="57" t="s">
        <v>79</v>
      </c>
      <c r="G13" s="57" t="s">
        <v>79</v>
      </c>
      <c r="H13" s="57" t="s">
        <v>79</v>
      </c>
      <c r="I13" s="56"/>
      <c r="J13" s="56">
        <f t="shared" si="0"/>
        <v>0</v>
      </c>
      <c r="K13" s="56">
        <f t="shared" si="13"/>
        <v>0</v>
      </c>
      <c r="L13" s="57" t="s">
        <v>79</v>
      </c>
      <c r="M13" s="58" t="str">
        <f t="shared" si="14"/>
        <v/>
      </c>
    </row>
    <row r="14" spans="1:20" ht="16.8" x14ac:dyDescent="0.3">
      <c r="A14" s="173"/>
      <c r="B14" s="160"/>
      <c r="C14" s="56"/>
      <c r="D14" s="56"/>
      <c r="E14" s="57" t="s">
        <v>79</v>
      </c>
      <c r="F14" s="57" t="s">
        <v>79</v>
      </c>
      <c r="G14" s="57" t="s">
        <v>79</v>
      </c>
      <c r="H14" s="57" t="s">
        <v>79</v>
      </c>
      <c r="I14" s="56"/>
      <c r="J14" s="56">
        <f t="shared" si="0"/>
        <v>0</v>
      </c>
      <c r="K14" s="56">
        <f t="shared" ref="K14:K15" si="15">J14+C14</f>
        <v>0</v>
      </c>
      <c r="L14" s="57" t="s">
        <v>79</v>
      </c>
      <c r="M14" s="58" t="str">
        <f t="shared" ref="M14:M15" si="16">IF(C14="","",IF(K14&lt;=$P$1,"þ","q"))</f>
        <v/>
      </c>
    </row>
    <row r="15" spans="1:20" ht="16.8" x14ac:dyDescent="0.3">
      <c r="A15" s="173"/>
      <c r="B15" s="160"/>
      <c r="C15" s="56"/>
      <c r="D15" s="56"/>
      <c r="E15" s="57" t="s">
        <v>79</v>
      </c>
      <c r="F15" s="57" t="s">
        <v>79</v>
      </c>
      <c r="G15" s="57" t="s">
        <v>79</v>
      </c>
      <c r="H15" s="57" t="s">
        <v>79</v>
      </c>
      <c r="I15" s="56"/>
      <c r="J15" s="56">
        <f t="shared" si="0"/>
        <v>0</v>
      </c>
      <c r="K15" s="56">
        <f t="shared" si="15"/>
        <v>0</v>
      </c>
      <c r="L15" s="57" t="s">
        <v>79</v>
      </c>
      <c r="M15" s="58" t="str">
        <f t="shared" si="16"/>
        <v/>
      </c>
    </row>
    <row r="16" spans="1:20" ht="16.8" x14ac:dyDescent="0.3">
      <c r="A16" s="173"/>
      <c r="B16" s="160"/>
      <c r="C16" s="56"/>
      <c r="D16" s="56"/>
      <c r="E16" s="57" t="s">
        <v>79</v>
      </c>
      <c r="F16" s="57" t="s">
        <v>79</v>
      </c>
      <c r="G16" s="57" t="s">
        <v>79</v>
      </c>
      <c r="H16" s="57" t="s">
        <v>79</v>
      </c>
      <c r="I16" s="56"/>
      <c r="J16" s="56">
        <f t="shared" si="0"/>
        <v>0</v>
      </c>
      <c r="K16" s="56">
        <f t="shared" ref="K16" si="17">J16+C16</f>
        <v>0</v>
      </c>
      <c r="L16" s="57" t="s">
        <v>79</v>
      </c>
      <c r="M16" s="58" t="str">
        <f t="shared" ref="M16" si="18">IF(C16="","",IF(K16&lt;=$P$1,"þ","q"))</f>
        <v/>
      </c>
    </row>
  </sheetData>
  <sortState xmlns:xlrd2="http://schemas.microsoft.com/office/spreadsheetml/2017/richdata2" ref="A2:M8">
    <sortCondition ref="A2:A8"/>
    <sortCondition ref="C2:C8"/>
  </sortState>
  <conditionalFormatting sqref="M2 M9 M11 M14:M15 L2:L16">
    <cfRule type="cellIs" dxfId="302" priority="1675" stopIfTrue="1" operator="equal">
      <formula>"þ"</formula>
    </cfRule>
  </conditionalFormatting>
  <conditionalFormatting sqref="K2">
    <cfRule type="cellIs" dxfId="301" priority="1674" operator="lessThan">
      <formula>$P$1</formula>
    </cfRule>
  </conditionalFormatting>
  <conditionalFormatting sqref="M7">
    <cfRule type="cellIs" dxfId="300" priority="1204" stopIfTrue="1" operator="equal">
      <formula>"þ"</formula>
    </cfRule>
  </conditionalFormatting>
  <conditionalFormatting sqref="M7">
    <cfRule type="cellIs" dxfId="299" priority="1203" stopIfTrue="1" operator="equal">
      <formula>"þ"</formula>
    </cfRule>
  </conditionalFormatting>
  <conditionalFormatting sqref="M5">
    <cfRule type="cellIs" dxfId="298" priority="1192" stopIfTrue="1" operator="equal">
      <formula>"þ"</formula>
    </cfRule>
  </conditionalFormatting>
  <conditionalFormatting sqref="M5">
    <cfRule type="cellIs" dxfId="297" priority="1191" stopIfTrue="1" operator="equal">
      <formula>"þ"</formula>
    </cfRule>
  </conditionalFormatting>
  <conditionalFormatting sqref="K5">
    <cfRule type="cellIs" dxfId="296" priority="1190" operator="lessThan">
      <formula>$P$1</formula>
    </cfRule>
  </conditionalFormatting>
  <conditionalFormatting sqref="H5">
    <cfRule type="cellIs" dxfId="295" priority="1189" stopIfTrue="1" operator="equal">
      <formula>"þ"</formula>
    </cfRule>
  </conditionalFormatting>
  <conditionalFormatting sqref="H5">
    <cfRule type="cellIs" dxfId="294" priority="1188" stopIfTrue="1" operator="equal">
      <formula>"þ"</formula>
    </cfRule>
  </conditionalFormatting>
  <conditionalFormatting sqref="G5">
    <cfRule type="cellIs" dxfId="293" priority="1187" stopIfTrue="1" operator="equal">
      <formula>"þ"</formula>
    </cfRule>
  </conditionalFormatting>
  <conditionalFormatting sqref="G5">
    <cfRule type="cellIs" dxfId="292" priority="1186" stopIfTrue="1" operator="equal">
      <formula>"þ"</formula>
    </cfRule>
  </conditionalFormatting>
  <conditionalFormatting sqref="H11">
    <cfRule type="cellIs" dxfId="291" priority="1120" stopIfTrue="1" operator="equal">
      <formula>"þ"</formula>
    </cfRule>
  </conditionalFormatting>
  <conditionalFormatting sqref="K11">
    <cfRule type="cellIs" dxfId="290" priority="1121" operator="lessThan">
      <formula>$P$1</formula>
    </cfRule>
  </conditionalFormatting>
  <conditionalFormatting sqref="H11">
    <cfRule type="cellIs" dxfId="289" priority="1119" stopIfTrue="1" operator="equal">
      <formula>"þ"</formula>
    </cfRule>
  </conditionalFormatting>
  <conditionalFormatting sqref="G11">
    <cfRule type="cellIs" dxfId="288" priority="1118" stopIfTrue="1" operator="equal">
      <formula>"þ"</formula>
    </cfRule>
  </conditionalFormatting>
  <conditionalFormatting sqref="G11">
    <cfRule type="cellIs" dxfId="287" priority="1117" stopIfTrue="1" operator="equal">
      <formula>"þ"</formula>
    </cfRule>
  </conditionalFormatting>
  <conditionalFormatting sqref="E11">
    <cfRule type="cellIs" dxfId="286" priority="1116" stopIfTrue="1" operator="equal">
      <formula>"þ"</formula>
    </cfRule>
  </conditionalFormatting>
  <conditionalFormatting sqref="E11">
    <cfRule type="cellIs" dxfId="285" priority="1115" stopIfTrue="1" operator="equal">
      <formula>"þ"</formula>
    </cfRule>
  </conditionalFormatting>
  <conditionalFormatting sqref="M4">
    <cfRule type="cellIs" dxfId="284" priority="1087" stopIfTrue="1" operator="equal">
      <formula>"þ"</formula>
    </cfRule>
  </conditionalFormatting>
  <conditionalFormatting sqref="P1">
    <cfRule type="cellIs" dxfId="283" priority="1021" operator="equal">
      <formula>0</formula>
    </cfRule>
  </conditionalFormatting>
  <conditionalFormatting sqref="T1">
    <cfRule type="cellIs" dxfId="282" priority="1019" operator="equal">
      <formula>0</formula>
    </cfRule>
  </conditionalFormatting>
  <conditionalFormatting sqref="R1">
    <cfRule type="cellIs" dxfId="281" priority="1020" operator="equal">
      <formula>0</formula>
    </cfRule>
  </conditionalFormatting>
  <conditionalFormatting sqref="M6">
    <cfRule type="cellIs" dxfId="280" priority="934" stopIfTrue="1" operator="equal">
      <formula>"þ"</formula>
    </cfRule>
  </conditionalFormatting>
  <conditionalFormatting sqref="M6">
    <cfRule type="cellIs" dxfId="279" priority="933" stopIfTrue="1" operator="equal">
      <formula>"þ"</formula>
    </cfRule>
  </conditionalFormatting>
  <conditionalFormatting sqref="K6">
    <cfRule type="cellIs" dxfId="278" priority="932" operator="lessThan">
      <formula>$P$1</formula>
    </cfRule>
  </conditionalFormatting>
  <conditionalFormatting sqref="E6">
    <cfRule type="cellIs" dxfId="277" priority="931" stopIfTrue="1" operator="equal">
      <formula>"þ"</formula>
    </cfRule>
  </conditionalFormatting>
  <conditionalFormatting sqref="E6">
    <cfRule type="cellIs" dxfId="276" priority="930" stopIfTrue="1" operator="equal">
      <formula>"þ"</formula>
    </cfRule>
  </conditionalFormatting>
  <conditionalFormatting sqref="G6">
    <cfRule type="cellIs" dxfId="275" priority="929" stopIfTrue="1" operator="equal">
      <formula>"þ"</formula>
    </cfRule>
  </conditionalFormatting>
  <conditionalFormatting sqref="G6">
    <cfRule type="cellIs" dxfId="274" priority="928" stopIfTrue="1" operator="equal">
      <formula>"þ"</formula>
    </cfRule>
  </conditionalFormatting>
  <conditionalFormatting sqref="F6">
    <cfRule type="cellIs" dxfId="273" priority="927" stopIfTrue="1" operator="equal">
      <formula>"þ"</formula>
    </cfRule>
  </conditionalFormatting>
  <conditionalFormatting sqref="F6">
    <cfRule type="cellIs" dxfId="272" priority="926" stopIfTrue="1" operator="equal">
      <formula>"þ"</formula>
    </cfRule>
  </conditionalFormatting>
  <conditionalFormatting sqref="L6">
    <cfRule type="cellIs" dxfId="271" priority="925" stopIfTrue="1" operator="equal">
      <formula>"þ"</formula>
    </cfRule>
  </conditionalFormatting>
  <conditionalFormatting sqref="L6">
    <cfRule type="cellIs" dxfId="270" priority="924" stopIfTrue="1" operator="equal">
      <formula>"þ"</formula>
    </cfRule>
  </conditionalFormatting>
  <conditionalFormatting sqref="M3">
    <cfRule type="cellIs" dxfId="269" priority="911" stopIfTrue="1" operator="equal">
      <formula>"þ"</formula>
    </cfRule>
  </conditionalFormatting>
  <conditionalFormatting sqref="K3">
    <cfRule type="cellIs" dxfId="268" priority="910" operator="lessThan">
      <formula>$P$1</formula>
    </cfRule>
  </conditionalFormatting>
  <conditionalFormatting sqref="M8">
    <cfRule type="cellIs" dxfId="267" priority="864" stopIfTrue="1" operator="equal">
      <formula>"þ"</formula>
    </cfRule>
  </conditionalFormatting>
  <conditionalFormatting sqref="M8">
    <cfRule type="cellIs" dxfId="266" priority="863" stopIfTrue="1" operator="equal">
      <formula>"þ"</formula>
    </cfRule>
  </conditionalFormatting>
  <conditionalFormatting sqref="H7:H8">
    <cfRule type="cellIs" dxfId="265" priority="861" stopIfTrue="1" operator="equal">
      <formula>"þ"</formula>
    </cfRule>
  </conditionalFormatting>
  <conditionalFormatting sqref="H7:H8">
    <cfRule type="cellIs" dxfId="264" priority="860" stopIfTrue="1" operator="equal">
      <formula>"þ"</formula>
    </cfRule>
  </conditionalFormatting>
  <conditionalFormatting sqref="K7:K8">
    <cfRule type="cellIs" dxfId="263" priority="862" operator="lessThan">
      <formula>$P$1</formula>
    </cfRule>
  </conditionalFormatting>
  <conditionalFormatting sqref="H9">
    <cfRule type="cellIs" dxfId="262" priority="800" stopIfTrue="1" operator="equal">
      <formula>"þ"</formula>
    </cfRule>
  </conditionalFormatting>
  <conditionalFormatting sqref="K9">
    <cfRule type="cellIs" dxfId="261" priority="801" operator="lessThan">
      <formula>$P$1</formula>
    </cfRule>
  </conditionalFormatting>
  <conditionalFormatting sqref="H9">
    <cfRule type="cellIs" dxfId="260" priority="799" stopIfTrue="1" operator="equal">
      <formula>"þ"</formula>
    </cfRule>
  </conditionalFormatting>
  <conditionalFormatting sqref="G9">
    <cfRule type="cellIs" dxfId="259" priority="798" stopIfTrue="1" operator="equal">
      <formula>"þ"</formula>
    </cfRule>
  </conditionalFormatting>
  <conditionalFormatting sqref="G9">
    <cfRule type="cellIs" dxfId="258" priority="797" stopIfTrue="1" operator="equal">
      <formula>"þ"</formula>
    </cfRule>
  </conditionalFormatting>
  <conditionalFormatting sqref="H14">
    <cfRule type="cellIs" dxfId="257" priority="732" stopIfTrue="1" operator="equal">
      <formula>"þ"</formula>
    </cfRule>
  </conditionalFormatting>
  <conditionalFormatting sqref="K14">
    <cfRule type="cellIs" dxfId="256" priority="733" operator="lessThan">
      <formula>$P$1</formula>
    </cfRule>
  </conditionalFormatting>
  <conditionalFormatting sqref="H14">
    <cfRule type="cellIs" dxfId="255" priority="731" stopIfTrue="1" operator="equal">
      <formula>"þ"</formula>
    </cfRule>
  </conditionalFormatting>
  <conditionalFormatting sqref="E14">
    <cfRule type="cellIs" dxfId="254" priority="728" stopIfTrue="1" operator="equal">
      <formula>"þ"</formula>
    </cfRule>
  </conditionalFormatting>
  <conditionalFormatting sqref="E14">
    <cfRule type="cellIs" dxfId="253" priority="727" stopIfTrue="1" operator="equal">
      <formula>"þ"</formula>
    </cfRule>
  </conditionalFormatting>
  <conditionalFormatting sqref="F14">
    <cfRule type="cellIs" dxfId="252" priority="726" stopIfTrue="1" operator="equal">
      <formula>"þ"</formula>
    </cfRule>
  </conditionalFormatting>
  <conditionalFormatting sqref="F14">
    <cfRule type="cellIs" dxfId="251" priority="725" stopIfTrue="1" operator="equal">
      <formula>"þ"</formula>
    </cfRule>
  </conditionalFormatting>
  <conditionalFormatting sqref="F14">
    <cfRule type="cellIs" dxfId="250" priority="724" stopIfTrue="1" operator="equal">
      <formula>"þ"</formula>
    </cfRule>
  </conditionalFormatting>
  <conditionalFormatting sqref="F14">
    <cfRule type="cellIs" dxfId="249" priority="723" stopIfTrue="1" operator="equal">
      <formula>"þ"</formula>
    </cfRule>
  </conditionalFormatting>
  <conditionalFormatting sqref="F14">
    <cfRule type="cellIs" dxfId="248" priority="722" stopIfTrue="1" operator="equal">
      <formula>"þ"</formula>
    </cfRule>
  </conditionalFormatting>
  <conditionalFormatting sqref="F14">
    <cfRule type="cellIs" dxfId="247" priority="721" stopIfTrue="1" operator="equal">
      <formula>"þ"</formula>
    </cfRule>
  </conditionalFormatting>
  <conditionalFormatting sqref="F14">
    <cfRule type="cellIs" dxfId="246" priority="718" stopIfTrue="1" operator="equal">
      <formula>"þ"</formula>
    </cfRule>
  </conditionalFormatting>
  <conditionalFormatting sqref="F14">
    <cfRule type="cellIs" dxfId="245" priority="719" stopIfTrue="1" operator="equal">
      <formula>"þ"</formula>
    </cfRule>
  </conditionalFormatting>
  <conditionalFormatting sqref="E14">
    <cfRule type="cellIs" dxfId="244" priority="717" stopIfTrue="1" operator="equal">
      <formula>"þ"</formula>
    </cfRule>
  </conditionalFormatting>
  <conditionalFormatting sqref="E14">
    <cfRule type="cellIs" dxfId="243" priority="716" stopIfTrue="1" operator="equal">
      <formula>"þ"</formula>
    </cfRule>
  </conditionalFormatting>
  <conditionalFormatting sqref="E14">
    <cfRule type="cellIs" dxfId="242" priority="715" stopIfTrue="1" operator="equal">
      <formula>"þ"</formula>
    </cfRule>
  </conditionalFormatting>
  <conditionalFormatting sqref="E14">
    <cfRule type="cellIs" dxfId="241" priority="714" stopIfTrue="1" operator="equal">
      <formula>"þ"</formula>
    </cfRule>
  </conditionalFormatting>
  <conditionalFormatting sqref="E14">
    <cfRule type="cellIs" dxfId="240" priority="713" stopIfTrue="1" operator="equal">
      <formula>"þ"</formula>
    </cfRule>
  </conditionalFormatting>
  <conditionalFormatting sqref="E14">
    <cfRule type="cellIs" dxfId="239" priority="712" stopIfTrue="1" operator="equal">
      <formula>"þ"</formula>
    </cfRule>
  </conditionalFormatting>
  <conditionalFormatting sqref="E9">
    <cfRule type="cellIs" dxfId="238" priority="573" stopIfTrue="1" operator="equal">
      <formula>"þ"</formula>
    </cfRule>
  </conditionalFormatting>
  <conditionalFormatting sqref="E9">
    <cfRule type="cellIs" dxfId="237" priority="572" stopIfTrue="1" operator="equal">
      <formula>"þ"</formula>
    </cfRule>
  </conditionalFormatting>
  <conditionalFormatting sqref="G14">
    <cfRule type="cellIs" dxfId="236" priority="571" stopIfTrue="1" operator="equal">
      <formula>"þ"</formula>
    </cfRule>
  </conditionalFormatting>
  <conditionalFormatting sqref="G14">
    <cfRule type="cellIs" dxfId="235" priority="570" stopIfTrue="1" operator="equal">
      <formula>"þ"</formula>
    </cfRule>
  </conditionalFormatting>
  <conditionalFormatting sqref="H14">
    <cfRule type="cellIs" dxfId="234" priority="550" stopIfTrue="1" operator="equal">
      <formula>"þ"</formula>
    </cfRule>
  </conditionalFormatting>
  <conditionalFormatting sqref="K14">
    <cfRule type="cellIs" dxfId="233" priority="551" operator="lessThan">
      <formula>$P$1</formula>
    </cfRule>
  </conditionalFormatting>
  <conditionalFormatting sqref="H14">
    <cfRule type="cellIs" dxfId="232" priority="549" stopIfTrue="1" operator="equal">
      <formula>"þ"</formula>
    </cfRule>
  </conditionalFormatting>
  <conditionalFormatting sqref="G14">
    <cfRule type="cellIs" dxfId="231" priority="548" stopIfTrue="1" operator="equal">
      <formula>"þ"</formula>
    </cfRule>
  </conditionalFormatting>
  <conditionalFormatting sqref="G14">
    <cfRule type="cellIs" dxfId="230" priority="547" stopIfTrue="1" operator="equal">
      <formula>"þ"</formula>
    </cfRule>
  </conditionalFormatting>
  <conditionalFormatting sqref="E14">
    <cfRule type="cellIs" dxfId="229" priority="546" stopIfTrue="1" operator="equal">
      <formula>"þ"</formula>
    </cfRule>
  </conditionalFormatting>
  <conditionalFormatting sqref="E14">
    <cfRule type="cellIs" dxfId="228" priority="545" stopIfTrue="1" operator="equal">
      <formula>"þ"</formula>
    </cfRule>
  </conditionalFormatting>
  <conditionalFormatting sqref="F14">
    <cfRule type="cellIs" dxfId="227" priority="544" stopIfTrue="1" operator="equal">
      <formula>"þ"</formula>
    </cfRule>
  </conditionalFormatting>
  <conditionalFormatting sqref="F14">
    <cfRule type="cellIs" dxfId="226" priority="543" stopIfTrue="1" operator="equal">
      <formula>"þ"</formula>
    </cfRule>
  </conditionalFormatting>
  <conditionalFormatting sqref="F14">
    <cfRule type="cellIs" dxfId="225" priority="542" stopIfTrue="1" operator="equal">
      <formula>"þ"</formula>
    </cfRule>
  </conditionalFormatting>
  <conditionalFormatting sqref="F14">
    <cfRule type="cellIs" dxfId="224" priority="541" stopIfTrue="1" operator="equal">
      <formula>"þ"</formula>
    </cfRule>
  </conditionalFormatting>
  <conditionalFormatting sqref="F14">
    <cfRule type="cellIs" dxfId="223" priority="540" stopIfTrue="1" operator="equal">
      <formula>"þ"</formula>
    </cfRule>
  </conditionalFormatting>
  <conditionalFormatting sqref="F14">
    <cfRule type="cellIs" dxfId="222" priority="539" stopIfTrue="1" operator="equal">
      <formula>"þ"</formula>
    </cfRule>
  </conditionalFormatting>
  <conditionalFormatting sqref="K15">
    <cfRule type="cellIs" dxfId="221" priority="537" operator="lessThan">
      <formula>$P$1</formula>
    </cfRule>
  </conditionalFormatting>
  <conditionalFormatting sqref="E15">
    <cfRule type="cellIs" dxfId="220" priority="534" stopIfTrue="1" operator="equal">
      <formula>"þ"</formula>
    </cfRule>
  </conditionalFormatting>
  <conditionalFormatting sqref="E15">
    <cfRule type="cellIs" dxfId="219" priority="533" stopIfTrue="1" operator="equal">
      <formula>"þ"</formula>
    </cfRule>
  </conditionalFormatting>
  <conditionalFormatting sqref="E15">
    <cfRule type="cellIs" dxfId="218" priority="523" stopIfTrue="1" operator="equal">
      <formula>"þ"</formula>
    </cfRule>
  </conditionalFormatting>
  <conditionalFormatting sqref="E15">
    <cfRule type="cellIs" dxfId="217" priority="522" stopIfTrue="1" operator="equal">
      <formula>"þ"</formula>
    </cfRule>
  </conditionalFormatting>
  <conditionalFormatting sqref="E15">
    <cfRule type="cellIs" dxfId="216" priority="521" stopIfTrue="1" operator="equal">
      <formula>"þ"</formula>
    </cfRule>
  </conditionalFormatting>
  <conditionalFormatting sqref="E15">
    <cfRule type="cellIs" dxfId="215" priority="520" stopIfTrue="1" operator="equal">
      <formula>"þ"</formula>
    </cfRule>
  </conditionalFormatting>
  <conditionalFormatting sqref="E15">
    <cfRule type="cellIs" dxfId="214" priority="519" stopIfTrue="1" operator="equal">
      <formula>"þ"</formula>
    </cfRule>
  </conditionalFormatting>
  <conditionalFormatting sqref="E15">
    <cfRule type="cellIs" dxfId="213" priority="518" stopIfTrue="1" operator="equal">
      <formula>"þ"</formula>
    </cfRule>
  </conditionalFormatting>
  <conditionalFormatting sqref="F15:G15">
    <cfRule type="cellIs" dxfId="212" priority="513" stopIfTrue="1" operator="equal">
      <formula>"þ"</formula>
    </cfRule>
  </conditionalFormatting>
  <conditionalFormatting sqref="F15:G15">
    <cfRule type="cellIs" dxfId="211" priority="512" stopIfTrue="1" operator="equal">
      <formula>"þ"</formula>
    </cfRule>
  </conditionalFormatting>
  <conditionalFormatting sqref="M16">
    <cfRule type="cellIs" dxfId="210" priority="507" stopIfTrue="1" operator="equal">
      <formula>"þ"</formula>
    </cfRule>
  </conditionalFormatting>
  <conditionalFormatting sqref="M16">
    <cfRule type="cellIs" dxfId="209" priority="506" stopIfTrue="1" operator="equal">
      <formula>"þ"</formula>
    </cfRule>
  </conditionalFormatting>
  <conditionalFormatting sqref="H16">
    <cfRule type="cellIs" dxfId="208" priority="504" stopIfTrue="1" operator="equal">
      <formula>"þ"</formula>
    </cfRule>
  </conditionalFormatting>
  <conditionalFormatting sqref="K16">
    <cfRule type="cellIs" dxfId="207" priority="505" operator="lessThan">
      <formula>$P$1</formula>
    </cfRule>
  </conditionalFormatting>
  <conditionalFormatting sqref="H16">
    <cfRule type="cellIs" dxfId="206" priority="503" stopIfTrue="1" operator="equal">
      <formula>"þ"</formula>
    </cfRule>
  </conditionalFormatting>
  <conditionalFormatting sqref="F16">
    <cfRule type="cellIs" dxfId="205" priority="500" stopIfTrue="1" operator="equal">
      <formula>"þ"</formula>
    </cfRule>
  </conditionalFormatting>
  <conditionalFormatting sqref="F16">
    <cfRule type="cellIs" dxfId="204" priority="499" stopIfTrue="1" operator="equal">
      <formula>"þ"</formula>
    </cfRule>
  </conditionalFormatting>
  <conditionalFormatting sqref="F16">
    <cfRule type="cellIs" dxfId="203" priority="498" stopIfTrue="1" operator="equal">
      <formula>"þ"</formula>
    </cfRule>
  </conditionalFormatting>
  <conditionalFormatting sqref="F16">
    <cfRule type="cellIs" dxfId="202" priority="497" stopIfTrue="1" operator="equal">
      <formula>"þ"</formula>
    </cfRule>
  </conditionalFormatting>
  <conditionalFormatting sqref="F16">
    <cfRule type="cellIs" dxfId="201" priority="496" stopIfTrue="1" operator="equal">
      <formula>"þ"</formula>
    </cfRule>
  </conditionalFormatting>
  <conditionalFormatting sqref="F16">
    <cfRule type="cellIs" dxfId="200" priority="495" stopIfTrue="1" operator="equal">
      <formula>"þ"</formula>
    </cfRule>
  </conditionalFormatting>
  <conditionalFormatting sqref="F16">
    <cfRule type="cellIs" dxfId="199" priority="492" stopIfTrue="1" operator="equal">
      <formula>"þ"</formula>
    </cfRule>
  </conditionalFormatting>
  <conditionalFormatting sqref="F16">
    <cfRule type="cellIs" dxfId="198" priority="493" stopIfTrue="1" operator="equal">
      <formula>"þ"</formula>
    </cfRule>
  </conditionalFormatting>
  <conditionalFormatting sqref="H15">
    <cfRule type="cellIs" dxfId="197" priority="483" stopIfTrue="1" operator="equal">
      <formula>"þ"</formula>
    </cfRule>
  </conditionalFormatting>
  <conditionalFormatting sqref="H15">
    <cfRule type="cellIs" dxfId="196" priority="482" stopIfTrue="1" operator="equal">
      <formula>"þ"</formula>
    </cfRule>
  </conditionalFormatting>
  <conditionalFormatting sqref="E5">
    <cfRule type="cellIs" dxfId="195" priority="465" stopIfTrue="1" operator="equal">
      <formula>"þ"</formula>
    </cfRule>
  </conditionalFormatting>
  <conditionalFormatting sqref="F5">
    <cfRule type="cellIs" dxfId="194" priority="464" stopIfTrue="1" operator="equal">
      <formula>"þ"</formula>
    </cfRule>
  </conditionalFormatting>
  <conditionalFormatting sqref="F5">
    <cfRule type="cellIs" dxfId="193" priority="463" stopIfTrue="1" operator="equal">
      <formula>"þ"</formula>
    </cfRule>
  </conditionalFormatting>
  <conditionalFormatting sqref="H12:H13">
    <cfRule type="cellIs" dxfId="192" priority="341" stopIfTrue="1" operator="equal">
      <formula>"þ"</formula>
    </cfRule>
  </conditionalFormatting>
  <conditionalFormatting sqref="K12:K13">
    <cfRule type="cellIs" dxfId="191" priority="342" operator="lessThan">
      <formula>$P$1</formula>
    </cfRule>
  </conditionalFormatting>
  <conditionalFormatting sqref="H12:H13">
    <cfRule type="cellIs" dxfId="190" priority="340" stopIfTrue="1" operator="equal">
      <formula>"þ"</formula>
    </cfRule>
  </conditionalFormatting>
  <conditionalFormatting sqref="G12">
    <cfRule type="cellIs" dxfId="189" priority="339" stopIfTrue="1" operator="equal">
      <formula>"þ"</formula>
    </cfRule>
  </conditionalFormatting>
  <conditionalFormatting sqref="G12">
    <cfRule type="cellIs" dxfId="188" priority="338" stopIfTrue="1" operator="equal">
      <formula>"þ"</formula>
    </cfRule>
  </conditionalFormatting>
  <conditionalFormatting sqref="E12:E13">
    <cfRule type="cellIs" dxfId="187" priority="337" stopIfTrue="1" operator="equal">
      <formula>"þ"</formula>
    </cfRule>
  </conditionalFormatting>
  <conditionalFormatting sqref="E12:E13">
    <cfRule type="cellIs" dxfId="186" priority="336" stopIfTrue="1" operator="equal">
      <formula>"þ"</formula>
    </cfRule>
  </conditionalFormatting>
  <conditionalFormatting sqref="M12:M13">
    <cfRule type="cellIs" dxfId="185" priority="333" stopIfTrue="1" operator="equal">
      <formula>"þ"</formula>
    </cfRule>
  </conditionalFormatting>
  <conditionalFormatting sqref="M12:M13">
    <cfRule type="cellIs" dxfId="184" priority="332" stopIfTrue="1" operator="equal">
      <formula>"þ"</formula>
    </cfRule>
  </conditionalFormatting>
  <conditionalFormatting sqref="F13">
    <cfRule type="cellIs" dxfId="183" priority="331" stopIfTrue="1" operator="equal">
      <formula>"þ"</formula>
    </cfRule>
  </conditionalFormatting>
  <conditionalFormatting sqref="F13">
    <cfRule type="cellIs" dxfId="182" priority="330" stopIfTrue="1" operator="equal">
      <formula>"þ"</formula>
    </cfRule>
  </conditionalFormatting>
  <conditionalFormatting sqref="E2 H2">
    <cfRule type="cellIs" dxfId="181" priority="329" stopIfTrue="1" operator="equal">
      <formula>"þ"</formula>
    </cfRule>
  </conditionalFormatting>
  <conditionalFormatting sqref="G2">
    <cfRule type="cellIs" dxfId="180" priority="328" stopIfTrue="1" operator="equal">
      <formula>"þ"</formula>
    </cfRule>
  </conditionalFormatting>
  <conditionalFormatting sqref="L2">
    <cfRule type="cellIs" dxfId="179" priority="294" stopIfTrue="1" operator="equal">
      <formula>"þ"</formula>
    </cfRule>
  </conditionalFormatting>
  <conditionalFormatting sqref="L2">
    <cfRule type="cellIs" dxfId="178" priority="295" stopIfTrue="1" operator="equal">
      <formula>"þ"</formula>
    </cfRule>
  </conditionalFormatting>
  <conditionalFormatting sqref="E16">
    <cfRule type="cellIs" dxfId="177" priority="248" stopIfTrue="1" operator="equal">
      <formula>"þ"</formula>
    </cfRule>
  </conditionalFormatting>
  <conditionalFormatting sqref="E16">
    <cfRule type="cellIs" dxfId="176" priority="247" stopIfTrue="1" operator="equal">
      <formula>"þ"</formula>
    </cfRule>
  </conditionalFormatting>
  <conditionalFormatting sqref="E16">
    <cfRule type="cellIs" dxfId="175" priority="246" stopIfTrue="1" operator="equal">
      <formula>"þ"</formula>
    </cfRule>
  </conditionalFormatting>
  <conditionalFormatting sqref="E16">
    <cfRule type="cellIs" dxfId="174" priority="245" stopIfTrue="1" operator="equal">
      <formula>"þ"</formula>
    </cfRule>
  </conditionalFormatting>
  <conditionalFormatting sqref="E16">
    <cfRule type="cellIs" dxfId="173" priority="244" stopIfTrue="1" operator="equal">
      <formula>"þ"</formula>
    </cfRule>
  </conditionalFormatting>
  <conditionalFormatting sqref="E16">
    <cfRule type="cellIs" dxfId="172" priority="243" stopIfTrue="1" operator="equal">
      <formula>"þ"</formula>
    </cfRule>
  </conditionalFormatting>
  <conditionalFormatting sqref="E16">
    <cfRule type="cellIs" dxfId="171" priority="242" stopIfTrue="1" operator="equal">
      <formula>"þ"</formula>
    </cfRule>
  </conditionalFormatting>
  <conditionalFormatting sqref="E16">
    <cfRule type="cellIs" dxfId="170" priority="241" stopIfTrue="1" operator="equal">
      <formula>"þ"</formula>
    </cfRule>
  </conditionalFormatting>
  <conditionalFormatting sqref="G13">
    <cfRule type="cellIs" dxfId="169" priority="232" stopIfTrue="1" operator="equal">
      <formula>"þ"</formula>
    </cfRule>
  </conditionalFormatting>
  <conditionalFormatting sqref="G13">
    <cfRule type="cellIs" dxfId="168" priority="231" stopIfTrue="1" operator="equal">
      <formula>"þ"</formula>
    </cfRule>
  </conditionalFormatting>
  <conditionalFormatting sqref="M5">
    <cfRule type="cellIs" dxfId="167" priority="214" stopIfTrue="1" operator="equal">
      <formula>"þ"</formula>
    </cfRule>
  </conditionalFormatting>
  <conditionalFormatting sqref="M5">
    <cfRule type="cellIs" dxfId="166" priority="213" stopIfTrue="1" operator="equal">
      <formula>"þ"</formula>
    </cfRule>
  </conditionalFormatting>
  <conditionalFormatting sqref="K5">
    <cfRule type="cellIs" dxfId="165" priority="212" operator="lessThan">
      <formula>$P$1</formula>
    </cfRule>
  </conditionalFormatting>
  <conditionalFormatting sqref="E5">
    <cfRule type="cellIs" dxfId="164" priority="211" stopIfTrue="1" operator="equal">
      <formula>"þ"</formula>
    </cfRule>
  </conditionalFormatting>
  <conditionalFormatting sqref="E5">
    <cfRule type="cellIs" dxfId="163" priority="210" stopIfTrue="1" operator="equal">
      <formula>"þ"</formula>
    </cfRule>
  </conditionalFormatting>
  <conditionalFormatting sqref="G5">
    <cfRule type="cellIs" dxfId="162" priority="209" stopIfTrue="1" operator="equal">
      <formula>"þ"</formula>
    </cfRule>
  </conditionalFormatting>
  <conditionalFormatting sqref="G5">
    <cfRule type="cellIs" dxfId="161" priority="208" stopIfTrue="1" operator="equal">
      <formula>"þ"</formula>
    </cfRule>
  </conditionalFormatting>
  <conditionalFormatting sqref="F5">
    <cfRule type="cellIs" dxfId="160" priority="207" stopIfTrue="1" operator="equal">
      <formula>"þ"</formula>
    </cfRule>
  </conditionalFormatting>
  <conditionalFormatting sqref="F5">
    <cfRule type="cellIs" dxfId="159" priority="206" stopIfTrue="1" operator="equal">
      <formula>"þ"</formula>
    </cfRule>
  </conditionalFormatting>
  <conditionalFormatting sqref="H5">
    <cfRule type="cellIs" dxfId="158" priority="204" stopIfTrue="1" operator="equal">
      <formula>"þ"</formula>
    </cfRule>
  </conditionalFormatting>
  <conditionalFormatting sqref="H5">
    <cfRule type="cellIs" dxfId="157" priority="205" stopIfTrue="1" operator="equal">
      <formula>"þ"</formula>
    </cfRule>
  </conditionalFormatting>
  <conditionalFormatting sqref="F7:F8">
    <cfRule type="cellIs" dxfId="156" priority="174" stopIfTrue="1" operator="equal">
      <formula>"þ"</formula>
    </cfRule>
  </conditionalFormatting>
  <conditionalFormatting sqref="F7:F8">
    <cfRule type="cellIs" dxfId="155" priority="173" stopIfTrue="1" operator="equal">
      <formula>"þ"</formula>
    </cfRule>
  </conditionalFormatting>
  <conditionalFormatting sqref="H3">
    <cfRule type="cellIs" dxfId="154" priority="172" stopIfTrue="1" operator="equal">
      <formula>"þ"</formula>
    </cfRule>
  </conditionalFormatting>
  <conditionalFormatting sqref="E3">
    <cfRule type="cellIs" dxfId="153" priority="171" stopIfTrue="1" operator="equal">
      <formula>"þ"</formula>
    </cfRule>
  </conditionalFormatting>
  <conditionalFormatting sqref="E3">
    <cfRule type="cellIs" dxfId="152" priority="170" stopIfTrue="1" operator="equal">
      <formula>"þ"</formula>
    </cfRule>
  </conditionalFormatting>
  <conditionalFormatting sqref="G3">
    <cfRule type="cellIs" dxfId="151" priority="169" stopIfTrue="1" operator="equal">
      <formula>"þ"</formula>
    </cfRule>
  </conditionalFormatting>
  <conditionalFormatting sqref="G3">
    <cfRule type="cellIs" dxfId="150" priority="168" stopIfTrue="1" operator="equal">
      <formula>"þ"</formula>
    </cfRule>
  </conditionalFormatting>
  <conditionalFormatting sqref="G3">
    <cfRule type="cellIs" dxfId="149" priority="167" stopIfTrue="1" operator="equal">
      <formula>"þ"</formula>
    </cfRule>
  </conditionalFormatting>
  <conditionalFormatting sqref="F3">
    <cfRule type="cellIs" dxfId="148" priority="166" stopIfTrue="1" operator="equal">
      <formula>"þ"</formula>
    </cfRule>
  </conditionalFormatting>
  <conditionalFormatting sqref="F3">
    <cfRule type="cellIs" dxfId="147" priority="165" stopIfTrue="1" operator="equal">
      <formula>"þ"</formula>
    </cfRule>
  </conditionalFormatting>
  <conditionalFormatting sqref="L3">
    <cfRule type="cellIs" dxfId="146" priority="164" stopIfTrue="1" operator="equal">
      <formula>"þ"</formula>
    </cfRule>
  </conditionalFormatting>
  <conditionalFormatting sqref="L3">
    <cfRule type="cellIs" dxfId="145" priority="163" stopIfTrue="1" operator="equal">
      <formula>"þ"</formula>
    </cfRule>
  </conditionalFormatting>
  <conditionalFormatting sqref="G7:G8">
    <cfRule type="cellIs" dxfId="144" priority="162" stopIfTrue="1" operator="equal">
      <formula>"þ"</formula>
    </cfRule>
  </conditionalFormatting>
  <conditionalFormatting sqref="G7:G8">
    <cfRule type="cellIs" dxfId="143" priority="161" stopIfTrue="1" operator="equal">
      <formula>"þ"</formula>
    </cfRule>
  </conditionalFormatting>
  <conditionalFormatting sqref="L5">
    <cfRule type="cellIs" dxfId="142" priority="158" stopIfTrue="1" operator="equal">
      <formula>"þ"</formula>
    </cfRule>
  </conditionalFormatting>
  <conditionalFormatting sqref="L5">
    <cfRule type="cellIs" dxfId="141" priority="157" stopIfTrue="1" operator="equal">
      <formula>"þ"</formula>
    </cfRule>
  </conditionalFormatting>
  <conditionalFormatting sqref="F9">
    <cfRule type="cellIs" dxfId="140" priority="154" stopIfTrue="1" operator="equal">
      <formula>"þ"</formula>
    </cfRule>
  </conditionalFormatting>
  <conditionalFormatting sqref="F9">
    <cfRule type="cellIs" dxfId="139" priority="153" stopIfTrue="1" operator="equal">
      <formula>"þ"</formula>
    </cfRule>
  </conditionalFormatting>
  <conditionalFormatting sqref="M10">
    <cfRule type="cellIs" dxfId="138" priority="150" stopIfTrue="1" operator="equal">
      <formula>"þ"</formula>
    </cfRule>
  </conditionalFormatting>
  <conditionalFormatting sqref="H10">
    <cfRule type="cellIs" dxfId="137" priority="148" stopIfTrue="1" operator="equal">
      <formula>"þ"</formula>
    </cfRule>
  </conditionalFormatting>
  <conditionalFormatting sqref="K10">
    <cfRule type="cellIs" dxfId="136" priority="149" operator="lessThan">
      <formula>$P$1</formula>
    </cfRule>
  </conditionalFormatting>
  <conditionalFormatting sqref="H10">
    <cfRule type="cellIs" dxfId="135" priority="147" stopIfTrue="1" operator="equal">
      <formula>"þ"</formula>
    </cfRule>
  </conditionalFormatting>
  <conditionalFormatting sqref="G10">
    <cfRule type="cellIs" dxfId="134" priority="146" stopIfTrue="1" operator="equal">
      <formula>"þ"</formula>
    </cfRule>
  </conditionalFormatting>
  <conditionalFormatting sqref="G10">
    <cfRule type="cellIs" dxfId="133" priority="145" stopIfTrue="1" operator="equal">
      <formula>"þ"</formula>
    </cfRule>
  </conditionalFormatting>
  <conditionalFormatting sqref="E10">
    <cfRule type="cellIs" dxfId="132" priority="144" stopIfTrue="1" operator="equal">
      <formula>"þ"</formula>
    </cfRule>
  </conditionalFormatting>
  <conditionalFormatting sqref="E10">
    <cfRule type="cellIs" dxfId="131" priority="143" stopIfTrue="1" operator="equal">
      <formula>"þ"</formula>
    </cfRule>
  </conditionalFormatting>
  <conditionalFormatting sqref="F10">
    <cfRule type="cellIs" dxfId="130" priority="142" stopIfTrue="1" operator="equal">
      <formula>"þ"</formula>
    </cfRule>
  </conditionalFormatting>
  <conditionalFormatting sqref="F10">
    <cfRule type="cellIs" dxfId="129" priority="141" stopIfTrue="1" operator="equal">
      <formula>"þ"</formula>
    </cfRule>
  </conditionalFormatting>
  <conditionalFormatting sqref="F10">
    <cfRule type="cellIs" dxfId="128" priority="138" stopIfTrue="1" operator="equal">
      <formula>"þ"</formula>
    </cfRule>
  </conditionalFormatting>
  <conditionalFormatting sqref="F10">
    <cfRule type="cellIs" dxfId="127" priority="137" stopIfTrue="1" operator="equal">
      <formula>"þ"</formula>
    </cfRule>
  </conditionalFormatting>
  <conditionalFormatting sqref="E10">
    <cfRule type="cellIs" dxfId="126" priority="136" stopIfTrue="1" operator="equal">
      <formula>"þ"</formula>
    </cfRule>
  </conditionalFormatting>
  <conditionalFormatting sqref="E10">
    <cfRule type="cellIs" dxfId="125" priority="135" stopIfTrue="1" operator="equal">
      <formula>"þ"</formula>
    </cfRule>
  </conditionalFormatting>
  <conditionalFormatting sqref="F2">
    <cfRule type="cellIs" dxfId="124" priority="134" stopIfTrue="1" operator="equal">
      <formula>"þ"</formula>
    </cfRule>
  </conditionalFormatting>
  <conditionalFormatting sqref="L9:L10">
    <cfRule type="cellIs" dxfId="123" priority="133" stopIfTrue="1" operator="equal">
      <formula>"þ"</formula>
    </cfRule>
  </conditionalFormatting>
  <conditionalFormatting sqref="M16">
    <cfRule type="cellIs" dxfId="122" priority="132" stopIfTrue="1" operator="equal">
      <formula>"þ"</formula>
    </cfRule>
  </conditionalFormatting>
  <conditionalFormatting sqref="M16">
    <cfRule type="cellIs" dxfId="121" priority="131" stopIfTrue="1" operator="equal">
      <formula>"þ"</formula>
    </cfRule>
  </conditionalFormatting>
  <conditionalFormatting sqref="K16">
    <cfRule type="cellIs" dxfId="120" priority="130" operator="lessThan">
      <formula>$P$1</formula>
    </cfRule>
  </conditionalFormatting>
  <conditionalFormatting sqref="E16">
    <cfRule type="cellIs" dxfId="119" priority="129" stopIfTrue="1" operator="equal">
      <formula>"þ"</formula>
    </cfRule>
  </conditionalFormatting>
  <conditionalFormatting sqref="E16">
    <cfRule type="cellIs" dxfId="118" priority="128" stopIfTrue="1" operator="equal">
      <formula>"þ"</formula>
    </cfRule>
  </conditionalFormatting>
  <conditionalFormatting sqref="F16">
    <cfRule type="cellIs" dxfId="117" priority="127" stopIfTrue="1" operator="equal">
      <formula>"þ"</formula>
    </cfRule>
  </conditionalFormatting>
  <conditionalFormatting sqref="F16">
    <cfRule type="cellIs" dxfId="116" priority="126" stopIfTrue="1" operator="equal">
      <formula>"þ"</formula>
    </cfRule>
  </conditionalFormatting>
  <conditionalFormatting sqref="F16">
    <cfRule type="cellIs" dxfId="115" priority="125" stopIfTrue="1" operator="equal">
      <formula>"þ"</formula>
    </cfRule>
  </conditionalFormatting>
  <conditionalFormatting sqref="F16">
    <cfRule type="cellIs" dxfId="114" priority="124" stopIfTrue="1" operator="equal">
      <formula>"þ"</formula>
    </cfRule>
  </conditionalFormatting>
  <conditionalFormatting sqref="F16">
    <cfRule type="cellIs" dxfId="113" priority="123" stopIfTrue="1" operator="equal">
      <formula>"þ"</formula>
    </cfRule>
  </conditionalFormatting>
  <conditionalFormatting sqref="F16">
    <cfRule type="cellIs" dxfId="112" priority="122" stopIfTrue="1" operator="equal">
      <formula>"þ"</formula>
    </cfRule>
  </conditionalFormatting>
  <conditionalFormatting sqref="F16">
    <cfRule type="cellIs" dxfId="111" priority="120" stopIfTrue="1" operator="equal">
      <formula>"þ"</formula>
    </cfRule>
  </conditionalFormatting>
  <conditionalFormatting sqref="F16">
    <cfRule type="cellIs" dxfId="110" priority="121" stopIfTrue="1" operator="equal">
      <formula>"þ"</formula>
    </cfRule>
  </conditionalFormatting>
  <conditionalFormatting sqref="E16">
    <cfRule type="cellIs" dxfId="109" priority="119" stopIfTrue="1" operator="equal">
      <formula>"þ"</formula>
    </cfRule>
  </conditionalFormatting>
  <conditionalFormatting sqref="E16">
    <cfRule type="cellIs" dxfId="108" priority="118" stopIfTrue="1" operator="equal">
      <formula>"þ"</formula>
    </cfRule>
  </conditionalFormatting>
  <conditionalFormatting sqref="E16">
    <cfRule type="cellIs" dxfId="107" priority="117" stopIfTrue="1" operator="equal">
      <formula>"þ"</formula>
    </cfRule>
  </conditionalFormatting>
  <conditionalFormatting sqref="E16">
    <cfRule type="cellIs" dxfId="106" priority="116" stopIfTrue="1" operator="equal">
      <formula>"þ"</formula>
    </cfRule>
  </conditionalFormatting>
  <conditionalFormatting sqref="E16">
    <cfRule type="cellIs" dxfId="105" priority="115" stopIfTrue="1" operator="equal">
      <formula>"þ"</formula>
    </cfRule>
  </conditionalFormatting>
  <conditionalFormatting sqref="E16">
    <cfRule type="cellIs" dxfId="104" priority="114" stopIfTrue="1" operator="equal">
      <formula>"þ"</formula>
    </cfRule>
  </conditionalFormatting>
  <conditionalFormatting sqref="H16">
    <cfRule type="cellIs" dxfId="103" priority="96" stopIfTrue="1" operator="equal">
      <formula>"þ"</formula>
    </cfRule>
  </conditionalFormatting>
  <conditionalFormatting sqref="H16">
    <cfRule type="cellIs" dxfId="102" priority="95" stopIfTrue="1" operator="equal">
      <formula>"þ"</formula>
    </cfRule>
  </conditionalFormatting>
  <conditionalFormatting sqref="E7:E8">
    <cfRule type="cellIs" dxfId="101" priority="51" stopIfTrue="1" operator="equal">
      <formula>"þ"</formula>
    </cfRule>
  </conditionalFormatting>
  <conditionalFormatting sqref="E7:E8">
    <cfRule type="cellIs" dxfId="100" priority="50" stopIfTrue="1" operator="equal">
      <formula>"þ"</formula>
    </cfRule>
  </conditionalFormatting>
  <conditionalFormatting sqref="L7:L16">
    <cfRule type="cellIs" dxfId="99" priority="49" stopIfTrue="1" operator="equal">
      <formula>"þ"</formula>
    </cfRule>
  </conditionalFormatting>
  <conditionalFormatting sqref="F11:F12">
    <cfRule type="cellIs" dxfId="98" priority="48" stopIfTrue="1" operator="equal">
      <formula>"þ"</formula>
    </cfRule>
  </conditionalFormatting>
  <conditionalFormatting sqref="F11:F12">
    <cfRule type="cellIs" dxfId="97" priority="47" stopIfTrue="1" operator="equal">
      <formula>"þ"</formula>
    </cfRule>
  </conditionalFormatting>
  <conditionalFormatting sqref="E15:F15">
    <cfRule type="cellIs" dxfId="96" priority="46" stopIfTrue="1" operator="equal">
      <formula>"þ"</formula>
    </cfRule>
  </conditionalFormatting>
  <conditionalFormatting sqref="E15:F15">
    <cfRule type="cellIs" dxfId="95" priority="45" stopIfTrue="1" operator="equal">
      <formula>"þ"</formula>
    </cfRule>
  </conditionalFormatting>
  <conditionalFormatting sqref="E15:F15">
    <cfRule type="cellIs" dxfId="94" priority="44" stopIfTrue="1" operator="equal">
      <formula>"þ"</formula>
    </cfRule>
  </conditionalFormatting>
  <conditionalFormatting sqref="E15:F15">
    <cfRule type="cellIs" dxfId="93" priority="43" stopIfTrue="1" operator="equal">
      <formula>"þ"</formula>
    </cfRule>
  </conditionalFormatting>
  <conditionalFormatting sqref="E15:F15">
    <cfRule type="cellIs" dxfId="92" priority="42" stopIfTrue="1" operator="equal">
      <formula>"þ"</formula>
    </cfRule>
  </conditionalFormatting>
  <conditionalFormatting sqref="E15:F15">
    <cfRule type="cellIs" dxfId="91" priority="41" stopIfTrue="1" operator="equal">
      <formula>"þ"</formula>
    </cfRule>
  </conditionalFormatting>
  <conditionalFormatting sqref="E15:F15">
    <cfRule type="cellIs" dxfId="90" priority="39" stopIfTrue="1" operator="equal">
      <formula>"þ"</formula>
    </cfRule>
  </conditionalFormatting>
  <conditionalFormatting sqref="E15:F15">
    <cfRule type="cellIs" dxfId="89" priority="40" stopIfTrue="1" operator="equal">
      <formula>"þ"</formula>
    </cfRule>
  </conditionalFormatting>
  <conditionalFormatting sqref="E15:F15">
    <cfRule type="cellIs" dxfId="88" priority="38" stopIfTrue="1" operator="equal">
      <formula>"þ"</formula>
    </cfRule>
  </conditionalFormatting>
  <conditionalFormatting sqref="E15:F15">
    <cfRule type="cellIs" dxfId="87" priority="37" stopIfTrue="1" operator="equal">
      <formula>"þ"</formula>
    </cfRule>
  </conditionalFormatting>
  <conditionalFormatting sqref="E15:F15">
    <cfRule type="cellIs" dxfId="86" priority="36" stopIfTrue="1" operator="equal">
      <formula>"þ"</formula>
    </cfRule>
  </conditionalFormatting>
  <conditionalFormatting sqref="E15:F15">
    <cfRule type="cellIs" dxfId="85" priority="35" stopIfTrue="1" operator="equal">
      <formula>"þ"</formula>
    </cfRule>
  </conditionalFormatting>
  <conditionalFormatting sqref="E15:F15">
    <cfRule type="cellIs" dxfId="84" priority="34" stopIfTrue="1" operator="equal">
      <formula>"þ"</formula>
    </cfRule>
  </conditionalFormatting>
  <conditionalFormatting sqref="E15:F15">
    <cfRule type="cellIs" dxfId="83" priority="33" stopIfTrue="1" operator="equal">
      <formula>"þ"</formula>
    </cfRule>
  </conditionalFormatting>
  <conditionalFormatting sqref="H6">
    <cfRule type="cellIs" dxfId="82" priority="32" stopIfTrue="1" operator="equal">
      <formula>"þ"</formula>
    </cfRule>
  </conditionalFormatting>
  <conditionalFormatting sqref="H6">
    <cfRule type="cellIs" dxfId="81" priority="31" stopIfTrue="1" operator="equal">
      <formula>"þ"</formula>
    </cfRule>
  </conditionalFormatting>
  <conditionalFormatting sqref="H6">
    <cfRule type="cellIs" dxfId="80" priority="29" stopIfTrue="1" operator="equal">
      <formula>"þ"</formula>
    </cfRule>
  </conditionalFormatting>
  <conditionalFormatting sqref="H6">
    <cfRule type="cellIs" dxfId="79" priority="30" stopIfTrue="1" operator="equal">
      <formula>"þ"</formula>
    </cfRule>
  </conditionalFormatting>
  <conditionalFormatting sqref="G16">
    <cfRule type="cellIs" dxfId="78" priority="28" stopIfTrue="1" operator="equal">
      <formula>"þ"</formula>
    </cfRule>
  </conditionalFormatting>
  <conditionalFormatting sqref="G16">
    <cfRule type="cellIs" dxfId="77" priority="27" stopIfTrue="1" operator="equal">
      <formula>"þ"</formula>
    </cfRule>
  </conditionalFormatting>
  <conditionalFormatting sqref="G16">
    <cfRule type="cellIs" dxfId="76" priority="26" stopIfTrue="1" operator="equal">
      <formula>"þ"</formula>
    </cfRule>
  </conditionalFormatting>
  <conditionalFormatting sqref="G16">
    <cfRule type="cellIs" dxfId="75" priority="25" stopIfTrue="1" operator="equal">
      <formula>"þ"</formula>
    </cfRule>
  </conditionalFormatting>
  <conditionalFormatting sqref="G16">
    <cfRule type="cellIs" dxfId="74" priority="24" stopIfTrue="1" operator="equal">
      <formula>"þ"</formula>
    </cfRule>
  </conditionalFormatting>
  <conditionalFormatting sqref="G16">
    <cfRule type="cellIs" dxfId="73" priority="23" stopIfTrue="1" operator="equal">
      <formula>"þ"</formula>
    </cfRule>
  </conditionalFormatting>
  <conditionalFormatting sqref="G16">
    <cfRule type="cellIs" dxfId="72" priority="21" stopIfTrue="1" operator="equal">
      <formula>"þ"</formula>
    </cfRule>
  </conditionalFormatting>
  <conditionalFormatting sqref="G16">
    <cfRule type="cellIs" dxfId="71" priority="22" stopIfTrue="1" operator="equal">
      <formula>"þ"</formula>
    </cfRule>
  </conditionalFormatting>
  <conditionalFormatting sqref="G16">
    <cfRule type="cellIs" dxfId="70" priority="20" stopIfTrue="1" operator="equal">
      <formula>"þ"</formula>
    </cfRule>
  </conditionalFormatting>
  <conditionalFormatting sqref="G16">
    <cfRule type="cellIs" dxfId="69" priority="19" stopIfTrue="1" operator="equal">
      <formula>"þ"</formula>
    </cfRule>
  </conditionalFormatting>
  <conditionalFormatting sqref="G16">
    <cfRule type="cellIs" dxfId="68" priority="18" stopIfTrue="1" operator="equal">
      <formula>"þ"</formula>
    </cfRule>
  </conditionalFormatting>
  <conditionalFormatting sqref="G16">
    <cfRule type="cellIs" dxfId="67" priority="17" stopIfTrue="1" operator="equal">
      <formula>"þ"</formula>
    </cfRule>
  </conditionalFormatting>
  <conditionalFormatting sqref="G16">
    <cfRule type="cellIs" dxfId="66" priority="16" stopIfTrue="1" operator="equal">
      <formula>"þ"</formula>
    </cfRule>
  </conditionalFormatting>
  <conditionalFormatting sqref="G16">
    <cfRule type="cellIs" dxfId="65" priority="15" stopIfTrue="1" operator="equal">
      <formula>"þ"</formula>
    </cfRule>
  </conditionalFormatting>
  <conditionalFormatting sqref="L7:L8">
    <cfRule type="cellIs" dxfId="64" priority="14" stopIfTrue="1" operator="equal">
      <formula>"þ"</formula>
    </cfRule>
  </conditionalFormatting>
  <conditionalFormatting sqref="L7:L8">
    <cfRule type="cellIs" dxfId="63" priority="13" stopIfTrue="1" operator="equal">
      <formula>"þ"</formula>
    </cfRule>
  </conditionalFormatting>
  <conditionalFormatting sqref="H4">
    <cfRule type="cellIs" dxfId="62" priority="11" stopIfTrue="1" operator="equal">
      <formula>"þ"</formula>
    </cfRule>
  </conditionalFormatting>
  <conditionalFormatting sqref="H4">
    <cfRule type="cellIs" dxfId="61" priority="10" stopIfTrue="1" operator="equal">
      <formula>"þ"</formula>
    </cfRule>
  </conditionalFormatting>
  <conditionalFormatting sqref="K4">
    <cfRule type="cellIs" dxfId="60" priority="12" operator="lessThan">
      <formula>$P$1</formula>
    </cfRule>
  </conditionalFormatting>
  <conditionalFormatting sqref="F4">
    <cfRule type="cellIs" dxfId="59" priority="9" stopIfTrue="1" operator="equal">
      <formula>"þ"</formula>
    </cfRule>
  </conditionalFormatting>
  <conditionalFormatting sqref="F4">
    <cfRule type="cellIs" dxfId="58" priority="8" stopIfTrue="1" operator="equal">
      <formula>"þ"</formula>
    </cfRule>
  </conditionalFormatting>
  <conditionalFormatting sqref="G4">
    <cfRule type="cellIs" dxfId="57" priority="7" stopIfTrue="1" operator="equal">
      <formula>"þ"</formula>
    </cfRule>
  </conditionalFormatting>
  <conditionalFormatting sqref="G4">
    <cfRule type="cellIs" dxfId="56" priority="6" stopIfTrue="1" operator="equal">
      <formula>"þ"</formula>
    </cfRule>
  </conditionalFormatting>
  <conditionalFormatting sqref="E4">
    <cfRule type="cellIs" dxfId="55" priority="5" stopIfTrue="1" operator="equal">
      <formula>"þ"</formula>
    </cfRule>
  </conditionalFormatting>
  <conditionalFormatting sqref="E4">
    <cfRule type="cellIs" dxfId="54" priority="4" stopIfTrue="1" operator="equal">
      <formula>"þ"</formula>
    </cfRule>
  </conditionalFormatting>
  <conditionalFormatting sqref="L4">
    <cfRule type="cellIs" dxfId="53" priority="3" stopIfTrue="1" operator="equal">
      <formula>"þ"</formula>
    </cfRule>
  </conditionalFormatting>
  <conditionalFormatting sqref="L4">
    <cfRule type="cellIs" dxfId="52" priority="2" stopIfTrue="1" operator="equal">
      <formula>"þ"</formula>
    </cfRule>
  </conditionalFormatting>
  <conditionalFormatting sqref="L4">
    <cfRule type="cellIs" dxfId="51" priority="1" stopIfTrue="1" operator="equal">
      <formula>"þ"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69921875" style="48" bestFit="1" customWidth="1"/>
    <col min="2" max="2" width="11.5" style="48" bestFit="1" customWidth="1"/>
    <col min="3" max="3" width="9.3984375" style="48" bestFit="1" customWidth="1"/>
    <col min="4" max="4" width="7.296875" style="48" bestFit="1" customWidth="1"/>
    <col min="5" max="5" width="4.8984375" style="48" bestFit="1" customWidth="1"/>
    <col min="6" max="6" width="5.796875" style="48" bestFit="1" customWidth="1"/>
    <col min="7" max="7" width="5.796875" style="48" customWidth="1"/>
    <col min="8" max="8" width="3.8984375" style="48" bestFit="1" customWidth="1"/>
    <col min="9" max="9" width="7.09765625" style="48" bestFit="1" customWidth="1"/>
    <col min="10" max="10" width="5.69921875" style="48" bestFit="1" customWidth="1"/>
    <col min="11" max="11" width="4.296875" style="48" bestFit="1" customWidth="1"/>
    <col min="12" max="12" width="5.3984375" style="48" bestFit="1" customWidth="1"/>
    <col min="13" max="13" width="4.296875" style="48" bestFit="1" customWidth="1"/>
    <col min="14" max="14" width="6.69921875" style="48" bestFit="1" customWidth="1"/>
    <col min="15" max="15" width="27.296875" style="192" bestFit="1" customWidth="1"/>
    <col min="16" max="16384" width="8.796875" style="43"/>
  </cols>
  <sheetData>
    <row r="1" spans="1:15" ht="31.8" thickBot="1" x14ac:dyDescent="0.35">
      <c r="A1" s="126" t="s">
        <v>0</v>
      </c>
      <c r="B1" s="122" t="s">
        <v>32</v>
      </c>
      <c r="C1" s="122" t="s">
        <v>33</v>
      </c>
      <c r="D1" s="123" t="s">
        <v>88</v>
      </c>
      <c r="E1" s="125" t="s">
        <v>34</v>
      </c>
      <c r="F1" s="124" t="s">
        <v>87</v>
      </c>
      <c r="G1" s="123" t="s">
        <v>86</v>
      </c>
      <c r="H1" s="122" t="s">
        <v>35</v>
      </c>
      <c r="I1" s="122" t="s">
        <v>36</v>
      </c>
      <c r="J1" s="119" t="s">
        <v>85</v>
      </c>
      <c r="K1" s="121" t="s">
        <v>3</v>
      </c>
      <c r="L1" s="119" t="s">
        <v>23</v>
      </c>
      <c r="M1" s="120" t="s">
        <v>83</v>
      </c>
      <c r="N1" s="119" t="s">
        <v>82</v>
      </c>
      <c r="O1" s="119" t="s">
        <v>84</v>
      </c>
    </row>
    <row r="2" spans="1:15" x14ac:dyDescent="0.3">
      <c r="A2" s="117" t="s">
        <v>136</v>
      </c>
      <c r="B2" s="66" t="s">
        <v>137</v>
      </c>
      <c r="C2" s="44" t="s">
        <v>138</v>
      </c>
      <c r="D2" s="118" t="s">
        <v>79</v>
      </c>
      <c r="E2" s="117">
        <v>3</v>
      </c>
      <c r="F2" s="116">
        <v>3</v>
      </c>
      <c r="G2" s="115">
        <v>0</v>
      </c>
      <c r="H2" s="44">
        <v>0</v>
      </c>
      <c r="I2" s="44">
        <v>0</v>
      </c>
      <c r="J2" s="44">
        <f t="shared" ref="J2" si="0">IF(D2="þ",SUM(E2,G2:I2),SUM(E2,F2,H2,I2))</f>
        <v>6</v>
      </c>
      <c r="K2" s="45">
        <f t="shared" ref="K2:K5" ca="1" si="1">RANDBETWEEN(1,20)</f>
        <v>7</v>
      </c>
      <c r="L2" s="44">
        <f t="shared" ref="L2" ca="1" si="2">SUM(J2:K2)</f>
        <v>13</v>
      </c>
      <c r="M2" s="61">
        <v>19</v>
      </c>
      <c r="N2" s="64" t="str">
        <f t="shared" ref="N2" ca="1" si="3">IF(K2&gt;(M2-1),"þ","ý")</f>
        <v>ý</v>
      </c>
      <c r="O2" s="197" t="s">
        <v>141</v>
      </c>
    </row>
    <row r="3" spans="1:15" x14ac:dyDescent="0.3">
      <c r="A3" s="117" t="s">
        <v>136</v>
      </c>
      <c r="B3" s="66" t="s">
        <v>139</v>
      </c>
      <c r="C3" s="44" t="s">
        <v>140</v>
      </c>
      <c r="D3" s="118" t="s">
        <v>79</v>
      </c>
      <c r="E3" s="117">
        <v>3</v>
      </c>
      <c r="F3" s="116">
        <v>2</v>
      </c>
      <c r="G3" s="115">
        <v>0</v>
      </c>
      <c r="H3" s="44">
        <v>0</v>
      </c>
      <c r="I3" s="44">
        <v>0</v>
      </c>
      <c r="J3" s="44">
        <f t="shared" ref="J3" si="4">IF(D3="þ",SUM(E3,G3:I3),SUM(E3,F3,H3,I3))</f>
        <v>5</v>
      </c>
      <c r="K3" s="45">
        <f t="shared" ca="1" si="1"/>
        <v>17</v>
      </c>
      <c r="L3" s="44">
        <f t="shared" ref="L3" ca="1" si="5">SUM(J3:K3)</f>
        <v>22</v>
      </c>
      <c r="M3" s="61">
        <v>19</v>
      </c>
      <c r="N3" s="64" t="str">
        <f t="shared" ref="N3" ca="1" si="6">IF(K3&gt;(M3-1),"þ","ý")</f>
        <v>ý</v>
      </c>
      <c r="O3" s="197" t="s">
        <v>141</v>
      </c>
    </row>
    <row r="4" spans="1:15" x14ac:dyDescent="0.3">
      <c r="A4" s="117" t="s">
        <v>136</v>
      </c>
      <c r="B4" s="66" t="s">
        <v>139</v>
      </c>
      <c r="C4" s="44" t="s">
        <v>140</v>
      </c>
      <c r="D4" s="118" t="s">
        <v>79</v>
      </c>
      <c r="E4" s="117">
        <v>3</v>
      </c>
      <c r="F4" s="116">
        <v>-2</v>
      </c>
      <c r="G4" s="115">
        <v>0</v>
      </c>
      <c r="H4" s="44">
        <v>0</v>
      </c>
      <c r="I4" s="44">
        <v>0</v>
      </c>
      <c r="J4" s="44">
        <f t="shared" ref="J4" si="7">IF(D4="þ",SUM(E4,G4:I4),SUM(E4,F4,H4,I4))</f>
        <v>1</v>
      </c>
      <c r="K4" s="45">
        <f t="shared" ca="1" si="1"/>
        <v>16</v>
      </c>
      <c r="L4" s="44">
        <f t="shared" ref="L4" ca="1" si="8">SUM(J4:K4)</f>
        <v>17</v>
      </c>
      <c r="M4" s="61">
        <v>19</v>
      </c>
      <c r="N4" s="64" t="str">
        <f t="shared" ref="N4" ca="1" si="9">IF(K4&gt;(M4-1),"þ","ý")</f>
        <v>ý</v>
      </c>
      <c r="O4" s="197" t="s">
        <v>141</v>
      </c>
    </row>
    <row r="5" spans="1:15" x14ac:dyDescent="0.3">
      <c r="A5" s="113" t="s">
        <v>136</v>
      </c>
      <c r="B5" s="46" t="s">
        <v>115</v>
      </c>
      <c r="C5" s="46" t="s">
        <v>115</v>
      </c>
      <c r="D5" s="114" t="s">
        <v>79</v>
      </c>
      <c r="E5" s="113">
        <v>3</v>
      </c>
      <c r="F5" s="112">
        <v>2</v>
      </c>
      <c r="G5" s="111">
        <v>0</v>
      </c>
      <c r="H5" s="46">
        <v>0</v>
      </c>
      <c r="I5" s="46">
        <v>0</v>
      </c>
      <c r="J5" s="46">
        <f t="shared" ref="J5" si="10">IF(D5="þ",SUM(E5,G5:I5),SUM(E5,F5,H5,I5))</f>
        <v>5</v>
      </c>
      <c r="K5" s="47">
        <f t="shared" ca="1" si="1"/>
        <v>17</v>
      </c>
      <c r="L5" s="46">
        <f t="shared" ref="L5" ca="1" si="11">SUM(J5:K5)</f>
        <v>22</v>
      </c>
      <c r="M5" s="62">
        <v>20</v>
      </c>
      <c r="N5" s="63" t="str">
        <f t="shared" ref="N5" ca="1" si="12">IF(K5&gt;(M5-1),"þ","ý")</f>
        <v>ý</v>
      </c>
      <c r="O5" s="198" t="s">
        <v>141</v>
      </c>
    </row>
    <row r="6" spans="1:15" x14ac:dyDescent="0.3">
      <c r="A6" s="193" t="s">
        <v>146</v>
      </c>
      <c r="B6" s="66" t="s">
        <v>117</v>
      </c>
      <c r="C6" s="44" t="s">
        <v>147</v>
      </c>
      <c r="D6" s="118" t="s">
        <v>79</v>
      </c>
      <c r="E6" s="117">
        <v>1</v>
      </c>
      <c r="F6" s="116">
        <v>2</v>
      </c>
      <c r="G6" s="115">
        <v>2</v>
      </c>
      <c r="H6" s="44">
        <v>0</v>
      </c>
      <c r="I6" s="44">
        <v>0</v>
      </c>
      <c r="J6" s="44">
        <f t="shared" ref="J6:J7" si="13">IF(D6="þ",SUM(E6,G6:I6),SUM(E6,F6,H6,I6))</f>
        <v>3</v>
      </c>
      <c r="K6" s="45">
        <f t="shared" ref="K6:K11" ca="1" si="14">RANDBETWEEN(1,20)</f>
        <v>7</v>
      </c>
      <c r="L6" s="44">
        <f t="shared" ref="L6:L7" ca="1" si="15">SUM(J6:K6)</f>
        <v>10</v>
      </c>
      <c r="M6" s="61">
        <v>20</v>
      </c>
      <c r="N6" s="64" t="str">
        <f t="shared" ref="N6:N7" ca="1" si="16">IF(K6&gt;(M6-1),"þ","ý")</f>
        <v>ý</v>
      </c>
      <c r="O6" s="168"/>
    </row>
    <row r="7" spans="1:15" x14ac:dyDescent="0.3">
      <c r="A7" s="194" t="s">
        <v>146</v>
      </c>
      <c r="B7" s="46" t="s">
        <v>115</v>
      </c>
      <c r="C7" s="46" t="s">
        <v>115</v>
      </c>
      <c r="D7" s="114" t="s">
        <v>79</v>
      </c>
      <c r="E7" s="113">
        <v>1</v>
      </c>
      <c r="F7" s="112">
        <v>2</v>
      </c>
      <c r="G7" s="111">
        <v>2</v>
      </c>
      <c r="H7" s="46">
        <v>0</v>
      </c>
      <c r="I7" s="46">
        <v>0</v>
      </c>
      <c r="J7" s="46">
        <f t="shared" si="13"/>
        <v>3</v>
      </c>
      <c r="K7" s="47">
        <f t="shared" ca="1" si="14"/>
        <v>11</v>
      </c>
      <c r="L7" s="46">
        <f t="shared" ca="1" si="15"/>
        <v>14</v>
      </c>
      <c r="M7" s="62">
        <v>20</v>
      </c>
      <c r="N7" s="63" t="str">
        <f t="shared" ca="1" si="16"/>
        <v>ý</v>
      </c>
      <c r="O7" s="191"/>
    </row>
    <row r="8" spans="1:15" x14ac:dyDescent="0.3">
      <c r="A8" s="193" t="s">
        <v>149</v>
      </c>
      <c r="B8" s="66" t="s">
        <v>152</v>
      </c>
      <c r="C8" s="44" t="s">
        <v>153</v>
      </c>
      <c r="D8" s="118" t="s">
        <v>79</v>
      </c>
      <c r="E8" s="117">
        <v>1</v>
      </c>
      <c r="F8" s="116">
        <v>1</v>
      </c>
      <c r="G8" s="115">
        <v>1</v>
      </c>
      <c r="H8" s="44">
        <v>0</v>
      </c>
      <c r="I8" s="44">
        <v>0</v>
      </c>
      <c r="J8" s="44">
        <f t="shared" ref="J8:J11" si="17">IF(D8="þ",SUM(E8,G8:I8),SUM(E8,F8,H8,I8))</f>
        <v>2</v>
      </c>
      <c r="K8" s="45">
        <f t="shared" ca="1" si="14"/>
        <v>1</v>
      </c>
      <c r="L8" s="44">
        <f t="shared" ref="L8:L11" ca="1" si="18">SUM(J8:K8)</f>
        <v>3</v>
      </c>
      <c r="M8" s="61">
        <v>20</v>
      </c>
      <c r="N8" s="64" t="str">
        <f t="shared" ref="N8:N11" ca="1" si="19">IF(K8&gt;(M8-1),"þ","ý")</f>
        <v>ý</v>
      </c>
      <c r="O8" s="168"/>
    </row>
    <row r="9" spans="1:15" x14ac:dyDescent="0.3">
      <c r="A9" s="193" t="s">
        <v>150</v>
      </c>
      <c r="B9" s="66" t="s">
        <v>155</v>
      </c>
      <c r="C9" s="44" t="s">
        <v>158</v>
      </c>
      <c r="D9" s="118" t="s">
        <v>79</v>
      </c>
      <c r="E9" s="117">
        <v>2</v>
      </c>
      <c r="F9" s="116">
        <v>2</v>
      </c>
      <c r="G9" s="115">
        <v>1</v>
      </c>
      <c r="H9" s="44">
        <v>0</v>
      </c>
      <c r="I9" s="44">
        <v>0</v>
      </c>
      <c r="J9" s="44">
        <f t="shared" si="17"/>
        <v>4</v>
      </c>
      <c r="K9" s="45">
        <f t="shared" ca="1" si="14"/>
        <v>16</v>
      </c>
      <c r="L9" s="44">
        <f t="shared" ca="1" si="18"/>
        <v>20</v>
      </c>
      <c r="M9" s="61">
        <v>20</v>
      </c>
      <c r="N9" s="64" t="str">
        <f t="shared" ca="1" si="19"/>
        <v>ý</v>
      </c>
      <c r="O9" s="168"/>
    </row>
    <row r="10" spans="1:15" x14ac:dyDescent="0.3">
      <c r="A10" s="193" t="s">
        <v>151</v>
      </c>
      <c r="B10" s="66" t="s">
        <v>154</v>
      </c>
      <c r="C10" s="44" t="s">
        <v>140</v>
      </c>
      <c r="D10" s="118" t="s">
        <v>79</v>
      </c>
      <c r="E10" s="117">
        <v>3</v>
      </c>
      <c r="F10" s="116">
        <v>2</v>
      </c>
      <c r="G10" s="115">
        <v>1</v>
      </c>
      <c r="H10" s="44">
        <v>0</v>
      </c>
      <c r="I10" s="44">
        <v>0</v>
      </c>
      <c r="J10" s="44">
        <f t="shared" ref="J10" si="20">IF(D10="þ",SUM(E10,G10:I10),SUM(E10,F10,H10,I10))</f>
        <v>5</v>
      </c>
      <c r="K10" s="45">
        <f t="shared" ca="1" si="14"/>
        <v>9</v>
      </c>
      <c r="L10" s="44">
        <f t="shared" ref="L10" ca="1" si="21">SUM(J10:K10)</f>
        <v>14</v>
      </c>
      <c r="M10" s="61">
        <v>20</v>
      </c>
      <c r="N10" s="64" t="str">
        <f t="shared" ref="N10" ca="1" si="22">IF(K10&gt;(M10-1),"þ","ý")</f>
        <v>ý</v>
      </c>
      <c r="O10" s="168"/>
    </row>
    <row r="11" spans="1:15" x14ac:dyDescent="0.3">
      <c r="A11" s="194" t="s">
        <v>148</v>
      </c>
      <c r="B11" s="46" t="s">
        <v>115</v>
      </c>
      <c r="C11" s="46" t="s">
        <v>115</v>
      </c>
      <c r="D11" s="114" t="s">
        <v>79</v>
      </c>
      <c r="E11" s="113">
        <v>2</v>
      </c>
      <c r="F11" s="112">
        <v>1</v>
      </c>
      <c r="G11" s="111">
        <v>1</v>
      </c>
      <c r="H11" s="46">
        <v>0</v>
      </c>
      <c r="I11" s="46">
        <v>0</v>
      </c>
      <c r="J11" s="46">
        <f t="shared" si="17"/>
        <v>3</v>
      </c>
      <c r="K11" s="47">
        <f t="shared" ca="1" si="14"/>
        <v>16</v>
      </c>
      <c r="L11" s="46">
        <f t="shared" ca="1" si="18"/>
        <v>19</v>
      </c>
      <c r="M11" s="62">
        <v>20</v>
      </c>
      <c r="N11" s="63" t="str">
        <f t="shared" ca="1" si="19"/>
        <v>ý</v>
      </c>
      <c r="O11" s="191"/>
    </row>
  </sheetData>
  <conditionalFormatting sqref="K2:K3">
    <cfRule type="cellIs" dxfId="50" priority="466" operator="greaterThanOrEqual">
      <formula>$M2</formula>
    </cfRule>
  </conditionalFormatting>
  <conditionalFormatting sqref="D2:D4">
    <cfRule type="cellIs" dxfId="49" priority="295" operator="equal">
      <formula>"þ"</formula>
    </cfRule>
  </conditionalFormatting>
  <conditionalFormatting sqref="N2:N3">
    <cfRule type="cellIs" dxfId="48" priority="296" operator="equal">
      <formula>"þ"</formula>
    </cfRule>
  </conditionalFormatting>
  <conditionalFormatting sqref="N2:N3">
    <cfRule type="cellIs" dxfId="47" priority="294" operator="equal">
      <formula>"þ"</formula>
    </cfRule>
  </conditionalFormatting>
  <conditionalFormatting sqref="D2:D4">
    <cfRule type="cellIs" dxfId="46" priority="293" operator="equal">
      <formula>"þ"</formula>
    </cfRule>
  </conditionalFormatting>
  <conditionalFormatting sqref="K4">
    <cfRule type="cellIs" dxfId="45" priority="230" operator="greaterThanOrEqual">
      <formula>$M4</formula>
    </cfRule>
  </conditionalFormatting>
  <conditionalFormatting sqref="N4">
    <cfRule type="cellIs" dxfId="44" priority="229" operator="equal">
      <formula>"þ"</formula>
    </cfRule>
  </conditionalFormatting>
  <conditionalFormatting sqref="K2:K3">
    <cfRule type="cellIs" dxfId="43" priority="163" operator="greaterThanOrEqual">
      <formula>$M2</formula>
    </cfRule>
  </conditionalFormatting>
  <conditionalFormatting sqref="N2:N3">
    <cfRule type="cellIs" dxfId="42" priority="162" operator="equal">
      <formula>"þ"</formula>
    </cfRule>
  </conditionalFormatting>
  <conditionalFormatting sqref="D2:D4">
    <cfRule type="cellIs" dxfId="41" priority="158" operator="equal">
      <formula>"þ"</formula>
    </cfRule>
  </conditionalFormatting>
  <conditionalFormatting sqref="K5">
    <cfRule type="cellIs" dxfId="40" priority="156" operator="greaterThanOrEqual">
      <formula>$M5</formula>
    </cfRule>
  </conditionalFormatting>
  <conditionalFormatting sqref="N5">
    <cfRule type="cellIs" dxfId="39" priority="155" operator="equal">
      <formula>"þ"</formula>
    </cfRule>
  </conditionalFormatting>
  <conditionalFormatting sqref="D5">
    <cfRule type="cellIs" dxfId="38" priority="154" operator="equal">
      <formula>"þ"</formula>
    </cfRule>
  </conditionalFormatting>
  <conditionalFormatting sqref="K6">
    <cfRule type="cellIs" dxfId="37" priority="34" operator="greaterThanOrEqual">
      <formula>$M6</formula>
    </cfRule>
  </conditionalFormatting>
  <conditionalFormatting sqref="N6">
    <cfRule type="cellIs" dxfId="36" priority="33" operator="equal">
      <formula>"þ"</formula>
    </cfRule>
  </conditionalFormatting>
  <conditionalFormatting sqref="D6">
    <cfRule type="cellIs" dxfId="35" priority="32" operator="equal">
      <formula>"þ"</formula>
    </cfRule>
  </conditionalFormatting>
  <conditionalFormatting sqref="K6">
    <cfRule type="cellIs" dxfId="34" priority="28" operator="greaterThanOrEqual">
      <formula>$M6</formula>
    </cfRule>
  </conditionalFormatting>
  <conditionalFormatting sqref="D6">
    <cfRule type="cellIs" dxfId="33" priority="26" operator="equal">
      <formula>"þ"</formula>
    </cfRule>
  </conditionalFormatting>
  <conditionalFormatting sqref="N6">
    <cfRule type="cellIs" dxfId="32" priority="27" operator="equal">
      <formula>"þ"</formula>
    </cfRule>
  </conditionalFormatting>
  <conditionalFormatting sqref="N6">
    <cfRule type="cellIs" dxfId="31" priority="25" operator="equal">
      <formula>"þ"</formula>
    </cfRule>
  </conditionalFormatting>
  <conditionalFormatting sqref="D6">
    <cfRule type="cellIs" dxfId="30" priority="24" operator="equal">
      <formula>"þ"</formula>
    </cfRule>
  </conditionalFormatting>
  <conditionalFormatting sqref="K6">
    <cfRule type="cellIs" dxfId="29" priority="21" operator="greaterThanOrEqual">
      <formula>$M6</formula>
    </cfRule>
  </conditionalFormatting>
  <conditionalFormatting sqref="N6">
    <cfRule type="cellIs" dxfId="28" priority="20" operator="equal">
      <formula>"þ"</formula>
    </cfRule>
  </conditionalFormatting>
  <conditionalFormatting sqref="D6">
    <cfRule type="cellIs" dxfId="27" priority="19" operator="equal">
      <formula>"þ"</formula>
    </cfRule>
  </conditionalFormatting>
  <conditionalFormatting sqref="K7">
    <cfRule type="cellIs" dxfId="26" priority="17" operator="greaterThanOrEqual">
      <formula>$M7</formula>
    </cfRule>
  </conditionalFormatting>
  <conditionalFormatting sqref="N7">
    <cfRule type="cellIs" dxfId="25" priority="16" operator="equal">
      <formula>"þ"</formula>
    </cfRule>
  </conditionalFormatting>
  <conditionalFormatting sqref="D7">
    <cfRule type="cellIs" dxfId="24" priority="15" operator="equal">
      <formula>"þ"</formula>
    </cfRule>
  </conditionalFormatting>
  <conditionalFormatting sqref="K8:K10">
    <cfRule type="cellIs" dxfId="23" priority="14" operator="greaterThanOrEqual">
      <formula>$M8</formula>
    </cfRule>
  </conditionalFormatting>
  <conditionalFormatting sqref="N8:N10">
    <cfRule type="cellIs" dxfId="22" priority="13" operator="equal">
      <formula>"þ"</formula>
    </cfRule>
  </conditionalFormatting>
  <conditionalFormatting sqref="D8:D10">
    <cfRule type="cellIs" dxfId="21" priority="12" operator="equal">
      <formula>"þ"</formula>
    </cfRule>
  </conditionalFormatting>
  <conditionalFormatting sqref="K8:K10">
    <cfRule type="cellIs" dxfId="20" priority="11" operator="greaterThanOrEqual">
      <formula>$M8</formula>
    </cfRule>
  </conditionalFormatting>
  <conditionalFormatting sqref="D8:D10">
    <cfRule type="cellIs" dxfId="19" priority="9" operator="equal">
      <formula>"þ"</formula>
    </cfRule>
  </conditionalFormatting>
  <conditionalFormatting sqref="N8:N10">
    <cfRule type="cellIs" dxfId="18" priority="10" operator="equal">
      <formula>"þ"</formula>
    </cfRule>
  </conditionalFormatting>
  <conditionalFormatting sqref="N8:N10">
    <cfRule type="cellIs" dxfId="17" priority="8" operator="equal">
      <formula>"þ"</formula>
    </cfRule>
  </conditionalFormatting>
  <conditionalFormatting sqref="D8:D10">
    <cfRule type="cellIs" dxfId="16" priority="7" operator="equal">
      <formula>"þ"</formula>
    </cfRule>
  </conditionalFormatting>
  <conditionalFormatting sqref="K8:K10">
    <cfRule type="cellIs" dxfId="15" priority="6" operator="greaterThanOrEqual">
      <formula>$M8</formula>
    </cfRule>
  </conditionalFormatting>
  <conditionalFormatting sqref="N8:N10">
    <cfRule type="cellIs" dxfId="14" priority="5" operator="equal">
      <formula>"þ"</formula>
    </cfRule>
  </conditionalFormatting>
  <conditionalFormatting sqref="D8:D10">
    <cfRule type="cellIs" dxfId="13" priority="4" operator="equal">
      <formula>"þ"</formula>
    </cfRule>
  </conditionalFormatting>
  <conditionalFormatting sqref="K11">
    <cfRule type="cellIs" dxfId="12" priority="3" operator="greaterThanOrEqual">
      <formula>$M11</formula>
    </cfRule>
  </conditionalFormatting>
  <conditionalFormatting sqref="N11">
    <cfRule type="cellIs" dxfId="11" priority="2" operator="equal">
      <formula>"þ"</formula>
    </cfRule>
  </conditionalFormatting>
  <conditionalFormatting sqref="D11">
    <cfRule type="cellIs" dxfId="10" priority="1" operator="equal">
      <formula>"þ"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4" defaultRowHeight="15.6" x14ac:dyDescent="0.3"/>
  <cols>
    <col min="1" max="1" width="9.5" style="18" bestFit="1" customWidth="1"/>
    <col min="2" max="2" width="8.09765625" style="18" bestFit="1" customWidth="1"/>
    <col min="3" max="3" width="6.19921875" style="18" bestFit="1" customWidth="1"/>
    <col min="4" max="4" width="4.296875" style="18" bestFit="1" customWidth="1"/>
    <col min="5" max="5" width="6.296875" style="18" bestFit="1" customWidth="1"/>
    <col min="6" max="6" width="4" style="18"/>
    <col min="7" max="7" width="16.69921875" style="18" bestFit="1" customWidth="1"/>
    <col min="8" max="8" width="8.09765625" style="18" bestFit="1" customWidth="1"/>
    <col min="9" max="9" width="6.19921875" style="18" bestFit="1" customWidth="1"/>
    <col min="10" max="10" width="4.296875" style="18" bestFit="1" customWidth="1"/>
    <col min="11" max="11" width="6.296875" style="18" bestFit="1" customWidth="1"/>
    <col min="12" max="16384" width="4" style="18"/>
  </cols>
  <sheetData>
    <row r="1" spans="1:11" s="19" customFormat="1" x14ac:dyDescent="0.3">
      <c r="A1" s="85" t="s">
        <v>0</v>
      </c>
      <c r="B1" s="85" t="s">
        <v>62</v>
      </c>
      <c r="C1" s="85" t="s">
        <v>37</v>
      </c>
      <c r="D1" s="86" t="s">
        <v>3</v>
      </c>
      <c r="E1" s="85" t="s">
        <v>102</v>
      </c>
      <c r="F1" s="18"/>
      <c r="G1" s="85" t="s">
        <v>0</v>
      </c>
      <c r="H1" s="85" t="s">
        <v>98</v>
      </c>
      <c r="I1" s="85" t="s">
        <v>37</v>
      </c>
      <c r="J1" s="86" t="s">
        <v>3</v>
      </c>
      <c r="K1" s="85" t="s">
        <v>102</v>
      </c>
    </row>
    <row r="2" spans="1:11" x14ac:dyDescent="0.3">
      <c r="A2" s="147" t="s">
        <v>136</v>
      </c>
      <c r="B2" s="5" t="s">
        <v>38</v>
      </c>
      <c r="C2" s="155">
        <v>2</v>
      </c>
      <c r="D2" s="45">
        <f ca="1">RANDBETWEEN(1,20)</f>
        <v>4</v>
      </c>
      <c r="E2" s="44">
        <f ca="1">D2+C2</f>
        <v>6</v>
      </c>
      <c r="G2" s="149" t="s">
        <v>146</v>
      </c>
      <c r="H2" s="5" t="s">
        <v>38</v>
      </c>
      <c r="I2" s="189">
        <v>5</v>
      </c>
      <c r="J2" s="45">
        <f t="shared" ref="J2:J4" ca="1" si="0">RANDBETWEEN(1,20)</f>
        <v>11</v>
      </c>
      <c r="K2" s="44">
        <f t="shared" ref="K2:K4" ca="1" si="1">J2+I2</f>
        <v>16</v>
      </c>
    </row>
    <row r="3" spans="1:11" x14ac:dyDescent="0.3">
      <c r="A3" s="147" t="s">
        <v>136</v>
      </c>
      <c r="B3" s="5" t="s">
        <v>39</v>
      </c>
      <c r="C3" s="155">
        <v>3</v>
      </c>
      <c r="D3" s="45">
        <f ca="1">RANDBETWEEN(1,20)</f>
        <v>9</v>
      </c>
      <c r="E3" s="44">
        <f ca="1">D3+C3</f>
        <v>12</v>
      </c>
      <c r="G3" s="149" t="s">
        <v>146</v>
      </c>
      <c r="H3" s="5" t="s">
        <v>39</v>
      </c>
      <c r="I3" s="189">
        <v>5</v>
      </c>
      <c r="J3" s="45">
        <f t="shared" ca="1" si="0"/>
        <v>2</v>
      </c>
      <c r="K3" s="44">
        <f t="shared" ca="1" si="1"/>
        <v>7</v>
      </c>
    </row>
    <row r="4" spans="1:11" x14ac:dyDescent="0.3">
      <c r="A4" s="148" t="s">
        <v>136</v>
      </c>
      <c r="B4" s="87" t="s">
        <v>40</v>
      </c>
      <c r="C4" s="156">
        <v>2</v>
      </c>
      <c r="D4" s="47">
        <f ca="1">RANDBETWEEN(1,20)</f>
        <v>7</v>
      </c>
      <c r="E4" s="46">
        <f ca="1">D4+C4</f>
        <v>9</v>
      </c>
      <c r="G4" s="150" t="s">
        <v>146</v>
      </c>
      <c r="H4" s="87" t="s">
        <v>40</v>
      </c>
      <c r="I4" s="190">
        <v>1</v>
      </c>
      <c r="J4" s="47">
        <f t="shared" ca="1" si="0"/>
        <v>18</v>
      </c>
      <c r="K4" s="46">
        <f t="shared" ca="1" si="1"/>
        <v>19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9"/>
  <sheetViews>
    <sheetView showGridLines="0" tabSelected="1" zoomScaleNormal="100" workbookViewId="0">
      <pane xSplit="1" ySplit="1" topLeftCell="C2" activePane="bottomRight" state="frozen"/>
      <selection pane="topRight"/>
      <selection pane="bottomLeft"/>
      <selection pane="bottomRight" activeCell="C2" sqref="C2"/>
    </sheetView>
  </sheetViews>
  <sheetFormatPr defaultColWidth="9.69921875" defaultRowHeight="15.6" x14ac:dyDescent="0.3"/>
  <cols>
    <col min="1" max="1" width="17.59765625" style="1" bestFit="1" customWidth="1"/>
    <col min="2" max="2" width="3.3984375" style="1" hidden="1" customWidth="1"/>
    <col min="3" max="3" width="3.59765625" style="1" bestFit="1" customWidth="1"/>
    <col min="4" max="4" width="5.8984375" style="1" bestFit="1" customWidth="1"/>
    <col min="5" max="5" width="3.69921875" style="1" bestFit="1" customWidth="1"/>
    <col min="6" max="6" width="6.09765625" style="1" bestFit="1" customWidth="1"/>
    <col min="7" max="7" width="8.59765625" style="48" customWidth="1"/>
    <col min="8" max="8" width="2.8984375" style="48" bestFit="1" customWidth="1"/>
    <col min="9" max="9" width="6.19921875" style="48" bestFit="1" customWidth="1"/>
    <col min="10" max="10" width="7.296875" style="48" bestFit="1" customWidth="1"/>
    <col min="11" max="11" width="4.296875" style="48" bestFit="1" customWidth="1"/>
    <col min="12" max="12" width="4.796875" style="48" bestFit="1" customWidth="1"/>
    <col min="13" max="13" width="4.69921875" style="48" bestFit="1" customWidth="1"/>
    <col min="14" max="14" width="8" style="5" bestFit="1" customWidth="1"/>
    <col min="15" max="15" width="5.3984375" style="48" bestFit="1" customWidth="1"/>
    <col min="16" max="16" width="5" style="48" bestFit="1" customWidth="1"/>
    <col min="17" max="18" width="6.09765625" style="48" bestFit="1" customWidth="1"/>
    <col min="19" max="19" width="5" style="48" bestFit="1" customWidth="1"/>
    <col min="20" max="20" width="5.796875" style="48" bestFit="1" customWidth="1"/>
    <col min="21" max="21" width="6.69921875" style="48" bestFit="1" customWidth="1"/>
    <col min="22" max="22" width="9" style="48" bestFit="1" customWidth="1"/>
    <col min="23" max="23" width="7.796875" style="48" bestFit="1" customWidth="1"/>
    <col min="24" max="24" width="8.796875" style="48" bestFit="1" customWidth="1"/>
    <col min="25" max="25" width="5.69921875" style="48" bestFit="1" customWidth="1"/>
    <col min="26" max="26" width="7.3984375" style="48" bestFit="1" customWidth="1"/>
    <col min="27" max="27" width="4.3984375" style="48" bestFit="1" customWidth="1"/>
    <col min="28" max="28" width="6.69921875" style="48" hidden="1" customWidth="1"/>
    <col min="29" max="29" width="7.59765625" style="48" bestFit="1" customWidth="1"/>
    <col min="30" max="16384" width="9.69921875" style="48"/>
  </cols>
  <sheetData>
    <row r="1" spans="1:29" s="16" customFormat="1" ht="32.4" thickTop="1" thickBot="1" x14ac:dyDescent="0.35">
      <c r="A1" s="30" t="s">
        <v>0</v>
      </c>
      <c r="B1" s="145" t="s">
        <v>99</v>
      </c>
      <c r="C1" s="49" t="s">
        <v>42</v>
      </c>
      <c r="D1" s="50" t="s">
        <v>41</v>
      </c>
      <c r="E1" s="51" t="s">
        <v>43</v>
      </c>
      <c r="F1" s="42" t="s">
        <v>64</v>
      </c>
      <c r="G1" s="40" t="s">
        <v>44</v>
      </c>
      <c r="H1" s="41"/>
      <c r="I1" s="29" t="s">
        <v>45</v>
      </c>
      <c r="J1" s="15" t="s">
        <v>46</v>
      </c>
      <c r="K1" s="17" t="s">
        <v>47</v>
      </c>
      <c r="L1" s="20" t="s">
        <v>48</v>
      </c>
      <c r="M1" s="21" t="s">
        <v>49</v>
      </c>
      <c r="N1" s="22" t="s">
        <v>50</v>
      </c>
      <c r="O1" s="24" t="s">
        <v>51</v>
      </c>
      <c r="P1" s="25" t="s">
        <v>68</v>
      </c>
      <c r="Q1" s="52" t="s">
        <v>65</v>
      </c>
      <c r="R1" s="26" t="s">
        <v>52</v>
      </c>
      <c r="S1" s="27" t="s">
        <v>53</v>
      </c>
      <c r="T1" s="28" t="s">
        <v>66</v>
      </c>
      <c r="U1" s="23" t="s">
        <v>69</v>
      </c>
      <c r="V1" s="31" t="s">
        <v>54</v>
      </c>
      <c r="W1" s="32" t="s">
        <v>55</v>
      </c>
      <c r="X1" s="35" t="s">
        <v>56</v>
      </c>
      <c r="Y1" s="53" t="s">
        <v>67</v>
      </c>
      <c r="Z1" s="36" t="s">
        <v>57</v>
      </c>
      <c r="AA1" s="34" t="s">
        <v>58</v>
      </c>
      <c r="AB1" s="32" t="s">
        <v>59</v>
      </c>
      <c r="AC1" s="33" t="s">
        <v>60</v>
      </c>
    </row>
    <row r="2" spans="1:29" ht="16.2" thickTop="1" x14ac:dyDescent="0.3">
      <c r="A2" s="92" t="s">
        <v>97</v>
      </c>
      <c r="B2" s="146">
        <v>1</v>
      </c>
      <c r="C2" s="88">
        <v>16</v>
      </c>
      <c r="D2" s="157">
        <v>21</v>
      </c>
      <c r="E2" s="93">
        <v>24</v>
      </c>
      <c r="F2" s="94">
        <v>0</v>
      </c>
      <c r="G2" s="137" t="s">
        <v>61</v>
      </c>
      <c r="H2" s="95">
        <v>0</v>
      </c>
      <c r="I2" s="96"/>
      <c r="J2" s="97"/>
      <c r="K2" s="98"/>
      <c r="L2" s="140"/>
      <c r="M2" s="144"/>
      <c r="N2" s="139" t="s">
        <v>113</v>
      </c>
      <c r="O2" s="100"/>
      <c r="P2" s="101"/>
      <c r="Q2" s="143" t="s">
        <v>96</v>
      </c>
      <c r="R2" s="141" t="s">
        <v>96</v>
      </c>
      <c r="S2" s="103"/>
      <c r="T2" s="104"/>
      <c r="U2" s="105"/>
      <c r="V2" s="89"/>
      <c r="W2" s="90">
        <f t="shared" ref="W2:W4" si="0">SUM(I2:U2)</f>
        <v>0</v>
      </c>
      <c r="X2" s="106"/>
      <c r="Y2" s="107"/>
      <c r="Z2" s="108"/>
      <c r="AA2" s="91">
        <v>53</v>
      </c>
      <c r="AB2" s="56">
        <f t="shared" ref="AB2:AB3" si="1">SUM(Z2:AA2)-(W2+X2)</f>
        <v>53</v>
      </c>
      <c r="AC2" s="138">
        <f t="shared" ref="AC2:AC3" si="2">SMALL(AA2:AB2,1)+Y2</f>
        <v>53</v>
      </c>
    </row>
    <row r="3" spans="1:29" x14ac:dyDescent="0.3">
      <c r="A3" s="92" t="s">
        <v>104</v>
      </c>
      <c r="B3" s="146">
        <v>1</v>
      </c>
      <c r="C3" s="88">
        <f>13</f>
        <v>13</v>
      </c>
      <c r="D3" s="195">
        <v>26</v>
      </c>
      <c r="E3" s="196">
        <f>23</f>
        <v>23</v>
      </c>
      <c r="F3" s="94">
        <v>0</v>
      </c>
      <c r="G3" s="137" t="s">
        <v>61</v>
      </c>
      <c r="H3" s="95">
        <v>0</v>
      </c>
      <c r="I3" s="96">
        <v>6</v>
      </c>
      <c r="J3" s="97"/>
      <c r="K3" s="98"/>
      <c r="L3" s="140"/>
      <c r="M3" s="144"/>
      <c r="N3" s="139" t="s">
        <v>112</v>
      </c>
      <c r="O3" s="100"/>
      <c r="P3" s="101"/>
      <c r="Q3" s="143" t="s">
        <v>96</v>
      </c>
      <c r="R3" s="141" t="s">
        <v>96</v>
      </c>
      <c r="S3" s="103"/>
      <c r="T3" s="104"/>
      <c r="U3" s="105"/>
      <c r="V3" s="89"/>
      <c r="W3" s="90">
        <f t="shared" si="0"/>
        <v>6</v>
      </c>
      <c r="X3" s="106"/>
      <c r="Y3" s="107"/>
      <c r="Z3" s="108"/>
      <c r="AA3" s="91">
        <v>71</v>
      </c>
      <c r="AB3" s="56">
        <f t="shared" si="1"/>
        <v>65</v>
      </c>
      <c r="AC3" s="138">
        <f t="shared" si="2"/>
        <v>65</v>
      </c>
    </row>
    <row r="4" spans="1:29" x14ac:dyDescent="0.3">
      <c r="A4" s="186" t="s">
        <v>146</v>
      </c>
      <c r="B4" s="188">
        <v>1</v>
      </c>
      <c r="C4" s="88">
        <v>12</v>
      </c>
      <c r="D4" s="109">
        <v>14</v>
      </c>
      <c r="E4" s="93">
        <v>16</v>
      </c>
      <c r="F4" s="94">
        <v>0</v>
      </c>
      <c r="G4" s="137" t="s">
        <v>61</v>
      </c>
      <c r="H4" s="95">
        <v>0</v>
      </c>
      <c r="I4" s="96">
        <v>12</v>
      </c>
      <c r="J4" s="97"/>
      <c r="K4" s="98"/>
      <c r="L4" s="140"/>
      <c r="M4" s="144"/>
      <c r="N4" s="99"/>
      <c r="O4" s="100"/>
      <c r="P4" s="101"/>
      <c r="Q4" s="143" t="s">
        <v>96</v>
      </c>
      <c r="R4" s="141"/>
      <c r="S4" s="103"/>
      <c r="T4" s="104"/>
      <c r="U4" s="105"/>
      <c r="V4" s="89"/>
      <c r="W4" s="90">
        <f t="shared" si="0"/>
        <v>12</v>
      </c>
      <c r="X4" s="106"/>
      <c r="Y4" s="107"/>
      <c r="Z4" s="108"/>
      <c r="AA4" s="91">
        <v>13</v>
      </c>
      <c r="AB4" s="56">
        <f t="shared" ref="AB4" si="3">SUM(Z4:AA4)-(W4+X4)</f>
        <v>1</v>
      </c>
      <c r="AC4" s="138">
        <f t="shared" ref="AC4" si="4">SMALL(AA4:AB4,1)+Y4</f>
        <v>1</v>
      </c>
    </row>
    <row r="5" spans="1:29" x14ac:dyDescent="0.3">
      <c r="A5" s="158" t="s">
        <v>122</v>
      </c>
      <c r="B5" s="159">
        <v>2</v>
      </c>
      <c r="C5" s="88">
        <v>10</v>
      </c>
      <c r="D5" s="109">
        <v>10</v>
      </c>
      <c r="E5" s="93">
        <v>15</v>
      </c>
      <c r="F5" s="94">
        <v>0</v>
      </c>
      <c r="G5" s="137" t="s">
        <v>61</v>
      </c>
      <c r="H5" s="95">
        <v>0</v>
      </c>
      <c r="I5" s="96"/>
      <c r="J5" s="97"/>
      <c r="K5" s="98"/>
      <c r="L5" s="140"/>
      <c r="M5" s="144"/>
      <c r="N5" s="99">
        <v>16</v>
      </c>
      <c r="O5" s="100"/>
      <c r="P5" s="101"/>
      <c r="Q5" s="102"/>
      <c r="R5" s="110"/>
      <c r="S5" s="103"/>
      <c r="T5" s="104"/>
      <c r="U5" s="105"/>
      <c r="V5" s="89"/>
      <c r="W5" s="90">
        <f t="shared" ref="W5" si="5">SUM(I5:U5)</f>
        <v>16</v>
      </c>
      <c r="X5" s="106"/>
      <c r="Y5" s="107"/>
      <c r="Z5" s="108"/>
      <c r="AA5" s="91">
        <v>16</v>
      </c>
      <c r="AB5" s="56">
        <f t="shared" ref="AB5" si="6">SUM(Z5:AA5)-(W5+X5)</f>
        <v>0</v>
      </c>
      <c r="AC5" s="138">
        <f t="shared" ref="AC5" si="7">SMALL(AA5:AB5,1)+Y5</f>
        <v>0</v>
      </c>
    </row>
    <row r="6" spans="1:29" x14ac:dyDescent="0.3">
      <c r="A6" s="158" t="s">
        <v>123</v>
      </c>
      <c r="B6" s="159">
        <v>2</v>
      </c>
      <c r="C6" s="88">
        <v>10</v>
      </c>
      <c r="D6" s="109">
        <v>10</v>
      </c>
      <c r="E6" s="93">
        <v>15</v>
      </c>
      <c r="F6" s="94">
        <v>0</v>
      </c>
      <c r="G6" s="137" t="s">
        <v>61</v>
      </c>
      <c r="H6" s="95">
        <v>0</v>
      </c>
      <c r="I6" s="96">
        <v>5</v>
      </c>
      <c r="J6" s="97">
        <v>12</v>
      </c>
      <c r="K6" s="98"/>
      <c r="L6" s="140"/>
      <c r="M6" s="144"/>
      <c r="N6" s="99"/>
      <c r="O6" s="100"/>
      <c r="P6" s="101"/>
      <c r="Q6" s="102"/>
      <c r="R6" s="110"/>
      <c r="S6" s="103"/>
      <c r="T6" s="104"/>
      <c r="U6" s="105"/>
      <c r="V6" s="89"/>
      <c r="W6" s="90">
        <f t="shared" ref="W6" si="8">SUM(I6:U6)</f>
        <v>17</v>
      </c>
      <c r="X6" s="106"/>
      <c r="Y6" s="107"/>
      <c r="Z6" s="108"/>
      <c r="AA6" s="91">
        <v>16</v>
      </c>
      <c r="AB6" s="56">
        <f t="shared" ref="AB6" si="9">SUM(Z6:AA6)-(W6+X6)</f>
        <v>-1</v>
      </c>
      <c r="AC6" s="138">
        <f t="shared" ref="AC6" si="10">SMALL(AA6:AB6,1)+Y6</f>
        <v>-1</v>
      </c>
    </row>
    <row r="7" spans="1:29" x14ac:dyDescent="0.3">
      <c r="A7" s="158" t="s">
        <v>124</v>
      </c>
      <c r="B7" s="159">
        <v>2</v>
      </c>
      <c r="C7" s="88">
        <v>10</v>
      </c>
      <c r="D7" s="109">
        <v>10</v>
      </c>
      <c r="E7" s="93">
        <v>15</v>
      </c>
      <c r="F7" s="94">
        <v>0</v>
      </c>
      <c r="G7" s="137" t="s">
        <v>61</v>
      </c>
      <c r="H7" s="95">
        <v>0</v>
      </c>
      <c r="I7" s="96">
        <v>5</v>
      </c>
      <c r="J7" s="97"/>
      <c r="K7" s="98"/>
      <c r="L7" s="140"/>
      <c r="M7" s="144"/>
      <c r="N7" s="99"/>
      <c r="O7" s="100"/>
      <c r="P7" s="101"/>
      <c r="Q7" s="143"/>
      <c r="R7" s="141"/>
      <c r="S7" s="103"/>
      <c r="T7" s="104"/>
      <c r="U7" s="105"/>
      <c r="V7" s="89"/>
      <c r="W7" s="90">
        <f t="shared" ref="W7" si="11">SUM(I7:U7)</f>
        <v>5</v>
      </c>
      <c r="X7" s="106"/>
      <c r="Y7" s="107"/>
      <c r="Z7" s="108"/>
      <c r="AA7" s="91">
        <v>16</v>
      </c>
      <c r="AB7" s="56">
        <f t="shared" ref="AB7" si="12">SUM(Z7:AA7)-(W7+X7)</f>
        <v>11</v>
      </c>
      <c r="AC7" s="138">
        <f t="shared" ref="AC7" si="13">SMALL(AA7:AB7,1)+Y7</f>
        <v>11</v>
      </c>
    </row>
    <row r="8" spans="1:29" x14ac:dyDescent="0.3">
      <c r="A8" s="158" t="s">
        <v>125</v>
      </c>
      <c r="B8" s="159">
        <v>2</v>
      </c>
      <c r="C8" s="88">
        <v>10</v>
      </c>
      <c r="D8" s="109">
        <v>10</v>
      </c>
      <c r="E8" s="93">
        <v>15</v>
      </c>
      <c r="F8" s="94">
        <v>0</v>
      </c>
      <c r="G8" s="137" t="s">
        <v>61</v>
      </c>
      <c r="H8" s="95">
        <v>0</v>
      </c>
      <c r="I8" s="96">
        <v>21</v>
      </c>
      <c r="J8" s="97"/>
      <c r="K8" s="98"/>
      <c r="L8" s="140"/>
      <c r="M8" s="144"/>
      <c r="N8" s="99"/>
      <c r="O8" s="100"/>
      <c r="P8" s="101"/>
      <c r="Q8" s="143"/>
      <c r="R8" s="141"/>
      <c r="S8" s="103"/>
      <c r="T8" s="104"/>
      <c r="U8" s="105"/>
      <c r="V8" s="89"/>
      <c r="W8" s="90">
        <f t="shared" ref="W8:W18" si="14">SUM(I8:U8)</f>
        <v>21</v>
      </c>
      <c r="X8" s="106"/>
      <c r="Y8" s="107"/>
      <c r="Z8" s="108"/>
      <c r="AA8" s="91">
        <v>16</v>
      </c>
      <c r="AB8" s="56">
        <f t="shared" ref="AB8:AB18" si="15">SUM(Z8:AA8)-(W8+X8)</f>
        <v>-5</v>
      </c>
      <c r="AC8" s="138">
        <f t="shared" ref="AC8:AC19" si="16">SMALL(AA8:AB8,1)+Y8</f>
        <v>-5</v>
      </c>
    </row>
    <row r="9" spans="1:29" x14ac:dyDescent="0.3">
      <c r="A9" s="158" t="s">
        <v>126</v>
      </c>
      <c r="B9" s="159"/>
      <c r="C9" s="88">
        <v>10</v>
      </c>
      <c r="D9" s="109">
        <v>10</v>
      </c>
      <c r="E9" s="93">
        <v>15</v>
      </c>
      <c r="F9" s="94">
        <v>0</v>
      </c>
      <c r="G9" s="137" t="s">
        <v>61</v>
      </c>
      <c r="H9" s="95">
        <v>0</v>
      </c>
      <c r="I9" s="96">
        <v>4</v>
      </c>
      <c r="J9" s="97"/>
      <c r="K9" s="98"/>
      <c r="L9" s="140">
        <v>6</v>
      </c>
      <c r="M9" s="144"/>
      <c r="N9" s="99"/>
      <c r="O9" s="100"/>
      <c r="P9" s="101"/>
      <c r="Q9" s="143"/>
      <c r="R9" s="141"/>
      <c r="S9" s="103"/>
      <c r="T9" s="104"/>
      <c r="U9" s="105"/>
      <c r="V9" s="89"/>
      <c r="W9" s="90">
        <f t="shared" si="14"/>
        <v>10</v>
      </c>
      <c r="X9" s="106"/>
      <c r="Y9" s="107"/>
      <c r="Z9" s="108"/>
      <c r="AA9" s="91">
        <v>16</v>
      </c>
      <c r="AB9" s="56">
        <f t="shared" si="15"/>
        <v>6</v>
      </c>
      <c r="AC9" s="138">
        <f t="shared" si="16"/>
        <v>6</v>
      </c>
    </row>
    <row r="10" spans="1:29" x14ac:dyDescent="0.3">
      <c r="A10" s="158" t="s">
        <v>127</v>
      </c>
      <c r="B10" s="159"/>
      <c r="C10" s="88">
        <v>10</v>
      </c>
      <c r="D10" s="109">
        <v>10</v>
      </c>
      <c r="E10" s="93">
        <v>15</v>
      </c>
      <c r="F10" s="94">
        <v>0</v>
      </c>
      <c r="G10" s="137" t="s">
        <v>61</v>
      </c>
      <c r="H10" s="95">
        <v>0</v>
      </c>
      <c r="I10" s="96">
        <v>21</v>
      </c>
      <c r="J10" s="97"/>
      <c r="K10" s="98"/>
      <c r="L10" s="140"/>
      <c r="M10" s="144"/>
      <c r="N10" s="99"/>
      <c r="O10" s="100"/>
      <c r="P10" s="101"/>
      <c r="Q10" s="143"/>
      <c r="R10" s="141"/>
      <c r="S10" s="103"/>
      <c r="T10" s="104"/>
      <c r="U10" s="105"/>
      <c r="V10" s="89"/>
      <c r="W10" s="90">
        <f t="shared" si="14"/>
        <v>21</v>
      </c>
      <c r="X10" s="106"/>
      <c r="Y10" s="107"/>
      <c r="Z10" s="108"/>
      <c r="AA10" s="91">
        <v>16</v>
      </c>
      <c r="AB10" s="56">
        <f t="shared" si="15"/>
        <v>-5</v>
      </c>
      <c r="AC10" s="138">
        <f t="shared" si="16"/>
        <v>-5</v>
      </c>
    </row>
    <row r="11" spans="1:29" x14ac:dyDescent="0.3">
      <c r="A11" s="158" t="s">
        <v>128</v>
      </c>
      <c r="B11" s="159"/>
      <c r="C11" s="88">
        <v>10</v>
      </c>
      <c r="D11" s="109">
        <v>10</v>
      </c>
      <c r="E11" s="93">
        <v>15</v>
      </c>
      <c r="F11" s="94">
        <v>0</v>
      </c>
      <c r="G11" s="137" t="s">
        <v>61</v>
      </c>
      <c r="H11" s="95">
        <v>0</v>
      </c>
      <c r="I11" s="96">
        <v>7</v>
      </c>
      <c r="J11" s="97"/>
      <c r="K11" s="98"/>
      <c r="L11" s="140"/>
      <c r="M11" s="144"/>
      <c r="N11" s="99">
        <v>10</v>
      </c>
      <c r="O11" s="100"/>
      <c r="P11" s="101"/>
      <c r="Q11" s="143"/>
      <c r="R11" s="141"/>
      <c r="S11" s="103"/>
      <c r="T11" s="104"/>
      <c r="U11" s="105"/>
      <c r="V11" s="89"/>
      <c r="W11" s="90">
        <f t="shared" si="14"/>
        <v>17</v>
      </c>
      <c r="X11" s="106"/>
      <c r="Y11" s="107"/>
      <c r="Z11" s="108"/>
      <c r="AA11" s="91">
        <v>16</v>
      </c>
      <c r="AB11" s="56">
        <f t="shared" si="15"/>
        <v>-1</v>
      </c>
      <c r="AC11" s="138">
        <f t="shared" si="16"/>
        <v>-1</v>
      </c>
    </row>
    <row r="12" spans="1:29" x14ac:dyDescent="0.3">
      <c r="A12" s="158" t="s">
        <v>129</v>
      </c>
      <c r="B12" s="159"/>
      <c r="C12" s="88">
        <v>10</v>
      </c>
      <c r="D12" s="109">
        <v>10</v>
      </c>
      <c r="E12" s="93">
        <v>15</v>
      </c>
      <c r="F12" s="94">
        <v>0</v>
      </c>
      <c r="G12" s="137" t="s">
        <v>61</v>
      </c>
      <c r="H12" s="95">
        <v>0</v>
      </c>
      <c r="I12" s="96">
        <v>2</v>
      </c>
      <c r="J12" s="97"/>
      <c r="K12" s="98"/>
      <c r="L12" s="140"/>
      <c r="M12" s="144"/>
      <c r="N12" s="99"/>
      <c r="O12" s="100"/>
      <c r="P12" s="101"/>
      <c r="Q12" s="143"/>
      <c r="R12" s="141"/>
      <c r="S12" s="103"/>
      <c r="T12" s="104"/>
      <c r="U12" s="105"/>
      <c r="V12" s="89"/>
      <c r="W12" s="90">
        <f t="shared" si="14"/>
        <v>2</v>
      </c>
      <c r="X12" s="106"/>
      <c r="Y12" s="107"/>
      <c r="Z12" s="108"/>
      <c r="AA12" s="91">
        <v>16</v>
      </c>
      <c r="AB12" s="56">
        <f t="shared" si="15"/>
        <v>14</v>
      </c>
      <c r="AC12" s="138">
        <f t="shared" si="16"/>
        <v>14</v>
      </c>
    </row>
    <row r="13" spans="1:29" x14ac:dyDescent="0.3">
      <c r="A13" s="158" t="s">
        <v>130</v>
      </c>
      <c r="B13" s="159"/>
      <c r="C13" s="88">
        <v>10</v>
      </c>
      <c r="D13" s="109">
        <v>10</v>
      </c>
      <c r="E13" s="93">
        <v>15</v>
      </c>
      <c r="F13" s="94">
        <v>0</v>
      </c>
      <c r="G13" s="137" t="s">
        <v>61</v>
      </c>
      <c r="H13" s="95">
        <v>0</v>
      </c>
      <c r="I13" s="96">
        <v>2</v>
      </c>
      <c r="J13" s="97"/>
      <c r="K13" s="98"/>
      <c r="L13" s="140"/>
      <c r="M13" s="144"/>
      <c r="N13" s="99"/>
      <c r="O13" s="100"/>
      <c r="P13" s="101"/>
      <c r="Q13" s="143"/>
      <c r="R13" s="141"/>
      <c r="S13" s="103"/>
      <c r="T13" s="104"/>
      <c r="U13" s="105"/>
      <c r="V13" s="89"/>
      <c r="W13" s="90">
        <f t="shared" si="14"/>
        <v>2</v>
      </c>
      <c r="X13" s="106"/>
      <c r="Y13" s="107"/>
      <c r="Z13" s="108"/>
      <c r="AA13" s="91">
        <v>16</v>
      </c>
      <c r="AB13" s="56">
        <f t="shared" si="15"/>
        <v>14</v>
      </c>
      <c r="AC13" s="138">
        <f t="shared" si="16"/>
        <v>14</v>
      </c>
    </row>
    <row r="14" spans="1:29" x14ac:dyDescent="0.3">
      <c r="A14" s="158" t="s">
        <v>131</v>
      </c>
      <c r="B14" s="159"/>
      <c r="C14" s="88">
        <v>10</v>
      </c>
      <c r="D14" s="109">
        <v>10</v>
      </c>
      <c r="E14" s="93">
        <v>15</v>
      </c>
      <c r="F14" s="94">
        <v>0</v>
      </c>
      <c r="G14" s="137" t="s">
        <v>61</v>
      </c>
      <c r="H14" s="95">
        <v>0</v>
      </c>
      <c r="I14" s="96">
        <v>16</v>
      </c>
      <c r="J14" s="97"/>
      <c r="K14" s="98"/>
      <c r="L14" s="140">
        <v>11</v>
      </c>
      <c r="M14" s="144"/>
      <c r="N14" s="99"/>
      <c r="O14" s="100"/>
      <c r="P14" s="101"/>
      <c r="Q14" s="143"/>
      <c r="R14" s="141"/>
      <c r="S14" s="103"/>
      <c r="T14" s="104"/>
      <c r="U14" s="105"/>
      <c r="V14" s="89"/>
      <c r="W14" s="90">
        <f t="shared" si="14"/>
        <v>27</v>
      </c>
      <c r="X14" s="106"/>
      <c r="Y14" s="107"/>
      <c r="Z14" s="108"/>
      <c r="AA14" s="91">
        <v>16</v>
      </c>
      <c r="AB14" s="56">
        <f t="shared" si="15"/>
        <v>-11</v>
      </c>
      <c r="AC14" s="138">
        <f t="shared" si="16"/>
        <v>-11</v>
      </c>
    </row>
    <row r="15" spans="1:29" x14ac:dyDescent="0.3">
      <c r="A15" s="158" t="s">
        <v>132</v>
      </c>
      <c r="B15" s="159"/>
      <c r="C15" s="88">
        <v>10</v>
      </c>
      <c r="D15" s="109">
        <v>10</v>
      </c>
      <c r="E15" s="93">
        <v>15</v>
      </c>
      <c r="F15" s="94">
        <v>0</v>
      </c>
      <c r="G15" s="137" t="s">
        <v>61</v>
      </c>
      <c r="H15" s="95">
        <v>0</v>
      </c>
      <c r="I15" s="96">
        <v>4</v>
      </c>
      <c r="J15" s="97"/>
      <c r="K15" s="98"/>
      <c r="L15" s="140"/>
      <c r="M15" s="144"/>
      <c r="N15" s="99">
        <v>7</v>
      </c>
      <c r="O15" s="100"/>
      <c r="P15" s="101"/>
      <c r="Q15" s="143"/>
      <c r="R15" s="141"/>
      <c r="S15" s="103"/>
      <c r="T15" s="104"/>
      <c r="U15" s="105"/>
      <c r="V15" s="89"/>
      <c r="W15" s="90">
        <f t="shared" si="14"/>
        <v>11</v>
      </c>
      <c r="X15" s="106"/>
      <c r="Y15" s="107"/>
      <c r="Z15" s="108"/>
      <c r="AA15" s="91">
        <v>16</v>
      </c>
      <c r="AB15" s="56">
        <f t="shared" si="15"/>
        <v>5</v>
      </c>
      <c r="AC15" s="138">
        <f t="shared" si="16"/>
        <v>5</v>
      </c>
    </row>
    <row r="16" spans="1:29" x14ac:dyDescent="0.3">
      <c r="A16" s="158" t="s">
        <v>133</v>
      </c>
      <c r="B16" s="159"/>
      <c r="C16" s="88">
        <v>10</v>
      </c>
      <c r="D16" s="109">
        <v>10</v>
      </c>
      <c r="E16" s="93">
        <v>15</v>
      </c>
      <c r="F16" s="94">
        <v>0</v>
      </c>
      <c r="G16" s="137" t="s">
        <v>61</v>
      </c>
      <c r="H16" s="95">
        <v>0</v>
      </c>
      <c r="I16" s="96">
        <v>4</v>
      </c>
      <c r="J16" s="97"/>
      <c r="K16" s="98"/>
      <c r="L16" s="140"/>
      <c r="M16" s="144"/>
      <c r="N16" s="99"/>
      <c r="O16" s="100"/>
      <c r="P16" s="101"/>
      <c r="Q16" s="143"/>
      <c r="R16" s="141"/>
      <c r="S16" s="103"/>
      <c r="T16" s="104"/>
      <c r="U16" s="105"/>
      <c r="V16" s="89"/>
      <c r="W16" s="90">
        <f t="shared" si="14"/>
        <v>4</v>
      </c>
      <c r="X16" s="106"/>
      <c r="Y16" s="107"/>
      <c r="Z16" s="108"/>
      <c r="AA16" s="91">
        <v>16</v>
      </c>
      <c r="AB16" s="56">
        <f t="shared" si="15"/>
        <v>12</v>
      </c>
      <c r="AC16" s="138">
        <f t="shared" si="16"/>
        <v>12</v>
      </c>
    </row>
    <row r="17" spans="1:29" x14ac:dyDescent="0.3">
      <c r="A17" s="158" t="s">
        <v>134</v>
      </c>
      <c r="B17" s="159"/>
      <c r="C17" s="88">
        <v>10</v>
      </c>
      <c r="D17" s="109">
        <v>10</v>
      </c>
      <c r="E17" s="93">
        <v>15</v>
      </c>
      <c r="F17" s="94">
        <v>0</v>
      </c>
      <c r="G17" s="137" t="s">
        <v>61</v>
      </c>
      <c r="H17" s="95">
        <v>0</v>
      </c>
      <c r="I17" s="96"/>
      <c r="J17" s="97"/>
      <c r="K17" s="98"/>
      <c r="L17" s="140"/>
      <c r="M17" s="144"/>
      <c r="N17" s="99"/>
      <c r="O17" s="100"/>
      <c r="P17" s="101"/>
      <c r="Q17" s="143"/>
      <c r="R17" s="141"/>
      <c r="S17" s="103"/>
      <c r="T17" s="104"/>
      <c r="U17" s="105"/>
      <c r="V17" s="89"/>
      <c r="W17" s="90">
        <f t="shared" si="14"/>
        <v>0</v>
      </c>
      <c r="X17" s="106"/>
      <c r="Y17" s="107"/>
      <c r="Z17" s="108"/>
      <c r="AA17" s="91">
        <v>16</v>
      </c>
      <c r="AB17" s="56">
        <f t="shared" si="15"/>
        <v>16</v>
      </c>
      <c r="AC17" s="138">
        <f t="shared" si="16"/>
        <v>16</v>
      </c>
    </row>
    <row r="18" spans="1:29" x14ac:dyDescent="0.3">
      <c r="A18" s="158" t="s">
        <v>135</v>
      </c>
      <c r="B18" s="159"/>
      <c r="C18" s="88">
        <v>10</v>
      </c>
      <c r="D18" s="109">
        <v>10</v>
      </c>
      <c r="E18" s="93">
        <v>15</v>
      </c>
      <c r="F18" s="94">
        <v>0</v>
      </c>
      <c r="G18" s="137" t="s">
        <v>61</v>
      </c>
      <c r="H18" s="95">
        <v>0</v>
      </c>
      <c r="I18" s="96">
        <v>2</v>
      </c>
      <c r="J18" s="97"/>
      <c r="K18" s="98"/>
      <c r="L18" s="140"/>
      <c r="M18" s="144"/>
      <c r="N18" s="99"/>
      <c r="O18" s="100"/>
      <c r="P18" s="101"/>
      <c r="Q18" s="143"/>
      <c r="R18" s="141"/>
      <c r="S18" s="103"/>
      <c r="T18" s="104"/>
      <c r="U18" s="105"/>
      <c r="V18" s="89"/>
      <c r="W18" s="90">
        <f t="shared" si="14"/>
        <v>2</v>
      </c>
      <c r="X18" s="106"/>
      <c r="Y18" s="107"/>
      <c r="Z18" s="108"/>
      <c r="AA18" s="91">
        <v>16</v>
      </c>
      <c r="AB18" s="56">
        <f t="shared" si="15"/>
        <v>14</v>
      </c>
      <c r="AC18" s="138">
        <f t="shared" si="16"/>
        <v>14</v>
      </c>
    </row>
    <row r="19" spans="1:29" x14ac:dyDescent="0.3">
      <c r="A19" s="186" t="s">
        <v>148</v>
      </c>
      <c r="B19" s="188">
        <v>1</v>
      </c>
      <c r="C19" s="88">
        <v>12</v>
      </c>
      <c r="D19" s="109">
        <v>13</v>
      </c>
      <c r="E19" s="93">
        <v>15</v>
      </c>
      <c r="F19" s="94">
        <v>0</v>
      </c>
      <c r="G19" s="137" t="s">
        <v>61</v>
      </c>
      <c r="H19" s="95">
        <v>0</v>
      </c>
      <c r="I19" s="96"/>
      <c r="J19" s="97"/>
      <c r="K19" s="98"/>
      <c r="L19" s="140"/>
      <c r="M19" s="144"/>
      <c r="N19" s="99"/>
      <c r="O19" s="100"/>
      <c r="P19" s="101"/>
      <c r="Q19" s="143"/>
      <c r="R19" s="141" t="s">
        <v>96</v>
      </c>
      <c r="S19" s="103"/>
      <c r="T19" s="104"/>
      <c r="U19" s="105"/>
      <c r="V19" s="89"/>
      <c r="W19" s="90">
        <f t="shared" ref="W19" si="17">SUM(I19:U19)</f>
        <v>0</v>
      </c>
      <c r="X19" s="106"/>
      <c r="Y19" s="107"/>
      <c r="Z19" s="108"/>
      <c r="AA19" s="91">
        <v>15</v>
      </c>
      <c r="AB19" s="56">
        <f t="shared" ref="AB19" si="18">SUM(Z19:AA19)-(W19+X19)</f>
        <v>15</v>
      </c>
      <c r="AC19" s="138">
        <f t="shared" si="16"/>
        <v>15</v>
      </c>
    </row>
  </sheetData>
  <sortState xmlns:xlrd2="http://schemas.microsoft.com/office/spreadsheetml/2017/richdata2" ref="A2:AC3">
    <sortCondition ref="A2:A3"/>
  </sortState>
  <conditionalFormatting sqref="AC2 AC7:AC18">
    <cfRule type="cellIs" dxfId="9" priority="295" stopIfTrue="1" operator="lessThan">
      <formula>0.5</formula>
    </cfRule>
    <cfRule type="cellIs" dxfId="8" priority="296" operator="lessThan">
      <formula>0.5*AA2</formula>
    </cfRule>
  </conditionalFormatting>
  <conditionalFormatting sqref="AC3">
    <cfRule type="cellIs" dxfId="7" priority="69" stopIfTrue="1" operator="lessThan">
      <formula>0.5</formula>
    </cfRule>
    <cfRule type="cellIs" dxfId="6" priority="70" operator="lessThan">
      <formula>0.5*AA3</formula>
    </cfRule>
  </conditionalFormatting>
  <conditionalFormatting sqref="AC5:AC6">
    <cfRule type="cellIs" dxfId="5" priority="13" stopIfTrue="1" operator="lessThan">
      <formula>0.5</formula>
    </cfRule>
    <cfRule type="cellIs" dxfId="4" priority="14" operator="lessThan">
      <formula>0.5*AA5</formula>
    </cfRule>
  </conditionalFormatting>
  <conditionalFormatting sqref="AC4">
    <cfRule type="cellIs" dxfId="3" priority="9" stopIfTrue="1" operator="lessThan">
      <formula>0.5</formula>
    </cfRule>
    <cfRule type="cellIs" dxfId="2" priority="10" operator="lessThan">
      <formula>0.5*AA4</formula>
    </cfRule>
  </conditionalFormatting>
  <conditionalFormatting sqref="AC19">
    <cfRule type="cellIs" dxfId="1" priority="1" stopIfTrue="1" operator="lessThan">
      <formula>0.5</formula>
    </cfRule>
    <cfRule type="cellIs" dxfId="0" priority="2" operator="lessThan">
      <formula>0.5*AA19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showGridLines="0" zoomScaleNormal="100" workbookViewId="0"/>
  </sheetViews>
  <sheetFormatPr defaultColWidth="9" defaultRowHeight="15.6" x14ac:dyDescent="0.3"/>
  <cols>
    <col min="1" max="1" width="1.8984375" style="5" customWidth="1"/>
    <col min="2" max="2" width="8.59765625" style="1" bestFit="1" customWidth="1"/>
    <col min="3" max="3" width="3.8984375" style="5" customWidth="1"/>
    <col min="4" max="7" width="3.8984375" style="5" bestFit="1" customWidth="1"/>
    <col min="8" max="11" width="3.8984375" style="5" customWidth="1"/>
    <col min="12" max="12" width="3.8984375" style="5" bestFit="1" customWidth="1"/>
    <col min="13" max="18" width="8.69921875" style="5" customWidth="1"/>
    <col min="19" max="16384" width="9" style="5"/>
  </cols>
  <sheetData>
    <row r="1" spans="1:20" s="1" customFormat="1" ht="16.8" thickTop="1" thickBot="1" x14ac:dyDescent="0.35">
      <c r="A1" s="5"/>
      <c r="B1" s="2"/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182" t="s">
        <v>11</v>
      </c>
      <c r="I1" s="182" t="s">
        <v>108</v>
      </c>
      <c r="J1" s="182" t="s">
        <v>109</v>
      </c>
      <c r="K1" s="182" t="s">
        <v>110</v>
      </c>
      <c r="L1" s="4" t="s">
        <v>111</v>
      </c>
    </row>
    <row r="2" spans="1:20" x14ac:dyDescent="0.3">
      <c r="B2" s="6" t="s">
        <v>12</v>
      </c>
      <c r="C2" s="7">
        <f ca="1">RANDBETWEEN(1,3)</f>
        <v>2</v>
      </c>
      <c r="D2" s="7">
        <f ca="1">RANDBETWEEN(1,3)+RANDBETWEEN(1,3)</f>
        <v>4</v>
      </c>
      <c r="E2" s="7">
        <f ca="1">RANDBETWEEN(1,3)+RANDBETWEEN(1,3)+RANDBETWEEN(1,3)</f>
        <v>6</v>
      </c>
      <c r="F2" s="7">
        <f ca="1">RANDBETWEEN(1,3)+RANDBETWEEN(1,3)+RANDBETWEEN(1,3)+RANDBETWEEN(1,3)</f>
        <v>9</v>
      </c>
      <c r="G2" s="7">
        <f ca="1">RANDBETWEEN(1,3)+RANDBETWEEN(1,3)+RANDBETWEEN(1,3)+RANDBETWEEN(1,3)+RANDBETWEEN(1,3)</f>
        <v>8</v>
      </c>
      <c r="H2" s="183">
        <f ca="1">RANDBETWEEN(1,3)+RANDBETWEEN(1,3)+RANDBETWEEN(1,3)+RANDBETWEEN(1,3)+RANDBETWEEN(1,3)+RANDBETWEEN(1,3)</f>
        <v>16</v>
      </c>
      <c r="I2" s="183">
        <f ca="1">RANDBETWEEN(1,3)+RANDBETWEEN(1,3)+RANDBETWEEN(1,3)+RANDBETWEEN(1,3)+RANDBETWEEN(1,3)+RANDBETWEEN(1,3)+RANDBETWEEN(1,3)</f>
        <v>16</v>
      </c>
      <c r="J2" s="183">
        <f ca="1">RANDBETWEEN(1,3)+RANDBETWEEN(1,3)+RANDBETWEEN(1,3)+RANDBETWEEN(1,3)+RANDBETWEEN(1,3)+RANDBETWEEN(1,3)+RANDBETWEEN(1,3)+RANDBETWEEN(1,3)</f>
        <v>18</v>
      </c>
      <c r="K2" s="183">
        <f ca="1">RANDBETWEEN(1,3)+RANDBETWEEN(1,3)+RANDBETWEEN(1,3)+RANDBETWEEN(1,3)+RANDBETWEEN(1,3)+RANDBETWEEN(1,3)+RANDBETWEEN(1,3)+RANDBETWEEN(1,3)+RANDBETWEEN(1,3)</f>
        <v>17</v>
      </c>
      <c r="L2" s="8">
        <f ca="1">RANDBETWEEN(1,3)+RANDBETWEEN(1,3)+RANDBETWEEN(1,3)+RANDBETWEEN(1,3)+RANDBETWEEN(1,3)+RANDBETWEEN(1,3)+RANDBETWEEN(1,3)+RANDBETWEEN(1,3)+RANDBETWEEN(1,3)+RANDBETWEEN(1,3)</f>
        <v>20</v>
      </c>
      <c r="P2" s="1"/>
      <c r="Q2" s="1"/>
      <c r="R2" s="1"/>
      <c r="S2" s="1"/>
      <c r="T2" s="1"/>
    </row>
    <row r="3" spans="1:20" x14ac:dyDescent="0.3">
      <c r="B3" s="9" t="s">
        <v>13</v>
      </c>
      <c r="C3" s="10">
        <f ca="1">RANDBETWEEN(1,4)</f>
        <v>4</v>
      </c>
      <c r="D3" s="10">
        <f ca="1">RANDBETWEEN(1,4)+RANDBETWEEN(1,4)</f>
        <v>7</v>
      </c>
      <c r="E3" s="10">
        <f ca="1">RANDBETWEEN(1,4)+RANDBETWEEN(1,4)+RANDBETWEEN(1,4)</f>
        <v>5</v>
      </c>
      <c r="F3" s="10">
        <f ca="1">RANDBETWEEN(1,4)+RANDBETWEEN(1,4)+RANDBETWEEN(1,4)+RANDBETWEEN(1,4)</f>
        <v>11</v>
      </c>
      <c r="G3" s="10">
        <f ca="1">RANDBETWEEN(1,4)+RANDBETWEEN(1,4)+RANDBETWEEN(1,4)+RANDBETWEEN(1,4)+RANDBETWEEN(1,4)</f>
        <v>11</v>
      </c>
      <c r="H3" s="184">
        <f ca="1">RANDBETWEEN(1,4)+RANDBETWEEN(1,4)+RANDBETWEEN(1,4)+RANDBETWEEN(1,4)+RANDBETWEEN(1,4)+RANDBETWEEN(1,4)</f>
        <v>15</v>
      </c>
      <c r="I3" s="184">
        <f ca="1">RANDBETWEEN(1,4)+RANDBETWEEN(1,4)+RANDBETWEEN(1,4)+RANDBETWEEN(1,4)+RANDBETWEEN(1,4)+RANDBETWEEN(1,4)+RANDBETWEEN(1,4)</f>
        <v>17</v>
      </c>
      <c r="J3" s="184">
        <f ca="1">RANDBETWEEN(1,4)+RANDBETWEEN(1,4)+RANDBETWEEN(1,4)+RANDBETWEEN(1,4)+RANDBETWEEN(1,4)+RANDBETWEEN(1,4)+RANDBETWEEN(1,4)+RANDBETWEEN(1,4)</f>
        <v>26</v>
      </c>
      <c r="K3" s="184">
        <f ca="1">RANDBETWEEN(1,4)+RANDBETWEEN(1,4)+RANDBETWEEN(1,4)+RANDBETWEEN(1,4)+RANDBETWEEN(1,4)+RANDBETWEEN(1,4)+RANDBETWEEN(1,4)+RANDBETWEEN(1,4)+RANDBETWEEN(1,4)</f>
        <v>27</v>
      </c>
      <c r="L3" s="11">
        <f ca="1">RANDBETWEEN(1,4)+RANDBETWEEN(1,4)+RANDBETWEEN(1,4)+RANDBETWEEN(1,4)+RANDBETWEEN(1,4)+RANDBETWEEN(1,4)+RANDBETWEEN(1,4)+RANDBETWEEN(1,4)+RANDBETWEEN(1,4)+RANDBETWEEN(1,4)</f>
        <v>18</v>
      </c>
      <c r="P3" s="1"/>
      <c r="Q3" s="1"/>
      <c r="R3" s="1"/>
      <c r="S3" s="1"/>
      <c r="T3" s="1"/>
    </row>
    <row r="4" spans="1:20" x14ac:dyDescent="0.3">
      <c r="B4" s="9" t="s">
        <v>14</v>
      </c>
      <c r="C4" s="10">
        <f ca="1">RANDBETWEEN(1,6)</f>
        <v>4</v>
      </c>
      <c r="D4" s="10">
        <f ca="1">RANDBETWEEN(1,6)+RANDBETWEEN(1,6)</f>
        <v>4</v>
      </c>
      <c r="E4" s="10">
        <f ca="1">RANDBETWEEN(1,6)+RANDBETWEEN(1,6)+RANDBETWEEN(1,6)</f>
        <v>9</v>
      </c>
      <c r="F4" s="10">
        <f ca="1">RANDBETWEEN(1,6)+RANDBETWEEN(1,6)+RANDBETWEEN(1,6)+RANDBETWEEN(1,6)</f>
        <v>20</v>
      </c>
      <c r="G4" s="10">
        <f ca="1">RANDBETWEEN(1,6)+RANDBETWEEN(1,6)+RANDBETWEEN(1,6)+RANDBETWEEN(1,6)+RANDBETWEEN(1,6)</f>
        <v>16</v>
      </c>
      <c r="H4" s="184">
        <f ca="1">RANDBETWEEN(1,6)+RANDBETWEEN(1,6)+RANDBETWEEN(1,6)+RANDBETWEEN(1,6)+RANDBETWEEN(1,6)+RANDBETWEEN(1,6)</f>
        <v>20</v>
      </c>
      <c r="I4" s="184">
        <f ca="1">RANDBETWEEN(1,6)+RANDBETWEEN(1,6)+RANDBETWEEN(1,6)+RANDBETWEEN(1,6)+RANDBETWEEN(1,6)+RANDBETWEEN(1,6)+RANDBETWEEN(1,6)</f>
        <v>14</v>
      </c>
      <c r="J4" s="184">
        <f ca="1">RANDBETWEEN(1,6)+RANDBETWEEN(1,6)+RANDBETWEEN(1,6)+RANDBETWEEN(1,6)+RANDBETWEEN(1,6)+RANDBETWEEN(1,6)+RANDBETWEEN(1,6)+RANDBETWEEN(1,6)</f>
        <v>24</v>
      </c>
      <c r="K4" s="184">
        <f ca="1">RANDBETWEEN(1,6)+RANDBETWEEN(1,6)+RANDBETWEEN(1,6)+RANDBETWEEN(1,6)+RANDBETWEEN(1,6)+RANDBETWEEN(1,6)+RANDBETWEEN(1,6)+RANDBETWEEN(1,6)+RANDBETWEEN(1,6)</f>
        <v>38</v>
      </c>
      <c r="L4" s="11">
        <f ca="1">RANDBETWEEN(1,6)+RANDBETWEEN(1,6)+RANDBETWEEN(1,6)+RANDBETWEEN(1,6)+RANDBETWEEN(1,6)+RANDBETWEEN(1,6)+RANDBETWEEN(1,6)+RANDBETWEEN(1,6)+RANDBETWEEN(1,6)+RANDBETWEEN(1,6)</f>
        <v>36</v>
      </c>
      <c r="P4" s="1"/>
      <c r="Q4" s="1"/>
      <c r="R4" s="1"/>
      <c r="S4" s="1"/>
      <c r="T4" s="1"/>
    </row>
    <row r="5" spans="1:20" x14ac:dyDescent="0.3">
      <c r="B5" s="9" t="s">
        <v>15</v>
      </c>
      <c r="C5" s="10">
        <f ca="1">RANDBETWEEN(1,8)</f>
        <v>2</v>
      </c>
      <c r="D5" s="10">
        <f ca="1">RANDBETWEEN(1,8)+RANDBETWEEN(1,8)</f>
        <v>11</v>
      </c>
      <c r="E5" s="10">
        <f ca="1">RANDBETWEEN(1,8)+RANDBETWEEN(1,8)+RANDBETWEEN(1,8)</f>
        <v>12</v>
      </c>
      <c r="F5" s="10">
        <f ca="1">RANDBETWEEN(1,8)+RANDBETWEEN(1,8)+RANDBETWEEN(1,8)+RANDBETWEEN(1,8)</f>
        <v>14</v>
      </c>
      <c r="G5" s="10">
        <f ca="1">RANDBETWEEN(1,8)+RANDBETWEEN(1,8)+RANDBETWEEN(1,8)+RANDBETWEEN(1,8)+RANDBETWEEN(1,8)</f>
        <v>17</v>
      </c>
      <c r="H5" s="184">
        <f ca="1">RANDBETWEEN(1,8)+RANDBETWEEN(1,8)+RANDBETWEEN(1,8)+RANDBETWEEN(1,8)+RANDBETWEEN(1,8)+RANDBETWEEN(1,8)</f>
        <v>31</v>
      </c>
      <c r="I5" s="184">
        <f ca="1">RANDBETWEEN(1,8)+RANDBETWEEN(1,8)+RANDBETWEEN(1,8)+RANDBETWEEN(1,8)+RANDBETWEEN(1,8)+RANDBETWEEN(1,8)+RANDBETWEEN(1,8)</f>
        <v>24</v>
      </c>
      <c r="J5" s="184">
        <f ca="1">RANDBETWEEN(1,8)+RANDBETWEEN(1,8)+RANDBETWEEN(1,8)+RANDBETWEEN(1,8)+RANDBETWEEN(1,8)+RANDBETWEEN(1,8)+RANDBETWEEN(1,8)+RANDBETWEEN(1,8)</f>
        <v>37</v>
      </c>
      <c r="K5" s="184">
        <f ca="1">RANDBETWEEN(1,8)+RANDBETWEEN(1,8)+RANDBETWEEN(1,8)+RANDBETWEEN(1,8)+RANDBETWEEN(1,8)+RANDBETWEEN(1,8)+RANDBETWEEN(1,8)+RANDBETWEEN(1,8)+RANDBETWEEN(1,8)</f>
        <v>49</v>
      </c>
      <c r="L5" s="11">
        <f ca="1">RANDBETWEEN(1,8)+RANDBETWEEN(1,8)+RANDBETWEEN(1,8)+RANDBETWEEN(1,8)+RANDBETWEEN(1,8)+RANDBETWEEN(1,8)+RANDBETWEEN(1,8)+RANDBETWEEN(1,8)+RANDBETWEEN(1,8)+RANDBETWEEN(1,8)</f>
        <v>39</v>
      </c>
      <c r="P5" s="1"/>
      <c r="Q5" s="1"/>
      <c r="R5" s="1"/>
      <c r="S5" s="1"/>
      <c r="T5" s="1"/>
    </row>
    <row r="6" spans="1:20" x14ac:dyDescent="0.3">
      <c r="B6" s="9" t="s">
        <v>16</v>
      </c>
      <c r="C6" s="10">
        <f ca="1">RANDBETWEEN(1,10)</f>
        <v>10</v>
      </c>
      <c r="D6" s="10">
        <f ca="1">RANDBETWEEN(1,10)+RANDBETWEEN(1,10)</f>
        <v>15</v>
      </c>
      <c r="E6" s="10">
        <f ca="1">RANDBETWEEN(1,10)+RANDBETWEEN(1,10)+RANDBETWEEN(1,10)</f>
        <v>12</v>
      </c>
      <c r="F6" s="10">
        <f ca="1">RANDBETWEEN(1,10)+RANDBETWEEN(1,10)+RANDBETWEEN(1,10)+RANDBETWEEN(1,10)</f>
        <v>14</v>
      </c>
      <c r="G6" s="10">
        <f ca="1">RANDBETWEEN(1,10)+RANDBETWEEN(1,10)+RANDBETWEEN(1,10)+RANDBETWEEN(1,10)+RANDBETWEEN(1,10)</f>
        <v>28</v>
      </c>
      <c r="H6" s="184">
        <f ca="1">RANDBETWEEN(1,10)+RANDBETWEEN(1,10)+RANDBETWEEN(1,10)+RANDBETWEEN(1,10)+RANDBETWEEN(1,10)+RANDBETWEEN(1,10)</f>
        <v>21</v>
      </c>
      <c r="I6" s="184">
        <f ca="1">RANDBETWEEN(1,10)+RANDBETWEEN(1,10)+RANDBETWEEN(1,10)+RANDBETWEEN(1,10)+RANDBETWEEN(1,10)+RANDBETWEEN(1,10)+RANDBETWEEN(1,10)</f>
        <v>36</v>
      </c>
      <c r="J6" s="184">
        <f ca="1">RANDBETWEEN(1,10)+RANDBETWEEN(1,10)+RANDBETWEEN(1,10)+RANDBETWEEN(1,10)+RANDBETWEEN(1,10)+RANDBETWEEN(1,10)+RANDBETWEEN(1,10)+RANDBETWEEN(1,10)</f>
        <v>40</v>
      </c>
      <c r="K6" s="184">
        <f ca="1">RANDBETWEEN(1,10)+RANDBETWEEN(1,10)+RANDBETWEEN(1,10)+RANDBETWEEN(1,10)+RANDBETWEEN(1,10)+RANDBETWEEN(1,10)+RANDBETWEEN(1,10)+RANDBETWEEN(1,10)+RANDBETWEEN(1,10)</f>
        <v>68</v>
      </c>
      <c r="L6" s="11">
        <f ca="1">RANDBETWEEN(1,10)+RANDBETWEEN(1,10)+RANDBETWEEN(1,10)+RANDBETWEEN(1,10)+RANDBETWEEN(1,10)+RANDBETWEEN(1,10)+RANDBETWEEN(1,10)+RANDBETWEEN(1,10)+RANDBETWEEN(1,10)+RANDBETWEEN(1,10)</f>
        <v>51</v>
      </c>
      <c r="P6" s="1"/>
      <c r="Q6" s="1"/>
      <c r="R6" s="1"/>
      <c r="S6" s="1"/>
      <c r="T6" s="1"/>
    </row>
    <row r="7" spans="1:20" x14ac:dyDescent="0.3">
      <c r="B7" s="9" t="s">
        <v>17</v>
      </c>
      <c r="C7" s="10">
        <f ca="1">RANDBETWEEN(1,12)</f>
        <v>5</v>
      </c>
      <c r="D7" s="10">
        <f ca="1">RANDBETWEEN(1,12)+RANDBETWEEN(1,12)</f>
        <v>13</v>
      </c>
      <c r="E7" s="10">
        <f ca="1">RANDBETWEEN(1,12)+RANDBETWEEN(1,12)+RANDBETWEEN(1,12)</f>
        <v>19</v>
      </c>
      <c r="F7" s="10">
        <f ca="1">RANDBETWEEN(1,12)+RANDBETWEEN(1,12)+RANDBETWEEN(1,12)+RANDBETWEEN(1,12)</f>
        <v>24</v>
      </c>
      <c r="G7" s="10">
        <f ca="1">RANDBETWEEN(1,12)+RANDBETWEEN(1,12)+RANDBETWEEN(1,12)+RANDBETWEEN(1,12)+RANDBETWEEN(1,12)</f>
        <v>35</v>
      </c>
      <c r="H7" s="184">
        <f ca="1">RANDBETWEEN(1,12)+RANDBETWEEN(1,12)+RANDBETWEEN(1,12)+RANDBETWEEN(1,12)+RANDBETWEEN(1,12)+RANDBETWEEN(1,12)</f>
        <v>37</v>
      </c>
      <c r="I7" s="184">
        <f ca="1">RANDBETWEEN(1,12)+RANDBETWEEN(1,12)+RANDBETWEEN(1,12)+RANDBETWEEN(1,12)+RANDBETWEEN(1,12)+RANDBETWEEN(1,12)+RANDBETWEEN(1,12)</f>
        <v>51</v>
      </c>
      <c r="J7" s="184">
        <f ca="1">RANDBETWEEN(1,12)+RANDBETWEEN(1,12)+RANDBETWEEN(1,12)+RANDBETWEEN(1,12)+RANDBETWEEN(1,12)+RANDBETWEEN(1,12)+RANDBETWEEN(1,12)+RANDBETWEEN(1,12)</f>
        <v>54</v>
      </c>
      <c r="K7" s="184">
        <f ca="1">RANDBETWEEN(1,12)+RANDBETWEEN(1,12)+RANDBETWEEN(1,12)+RANDBETWEEN(1,12)+RANDBETWEEN(1,12)+RANDBETWEEN(1,12)+RANDBETWEEN(1,12)+RANDBETWEEN(1,12)+RANDBETWEEN(1,12)</f>
        <v>56</v>
      </c>
      <c r="L7" s="11">
        <f ca="1">RANDBETWEEN(1,12)+RANDBETWEEN(1,12)+RANDBETWEEN(1,12)+RANDBETWEEN(1,12)+RANDBETWEEN(1,12)+RANDBETWEEN(1,12)+RANDBETWEEN(1,12)+RANDBETWEEN(1,12)+RANDBETWEEN(1,12)+RANDBETWEEN(1,12)</f>
        <v>57</v>
      </c>
      <c r="P7" s="1"/>
      <c r="Q7" s="1"/>
      <c r="R7" s="1"/>
      <c r="S7" s="1"/>
      <c r="T7" s="1"/>
    </row>
    <row r="8" spans="1:20" x14ac:dyDescent="0.3">
      <c r="B8" s="9" t="s">
        <v>18</v>
      </c>
      <c r="C8" s="10">
        <f ca="1">RANDBETWEEN(1,20)</f>
        <v>2</v>
      </c>
      <c r="D8" s="10">
        <f ca="1">RANDBETWEEN(1,20)+RANDBETWEEN(1,20)</f>
        <v>19</v>
      </c>
      <c r="E8" s="10">
        <f ca="1">RANDBETWEEN(1,20)+RANDBETWEEN(1,20)+RANDBETWEEN(1,20)</f>
        <v>30</v>
      </c>
      <c r="F8" s="10">
        <f ca="1">RANDBETWEEN(1,20)+RANDBETWEEN(1,20)+RANDBETWEEN(1,20)+RANDBETWEEN(1,20)</f>
        <v>41</v>
      </c>
      <c r="G8" s="10">
        <f ca="1">RANDBETWEEN(1,20)+RANDBETWEEN(1,20)+RANDBETWEEN(1,20)+RANDBETWEEN(1,20)+RANDBETWEEN(1,20)</f>
        <v>36</v>
      </c>
      <c r="H8" s="184">
        <f ca="1">RANDBETWEEN(1,20)+RANDBETWEEN(1,20)+RANDBETWEEN(1,20)+RANDBETWEEN(1,20)+RANDBETWEEN(1,20)+RANDBETWEEN(1,20)</f>
        <v>45</v>
      </c>
      <c r="I8" s="184">
        <f ca="1">RANDBETWEEN(1,20)+RANDBETWEEN(1,20)+RANDBETWEEN(1,20)+RANDBETWEEN(1,20)+RANDBETWEEN(1,20)+RANDBETWEEN(1,20)+RANDBETWEEN(1,20)</f>
        <v>80</v>
      </c>
      <c r="J8" s="184">
        <f ca="1">RANDBETWEEN(1,20)+RANDBETWEEN(1,20)+RANDBETWEEN(1,20)+RANDBETWEEN(1,20)+RANDBETWEEN(1,20)+RANDBETWEEN(1,20)+RANDBETWEEN(1,20)+RANDBETWEEN(1,20)</f>
        <v>62</v>
      </c>
      <c r="K8" s="184">
        <f ca="1">RANDBETWEEN(1,20)+RANDBETWEEN(1,20)+RANDBETWEEN(1,20)+RANDBETWEEN(1,20)+RANDBETWEEN(1,20)+RANDBETWEEN(1,20)+RANDBETWEEN(1,20)+RANDBETWEEN(1,20)+RANDBETWEEN(1,20)</f>
        <v>122</v>
      </c>
      <c r="L8" s="11">
        <f ca="1">RANDBETWEEN(1,20)+RANDBETWEEN(1,20)+RANDBETWEEN(1,20)+RANDBETWEEN(1,20)+RANDBETWEEN(1,20)+RANDBETWEEN(1,20)+RANDBETWEEN(1,20)+RANDBETWEEN(1,20)+RANDBETWEEN(1,20)+RANDBETWEEN(1,20)</f>
        <v>105</v>
      </c>
      <c r="P8" s="1"/>
      <c r="Q8" s="1"/>
      <c r="R8" s="1"/>
      <c r="S8" s="1"/>
      <c r="T8" s="1"/>
    </row>
    <row r="9" spans="1:20" ht="16.2" thickBot="1" x14ac:dyDescent="0.35">
      <c r="B9" s="12" t="s">
        <v>19</v>
      </c>
      <c r="C9" s="13">
        <f ca="1">RANDBETWEEN(1,100)</f>
        <v>42</v>
      </c>
      <c r="D9" s="13">
        <f ca="1">RANDBETWEEN(1,100)+RANDBETWEEN(1,100)</f>
        <v>70</v>
      </c>
      <c r="E9" s="13">
        <f ca="1">RANDBETWEEN(1,100)+RANDBETWEEN(1,100)+RANDBETWEEN(1,100)</f>
        <v>151</v>
      </c>
      <c r="F9" s="13">
        <f ca="1">RANDBETWEEN(1,100)+RANDBETWEEN(1,100)+RANDBETWEEN(1,100)+RANDBETWEEN(1,100)</f>
        <v>161</v>
      </c>
      <c r="G9" s="13">
        <f ca="1">RANDBETWEEN(1,100)+RANDBETWEEN(1,100)+RANDBETWEEN(1,100)+RANDBETWEEN(1,100)+RANDBETWEEN(1,100)</f>
        <v>214</v>
      </c>
      <c r="H9" s="185">
        <f ca="1">RANDBETWEEN(1,100)+RANDBETWEEN(1,100)+RANDBETWEEN(1,100)+RANDBETWEEN(1,100)+RANDBETWEEN(1,100)+RANDBETWEEN(1,100)</f>
        <v>369</v>
      </c>
      <c r="I9" s="185">
        <f ca="1">RANDBETWEEN(1,100)+RANDBETWEEN(1,100)+RANDBETWEEN(1,100)+RANDBETWEEN(1,100)+RANDBETWEEN(1,100)+RANDBETWEEN(1,100)+RANDBETWEEN(1,100)</f>
        <v>412</v>
      </c>
      <c r="J9" s="185">
        <f ca="1">RANDBETWEEN(1,100)+RANDBETWEEN(1,100)+RANDBETWEEN(1,100)+RANDBETWEEN(1,100)+RANDBETWEEN(1,100)+RANDBETWEEN(1,100)+RANDBETWEEN(1,100)+RANDBETWEEN(1,100)</f>
        <v>395</v>
      </c>
      <c r="K9" s="185">
        <f ca="1">RANDBETWEEN(1,100)+RANDBETWEEN(1,100)+RANDBETWEEN(1,100)+RANDBETWEEN(1,100)+RANDBETWEEN(1,100)+RANDBETWEEN(1,100)+RANDBETWEEN(1,100)+RANDBETWEEN(1,100)+RANDBETWEEN(1,100)</f>
        <v>423</v>
      </c>
      <c r="L9" s="14">
        <f ca="1">RANDBETWEEN(1,100)+RANDBETWEEN(1,100)+RANDBETWEEN(1,100)+RANDBETWEEN(1,100)+RANDBETWEEN(1,100)+RANDBETWEEN(1,100)+RANDBETWEEN(1,100)+RANDBETWEEN(1,100)+RANDBETWEEN(1,100)+RANDBETWEEN(1,100)</f>
        <v>284</v>
      </c>
      <c r="P9" s="1"/>
      <c r="Q9" s="1"/>
      <c r="R9" s="1"/>
      <c r="S9" s="1"/>
      <c r="T9" s="1"/>
    </row>
    <row r="10" spans="1:20" ht="16.2" thickTop="1" x14ac:dyDescent="0.3">
      <c r="A10" s="1"/>
      <c r="C10" s="1"/>
      <c r="D10" s="1"/>
      <c r="E10" s="1"/>
      <c r="F10" s="1"/>
    </row>
    <row r="11" spans="1:20" x14ac:dyDescent="0.3">
      <c r="A11" s="1"/>
      <c r="C11" s="1"/>
      <c r="D11" s="1"/>
      <c r="E11" s="1"/>
      <c r="F11" s="1"/>
    </row>
    <row r="12" spans="1:20" x14ac:dyDescent="0.3">
      <c r="A12" s="1"/>
      <c r="C12" s="1"/>
      <c r="D12" s="1"/>
      <c r="E12" s="1"/>
      <c r="F12" s="1"/>
    </row>
    <row r="13" spans="1:20" x14ac:dyDescent="0.3">
      <c r="A13" s="1"/>
      <c r="C13" s="1"/>
      <c r="D13" s="1"/>
      <c r="E13" s="1"/>
      <c r="F13" s="1"/>
    </row>
    <row r="14" spans="1:20" x14ac:dyDescent="0.3">
      <c r="A14" s="1"/>
      <c r="C14" s="1"/>
      <c r="D14" s="1"/>
      <c r="E14" s="1"/>
      <c r="F14" s="1"/>
    </row>
    <row r="15" spans="1:20" x14ac:dyDescent="0.3">
      <c r="A15" s="1"/>
      <c r="C15" s="1"/>
      <c r="D15" s="1"/>
      <c r="E15" s="1"/>
      <c r="F15" s="1"/>
    </row>
    <row r="16" spans="1:20" x14ac:dyDescent="0.3">
      <c r="A16" s="1"/>
      <c r="C16" s="1"/>
      <c r="D16" s="1"/>
      <c r="E16" s="1"/>
      <c r="F16" s="1"/>
    </row>
    <row r="17" spans="1:26" x14ac:dyDescent="0.3">
      <c r="A17" s="1"/>
      <c r="C17" s="1"/>
      <c r="D17" s="1"/>
      <c r="E17" s="1"/>
      <c r="F17" s="1"/>
    </row>
    <row r="18" spans="1:26" x14ac:dyDescent="0.3">
      <c r="A18" s="1"/>
      <c r="C18" s="1"/>
      <c r="D18" s="1"/>
      <c r="E18" s="1"/>
      <c r="F18" s="1"/>
    </row>
    <row r="19" spans="1:26" x14ac:dyDescent="0.3">
      <c r="A19" s="1"/>
      <c r="C19" s="1"/>
      <c r="D19" s="1"/>
      <c r="E19" s="1"/>
      <c r="F19" s="1"/>
    </row>
    <row r="20" spans="1:26" x14ac:dyDescent="0.3">
      <c r="A20" s="1"/>
      <c r="C20" s="1"/>
      <c r="D20" s="1"/>
      <c r="E20" s="1"/>
      <c r="F20" s="1"/>
    </row>
    <row r="21" spans="1:26" x14ac:dyDescent="0.3">
      <c r="A21" s="1"/>
      <c r="C21" s="1"/>
      <c r="D21" s="1"/>
      <c r="E21" s="1"/>
      <c r="F21" s="1"/>
    </row>
    <row r="22" spans="1:26" x14ac:dyDescent="0.3">
      <c r="A22" s="1"/>
      <c r="C22" s="1"/>
      <c r="D22" s="1"/>
      <c r="E22" s="1"/>
      <c r="F22" s="1"/>
    </row>
    <row r="23" spans="1:26" x14ac:dyDescent="0.3">
      <c r="A23" s="1"/>
      <c r="C23" s="1"/>
      <c r="D23" s="1"/>
      <c r="E23" s="1"/>
      <c r="F23" s="1"/>
    </row>
    <row r="24" spans="1:26" x14ac:dyDescent="0.3">
      <c r="A24" s="1"/>
      <c r="C24" s="1"/>
      <c r="D24" s="1"/>
      <c r="E24" s="1"/>
      <c r="F24" s="1"/>
    </row>
    <row r="25" spans="1:26" x14ac:dyDescent="0.3">
      <c r="A25" s="1"/>
      <c r="C25" s="1"/>
      <c r="D25" s="1"/>
      <c r="E25" s="1"/>
      <c r="F25" s="1"/>
    </row>
    <row r="26" spans="1:26" x14ac:dyDescent="0.3">
      <c r="A26" s="1"/>
      <c r="C26" s="1"/>
      <c r="D26" s="1"/>
      <c r="E26" s="1"/>
      <c r="F26" s="1"/>
    </row>
    <row r="27" spans="1:26" x14ac:dyDescent="0.3">
      <c r="A27" s="1"/>
      <c r="C27" s="1"/>
      <c r="D27" s="1"/>
      <c r="E27" s="1"/>
      <c r="F27" s="1"/>
      <c r="X27" s="54"/>
      <c r="Y27" s="54"/>
      <c r="Z27" s="54"/>
    </row>
    <row r="28" spans="1:26" x14ac:dyDescent="0.3">
      <c r="A28" s="1"/>
      <c r="C28" s="1"/>
      <c r="D28" s="1"/>
      <c r="E28" s="1"/>
      <c r="F28" s="1"/>
      <c r="X28" s="54"/>
      <c r="Y28" s="54"/>
      <c r="Z28" s="54"/>
    </row>
    <row r="29" spans="1:26" x14ac:dyDescent="0.3">
      <c r="A29" s="1"/>
      <c r="C29" s="1"/>
      <c r="D29" s="1"/>
      <c r="E29" s="1"/>
      <c r="F29" s="1"/>
      <c r="U29" s="54"/>
      <c r="V29" s="54"/>
      <c r="W29" s="54"/>
      <c r="X29" s="54"/>
      <c r="Y29" s="54"/>
      <c r="Z29" s="54"/>
    </row>
    <row r="30" spans="1:26" x14ac:dyDescent="0.3">
      <c r="A30" s="1"/>
      <c r="C30" s="1"/>
      <c r="D30" s="1"/>
      <c r="E30" s="1"/>
      <c r="F30" s="1"/>
    </row>
    <row r="31" spans="1:2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1:2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">
      <c r="C34" s="1"/>
      <c r="D34" s="1"/>
      <c r="E34" s="1"/>
      <c r="F34" s="1"/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Initiative</vt:lpstr>
      <vt:lpstr>Spells</vt:lpstr>
      <vt:lpstr>Attacks</vt:lpstr>
      <vt:lpstr>Saves</vt:lpstr>
      <vt:lpstr>hps</vt:lpstr>
      <vt:lpstr>Rolls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D&amp;D Battle Tally</dc:title>
  <dc:creator>Alexis Álvarez</dc:creator>
  <cp:lastModifiedBy>Alexis Álvarez</cp:lastModifiedBy>
  <cp:lastPrinted>2020-03-11T08:04:14Z</cp:lastPrinted>
  <dcterms:created xsi:type="dcterms:W3CDTF">2014-01-30T16:13:23Z</dcterms:created>
  <dcterms:modified xsi:type="dcterms:W3CDTF">2022-10-23T17:01:59Z</dcterms:modified>
</cp:coreProperties>
</file>