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6FF0AAB8-B93A-4FC7-B0DF-68A391FDBBE4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9" l="1"/>
  <c r="N21" i="9" s="1"/>
  <c r="J21" i="9"/>
  <c r="W24" i="5"/>
  <c r="AB24" i="5" s="1"/>
  <c r="AC24" i="5" s="1"/>
  <c r="L21" i="9" l="1"/>
  <c r="K16" i="9"/>
  <c r="N16" i="9" s="1"/>
  <c r="J16" i="9"/>
  <c r="K15" i="9"/>
  <c r="N15" i="9" s="1"/>
  <c r="J15" i="9"/>
  <c r="D16" i="7"/>
  <c r="E16" i="7" s="1"/>
  <c r="D15" i="7"/>
  <c r="E15" i="7" s="1"/>
  <c r="D14" i="7"/>
  <c r="E14" i="7" s="1"/>
  <c r="K17" i="9"/>
  <c r="J17" i="9"/>
  <c r="K14" i="9"/>
  <c r="N14" i="9" s="1"/>
  <c r="J14" i="9"/>
  <c r="J18" i="9"/>
  <c r="K18" i="9"/>
  <c r="N18" i="9" s="1"/>
  <c r="W8" i="5"/>
  <c r="AB8" i="5" s="1"/>
  <c r="AC8" i="5" s="1"/>
  <c r="W7" i="5"/>
  <c r="AB7" i="5" s="1"/>
  <c r="AC7" i="5" s="1"/>
  <c r="D13" i="7"/>
  <c r="E13" i="7" s="1"/>
  <c r="D12" i="7"/>
  <c r="E12" i="7" s="1"/>
  <c r="D11" i="7"/>
  <c r="E11" i="7" s="1"/>
  <c r="K9" i="9"/>
  <c r="N9" i="9" s="1"/>
  <c r="J9" i="9"/>
  <c r="K8" i="9"/>
  <c r="N8" i="9" s="1"/>
  <c r="J8" i="9"/>
  <c r="K7" i="9"/>
  <c r="N7" i="9" s="1"/>
  <c r="J7" i="9"/>
  <c r="W20" i="5"/>
  <c r="AB20" i="5" s="1"/>
  <c r="AC20" i="5" s="1"/>
  <c r="W23" i="5"/>
  <c r="AB23" i="5" s="1"/>
  <c r="AC23" i="5" s="1"/>
  <c r="W22" i="5"/>
  <c r="AB22" i="5" s="1"/>
  <c r="AC22" i="5" s="1"/>
  <c r="L16" i="9" l="1"/>
  <c r="L15" i="9"/>
  <c r="L17" i="9"/>
  <c r="N17" i="9"/>
  <c r="L14" i="9"/>
  <c r="L18" i="9"/>
  <c r="L8" i="9"/>
  <c r="L9" i="9"/>
  <c r="L7" i="9"/>
  <c r="K12" i="9"/>
  <c r="N12" i="9" s="1"/>
  <c r="J12" i="9"/>
  <c r="K11" i="9"/>
  <c r="N11" i="9" s="1"/>
  <c r="J11" i="9"/>
  <c r="K10" i="9"/>
  <c r="N10" i="9" s="1"/>
  <c r="J10" i="9"/>
  <c r="K13" i="9"/>
  <c r="N13" i="9" s="1"/>
  <c r="J13" i="9"/>
  <c r="D10" i="7"/>
  <c r="E10" i="7" s="1"/>
  <c r="D9" i="7"/>
  <c r="E9" i="7" s="1"/>
  <c r="D8" i="7"/>
  <c r="E8" i="7" s="1"/>
  <c r="E5" i="1"/>
  <c r="K24" i="9"/>
  <c r="N24" i="9" s="1"/>
  <c r="J24" i="9"/>
  <c r="E4" i="5"/>
  <c r="C4" i="5"/>
  <c r="W2" i="5"/>
  <c r="W3" i="5"/>
  <c r="W4" i="5"/>
  <c r="AB4" i="5" s="1"/>
  <c r="AC4" i="5" s="1"/>
  <c r="W5" i="5"/>
  <c r="AB5" i="5" s="1"/>
  <c r="AC5" i="5" s="1"/>
  <c r="W6" i="5"/>
  <c r="W9" i="5"/>
  <c r="W10" i="5"/>
  <c r="W11" i="5"/>
  <c r="W12" i="5"/>
  <c r="W13" i="5"/>
  <c r="W14" i="5"/>
  <c r="W15" i="5"/>
  <c r="W16" i="5"/>
  <c r="W17" i="5"/>
  <c r="W18" i="5"/>
  <c r="W19" i="5"/>
  <c r="W21" i="5"/>
  <c r="W25" i="5"/>
  <c r="D7" i="7"/>
  <c r="E7" i="7" s="1"/>
  <c r="D6" i="7"/>
  <c r="E6" i="7" s="1"/>
  <c r="D5" i="7"/>
  <c r="E5" i="7" s="1"/>
  <c r="K6" i="9"/>
  <c r="N6" i="9" s="1"/>
  <c r="J6" i="9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10"/>
  <c r="K4" i="10" s="1"/>
  <c r="J7" i="10"/>
  <c r="K7" i="10" s="1"/>
  <c r="L10" i="9" l="1"/>
  <c r="L12" i="9"/>
  <c r="L11" i="9"/>
  <c r="L13" i="9"/>
  <c r="L24" i="9"/>
  <c r="L6" i="9"/>
  <c r="K22" i="9"/>
  <c r="N22" i="9" s="1"/>
  <c r="J22" i="9"/>
  <c r="K23" i="9"/>
  <c r="N23" i="9" s="1"/>
  <c r="J23" i="9"/>
  <c r="K20" i="9"/>
  <c r="N20" i="9" s="1"/>
  <c r="J20" i="9"/>
  <c r="AB25" i="5"/>
  <c r="AC25" i="5" s="1"/>
  <c r="J4" i="9"/>
  <c r="K4" i="9"/>
  <c r="N4" i="9" s="1"/>
  <c r="E4" i="1"/>
  <c r="D4" i="7"/>
  <c r="E4" i="7" s="1"/>
  <c r="D3" i="7"/>
  <c r="E3" i="7" s="1"/>
  <c r="D2" i="7"/>
  <c r="E2" i="7" s="1"/>
  <c r="AB21" i="5"/>
  <c r="AC21" i="5" s="1"/>
  <c r="AB19" i="5"/>
  <c r="AC19" i="5" s="1"/>
  <c r="AB18" i="5"/>
  <c r="AC18" i="5" s="1"/>
  <c r="AB17" i="5"/>
  <c r="AC17" i="5" s="1"/>
  <c r="AB16" i="5"/>
  <c r="AC16" i="5" s="1"/>
  <c r="AB15" i="5"/>
  <c r="AC15" i="5" s="1"/>
  <c r="AB14" i="5"/>
  <c r="AC14" i="5" s="1"/>
  <c r="AB13" i="5"/>
  <c r="AC13" i="5" s="1"/>
  <c r="AB12" i="5"/>
  <c r="AC12" i="5" s="1"/>
  <c r="L22" i="9" l="1"/>
  <c r="L23" i="9"/>
  <c r="L20" i="9"/>
  <c r="L4" i="9"/>
  <c r="AB10" i="5"/>
  <c r="AC10" i="5" s="1"/>
  <c r="AB11" i="5"/>
  <c r="AC11" i="5" s="1"/>
  <c r="J2" i="9"/>
  <c r="K2" i="9"/>
  <c r="N2" i="9" s="1"/>
  <c r="J3" i="9"/>
  <c r="K3" i="9"/>
  <c r="N3" i="9" s="1"/>
  <c r="K19" i="9"/>
  <c r="N19" i="9" s="1"/>
  <c r="J19" i="9"/>
  <c r="D8" i="1"/>
  <c r="L3" i="9" l="1"/>
  <c r="L2" i="9"/>
  <c r="L19" i="9"/>
  <c r="C3" i="5"/>
  <c r="J16" i="10" l="1"/>
  <c r="K16" i="10" s="1"/>
  <c r="M16" i="10" s="1"/>
  <c r="E3" i="5" l="1"/>
  <c r="K5" i="9" l="1"/>
  <c r="N5" i="9" s="1"/>
  <c r="J5" i="9"/>
  <c r="L5" i="9" l="1"/>
  <c r="J11" i="10"/>
  <c r="K11" i="10" s="1"/>
  <c r="M11" i="10"/>
  <c r="AB6" i="5"/>
  <c r="AC6" i="5" s="1"/>
  <c r="J10" i="10"/>
  <c r="K10" i="10" s="1"/>
  <c r="M10" i="10" s="1"/>
  <c r="AB9" i="5" l="1"/>
  <c r="AC9" i="5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/>
  <c r="K5" i="10" s="1"/>
  <c r="M5" i="10" s="1"/>
  <c r="J9" i="10" l="1"/>
  <c r="K9" i="10" s="1"/>
  <c r="M9" i="10" s="1"/>
  <c r="J13" i="10" l="1"/>
  <c r="K13" i="10" s="1"/>
  <c r="M13" i="10" s="1"/>
  <c r="J12" i="10"/>
  <c r="K12" i="10" s="1"/>
  <c r="M12" i="10" s="1"/>
  <c r="E3" i="1" l="1"/>
  <c r="J7" i="1" l="1"/>
  <c r="N8" i="1"/>
  <c r="I8" i="1" l="1"/>
  <c r="I7" i="1"/>
  <c r="I9" i="1" s="1"/>
  <c r="M13" i="1" s="1"/>
  <c r="I10" i="1" l="1"/>
  <c r="M14" i="1" s="1"/>
  <c r="M15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0" i="1" l="1"/>
  <c r="M8" i="1"/>
  <c r="M9" i="1"/>
  <c r="M7" i="10" l="1"/>
  <c r="J8" i="10" l="1"/>
  <c r="K8" i="10" s="1"/>
  <c r="M8" i="10" s="1"/>
  <c r="J3" i="10" l="1"/>
  <c r="K3" i="10" s="1"/>
  <c r="M3" i="10" s="1"/>
  <c r="J6" i="10"/>
  <c r="K6" i="10" s="1"/>
  <c r="M6" i="10" s="1"/>
  <c r="T1" i="10" l="1"/>
  <c r="J2" i="10" l="1"/>
  <c r="K2" i="10" s="1"/>
  <c r="M2" i="10" s="1"/>
  <c r="M4" i="10" l="1"/>
  <c r="AB3" i="5" l="1"/>
  <c r="AC3" i="5" s="1"/>
  <c r="E2" i="1" l="1"/>
  <c r="E6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  <comment ref="C4" authorId="0" shapeId="0" xr:uid="{0AE2FD2E-EE88-4AA9-A4FB-C9E1438670C3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4" authorId="0" shapeId="0" xr:uid="{B0A2B3E9-7330-43E7-9DC4-6BD240626586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4" authorId="0" shapeId="0" xr:uid="{3B1D990F-C478-47A4-AB97-DDA1C51331FA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</commentList>
</comments>
</file>

<file path=xl/sharedStrings.xml><?xml version="1.0" encoding="utf-8"?>
<sst xmlns="http://schemas.openxmlformats.org/spreadsheetml/2006/main" count="448" uniqueCount="179">
  <si>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</si>
  <si>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</si>
  <si>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</si>
  <si>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</si>
  <si>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</si>
  <si>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</si>
  <si>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</si>
  <si>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</si>
  <si>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</si>
  <si>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</si>
  <si>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</si>
  <si>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</si>
  <si>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</si>
  <si>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</si>
  <si>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</si>
  <si>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</si>
  <si>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</si>
  <si>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</si>
  <si>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</si>
  <si>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</si>
  <si>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</si>
  <si>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</si>
  <si>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</si>
  <si>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</si>
  <si>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</si>
  <si>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</si>
  <si>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</si>
  <si>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</si>
  <si>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</si>
  <si>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</si>
  <si>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</si>
  <si>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</si>
  <si>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</si>
  <si>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</si>
  <si>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</si>
  <si>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</si>
  <si>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</si>
  <si>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</si>
  <si>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</si>
  <si>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</si>
  <si>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</si>
  <si>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</si>
  <si>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</si>
  <si>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</si>
  <si>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</si>
  <si>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</si>
  <si>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</si>
  <si>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</si>
  <si>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</si>
  <si>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</si>
  <si>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</si>
  <si>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</si>
  <si>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</si>
  <si>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</si>
  <si>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</si>
  <si>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</si>
  <si>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</si>
  <si>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</si>
  <si>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</si>
  <si>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</si>
  <si>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</si>
  <si>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</si>
  <si>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</si>
  <si>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</si>
  <si>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</si>
  <si>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</si>
  <si>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</si>
  <si>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</si>
  <si>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</si>
  <si>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</si>
  <si>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</si>
  <si>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</si>
  <si>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</si>
  <si>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</si>
  <si>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</si>
  <si>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</si>
  <si>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</si>
  <si>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</si>
  <si>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</si>
  <si>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</si>
  <si>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</si>
  <si>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</si>
  <si>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</si>
  <si>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</si>
  <si>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</si>
  <si>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</si>
  <si>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</si>
  <si>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</si>
  <si>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</si>
  <si>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</si>
  <si>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</si>
  <si>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</si>
  <si>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</si>
  <si>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</si>
  <si>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</si>
  <si>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</si>
  <si>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</si>
  <si>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</si>
  <si>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</si>
  <si>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</si>
  <si>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</si>
  <si>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</si>
  <si>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</si>
  <si>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</si>
  <si>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</si>
  <si>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</si>
  <si>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</si>
  <si>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</si>
  <si>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</si>
  <si>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</si>
  <si>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</si>
  <si>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</si>
  <si>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</si>
  <si>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</si>
  <si>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</si>
  <si>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</si>
  <si>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</si>
  <si>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</si>
  <si>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</si>
  <si>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Tenser’s Floating Disc</t>
  </si>
  <si>
    <t>Mage Armor</t>
  </si>
  <si>
    <t>Summon Monster II</t>
  </si>
  <si>
    <t>Celestial riding dog</t>
  </si>
  <si>
    <t>1d6+3</t>
  </si>
  <si>
    <t>Bless</t>
  </si>
  <si>
    <t>Akilesh</t>
  </si>
  <si>
    <t>Sanctuary</t>
  </si>
  <si>
    <t>Kuo-toa Skeleton (created)</t>
  </si>
  <si>
    <t>Kuo-Toa Skeleton</t>
  </si>
  <si>
    <t>bludgeoning</t>
  </si>
  <si>
    <t>Claw 1</t>
  </si>
  <si>
    <t>Claw 2</t>
  </si>
  <si>
    <t>Javelin</t>
  </si>
  <si>
    <t>1d4+1</t>
  </si>
  <si>
    <t>Zvetlana</t>
  </si>
  <si>
    <t>Assassin Vine</t>
  </si>
  <si>
    <t>Slam</t>
  </si>
  <si>
    <t>1d6+7</t>
  </si>
  <si>
    <t>R10</t>
  </si>
  <si>
    <t>1d6+7 Constrict</t>
  </si>
  <si>
    <t>Bloodfire Ooze</t>
  </si>
  <si>
    <t>Night Twist</t>
  </si>
  <si>
    <t>Shaedlings</t>
  </si>
  <si>
    <t>MM V</t>
  </si>
  <si>
    <t>MM III</t>
  </si>
  <si>
    <t>Plague Brush</t>
  </si>
  <si>
    <t>Enemies</t>
  </si>
  <si>
    <t>Favored Soul of Lurue</t>
  </si>
  <si>
    <t>Wereserpent Aristocrat</t>
  </si>
  <si>
    <t>MM I</t>
  </si>
  <si>
    <t>MM III, nerfed</t>
  </si>
  <si>
    <t>Shaedling</t>
  </si>
  <si>
    <t>1d10+1</t>
  </si>
  <si>
    <t>1d6+1</t>
  </si>
  <si>
    <t>cold iron</t>
  </si>
  <si>
    <t>1d6</t>
  </si>
  <si>
    <t>Gossamer Crossbow +1</t>
  </si>
  <si>
    <t>Gossamer Quarterstaff +1</t>
  </si>
  <si>
    <t>Gossamer Javelin</t>
  </si>
  <si>
    <t>Shaedling Xbow 1</t>
  </si>
  <si>
    <t>Shaedling Xbow 2</t>
  </si>
  <si>
    <t>Shaedling Xbow 3</t>
  </si>
  <si>
    <t>Light Crossbow +2</t>
  </si>
  <si>
    <t>1d8+2</t>
  </si>
  <si>
    <t>Shaedling Leader</t>
  </si>
  <si>
    <t>Bloodire Ooze</t>
  </si>
  <si>
    <t>1d8+10+2d6 fire</t>
  </si>
  <si>
    <t>Spiked Club +1</t>
  </si>
  <si>
    <t>1d8+1+3</t>
  </si>
  <si>
    <t>Chaav’s Laugh</t>
  </si>
  <si>
    <t>Summon Babau Demon</t>
  </si>
  <si>
    <t>Babau</t>
  </si>
  <si>
    <t>1d6+5</t>
  </si>
  <si>
    <t>1d6+2</t>
  </si>
  <si>
    <t>Sneak Attack +2d6</t>
  </si>
  <si>
    <t>cold iron/good</t>
  </si>
  <si>
    <t>Shaedling Xbow 4</t>
  </si>
  <si>
    <t>FH</t>
  </si>
  <si>
    <t>Heavy Crossbow 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</si>
</sst>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0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31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FF0066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24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14</c:v>
                </c:pt>
                <c:pt idx="7">
                  <c:v>24</c:v>
                </c:pt>
                <c:pt idx="8">
                  <c:v>16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14</c:v>
                </c:pt>
                <c:pt idx="5">
                  <c:v>20</c:v>
                </c:pt>
                <c:pt idx="6">
                  <c:v>23</c:v>
                </c:pt>
                <c:pt idx="7">
                  <c:v>29</c:v>
                </c:pt>
                <c:pt idx="8">
                  <c:v>24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27</c:v>
                </c:pt>
                <c:pt idx="4">
                  <c:v>27</c:v>
                </c:pt>
                <c:pt idx="5">
                  <c:v>19</c:v>
                </c:pt>
                <c:pt idx="6">
                  <c:v>35</c:v>
                </c:pt>
                <c:pt idx="7">
                  <c:v>42</c:v>
                </c:pt>
                <c:pt idx="8">
                  <c:v>42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14</c:v>
                </c:pt>
                <c:pt idx="3">
                  <c:v>17</c:v>
                </c:pt>
                <c:pt idx="4">
                  <c:v>24</c:v>
                </c:pt>
                <c:pt idx="5">
                  <c:v>24</c:v>
                </c:pt>
                <c:pt idx="6">
                  <c:v>27</c:v>
                </c:pt>
                <c:pt idx="7">
                  <c:v>49</c:v>
                </c:pt>
                <c:pt idx="8">
                  <c:v>49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28</c:v>
                </c:pt>
                <c:pt idx="4">
                  <c:v>30</c:v>
                </c:pt>
                <c:pt idx="5">
                  <c:v>48</c:v>
                </c:pt>
                <c:pt idx="6">
                  <c:v>58</c:v>
                </c:pt>
                <c:pt idx="7">
                  <c:v>61</c:v>
                </c:pt>
                <c:pt idx="8">
                  <c:v>53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34</c:v>
                </c:pt>
                <c:pt idx="2">
                  <c:v>37</c:v>
                </c:pt>
                <c:pt idx="3">
                  <c:v>50</c:v>
                </c:pt>
                <c:pt idx="4">
                  <c:v>54</c:v>
                </c:pt>
                <c:pt idx="5">
                  <c:v>65</c:v>
                </c:pt>
                <c:pt idx="6">
                  <c:v>71</c:v>
                </c:pt>
                <c:pt idx="7">
                  <c:v>93</c:v>
                </c:pt>
                <c:pt idx="8">
                  <c:v>111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14</c:v>
                </c:pt>
                <c:pt idx="5">
                  <c:v>17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17</c:v>
                </c:pt>
                <c:pt idx="3">
                  <c:v>27</c:v>
                </c:pt>
                <c:pt idx="4">
                  <c:v>17</c:v>
                </c:pt>
                <c:pt idx="5">
                  <c:v>28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27</c:v>
                </c:pt>
                <c:pt idx="4">
                  <c:v>24</c:v>
                </c:pt>
                <c:pt idx="5">
                  <c:v>30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19</c:v>
                </c:pt>
                <c:pt idx="4">
                  <c:v>24</c:v>
                </c:pt>
                <c:pt idx="5">
                  <c:v>48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23</c:v>
                </c:pt>
                <c:pt idx="3">
                  <c:v>35</c:v>
                </c:pt>
                <c:pt idx="4">
                  <c:v>27</c:v>
                </c:pt>
                <c:pt idx="5">
                  <c:v>58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13</c:v>
                </c:pt>
                <c:pt idx="1">
                  <c:v>24</c:v>
                </c:pt>
                <c:pt idx="2">
                  <c:v>29</c:v>
                </c:pt>
                <c:pt idx="3">
                  <c:v>42</c:v>
                </c:pt>
                <c:pt idx="4">
                  <c:v>49</c:v>
                </c:pt>
                <c:pt idx="5">
                  <c:v>61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24</c:v>
                </c:pt>
                <c:pt idx="1">
                  <c:v>16</c:v>
                </c:pt>
                <c:pt idx="2">
                  <c:v>24</c:v>
                </c:pt>
                <c:pt idx="3">
                  <c:v>42</c:v>
                </c:pt>
                <c:pt idx="4">
                  <c:v>49</c:v>
                </c:pt>
                <c:pt idx="5">
                  <c:v>53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33</c:v>
                </c:pt>
                <c:pt idx="2">
                  <c:v>22</c:v>
                </c:pt>
                <c:pt idx="3">
                  <c:v>60</c:v>
                </c:pt>
                <c:pt idx="4">
                  <c:v>52</c:v>
                </c:pt>
                <c:pt idx="5">
                  <c:v>64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24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14</c:v>
                </c:pt>
                <c:pt idx="7">
                  <c:v>24</c:v>
                </c:pt>
                <c:pt idx="8">
                  <c:v>16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14</c:v>
                </c:pt>
                <c:pt idx="5">
                  <c:v>20</c:v>
                </c:pt>
                <c:pt idx="6">
                  <c:v>23</c:v>
                </c:pt>
                <c:pt idx="7">
                  <c:v>29</c:v>
                </c:pt>
                <c:pt idx="8">
                  <c:v>24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27</c:v>
                </c:pt>
                <c:pt idx="4">
                  <c:v>27</c:v>
                </c:pt>
                <c:pt idx="5">
                  <c:v>19</c:v>
                </c:pt>
                <c:pt idx="6">
                  <c:v>35</c:v>
                </c:pt>
                <c:pt idx="7">
                  <c:v>42</c:v>
                </c:pt>
                <c:pt idx="8">
                  <c:v>42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14</c:v>
                </c:pt>
                <c:pt idx="3">
                  <c:v>17</c:v>
                </c:pt>
                <c:pt idx="4">
                  <c:v>24</c:v>
                </c:pt>
                <c:pt idx="5">
                  <c:v>24</c:v>
                </c:pt>
                <c:pt idx="6">
                  <c:v>27</c:v>
                </c:pt>
                <c:pt idx="7">
                  <c:v>49</c:v>
                </c:pt>
                <c:pt idx="8">
                  <c:v>49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28</c:v>
                </c:pt>
                <c:pt idx="4">
                  <c:v>30</c:v>
                </c:pt>
                <c:pt idx="5">
                  <c:v>48</c:v>
                </c:pt>
                <c:pt idx="6">
                  <c:v>58</c:v>
                </c:pt>
                <c:pt idx="7">
                  <c:v>61</c:v>
                </c:pt>
                <c:pt idx="8">
                  <c:v>53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34</c:v>
                </c:pt>
                <c:pt idx="2">
                  <c:v>37</c:v>
                </c:pt>
                <c:pt idx="3">
                  <c:v>50</c:v>
                </c:pt>
                <c:pt idx="4">
                  <c:v>54</c:v>
                </c:pt>
                <c:pt idx="5">
                  <c:v>65</c:v>
                </c:pt>
                <c:pt idx="6">
                  <c:v>71</c:v>
                </c:pt>
                <c:pt idx="7">
                  <c:v>93</c:v>
                </c:pt>
                <c:pt idx="8">
                  <c:v>111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zoomScaleNormal="100" workbookViewId="0"/>
  </sheetViews>
  <sheetFormatPr defaultRowHeight="15.6" x14ac:dyDescent="0.3"/>
  <cols>
    <col min="1" max="1" width="10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4.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58" t="s">
        <v>0</v>
      </c>
      <c r="B1" s="158" t="s">
        <v>1</v>
      </c>
      <c r="C1" s="158" t="s">
        <v>2</v>
      </c>
      <c r="D1" s="159" t="s">
        <v>3</v>
      </c>
      <c r="E1" s="37" t="s">
        <v>4</v>
      </c>
      <c r="F1" s="158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65" t="s">
        <v>104</v>
      </c>
      <c r="B2" s="65">
        <v>1</v>
      </c>
      <c r="C2" s="44">
        <v>2</v>
      </c>
      <c r="D2" s="45">
        <v>15</v>
      </c>
      <c r="E2" s="44">
        <f>SUM(C2:D2)</f>
        <v>17</v>
      </c>
      <c r="F2" s="44" t="s">
        <v>5</v>
      </c>
      <c r="H2" s="66" t="s">
        <v>0</v>
      </c>
      <c r="I2" s="67" t="s">
        <v>20</v>
      </c>
      <c r="J2" s="68" t="s">
        <v>105</v>
      </c>
      <c r="L2" s="123" t="s">
        <v>0</v>
      </c>
      <c r="M2" s="124" t="s">
        <v>81</v>
      </c>
      <c r="N2" s="125" t="s">
        <v>63</v>
      </c>
    </row>
    <row r="3" spans="1:14" x14ac:dyDescent="0.3">
      <c r="A3" s="143" t="s">
        <v>146</v>
      </c>
      <c r="B3" s="143">
        <v>2</v>
      </c>
      <c r="C3" s="44">
        <v>0</v>
      </c>
      <c r="D3" s="45">
        <v>15</v>
      </c>
      <c r="E3" s="44">
        <f>SUM(C3:D3)</f>
        <v>15</v>
      </c>
      <c r="F3" s="44" t="s">
        <v>5</v>
      </c>
      <c r="H3" s="69" t="s">
        <v>104</v>
      </c>
      <c r="I3" s="65">
        <v>10</v>
      </c>
      <c r="J3" s="70" t="s">
        <v>116</v>
      </c>
      <c r="L3" s="126" t="s">
        <v>142</v>
      </c>
      <c r="M3" s="113">
        <v>5</v>
      </c>
      <c r="N3" s="127" t="s">
        <v>143</v>
      </c>
    </row>
    <row r="4" spans="1:14" x14ac:dyDescent="0.3">
      <c r="A4" s="58" t="s">
        <v>125</v>
      </c>
      <c r="B4" s="58">
        <v>1</v>
      </c>
      <c r="C4" s="44">
        <v>2</v>
      </c>
      <c r="D4" s="45">
        <v>11</v>
      </c>
      <c r="E4" s="44">
        <f>SUM(C4:D4)</f>
        <v>13</v>
      </c>
      <c r="F4" s="44" t="s">
        <v>5</v>
      </c>
      <c r="H4" s="175" t="s">
        <v>125</v>
      </c>
      <c r="I4" s="58">
        <v>10</v>
      </c>
      <c r="J4" s="183" t="s">
        <v>147</v>
      </c>
      <c r="L4" s="126" t="s">
        <v>135</v>
      </c>
      <c r="M4" s="113">
        <v>3</v>
      </c>
      <c r="N4" s="127" t="s">
        <v>149</v>
      </c>
    </row>
    <row r="5" spans="1:14" x14ac:dyDescent="0.3">
      <c r="A5" s="58" t="s">
        <v>134</v>
      </c>
      <c r="B5" s="58">
        <v>1</v>
      </c>
      <c r="C5" s="44">
        <v>4</v>
      </c>
      <c r="D5" s="45">
        <v>11</v>
      </c>
      <c r="E5" s="44">
        <f>SUM(C5:D5)</f>
        <v>15</v>
      </c>
      <c r="F5" s="44" t="s">
        <v>5</v>
      </c>
      <c r="H5" s="175" t="s">
        <v>134</v>
      </c>
      <c r="I5" s="58">
        <v>10</v>
      </c>
      <c r="J5" s="183" t="s">
        <v>148</v>
      </c>
      <c r="L5" s="126" t="s">
        <v>145</v>
      </c>
      <c r="M5" s="113">
        <v>7</v>
      </c>
      <c r="N5" s="127" t="s">
        <v>150</v>
      </c>
    </row>
    <row r="6" spans="1:14" ht="16.2" thickBot="1" x14ac:dyDescent="0.35">
      <c r="A6" s="65" t="s">
        <v>97</v>
      </c>
      <c r="B6" s="65">
        <v>1</v>
      </c>
      <c r="C6" s="44">
        <v>3</v>
      </c>
      <c r="D6" s="45">
        <v>10</v>
      </c>
      <c r="E6" s="44">
        <f>SUM(C6:D6)</f>
        <v>13</v>
      </c>
      <c r="F6" s="44" t="s">
        <v>95</v>
      </c>
      <c r="H6" s="172" t="s">
        <v>97</v>
      </c>
      <c r="I6" s="173">
        <v>10</v>
      </c>
      <c r="J6" s="174" t="s">
        <v>103</v>
      </c>
      <c r="L6" s="126" t="s">
        <v>140</v>
      </c>
      <c r="M6" s="113">
        <v>7</v>
      </c>
      <c r="N6" s="127" t="s">
        <v>144</v>
      </c>
    </row>
    <row r="7" spans="1:14" ht="16.2" thickBot="1" x14ac:dyDescent="0.35">
      <c r="H7" s="71" t="s">
        <v>21</v>
      </c>
      <c r="I7" s="72">
        <f>SUM(I3:I6)</f>
        <v>40</v>
      </c>
      <c r="J7" s="170" t="str">
        <f>CONCATENATE("Average Level: ",ROUND(AVERAGE(I3:I6),0))</f>
        <v>Average Level: 10</v>
      </c>
      <c r="L7" s="166" t="s">
        <v>141</v>
      </c>
      <c r="M7" s="167">
        <v>12</v>
      </c>
      <c r="N7" s="168" t="s">
        <v>150</v>
      </c>
    </row>
    <row r="8" spans="1:14" x14ac:dyDescent="0.3">
      <c r="D8" s="45">
        <f t="shared" ref="D8" ca="1" si="0">RANDBETWEEN(1,20)</f>
        <v>15</v>
      </c>
      <c r="H8" s="71" t="s">
        <v>22</v>
      </c>
      <c r="I8" s="72">
        <f>COUNT(I3:I6)</f>
        <v>4</v>
      </c>
      <c r="J8" s="73"/>
      <c r="L8" s="128" t="s">
        <v>21</v>
      </c>
      <c r="M8" s="157">
        <f>SUM(M3:M7)</f>
        <v>34</v>
      </c>
      <c r="N8" s="171" t="str">
        <f>CONCATENATE("Average Level: ",ROUND(AVERAGE(M3:M7),0))</f>
        <v>Average Level: 7</v>
      </c>
    </row>
    <row r="9" spans="1:14" x14ac:dyDescent="0.3">
      <c r="B9" s="43"/>
      <c r="C9" s="43"/>
      <c r="D9" s="43"/>
      <c r="E9" s="43"/>
      <c r="F9" s="43"/>
      <c r="H9" s="71" t="s">
        <v>24</v>
      </c>
      <c r="I9" s="74">
        <f>I7/4</f>
        <v>10</v>
      </c>
      <c r="J9" s="70" t="s">
        <v>25</v>
      </c>
      <c r="L9" s="128" t="s">
        <v>94</v>
      </c>
      <c r="M9" s="129">
        <f>AVERAGE(M3:M7)</f>
        <v>6.8</v>
      </c>
      <c r="N9" s="127"/>
    </row>
    <row r="10" spans="1:14" ht="16.2" thickBot="1" x14ac:dyDescent="0.35">
      <c r="H10" s="75" t="s">
        <v>26</v>
      </c>
      <c r="I10" s="76">
        <f>I9*2</f>
        <v>20</v>
      </c>
      <c r="J10" s="77" t="s">
        <v>27</v>
      </c>
      <c r="L10" s="130" t="s">
        <v>22</v>
      </c>
      <c r="M10" s="131">
        <f>COUNT(M3:M7)</f>
        <v>5</v>
      </c>
      <c r="N10" s="132"/>
    </row>
    <row r="11" spans="1:14" ht="16.2" thickTop="1" x14ac:dyDescent="0.3"/>
    <row r="12" spans="1:14" x14ac:dyDescent="0.3">
      <c r="N12" s="78"/>
    </row>
    <row r="13" spans="1:14" x14ac:dyDescent="0.3">
      <c r="L13" s="79" t="s">
        <v>28</v>
      </c>
      <c r="M13" s="80">
        <f>I9</f>
        <v>10</v>
      </c>
      <c r="N13" s="78"/>
    </row>
    <row r="14" spans="1:14" x14ac:dyDescent="0.3">
      <c r="L14" s="79" t="s">
        <v>29</v>
      </c>
      <c r="M14" s="80">
        <f>I10</f>
        <v>20</v>
      </c>
      <c r="N14" s="78"/>
    </row>
    <row r="15" spans="1:14" x14ac:dyDescent="0.3">
      <c r="L15" s="79" t="s">
        <v>30</v>
      </c>
      <c r="M15" s="80">
        <f>I7</f>
        <v>40</v>
      </c>
      <c r="N15" s="78"/>
    </row>
    <row r="17" spans="12:13" x14ac:dyDescent="0.3">
      <c r="L17" s="81" t="s">
        <v>31</v>
      </c>
      <c r="M17" s="80">
        <f>M8</f>
        <v>34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7">
    <cfRule type="cellIs" dxfId="313" priority="1434" operator="greaterThan">
      <formula>$M$15</formula>
    </cfRule>
    <cfRule type="cellIs" dxfId="312" priority="1435" operator="between">
      <formula>$M$14</formula>
      <formula>$M$15</formula>
    </cfRule>
    <cfRule type="cellIs" dxfId="311" priority="1436" operator="between">
      <formula>$M$13</formula>
      <formula>$M$14</formula>
    </cfRule>
    <cfRule type="cellIs" dxfId="310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63" t="s">
        <v>70</v>
      </c>
      <c r="B1" s="163" t="s">
        <v>71</v>
      </c>
      <c r="C1" s="163" t="s">
        <v>72</v>
      </c>
      <c r="D1" s="163" t="s">
        <v>73</v>
      </c>
      <c r="E1" s="163" t="s">
        <v>92</v>
      </c>
      <c r="F1" s="163" t="s">
        <v>91</v>
      </c>
      <c r="G1" s="163" t="s">
        <v>90</v>
      </c>
      <c r="H1" s="163" t="s">
        <v>89</v>
      </c>
      <c r="I1" s="163" t="s">
        <v>93</v>
      </c>
      <c r="J1" s="163" t="s">
        <v>74</v>
      </c>
      <c r="K1" s="163" t="s">
        <v>75</v>
      </c>
      <c r="L1" s="163" t="s">
        <v>76</v>
      </c>
      <c r="M1" s="163" t="s">
        <v>77</v>
      </c>
      <c r="O1" s="147" t="s">
        <v>78</v>
      </c>
      <c r="P1" s="62">
        <v>1</v>
      </c>
      <c r="Q1" s="148" t="s">
        <v>100</v>
      </c>
      <c r="R1" s="149">
        <v>0.5</v>
      </c>
      <c r="S1" s="150" t="s">
        <v>101</v>
      </c>
      <c r="T1" s="149">
        <f>R1+((P1)/(24*60*10))</f>
        <v>0.50006944444444446</v>
      </c>
    </row>
    <row r="2" spans="1:20" ht="16.8" x14ac:dyDescent="0.3">
      <c r="A2" s="162" t="s">
        <v>104</v>
      </c>
      <c r="B2" s="87" t="s">
        <v>118</v>
      </c>
      <c r="C2" s="87"/>
      <c r="D2" s="53">
        <v>8</v>
      </c>
      <c r="E2" s="160" t="s">
        <v>79</v>
      </c>
      <c r="F2" s="160" t="s">
        <v>114</v>
      </c>
      <c r="G2" s="160" t="s">
        <v>79</v>
      </c>
      <c r="H2" s="160" t="s">
        <v>79</v>
      </c>
      <c r="I2" s="87"/>
      <c r="J2" s="87">
        <f t="shared" ref="J2:J16" si="0">IF($E2="þ",$D2,IF($F2="þ",($D2*10),IF($G2="þ",($D2*100),IF($H2="þ",($D2*600),$I2))))</f>
        <v>80</v>
      </c>
      <c r="K2" s="87">
        <f t="shared" ref="K2" si="1">J2+C2</f>
        <v>80</v>
      </c>
      <c r="L2" s="54" t="s">
        <v>79</v>
      </c>
      <c r="M2" s="161" t="str">
        <f t="shared" ref="M2:M8" si="2">IF(C2="","",IF(K2&lt;=$P$1,"þ","q"))</f>
        <v/>
      </c>
    </row>
    <row r="3" spans="1:20" ht="16.8" x14ac:dyDescent="0.3">
      <c r="A3" s="138" t="s">
        <v>104</v>
      </c>
      <c r="B3" s="53" t="s">
        <v>121</v>
      </c>
      <c r="C3" s="53">
        <v>19</v>
      </c>
      <c r="D3" s="53">
        <v>8</v>
      </c>
      <c r="E3" s="54" t="s">
        <v>114</v>
      </c>
      <c r="F3" s="160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8</v>
      </c>
      <c r="K3" s="53">
        <f t="shared" ref="K3:K4" si="3">J3+C3</f>
        <v>27</v>
      </c>
      <c r="L3" s="54" t="s">
        <v>114</v>
      </c>
      <c r="M3" s="55" t="str">
        <f t="shared" si="2"/>
        <v>q</v>
      </c>
    </row>
    <row r="4" spans="1:20" ht="16.8" x14ac:dyDescent="0.3">
      <c r="A4" s="138" t="s">
        <v>104</v>
      </c>
      <c r="B4" s="165" t="s">
        <v>126</v>
      </c>
      <c r="C4" s="53">
        <v>17</v>
      </c>
      <c r="D4" s="53">
        <v>8</v>
      </c>
      <c r="E4" s="54" t="s">
        <v>114</v>
      </c>
      <c r="F4" s="54" t="s">
        <v>79</v>
      </c>
      <c r="G4" s="54" t="s">
        <v>79</v>
      </c>
      <c r="H4" s="54" t="s">
        <v>79</v>
      </c>
      <c r="I4" s="53"/>
      <c r="J4" s="53">
        <f t="shared" si="0"/>
        <v>8</v>
      </c>
      <c r="K4" s="53">
        <f t="shared" si="3"/>
        <v>25</v>
      </c>
      <c r="L4" s="54" t="s">
        <v>114</v>
      </c>
      <c r="M4" s="55" t="str">
        <f t="shared" si="2"/>
        <v>q</v>
      </c>
    </row>
    <row r="5" spans="1:20" ht="16.8" x14ac:dyDescent="0.3">
      <c r="A5" s="57" t="s">
        <v>97</v>
      </c>
      <c r="B5" s="53" t="s">
        <v>120</v>
      </c>
      <c r="C5" s="53"/>
      <c r="D5" s="53"/>
      <c r="E5" s="54" t="s">
        <v>79</v>
      </c>
      <c r="F5" s="54" t="s">
        <v>79</v>
      </c>
      <c r="G5" s="54" t="s">
        <v>79</v>
      </c>
      <c r="H5" s="54" t="s">
        <v>114</v>
      </c>
      <c r="I5" s="53"/>
      <c r="J5" s="53">
        <f t="shared" si="0"/>
        <v>0</v>
      </c>
      <c r="K5" s="53">
        <f t="shared" ref="K5:K7" si="4">J5+C5</f>
        <v>0</v>
      </c>
      <c r="L5" s="54" t="s">
        <v>114</v>
      </c>
      <c r="M5" s="55" t="str">
        <f t="shared" ref="M5" si="5">IF(C5="","",IF(K5&lt;=$P$1,"þ","q"))</f>
        <v/>
      </c>
      <c r="O5" s="64"/>
      <c r="Q5" s="64"/>
    </row>
    <row r="6" spans="1:20" ht="16.8" x14ac:dyDescent="0.3">
      <c r="A6" s="57" t="s">
        <v>97</v>
      </c>
      <c r="B6" s="53" t="s">
        <v>119</v>
      </c>
      <c r="C6" s="53"/>
      <c r="D6" s="53"/>
      <c r="E6" s="54" t="s">
        <v>79</v>
      </c>
      <c r="F6" s="54" t="s">
        <v>79</v>
      </c>
      <c r="G6" s="54" t="s">
        <v>79</v>
      </c>
      <c r="H6" s="54" t="s">
        <v>114</v>
      </c>
      <c r="I6" s="53"/>
      <c r="J6" s="53">
        <f t="shared" si="0"/>
        <v>0</v>
      </c>
      <c r="K6" s="53">
        <f t="shared" si="4"/>
        <v>0</v>
      </c>
      <c r="L6" s="54" t="s">
        <v>79</v>
      </c>
      <c r="M6" s="55" t="str">
        <f t="shared" si="2"/>
        <v/>
      </c>
      <c r="O6" s="64"/>
      <c r="Q6" s="64"/>
    </row>
    <row r="7" spans="1:20" ht="16.8" x14ac:dyDescent="0.3">
      <c r="A7" s="57" t="s">
        <v>97</v>
      </c>
      <c r="B7" s="53" t="s">
        <v>124</v>
      </c>
      <c r="C7" s="53">
        <v>6</v>
      </c>
      <c r="D7" s="53">
        <v>3</v>
      </c>
      <c r="E7" s="54" t="s">
        <v>79</v>
      </c>
      <c r="F7" s="54" t="s">
        <v>114</v>
      </c>
      <c r="G7" s="54" t="s">
        <v>79</v>
      </c>
      <c r="H7" s="54" t="s">
        <v>79</v>
      </c>
      <c r="I7" s="53"/>
      <c r="J7" s="53">
        <f t="shared" si="0"/>
        <v>30</v>
      </c>
      <c r="K7" s="53">
        <f t="shared" si="4"/>
        <v>36</v>
      </c>
      <c r="L7" s="54" t="s">
        <v>114</v>
      </c>
      <c r="M7" s="55" t="str">
        <f t="shared" si="2"/>
        <v>q</v>
      </c>
      <c r="O7" s="64"/>
      <c r="Q7" s="64"/>
    </row>
    <row r="8" spans="1:20" ht="16.8" x14ac:dyDescent="0.3">
      <c r="A8" s="176" t="s">
        <v>125</v>
      </c>
      <c r="B8" s="156" t="s">
        <v>126</v>
      </c>
      <c r="C8" s="53">
        <v>0</v>
      </c>
      <c r="D8" s="53">
        <v>10</v>
      </c>
      <c r="E8" s="54" t="s">
        <v>114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10</v>
      </c>
      <c r="K8" s="53">
        <f t="shared" ref="K8" si="6">J8+C8</f>
        <v>10</v>
      </c>
      <c r="L8" s="54" t="s">
        <v>114</v>
      </c>
      <c r="M8" s="55" t="str">
        <f t="shared" si="2"/>
        <v>q</v>
      </c>
      <c r="O8" s="64"/>
      <c r="Q8" s="64"/>
    </row>
    <row r="9" spans="1:20" ht="16.8" x14ac:dyDescent="0.3">
      <c r="A9" s="176" t="s">
        <v>125</v>
      </c>
      <c r="B9" s="156" t="s">
        <v>169</v>
      </c>
      <c r="C9" s="53">
        <v>22</v>
      </c>
      <c r="D9" s="53">
        <v>10</v>
      </c>
      <c r="E9" s="54" t="s">
        <v>79</v>
      </c>
      <c r="F9" s="54" t="s">
        <v>114</v>
      </c>
      <c r="G9" s="54" t="s">
        <v>79</v>
      </c>
      <c r="H9" s="54" t="s">
        <v>79</v>
      </c>
      <c r="I9" s="53"/>
      <c r="J9" s="53">
        <f t="shared" si="0"/>
        <v>100</v>
      </c>
      <c r="K9" s="53">
        <f t="shared" ref="K9" si="7">J9+C9</f>
        <v>122</v>
      </c>
      <c r="L9" s="54" t="s">
        <v>114</v>
      </c>
      <c r="M9" s="55" t="str">
        <f t="shared" ref="M9" si="8">IF(C9="","",IF(K9&lt;=$P$1,"þ","q"))</f>
        <v>q</v>
      </c>
    </row>
    <row r="10" spans="1:20" ht="16.8" x14ac:dyDescent="0.3">
      <c r="A10" s="176" t="s">
        <v>125</v>
      </c>
      <c r="B10" s="156"/>
      <c r="C10" s="53"/>
      <c r="D10" s="53"/>
      <c r="E10" s="54" t="s">
        <v>79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0</v>
      </c>
      <c r="K10" s="53">
        <f t="shared" ref="K10" si="9">J10+C10</f>
        <v>0</v>
      </c>
      <c r="L10" s="54" t="s">
        <v>79</v>
      </c>
      <c r="M10" s="55" t="str">
        <f t="shared" ref="M10" si="10">IF(C10="","",IF(K10&lt;=$P$1,"þ","q"))</f>
        <v/>
      </c>
    </row>
    <row r="11" spans="1:20" ht="16.8" x14ac:dyDescent="0.3">
      <c r="A11" s="177" t="s">
        <v>134</v>
      </c>
      <c r="B11" s="165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1">J11+C11</f>
        <v>0</v>
      </c>
      <c r="L11" s="54" t="s">
        <v>79</v>
      </c>
      <c r="M11" s="55" t="str">
        <f t="shared" ref="M11" si="12">IF(C11="","",IF(K11&lt;=$P$1,"þ","q"))</f>
        <v/>
      </c>
    </row>
    <row r="12" spans="1:20" ht="16.8" x14ac:dyDescent="0.3">
      <c r="A12" s="177" t="s">
        <v>134</v>
      </c>
      <c r="B12" s="165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3">J12+C12</f>
        <v>0</v>
      </c>
      <c r="L12" s="54" t="s">
        <v>79</v>
      </c>
      <c r="M12" s="55" t="str">
        <f t="shared" ref="M12:M13" si="14">IF(C12="","",IF(K12&lt;=$P$1,"þ","q"))</f>
        <v/>
      </c>
    </row>
    <row r="13" spans="1:20" ht="16.8" x14ac:dyDescent="0.3">
      <c r="A13" s="177" t="s">
        <v>134</v>
      </c>
      <c r="B13" s="165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3"/>
        <v>0</v>
      </c>
      <c r="L13" s="54" t="s">
        <v>79</v>
      </c>
      <c r="M13" s="55" t="str">
        <f t="shared" si="14"/>
        <v/>
      </c>
    </row>
    <row r="14" spans="1:20" ht="16.8" x14ac:dyDescent="0.3">
      <c r="A14" s="169" t="s">
        <v>164</v>
      </c>
      <c r="B14" s="156" t="s">
        <v>170</v>
      </c>
      <c r="C14" s="53">
        <v>22</v>
      </c>
      <c r="D14" s="53">
        <v>11</v>
      </c>
      <c r="E14" s="54" t="s">
        <v>114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11</v>
      </c>
      <c r="K14" s="53">
        <f t="shared" ref="K14:K15" si="15">J14+C14</f>
        <v>33</v>
      </c>
      <c r="L14" s="54" t="s">
        <v>79</v>
      </c>
      <c r="M14" s="55" t="str">
        <f t="shared" ref="M14:M15" si="16">IF(C14="","",IF(K14&lt;=$P$1,"þ","q"))</f>
        <v>q</v>
      </c>
    </row>
    <row r="15" spans="1:20" ht="16.8" x14ac:dyDescent="0.3">
      <c r="A15" s="169" t="s">
        <v>164</v>
      </c>
      <c r="B15" s="156"/>
      <c r="C15" s="53"/>
      <c r="D15" s="53"/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5"/>
        <v>0</v>
      </c>
      <c r="L15" s="54" t="s">
        <v>79</v>
      </c>
      <c r="M15" s="55" t="str">
        <f t="shared" si="16"/>
        <v/>
      </c>
    </row>
    <row r="16" spans="1:20" ht="16.8" x14ac:dyDescent="0.3">
      <c r="A16" s="169" t="s">
        <v>164</v>
      </c>
      <c r="B16" s="156"/>
      <c r="C16" s="53"/>
      <c r="D16" s="53"/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7">J16+C16</f>
        <v>0</v>
      </c>
      <c r="L16" s="54" t="s">
        <v>79</v>
      </c>
      <c r="M16" s="55" t="str">
        <f t="shared" ref="M16" si="18">IF(C16="","",IF(K16&lt;=$P$1,"þ","q"))</f>
        <v/>
      </c>
    </row>
  </sheetData>
  <sortState xmlns:xlrd2="http://schemas.microsoft.com/office/spreadsheetml/2017/richdata2" ref="A2:M8">
    <sortCondition ref="A2:A8"/>
    <sortCondition ref="C2:C8"/>
  </sortState>
  <conditionalFormatting sqref="M2 M9 M11 M14:M15 L2:L16">
    <cfRule type="cellIs" dxfId="309" priority="1681" stopIfTrue="1" operator="equal">
      <formula>"þ"</formula>
    </cfRule>
  </conditionalFormatting>
  <conditionalFormatting sqref="K2">
    <cfRule type="cellIs" dxfId="308" priority="1680" operator="lessThan">
      <formula>$P$1</formula>
    </cfRule>
  </conditionalFormatting>
  <conditionalFormatting sqref="M7">
    <cfRule type="cellIs" dxfId="307" priority="1210" stopIfTrue="1" operator="equal">
      <formula>"þ"</formula>
    </cfRule>
  </conditionalFormatting>
  <conditionalFormatting sqref="M7">
    <cfRule type="cellIs" dxfId="306" priority="1209" stopIfTrue="1" operator="equal">
      <formula>"þ"</formula>
    </cfRule>
  </conditionalFormatting>
  <conditionalFormatting sqref="M5">
    <cfRule type="cellIs" dxfId="305" priority="1198" stopIfTrue="1" operator="equal">
      <formula>"þ"</formula>
    </cfRule>
  </conditionalFormatting>
  <conditionalFormatting sqref="M5">
    <cfRule type="cellIs" dxfId="304" priority="1197" stopIfTrue="1" operator="equal">
      <formula>"þ"</formula>
    </cfRule>
  </conditionalFormatting>
  <conditionalFormatting sqref="K5">
    <cfRule type="cellIs" dxfId="303" priority="1196" operator="lessThan">
      <formula>$P$1</formula>
    </cfRule>
  </conditionalFormatting>
  <conditionalFormatting sqref="H5">
    <cfRule type="cellIs" dxfId="302" priority="1195" stopIfTrue="1" operator="equal">
      <formula>"þ"</formula>
    </cfRule>
  </conditionalFormatting>
  <conditionalFormatting sqref="H5">
    <cfRule type="cellIs" dxfId="301" priority="1194" stopIfTrue="1" operator="equal">
      <formula>"þ"</formula>
    </cfRule>
  </conditionalFormatting>
  <conditionalFormatting sqref="G5">
    <cfRule type="cellIs" dxfId="300" priority="1193" stopIfTrue="1" operator="equal">
      <formula>"þ"</formula>
    </cfRule>
  </conditionalFormatting>
  <conditionalFormatting sqref="G5">
    <cfRule type="cellIs" dxfId="299" priority="1192" stopIfTrue="1" operator="equal">
      <formula>"þ"</formula>
    </cfRule>
  </conditionalFormatting>
  <conditionalFormatting sqref="H11">
    <cfRule type="cellIs" dxfId="298" priority="1126" stopIfTrue="1" operator="equal">
      <formula>"þ"</formula>
    </cfRule>
  </conditionalFormatting>
  <conditionalFormatting sqref="K11">
    <cfRule type="cellIs" dxfId="297" priority="1127" operator="lessThan">
      <formula>$P$1</formula>
    </cfRule>
  </conditionalFormatting>
  <conditionalFormatting sqref="H11">
    <cfRule type="cellIs" dxfId="296" priority="1125" stopIfTrue="1" operator="equal">
      <formula>"þ"</formula>
    </cfRule>
  </conditionalFormatting>
  <conditionalFormatting sqref="G11">
    <cfRule type="cellIs" dxfId="295" priority="1124" stopIfTrue="1" operator="equal">
      <formula>"þ"</formula>
    </cfRule>
  </conditionalFormatting>
  <conditionalFormatting sqref="G11">
    <cfRule type="cellIs" dxfId="294" priority="1123" stopIfTrue="1" operator="equal">
      <formula>"þ"</formula>
    </cfRule>
  </conditionalFormatting>
  <conditionalFormatting sqref="E11">
    <cfRule type="cellIs" dxfId="293" priority="1122" stopIfTrue="1" operator="equal">
      <formula>"þ"</formula>
    </cfRule>
  </conditionalFormatting>
  <conditionalFormatting sqref="E11">
    <cfRule type="cellIs" dxfId="292" priority="1121" stopIfTrue="1" operator="equal">
      <formula>"þ"</formula>
    </cfRule>
  </conditionalFormatting>
  <conditionalFormatting sqref="M4">
    <cfRule type="cellIs" dxfId="291" priority="1093" stopIfTrue="1" operator="equal">
      <formula>"þ"</formula>
    </cfRule>
  </conditionalFormatting>
  <conditionalFormatting sqref="P1">
    <cfRule type="cellIs" dxfId="290" priority="1027" operator="equal">
      <formula>0</formula>
    </cfRule>
  </conditionalFormatting>
  <conditionalFormatting sqref="T1">
    <cfRule type="cellIs" dxfId="289" priority="1025" operator="equal">
      <formula>0</formula>
    </cfRule>
  </conditionalFormatting>
  <conditionalFormatting sqref="R1">
    <cfRule type="cellIs" dxfId="288" priority="1026" operator="equal">
      <formula>0</formula>
    </cfRule>
  </conditionalFormatting>
  <conditionalFormatting sqref="M6">
    <cfRule type="cellIs" dxfId="287" priority="940" stopIfTrue="1" operator="equal">
      <formula>"þ"</formula>
    </cfRule>
  </conditionalFormatting>
  <conditionalFormatting sqref="M6">
    <cfRule type="cellIs" dxfId="286" priority="939" stopIfTrue="1" operator="equal">
      <formula>"þ"</formula>
    </cfRule>
  </conditionalFormatting>
  <conditionalFormatting sqref="K6">
    <cfRule type="cellIs" dxfId="285" priority="938" operator="lessThan">
      <formula>$P$1</formula>
    </cfRule>
  </conditionalFormatting>
  <conditionalFormatting sqref="E6">
    <cfRule type="cellIs" dxfId="284" priority="937" stopIfTrue="1" operator="equal">
      <formula>"þ"</formula>
    </cfRule>
  </conditionalFormatting>
  <conditionalFormatting sqref="E6">
    <cfRule type="cellIs" dxfId="283" priority="936" stopIfTrue="1" operator="equal">
      <formula>"þ"</formula>
    </cfRule>
  </conditionalFormatting>
  <conditionalFormatting sqref="G6">
    <cfRule type="cellIs" dxfId="282" priority="935" stopIfTrue="1" operator="equal">
      <formula>"þ"</formula>
    </cfRule>
  </conditionalFormatting>
  <conditionalFormatting sqref="G6">
    <cfRule type="cellIs" dxfId="281" priority="934" stopIfTrue="1" operator="equal">
      <formula>"þ"</formula>
    </cfRule>
  </conditionalFormatting>
  <conditionalFormatting sqref="F6">
    <cfRule type="cellIs" dxfId="280" priority="933" stopIfTrue="1" operator="equal">
      <formula>"þ"</formula>
    </cfRule>
  </conditionalFormatting>
  <conditionalFormatting sqref="F6">
    <cfRule type="cellIs" dxfId="279" priority="932" stopIfTrue="1" operator="equal">
      <formula>"þ"</formula>
    </cfRule>
  </conditionalFormatting>
  <conditionalFormatting sqref="L6">
    <cfRule type="cellIs" dxfId="278" priority="931" stopIfTrue="1" operator="equal">
      <formula>"þ"</formula>
    </cfRule>
  </conditionalFormatting>
  <conditionalFormatting sqref="L6">
    <cfRule type="cellIs" dxfId="277" priority="930" stopIfTrue="1" operator="equal">
      <formula>"þ"</formula>
    </cfRule>
  </conditionalFormatting>
  <conditionalFormatting sqref="M3">
    <cfRule type="cellIs" dxfId="276" priority="917" stopIfTrue="1" operator="equal">
      <formula>"þ"</formula>
    </cfRule>
  </conditionalFormatting>
  <conditionalFormatting sqref="K3">
    <cfRule type="cellIs" dxfId="275" priority="916" operator="lessThan">
      <formula>$P$1</formula>
    </cfRule>
  </conditionalFormatting>
  <conditionalFormatting sqref="M8">
    <cfRule type="cellIs" dxfId="274" priority="870" stopIfTrue="1" operator="equal">
      <formula>"þ"</formula>
    </cfRule>
  </conditionalFormatting>
  <conditionalFormatting sqref="M8">
    <cfRule type="cellIs" dxfId="273" priority="869" stopIfTrue="1" operator="equal">
      <formula>"þ"</formula>
    </cfRule>
  </conditionalFormatting>
  <conditionalFormatting sqref="H7:H8">
    <cfRule type="cellIs" dxfId="272" priority="867" stopIfTrue="1" operator="equal">
      <formula>"þ"</formula>
    </cfRule>
  </conditionalFormatting>
  <conditionalFormatting sqref="H7:H8">
    <cfRule type="cellIs" dxfId="271" priority="866" stopIfTrue="1" operator="equal">
      <formula>"þ"</formula>
    </cfRule>
  </conditionalFormatting>
  <conditionalFormatting sqref="K7:K8">
    <cfRule type="cellIs" dxfId="270" priority="868" operator="lessThan">
      <formula>$P$1</formula>
    </cfRule>
  </conditionalFormatting>
  <conditionalFormatting sqref="H9">
    <cfRule type="cellIs" dxfId="269" priority="806" stopIfTrue="1" operator="equal">
      <formula>"þ"</formula>
    </cfRule>
  </conditionalFormatting>
  <conditionalFormatting sqref="K9">
    <cfRule type="cellIs" dxfId="268" priority="807" operator="lessThan">
      <formula>$P$1</formula>
    </cfRule>
  </conditionalFormatting>
  <conditionalFormatting sqref="H9">
    <cfRule type="cellIs" dxfId="267" priority="805" stopIfTrue="1" operator="equal">
      <formula>"þ"</formula>
    </cfRule>
  </conditionalFormatting>
  <conditionalFormatting sqref="G9">
    <cfRule type="cellIs" dxfId="266" priority="804" stopIfTrue="1" operator="equal">
      <formula>"þ"</formula>
    </cfRule>
  </conditionalFormatting>
  <conditionalFormatting sqref="G9">
    <cfRule type="cellIs" dxfId="265" priority="803" stopIfTrue="1" operator="equal">
      <formula>"þ"</formula>
    </cfRule>
  </conditionalFormatting>
  <conditionalFormatting sqref="H14">
    <cfRule type="cellIs" dxfId="264" priority="738" stopIfTrue="1" operator="equal">
      <formula>"þ"</formula>
    </cfRule>
  </conditionalFormatting>
  <conditionalFormatting sqref="K14">
    <cfRule type="cellIs" dxfId="263" priority="739" operator="lessThan">
      <formula>$P$1</formula>
    </cfRule>
  </conditionalFormatting>
  <conditionalFormatting sqref="H14">
    <cfRule type="cellIs" dxfId="262" priority="737" stopIfTrue="1" operator="equal">
      <formula>"þ"</formula>
    </cfRule>
  </conditionalFormatting>
  <conditionalFormatting sqref="F14">
    <cfRule type="cellIs" dxfId="261" priority="732" stopIfTrue="1" operator="equal">
      <formula>"þ"</formula>
    </cfRule>
  </conditionalFormatting>
  <conditionalFormatting sqref="F14">
    <cfRule type="cellIs" dxfId="260" priority="731" stopIfTrue="1" operator="equal">
      <formula>"þ"</formula>
    </cfRule>
  </conditionalFormatting>
  <conditionalFormatting sqref="F14">
    <cfRule type="cellIs" dxfId="259" priority="730" stopIfTrue="1" operator="equal">
      <formula>"þ"</formula>
    </cfRule>
  </conditionalFormatting>
  <conditionalFormatting sqref="F14">
    <cfRule type="cellIs" dxfId="258" priority="729" stopIfTrue="1" operator="equal">
      <formula>"þ"</formula>
    </cfRule>
  </conditionalFormatting>
  <conditionalFormatting sqref="F14">
    <cfRule type="cellIs" dxfId="257" priority="728" stopIfTrue="1" operator="equal">
      <formula>"þ"</formula>
    </cfRule>
  </conditionalFormatting>
  <conditionalFormatting sqref="F14">
    <cfRule type="cellIs" dxfId="256" priority="727" stopIfTrue="1" operator="equal">
      <formula>"þ"</formula>
    </cfRule>
  </conditionalFormatting>
  <conditionalFormatting sqref="F14">
    <cfRule type="cellIs" dxfId="255" priority="724" stopIfTrue="1" operator="equal">
      <formula>"þ"</formula>
    </cfRule>
  </conditionalFormatting>
  <conditionalFormatting sqref="F14">
    <cfRule type="cellIs" dxfId="254" priority="725" stopIfTrue="1" operator="equal">
      <formula>"þ"</formula>
    </cfRule>
  </conditionalFormatting>
  <conditionalFormatting sqref="E9">
    <cfRule type="cellIs" dxfId="253" priority="579" stopIfTrue="1" operator="equal">
      <formula>"þ"</formula>
    </cfRule>
  </conditionalFormatting>
  <conditionalFormatting sqref="E9">
    <cfRule type="cellIs" dxfId="252" priority="578" stopIfTrue="1" operator="equal">
      <formula>"þ"</formula>
    </cfRule>
  </conditionalFormatting>
  <conditionalFormatting sqref="G14">
    <cfRule type="cellIs" dxfId="251" priority="577" stopIfTrue="1" operator="equal">
      <formula>"þ"</formula>
    </cfRule>
  </conditionalFormatting>
  <conditionalFormatting sqref="G14">
    <cfRule type="cellIs" dxfId="250" priority="576" stopIfTrue="1" operator="equal">
      <formula>"þ"</formula>
    </cfRule>
  </conditionalFormatting>
  <conditionalFormatting sqref="H14">
    <cfRule type="cellIs" dxfId="249" priority="556" stopIfTrue="1" operator="equal">
      <formula>"þ"</formula>
    </cfRule>
  </conditionalFormatting>
  <conditionalFormatting sqref="K14">
    <cfRule type="cellIs" dxfId="248" priority="557" operator="lessThan">
      <formula>$P$1</formula>
    </cfRule>
  </conditionalFormatting>
  <conditionalFormatting sqref="H14">
    <cfRule type="cellIs" dxfId="247" priority="555" stopIfTrue="1" operator="equal">
      <formula>"þ"</formula>
    </cfRule>
  </conditionalFormatting>
  <conditionalFormatting sqref="G14">
    <cfRule type="cellIs" dxfId="246" priority="554" stopIfTrue="1" operator="equal">
      <formula>"þ"</formula>
    </cfRule>
  </conditionalFormatting>
  <conditionalFormatting sqref="G14">
    <cfRule type="cellIs" dxfId="245" priority="553" stopIfTrue="1" operator="equal">
      <formula>"þ"</formula>
    </cfRule>
  </conditionalFormatting>
  <conditionalFormatting sqref="F14">
    <cfRule type="cellIs" dxfId="244" priority="550" stopIfTrue="1" operator="equal">
      <formula>"þ"</formula>
    </cfRule>
  </conditionalFormatting>
  <conditionalFormatting sqref="F14">
    <cfRule type="cellIs" dxfId="243" priority="549" stopIfTrue="1" operator="equal">
      <formula>"þ"</formula>
    </cfRule>
  </conditionalFormatting>
  <conditionalFormatting sqref="F14">
    <cfRule type="cellIs" dxfId="242" priority="548" stopIfTrue="1" operator="equal">
      <formula>"þ"</formula>
    </cfRule>
  </conditionalFormatting>
  <conditionalFormatting sqref="F14">
    <cfRule type="cellIs" dxfId="241" priority="547" stopIfTrue="1" operator="equal">
      <formula>"þ"</formula>
    </cfRule>
  </conditionalFormatting>
  <conditionalFormatting sqref="F14">
    <cfRule type="cellIs" dxfId="240" priority="546" stopIfTrue="1" operator="equal">
      <formula>"þ"</formula>
    </cfRule>
  </conditionalFormatting>
  <conditionalFormatting sqref="F14">
    <cfRule type="cellIs" dxfId="239" priority="545" stopIfTrue="1" operator="equal">
      <formula>"þ"</formula>
    </cfRule>
  </conditionalFormatting>
  <conditionalFormatting sqref="K15">
    <cfRule type="cellIs" dxfId="238" priority="543" operator="lessThan">
      <formula>$P$1</formula>
    </cfRule>
  </conditionalFormatting>
  <conditionalFormatting sqref="E15">
    <cfRule type="cellIs" dxfId="237" priority="540" stopIfTrue="1" operator="equal">
      <formula>"þ"</formula>
    </cfRule>
  </conditionalFormatting>
  <conditionalFormatting sqref="E15">
    <cfRule type="cellIs" dxfId="236" priority="539" stopIfTrue="1" operator="equal">
      <formula>"þ"</formula>
    </cfRule>
  </conditionalFormatting>
  <conditionalFormatting sqref="E15">
    <cfRule type="cellIs" dxfId="235" priority="529" stopIfTrue="1" operator="equal">
      <formula>"þ"</formula>
    </cfRule>
  </conditionalFormatting>
  <conditionalFormatting sqref="E15">
    <cfRule type="cellIs" dxfId="234" priority="528" stopIfTrue="1" operator="equal">
      <formula>"þ"</formula>
    </cfRule>
  </conditionalFormatting>
  <conditionalFormatting sqref="E15">
    <cfRule type="cellIs" dxfId="233" priority="527" stopIfTrue="1" operator="equal">
      <formula>"þ"</formula>
    </cfRule>
  </conditionalFormatting>
  <conditionalFormatting sqref="E15">
    <cfRule type="cellIs" dxfId="232" priority="526" stopIfTrue="1" operator="equal">
      <formula>"þ"</formula>
    </cfRule>
  </conditionalFormatting>
  <conditionalFormatting sqref="E15">
    <cfRule type="cellIs" dxfId="231" priority="525" stopIfTrue="1" operator="equal">
      <formula>"þ"</formula>
    </cfRule>
  </conditionalFormatting>
  <conditionalFormatting sqref="E15">
    <cfRule type="cellIs" dxfId="230" priority="524" stopIfTrue="1" operator="equal">
      <formula>"þ"</formula>
    </cfRule>
  </conditionalFormatting>
  <conditionalFormatting sqref="F15:G15">
    <cfRule type="cellIs" dxfId="229" priority="519" stopIfTrue="1" operator="equal">
      <formula>"þ"</formula>
    </cfRule>
  </conditionalFormatting>
  <conditionalFormatting sqref="F15:G15">
    <cfRule type="cellIs" dxfId="228" priority="518" stopIfTrue="1" operator="equal">
      <formula>"þ"</formula>
    </cfRule>
  </conditionalFormatting>
  <conditionalFormatting sqref="M16">
    <cfRule type="cellIs" dxfId="227" priority="513" stopIfTrue="1" operator="equal">
      <formula>"þ"</formula>
    </cfRule>
  </conditionalFormatting>
  <conditionalFormatting sqref="M16">
    <cfRule type="cellIs" dxfId="226" priority="512" stopIfTrue="1" operator="equal">
      <formula>"þ"</formula>
    </cfRule>
  </conditionalFormatting>
  <conditionalFormatting sqref="H16">
    <cfRule type="cellIs" dxfId="225" priority="510" stopIfTrue="1" operator="equal">
      <formula>"þ"</formula>
    </cfRule>
  </conditionalFormatting>
  <conditionalFormatting sqref="K16">
    <cfRule type="cellIs" dxfId="224" priority="511" operator="lessThan">
      <formula>$P$1</formula>
    </cfRule>
  </conditionalFormatting>
  <conditionalFormatting sqref="H16">
    <cfRule type="cellIs" dxfId="223" priority="509" stopIfTrue="1" operator="equal">
      <formula>"þ"</formula>
    </cfRule>
  </conditionalFormatting>
  <conditionalFormatting sqref="F16">
    <cfRule type="cellIs" dxfId="222" priority="506" stopIfTrue="1" operator="equal">
      <formula>"þ"</formula>
    </cfRule>
  </conditionalFormatting>
  <conditionalFormatting sqref="F16">
    <cfRule type="cellIs" dxfId="221" priority="505" stopIfTrue="1" operator="equal">
      <formula>"þ"</formula>
    </cfRule>
  </conditionalFormatting>
  <conditionalFormatting sqref="F16">
    <cfRule type="cellIs" dxfId="220" priority="504" stopIfTrue="1" operator="equal">
      <formula>"þ"</formula>
    </cfRule>
  </conditionalFormatting>
  <conditionalFormatting sqref="F16">
    <cfRule type="cellIs" dxfId="219" priority="503" stopIfTrue="1" operator="equal">
      <formula>"þ"</formula>
    </cfRule>
  </conditionalFormatting>
  <conditionalFormatting sqref="F16">
    <cfRule type="cellIs" dxfId="218" priority="502" stopIfTrue="1" operator="equal">
      <formula>"þ"</formula>
    </cfRule>
  </conditionalFormatting>
  <conditionalFormatting sqref="F16">
    <cfRule type="cellIs" dxfId="217" priority="501" stopIfTrue="1" operator="equal">
      <formula>"þ"</formula>
    </cfRule>
  </conditionalFormatting>
  <conditionalFormatting sqref="F16">
    <cfRule type="cellIs" dxfId="216" priority="498" stopIfTrue="1" operator="equal">
      <formula>"þ"</formula>
    </cfRule>
  </conditionalFormatting>
  <conditionalFormatting sqref="F16">
    <cfRule type="cellIs" dxfId="215" priority="499" stopIfTrue="1" operator="equal">
      <formula>"þ"</formula>
    </cfRule>
  </conditionalFormatting>
  <conditionalFormatting sqref="H15">
    <cfRule type="cellIs" dxfId="214" priority="489" stopIfTrue="1" operator="equal">
      <formula>"þ"</formula>
    </cfRule>
  </conditionalFormatting>
  <conditionalFormatting sqref="H15">
    <cfRule type="cellIs" dxfId="213" priority="488" stopIfTrue="1" operator="equal">
      <formula>"þ"</formula>
    </cfRule>
  </conditionalFormatting>
  <conditionalFormatting sqref="E5">
    <cfRule type="cellIs" dxfId="212" priority="471" stopIfTrue="1" operator="equal">
      <formula>"þ"</formula>
    </cfRule>
  </conditionalFormatting>
  <conditionalFormatting sqref="F5">
    <cfRule type="cellIs" dxfId="211" priority="470" stopIfTrue="1" operator="equal">
      <formula>"þ"</formula>
    </cfRule>
  </conditionalFormatting>
  <conditionalFormatting sqref="F5">
    <cfRule type="cellIs" dxfId="210" priority="469" stopIfTrue="1" operator="equal">
      <formula>"þ"</formula>
    </cfRule>
  </conditionalFormatting>
  <conditionalFormatting sqref="H12:H13">
    <cfRule type="cellIs" dxfId="209" priority="347" stopIfTrue="1" operator="equal">
      <formula>"þ"</formula>
    </cfRule>
  </conditionalFormatting>
  <conditionalFormatting sqref="K12:K13">
    <cfRule type="cellIs" dxfId="208" priority="348" operator="lessThan">
      <formula>$P$1</formula>
    </cfRule>
  </conditionalFormatting>
  <conditionalFormatting sqref="H12:H13">
    <cfRule type="cellIs" dxfId="207" priority="346" stopIfTrue="1" operator="equal">
      <formula>"þ"</formula>
    </cfRule>
  </conditionalFormatting>
  <conditionalFormatting sqref="G12">
    <cfRule type="cellIs" dxfId="206" priority="345" stopIfTrue="1" operator="equal">
      <formula>"þ"</formula>
    </cfRule>
  </conditionalFormatting>
  <conditionalFormatting sqref="G12">
    <cfRule type="cellIs" dxfId="205" priority="344" stopIfTrue="1" operator="equal">
      <formula>"þ"</formula>
    </cfRule>
  </conditionalFormatting>
  <conditionalFormatting sqref="E12:E13">
    <cfRule type="cellIs" dxfId="204" priority="343" stopIfTrue="1" operator="equal">
      <formula>"þ"</formula>
    </cfRule>
  </conditionalFormatting>
  <conditionalFormatting sqref="E12:E13">
    <cfRule type="cellIs" dxfId="203" priority="342" stopIfTrue="1" operator="equal">
      <formula>"þ"</formula>
    </cfRule>
  </conditionalFormatting>
  <conditionalFormatting sqref="M12:M13">
    <cfRule type="cellIs" dxfId="202" priority="339" stopIfTrue="1" operator="equal">
      <formula>"þ"</formula>
    </cfRule>
  </conditionalFormatting>
  <conditionalFormatting sqref="M12:M13">
    <cfRule type="cellIs" dxfId="201" priority="338" stopIfTrue="1" operator="equal">
      <formula>"þ"</formula>
    </cfRule>
  </conditionalFormatting>
  <conditionalFormatting sqref="F13">
    <cfRule type="cellIs" dxfId="200" priority="337" stopIfTrue="1" operator="equal">
      <formula>"þ"</formula>
    </cfRule>
  </conditionalFormatting>
  <conditionalFormatting sqref="F13">
    <cfRule type="cellIs" dxfId="199" priority="336" stopIfTrue="1" operator="equal">
      <formula>"þ"</formula>
    </cfRule>
  </conditionalFormatting>
  <conditionalFormatting sqref="E2 H2">
    <cfRule type="cellIs" dxfId="198" priority="335" stopIfTrue="1" operator="equal">
      <formula>"þ"</formula>
    </cfRule>
  </conditionalFormatting>
  <conditionalFormatting sqref="G2">
    <cfRule type="cellIs" dxfId="197" priority="334" stopIfTrue="1" operator="equal">
      <formula>"þ"</formula>
    </cfRule>
  </conditionalFormatting>
  <conditionalFormatting sqref="L2">
    <cfRule type="cellIs" dxfId="196" priority="300" stopIfTrue="1" operator="equal">
      <formula>"þ"</formula>
    </cfRule>
  </conditionalFormatting>
  <conditionalFormatting sqref="L2">
    <cfRule type="cellIs" dxfId="195" priority="301" stopIfTrue="1" operator="equal">
      <formula>"þ"</formula>
    </cfRule>
  </conditionalFormatting>
  <conditionalFormatting sqref="E16">
    <cfRule type="cellIs" dxfId="194" priority="254" stopIfTrue="1" operator="equal">
      <formula>"þ"</formula>
    </cfRule>
  </conditionalFormatting>
  <conditionalFormatting sqref="E16">
    <cfRule type="cellIs" dxfId="193" priority="253" stopIfTrue="1" operator="equal">
      <formula>"þ"</formula>
    </cfRule>
  </conditionalFormatting>
  <conditionalFormatting sqref="E16">
    <cfRule type="cellIs" dxfId="192" priority="252" stopIfTrue="1" operator="equal">
      <formula>"þ"</formula>
    </cfRule>
  </conditionalFormatting>
  <conditionalFormatting sqref="E16">
    <cfRule type="cellIs" dxfId="191" priority="251" stopIfTrue="1" operator="equal">
      <formula>"þ"</formula>
    </cfRule>
  </conditionalFormatting>
  <conditionalFormatting sqref="E16">
    <cfRule type="cellIs" dxfId="190" priority="250" stopIfTrue="1" operator="equal">
      <formula>"þ"</formula>
    </cfRule>
  </conditionalFormatting>
  <conditionalFormatting sqref="E16">
    <cfRule type="cellIs" dxfId="189" priority="249" stopIfTrue="1" operator="equal">
      <formula>"þ"</formula>
    </cfRule>
  </conditionalFormatting>
  <conditionalFormatting sqref="E16">
    <cfRule type="cellIs" dxfId="188" priority="248" stopIfTrue="1" operator="equal">
      <formula>"þ"</formula>
    </cfRule>
  </conditionalFormatting>
  <conditionalFormatting sqref="E16">
    <cfRule type="cellIs" dxfId="187" priority="247" stopIfTrue="1" operator="equal">
      <formula>"þ"</formula>
    </cfRule>
  </conditionalFormatting>
  <conditionalFormatting sqref="G13">
    <cfRule type="cellIs" dxfId="186" priority="238" stopIfTrue="1" operator="equal">
      <formula>"þ"</formula>
    </cfRule>
  </conditionalFormatting>
  <conditionalFormatting sqref="G13">
    <cfRule type="cellIs" dxfId="185" priority="237" stopIfTrue="1" operator="equal">
      <formula>"þ"</formula>
    </cfRule>
  </conditionalFormatting>
  <conditionalFormatting sqref="M5">
    <cfRule type="cellIs" dxfId="184" priority="220" stopIfTrue="1" operator="equal">
      <formula>"þ"</formula>
    </cfRule>
  </conditionalFormatting>
  <conditionalFormatting sqref="M5">
    <cfRule type="cellIs" dxfId="183" priority="219" stopIfTrue="1" operator="equal">
      <formula>"þ"</formula>
    </cfRule>
  </conditionalFormatting>
  <conditionalFormatting sqref="K5">
    <cfRule type="cellIs" dxfId="182" priority="218" operator="lessThan">
      <formula>$P$1</formula>
    </cfRule>
  </conditionalFormatting>
  <conditionalFormatting sqref="E5">
    <cfRule type="cellIs" dxfId="181" priority="217" stopIfTrue="1" operator="equal">
      <formula>"þ"</formula>
    </cfRule>
  </conditionalFormatting>
  <conditionalFormatting sqref="E5">
    <cfRule type="cellIs" dxfId="180" priority="216" stopIfTrue="1" operator="equal">
      <formula>"þ"</formula>
    </cfRule>
  </conditionalFormatting>
  <conditionalFormatting sqref="G5">
    <cfRule type="cellIs" dxfId="179" priority="215" stopIfTrue="1" operator="equal">
      <formula>"þ"</formula>
    </cfRule>
  </conditionalFormatting>
  <conditionalFormatting sqref="G5">
    <cfRule type="cellIs" dxfId="178" priority="214" stopIfTrue="1" operator="equal">
      <formula>"þ"</formula>
    </cfRule>
  </conditionalFormatting>
  <conditionalFormatting sqref="F5">
    <cfRule type="cellIs" dxfId="177" priority="213" stopIfTrue="1" operator="equal">
      <formula>"þ"</formula>
    </cfRule>
  </conditionalFormatting>
  <conditionalFormatting sqref="F5">
    <cfRule type="cellIs" dxfId="176" priority="212" stopIfTrue="1" operator="equal">
      <formula>"þ"</formula>
    </cfRule>
  </conditionalFormatting>
  <conditionalFormatting sqref="H5">
    <cfRule type="cellIs" dxfId="175" priority="210" stopIfTrue="1" operator="equal">
      <formula>"þ"</formula>
    </cfRule>
  </conditionalFormatting>
  <conditionalFormatting sqref="H5">
    <cfRule type="cellIs" dxfId="174" priority="211" stopIfTrue="1" operator="equal">
      <formula>"þ"</formula>
    </cfRule>
  </conditionalFormatting>
  <conditionalFormatting sqref="F7:F8">
    <cfRule type="cellIs" dxfId="173" priority="180" stopIfTrue="1" operator="equal">
      <formula>"þ"</formula>
    </cfRule>
  </conditionalFormatting>
  <conditionalFormatting sqref="F7:F8">
    <cfRule type="cellIs" dxfId="172" priority="179" stopIfTrue="1" operator="equal">
      <formula>"þ"</formula>
    </cfRule>
  </conditionalFormatting>
  <conditionalFormatting sqref="H3">
    <cfRule type="cellIs" dxfId="171" priority="178" stopIfTrue="1" operator="equal">
      <formula>"þ"</formula>
    </cfRule>
  </conditionalFormatting>
  <conditionalFormatting sqref="E3">
    <cfRule type="cellIs" dxfId="170" priority="177" stopIfTrue="1" operator="equal">
      <formula>"þ"</formula>
    </cfRule>
  </conditionalFormatting>
  <conditionalFormatting sqref="E3">
    <cfRule type="cellIs" dxfId="169" priority="176" stopIfTrue="1" operator="equal">
      <formula>"þ"</formula>
    </cfRule>
  </conditionalFormatting>
  <conditionalFormatting sqref="G3">
    <cfRule type="cellIs" dxfId="168" priority="175" stopIfTrue="1" operator="equal">
      <formula>"þ"</formula>
    </cfRule>
  </conditionalFormatting>
  <conditionalFormatting sqref="G3">
    <cfRule type="cellIs" dxfId="167" priority="174" stopIfTrue="1" operator="equal">
      <formula>"þ"</formula>
    </cfRule>
  </conditionalFormatting>
  <conditionalFormatting sqref="G3">
    <cfRule type="cellIs" dxfId="166" priority="173" stopIfTrue="1" operator="equal">
      <formula>"þ"</formula>
    </cfRule>
  </conditionalFormatting>
  <conditionalFormatting sqref="F3">
    <cfRule type="cellIs" dxfId="165" priority="172" stopIfTrue="1" operator="equal">
      <formula>"þ"</formula>
    </cfRule>
  </conditionalFormatting>
  <conditionalFormatting sqref="F3">
    <cfRule type="cellIs" dxfId="164" priority="171" stopIfTrue="1" operator="equal">
      <formula>"þ"</formula>
    </cfRule>
  </conditionalFormatting>
  <conditionalFormatting sqref="L3">
    <cfRule type="cellIs" dxfId="163" priority="170" stopIfTrue="1" operator="equal">
      <formula>"þ"</formula>
    </cfRule>
  </conditionalFormatting>
  <conditionalFormatting sqref="L3">
    <cfRule type="cellIs" dxfId="162" priority="169" stopIfTrue="1" operator="equal">
      <formula>"þ"</formula>
    </cfRule>
  </conditionalFormatting>
  <conditionalFormatting sqref="G7:G8">
    <cfRule type="cellIs" dxfId="161" priority="168" stopIfTrue="1" operator="equal">
      <formula>"þ"</formula>
    </cfRule>
  </conditionalFormatting>
  <conditionalFormatting sqref="G7:G8">
    <cfRule type="cellIs" dxfId="160" priority="167" stopIfTrue="1" operator="equal">
      <formula>"þ"</formula>
    </cfRule>
  </conditionalFormatting>
  <conditionalFormatting sqref="L5">
    <cfRule type="cellIs" dxfId="159" priority="164" stopIfTrue="1" operator="equal">
      <formula>"þ"</formula>
    </cfRule>
  </conditionalFormatting>
  <conditionalFormatting sqref="L5">
    <cfRule type="cellIs" dxfId="158" priority="163" stopIfTrue="1" operator="equal">
      <formula>"þ"</formula>
    </cfRule>
  </conditionalFormatting>
  <conditionalFormatting sqref="F9">
    <cfRule type="cellIs" dxfId="157" priority="160" stopIfTrue="1" operator="equal">
      <formula>"þ"</formula>
    </cfRule>
  </conditionalFormatting>
  <conditionalFormatting sqref="F9">
    <cfRule type="cellIs" dxfId="156" priority="159" stopIfTrue="1" operator="equal">
      <formula>"þ"</formula>
    </cfRule>
  </conditionalFormatting>
  <conditionalFormatting sqref="M10">
    <cfRule type="cellIs" dxfId="155" priority="156" stopIfTrue="1" operator="equal">
      <formula>"þ"</formula>
    </cfRule>
  </conditionalFormatting>
  <conditionalFormatting sqref="H10">
    <cfRule type="cellIs" dxfId="154" priority="154" stopIfTrue="1" operator="equal">
      <formula>"þ"</formula>
    </cfRule>
  </conditionalFormatting>
  <conditionalFormatting sqref="K10">
    <cfRule type="cellIs" dxfId="153" priority="155" operator="lessThan">
      <formula>$P$1</formula>
    </cfRule>
  </conditionalFormatting>
  <conditionalFormatting sqref="H10">
    <cfRule type="cellIs" dxfId="152" priority="153" stopIfTrue="1" operator="equal">
      <formula>"þ"</formula>
    </cfRule>
  </conditionalFormatting>
  <conditionalFormatting sqref="G10">
    <cfRule type="cellIs" dxfId="151" priority="152" stopIfTrue="1" operator="equal">
      <formula>"þ"</formula>
    </cfRule>
  </conditionalFormatting>
  <conditionalFormatting sqref="G10">
    <cfRule type="cellIs" dxfId="150" priority="151" stopIfTrue="1" operator="equal">
      <formula>"þ"</formula>
    </cfRule>
  </conditionalFormatting>
  <conditionalFormatting sqref="E10">
    <cfRule type="cellIs" dxfId="149" priority="150" stopIfTrue="1" operator="equal">
      <formula>"þ"</formula>
    </cfRule>
  </conditionalFormatting>
  <conditionalFormatting sqref="E10">
    <cfRule type="cellIs" dxfId="148" priority="149" stopIfTrue="1" operator="equal">
      <formula>"þ"</formula>
    </cfRule>
  </conditionalFormatting>
  <conditionalFormatting sqref="F10">
    <cfRule type="cellIs" dxfId="147" priority="148" stopIfTrue="1" operator="equal">
      <formula>"þ"</formula>
    </cfRule>
  </conditionalFormatting>
  <conditionalFormatting sqref="F10">
    <cfRule type="cellIs" dxfId="146" priority="147" stopIfTrue="1" operator="equal">
      <formula>"þ"</formula>
    </cfRule>
  </conditionalFormatting>
  <conditionalFormatting sqref="F10">
    <cfRule type="cellIs" dxfId="145" priority="144" stopIfTrue="1" operator="equal">
      <formula>"þ"</formula>
    </cfRule>
  </conditionalFormatting>
  <conditionalFormatting sqref="F10">
    <cfRule type="cellIs" dxfId="144" priority="143" stopIfTrue="1" operator="equal">
      <formula>"þ"</formula>
    </cfRule>
  </conditionalFormatting>
  <conditionalFormatting sqref="E10">
    <cfRule type="cellIs" dxfId="143" priority="142" stopIfTrue="1" operator="equal">
      <formula>"þ"</formula>
    </cfRule>
  </conditionalFormatting>
  <conditionalFormatting sqref="E10">
    <cfRule type="cellIs" dxfId="142" priority="141" stopIfTrue="1" operator="equal">
      <formula>"þ"</formula>
    </cfRule>
  </conditionalFormatting>
  <conditionalFormatting sqref="F2">
    <cfRule type="cellIs" dxfId="141" priority="140" stopIfTrue="1" operator="equal">
      <formula>"þ"</formula>
    </cfRule>
  </conditionalFormatting>
  <conditionalFormatting sqref="L9:L10">
    <cfRule type="cellIs" dxfId="140" priority="139" stopIfTrue="1" operator="equal">
      <formula>"þ"</formula>
    </cfRule>
  </conditionalFormatting>
  <conditionalFormatting sqref="M16">
    <cfRule type="cellIs" dxfId="139" priority="138" stopIfTrue="1" operator="equal">
      <formula>"þ"</formula>
    </cfRule>
  </conditionalFormatting>
  <conditionalFormatting sqref="M16">
    <cfRule type="cellIs" dxfId="138" priority="137" stopIfTrue="1" operator="equal">
      <formula>"þ"</formula>
    </cfRule>
  </conditionalFormatting>
  <conditionalFormatting sqref="K16">
    <cfRule type="cellIs" dxfId="137" priority="136" operator="lessThan">
      <formula>$P$1</formula>
    </cfRule>
  </conditionalFormatting>
  <conditionalFormatting sqref="E16">
    <cfRule type="cellIs" dxfId="136" priority="135" stopIfTrue="1" operator="equal">
      <formula>"þ"</formula>
    </cfRule>
  </conditionalFormatting>
  <conditionalFormatting sqref="E16">
    <cfRule type="cellIs" dxfId="135" priority="134" stopIfTrue="1" operator="equal">
      <formula>"þ"</formula>
    </cfRule>
  </conditionalFormatting>
  <conditionalFormatting sqref="F16">
    <cfRule type="cellIs" dxfId="134" priority="133" stopIfTrue="1" operator="equal">
      <formula>"þ"</formula>
    </cfRule>
  </conditionalFormatting>
  <conditionalFormatting sqref="F16">
    <cfRule type="cellIs" dxfId="133" priority="132" stopIfTrue="1" operator="equal">
      <formula>"þ"</formula>
    </cfRule>
  </conditionalFormatting>
  <conditionalFormatting sqref="F16">
    <cfRule type="cellIs" dxfId="132" priority="131" stopIfTrue="1" operator="equal">
      <formula>"þ"</formula>
    </cfRule>
  </conditionalFormatting>
  <conditionalFormatting sqref="F16">
    <cfRule type="cellIs" dxfId="131" priority="130" stopIfTrue="1" operator="equal">
      <formula>"þ"</formula>
    </cfRule>
  </conditionalFormatting>
  <conditionalFormatting sqref="F16">
    <cfRule type="cellIs" dxfId="130" priority="129" stopIfTrue="1" operator="equal">
      <formula>"þ"</formula>
    </cfRule>
  </conditionalFormatting>
  <conditionalFormatting sqref="F16">
    <cfRule type="cellIs" dxfId="129" priority="128" stopIfTrue="1" operator="equal">
      <formula>"þ"</formula>
    </cfRule>
  </conditionalFormatting>
  <conditionalFormatting sqref="F16">
    <cfRule type="cellIs" dxfId="128" priority="126" stopIfTrue="1" operator="equal">
      <formula>"þ"</formula>
    </cfRule>
  </conditionalFormatting>
  <conditionalFormatting sqref="F16">
    <cfRule type="cellIs" dxfId="127" priority="127" stopIfTrue="1" operator="equal">
      <formula>"þ"</formula>
    </cfRule>
  </conditionalFormatting>
  <conditionalFormatting sqref="E16">
    <cfRule type="cellIs" dxfId="126" priority="125" stopIfTrue="1" operator="equal">
      <formula>"þ"</formula>
    </cfRule>
  </conditionalFormatting>
  <conditionalFormatting sqref="E16">
    <cfRule type="cellIs" dxfId="125" priority="124" stopIfTrue="1" operator="equal">
      <formula>"þ"</formula>
    </cfRule>
  </conditionalFormatting>
  <conditionalFormatting sqref="E16">
    <cfRule type="cellIs" dxfId="124" priority="123" stopIfTrue="1" operator="equal">
      <formula>"þ"</formula>
    </cfRule>
  </conditionalFormatting>
  <conditionalFormatting sqref="E16">
    <cfRule type="cellIs" dxfId="123" priority="122" stopIfTrue="1" operator="equal">
      <formula>"þ"</formula>
    </cfRule>
  </conditionalFormatting>
  <conditionalFormatting sqref="E16">
    <cfRule type="cellIs" dxfId="122" priority="121" stopIfTrue="1" operator="equal">
      <formula>"þ"</formula>
    </cfRule>
  </conditionalFormatting>
  <conditionalFormatting sqref="E16">
    <cfRule type="cellIs" dxfId="121" priority="120" stopIfTrue="1" operator="equal">
      <formula>"þ"</formula>
    </cfRule>
  </conditionalFormatting>
  <conditionalFormatting sqref="H16">
    <cfRule type="cellIs" dxfId="120" priority="102" stopIfTrue="1" operator="equal">
      <formula>"þ"</formula>
    </cfRule>
  </conditionalFormatting>
  <conditionalFormatting sqref="H16">
    <cfRule type="cellIs" dxfId="119" priority="101" stopIfTrue="1" operator="equal">
      <formula>"þ"</formula>
    </cfRule>
  </conditionalFormatting>
  <conditionalFormatting sqref="E7:E8">
    <cfRule type="cellIs" dxfId="118" priority="57" stopIfTrue="1" operator="equal">
      <formula>"þ"</formula>
    </cfRule>
  </conditionalFormatting>
  <conditionalFormatting sqref="E7:E8">
    <cfRule type="cellIs" dxfId="117" priority="56" stopIfTrue="1" operator="equal">
      <formula>"þ"</formula>
    </cfRule>
  </conditionalFormatting>
  <conditionalFormatting sqref="L7:L16">
    <cfRule type="cellIs" dxfId="116" priority="55" stopIfTrue="1" operator="equal">
      <formula>"þ"</formula>
    </cfRule>
  </conditionalFormatting>
  <conditionalFormatting sqref="F11:F12">
    <cfRule type="cellIs" dxfId="115" priority="54" stopIfTrue="1" operator="equal">
      <formula>"þ"</formula>
    </cfRule>
  </conditionalFormatting>
  <conditionalFormatting sqref="F11:F12">
    <cfRule type="cellIs" dxfId="114" priority="53" stopIfTrue="1" operator="equal">
      <formula>"þ"</formula>
    </cfRule>
  </conditionalFormatting>
  <conditionalFormatting sqref="E15:F15">
    <cfRule type="cellIs" dxfId="113" priority="52" stopIfTrue="1" operator="equal">
      <formula>"þ"</formula>
    </cfRule>
  </conditionalFormatting>
  <conditionalFormatting sqref="E15:F15">
    <cfRule type="cellIs" dxfId="112" priority="51" stopIfTrue="1" operator="equal">
      <formula>"þ"</formula>
    </cfRule>
  </conditionalFormatting>
  <conditionalFormatting sqref="E15:F15">
    <cfRule type="cellIs" dxfId="111" priority="50" stopIfTrue="1" operator="equal">
      <formula>"þ"</formula>
    </cfRule>
  </conditionalFormatting>
  <conditionalFormatting sqref="E15:F15">
    <cfRule type="cellIs" dxfId="110" priority="49" stopIfTrue="1" operator="equal">
      <formula>"þ"</formula>
    </cfRule>
  </conditionalFormatting>
  <conditionalFormatting sqref="E15:F15">
    <cfRule type="cellIs" dxfId="109" priority="48" stopIfTrue="1" operator="equal">
      <formula>"þ"</formula>
    </cfRule>
  </conditionalFormatting>
  <conditionalFormatting sqref="E15:F15">
    <cfRule type="cellIs" dxfId="108" priority="47" stopIfTrue="1" operator="equal">
      <formula>"þ"</formula>
    </cfRule>
  </conditionalFormatting>
  <conditionalFormatting sqref="E15:F15">
    <cfRule type="cellIs" dxfId="107" priority="45" stopIfTrue="1" operator="equal">
      <formula>"þ"</formula>
    </cfRule>
  </conditionalFormatting>
  <conditionalFormatting sqref="E15:F15">
    <cfRule type="cellIs" dxfId="106" priority="46" stopIfTrue="1" operator="equal">
      <formula>"þ"</formula>
    </cfRule>
  </conditionalFormatting>
  <conditionalFormatting sqref="E15:F15">
    <cfRule type="cellIs" dxfId="105" priority="44" stopIfTrue="1" operator="equal">
      <formula>"þ"</formula>
    </cfRule>
  </conditionalFormatting>
  <conditionalFormatting sqref="E15:F15">
    <cfRule type="cellIs" dxfId="104" priority="43" stopIfTrue="1" operator="equal">
      <formula>"þ"</formula>
    </cfRule>
  </conditionalFormatting>
  <conditionalFormatting sqref="E15:F15">
    <cfRule type="cellIs" dxfId="103" priority="42" stopIfTrue="1" operator="equal">
      <formula>"þ"</formula>
    </cfRule>
  </conditionalFormatting>
  <conditionalFormatting sqref="E15:F15">
    <cfRule type="cellIs" dxfId="102" priority="41" stopIfTrue="1" operator="equal">
      <formula>"þ"</formula>
    </cfRule>
  </conditionalFormatting>
  <conditionalFormatting sqref="E15:F15">
    <cfRule type="cellIs" dxfId="101" priority="40" stopIfTrue="1" operator="equal">
      <formula>"þ"</formula>
    </cfRule>
  </conditionalFormatting>
  <conditionalFormatting sqref="E15:F15">
    <cfRule type="cellIs" dxfId="100" priority="39" stopIfTrue="1" operator="equal">
      <formula>"þ"</formula>
    </cfRule>
  </conditionalFormatting>
  <conditionalFormatting sqref="H6">
    <cfRule type="cellIs" dxfId="99" priority="38" stopIfTrue="1" operator="equal">
      <formula>"þ"</formula>
    </cfRule>
  </conditionalFormatting>
  <conditionalFormatting sqref="H6">
    <cfRule type="cellIs" dxfId="98" priority="37" stopIfTrue="1" operator="equal">
      <formula>"þ"</formula>
    </cfRule>
  </conditionalFormatting>
  <conditionalFormatting sqref="H6">
    <cfRule type="cellIs" dxfId="97" priority="35" stopIfTrue="1" operator="equal">
      <formula>"þ"</formula>
    </cfRule>
  </conditionalFormatting>
  <conditionalFormatting sqref="H6">
    <cfRule type="cellIs" dxfId="96" priority="36" stopIfTrue="1" operator="equal">
      <formula>"þ"</formula>
    </cfRule>
  </conditionalFormatting>
  <conditionalFormatting sqref="G16">
    <cfRule type="cellIs" dxfId="95" priority="34" stopIfTrue="1" operator="equal">
      <formula>"þ"</formula>
    </cfRule>
  </conditionalFormatting>
  <conditionalFormatting sqref="G16">
    <cfRule type="cellIs" dxfId="94" priority="33" stopIfTrue="1" operator="equal">
      <formula>"þ"</formula>
    </cfRule>
  </conditionalFormatting>
  <conditionalFormatting sqref="G16">
    <cfRule type="cellIs" dxfId="93" priority="32" stopIfTrue="1" operator="equal">
      <formula>"þ"</formula>
    </cfRule>
  </conditionalFormatting>
  <conditionalFormatting sqref="G16">
    <cfRule type="cellIs" dxfId="92" priority="31" stopIfTrue="1" operator="equal">
      <formula>"þ"</formula>
    </cfRule>
  </conditionalFormatting>
  <conditionalFormatting sqref="G16">
    <cfRule type="cellIs" dxfId="91" priority="30" stopIfTrue="1" operator="equal">
      <formula>"þ"</formula>
    </cfRule>
  </conditionalFormatting>
  <conditionalFormatting sqref="G16">
    <cfRule type="cellIs" dxfId="90" priority="29" stopIfTrue="1" operator="equal">
      <formula>"þ"</formula>
    </cfRule>
  </conditionalFormatting>
  <conditionalFormatting sqref="G16">
    <cfRule type="cellIs" dxfId="89" priority="27" stopIfTrue="1" operator="equal">
      <formula>"þ"</formula>
    </cfRule>
  </conditionalFormatting>
  <conditionalFormatting sqref="G16">
    <cfRule type="cellIs" dxfId="88" priority="28" stopIfTrue="1" operator="equal">
      <formula>"þ"</formula>
    </cfRule>
  </conditionalFormatting>
  <conditionalFormatting sqref="G16">
    <cfRule type="cellIs" dxfId="87" priority="26" stopIfTrue="1" operator="equal">
      <formula>"þ"</formula>
    </cfRule>
  </conditionalFormatting>
  <conditionalFormatting sqref="G16">
    <cfRule type="cellIs" dxfId="86" priority="25" stopIfTrue="1" operator="equal">
      <formula>"þ"</formula>
    </cfRule>
  </conditionalFormatting>
  <conditionalFormatting sqref="G16">
    <cfRule type="cellIs" dxfId="85" priority="24" stopIfTrue="1" operator="equal">
      <formula>"þ"</formula>
    </cfRule>
  </conditionalFormatting>
  <conditionalFormatting sqref="G16">
    <cfRule type="cellIs" dxfId="84" priority="23" stopIfTrue="1" operator="equal">
      <formula>"þ"</formula>
    </cfRule>
  </conditionalFormatting>
  <conditionalFormatting sqref="G16">
    <cfRule type="cellIs" dxfId="83" priority="22" stopIfTrue="1" operator="equal">
      <formula>"þ"</formula>
    </cfRule>
  </conditionalFormatting>
  <conditionalFormatting sqref="G16">
    <cfRule type="cellIs" dxfId="82" priority="21" stopIfTrue="1" operator="equal">
      <formula>"þ"</formula>
    </cfRule>
  </conditionalFormatting>
  <conditionalFormatting sqref="L7:L9">
    <cfRule type="cellIs" dxfId="81" priority="20" stopIfTrue="1" operator="equal">
      <formula>"þ"</formula>
    </cfRule>
  </conditionalFormatting>
  <conditionalFormatting sqref="L7:L9">
    <cfRule type="cellIs" dxfId="80" priority="19" stopIfTrue="1" operator="equal">
      <formula>"þ"</formula>
    </cfRule>
  </conditionalFormatting>
  <conditionalFormatting sqref="H4">
    <cfRule type="cellIs" dxfId="79" priority="17" stopIfTrue="1" operator="equal">
      <formula>"þ"</formula>
    </cfRule>
  </conditionalFormatting>
  <conditionalFormatting sqref="H4">
    <cfRule type="cellIs" dxfId="78" priority="16" stopIfTrue="1" operator="equal">
      <formula>"þ"</formula>
    </cfRule>
  </conditionalFormatting>
  <conditionalFormatting sqref="K4">
    <cfRule type="cellIs" dxfId="77" priority="18" operator="lessThan">
      <formula>$P$1</formula>
    </cfRule>
  </conditionalFormatting>
  <conditionalFormatting sqref="E4:F4">
    <cfRule type="cellIs" dxfId="76" priority="15" stopIfTrue="1" operator="equal">
      <formula>"þ"</formula>
    </cfRule>
  </conditionalFormatting>
  <conditionalFormatting sqref="E4:F4">
    <cfRule type="cellIs" dxfId="75" priority="14" stopIfTrue="1" operator="equal">
      <formula>"þ"</formula>
    </cfRule>
  </conditionalFormatting>
  <conditionalFormatting sqref="F4:G4">
    <cfRule type="cellIs" dxfId="74" priority="13" stopIfTrue="1" operator="equal">
      <formula>"þ"</formula>
    </cfRule>
  </conditionalFormatting>
  <conditionalFormatting sqref="F4:G4">
    <cfRule type="cellIs" dxfId="73" priority="12" stopIfTrue="1" operator="equal">
      <formula>"þ"</formula>
    </cfRule>
  </conditionalFormatting>
  <conditionalFormatting sqref="E4">
    <cfRule type="cellIs" dxfId="72" priority="11" stopIfTrue="1" operator="equal">
      <formula>"þ"</formula>
    </cfRule>
  </conditionalFormatting>
  <conditionalFormatting sqref="E4">
    <cfRule type="cellIs" dxfId="71" priority="10" stopIfTrue="1" operator="equal">
      <formula>"þ"</formula>
    </cfRule>
  </conditionalFormatting>
  <conditionalFormatting sqref="L3:L4">
    <cfRule type="cellIs" dxfId="70" priority="9" stopIfTrue="1" operator="equal">
      <formula>"þ"</formula>
    </cfRule>
  </conditionalFormatting>
  <conditionalFormatting sqref="L3:L4">
    <cfRule type="cellIs" dxfId="69" priority="8" stopIfTrue="1" operator="equal">
      <formula>"þ"</formula>
    </cfRule>
  </conditionalFormatting>
  <conditionalFormatting sqref="L3:L4">
    <cfRule type="cellIs" dxfId="68" priority="7" stopIfTrue="1" operator="equal">
      <formula>"þ"</formula>
    </cfRule>
  </conditionalFormatting>
  <conditionalFormatting sqref="E8">
    <cfRule type="cellIs" dxfId="67" priority="6" stopIfTrue="1" operator="equal">
      <formula>"þ"</formula>
    </cfRule>
  </conditionalFormatting>
  <conditionalFormatting sqref="E8">
    <cfRule type="cellIs" dxfId="66" priority="5" stopIfTrue="1" operator="equal">
      <formula>"þ"</formula>
    </cfRule>
  </conditionalFormatting>
  <conditionalFormatting sqref="F8">
    <cfRule type="cellIs" dxfId="65" priority="4" stopIfTrue="1" operator="equal">
      <formula>"þ"</formula>
    </cfRule>
  </conditionalFormatting>
  <conditionalFormatting sqref="F8">
    <cfRule type="cellIs" dxfId="64" priority="3" stopIfTrue="1" operator="equal">
      <formula>"þ"</formula>
    </cfRule>
  </conditionalFormatting>
  <conditionalFormatting sqref="E14">
    <cfRule type="cellIs" dxfId="63" priority="2" stopIfTrue="1" operator="equal">
      <formula>"þ"</formula>
    </cfRule>
  </conditionalFormatting>
  <conditionalFormatting sqref="E14">
    <cfRule type="cellIs" dxfId="62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1.59765625" style="48" bestFit="1" customWidth="1"/>
    <col min="3" max="3" width="14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7.296875" style="188" bestFit="1" customWidth="1"/>
    <col min="16" max="16384" width="8.796875" style="43"/>
  </cols>
  <sheetData>
    <row r="1" spans="1:15" ht="31.8" thickBot="1" x14ac:dyDescent="0.35">
      <c r="A1" s="122" t="s">
        <v>0</v>
      </c>
      <c r="B1" s="118" t="s">
        <v>32</v>
      </c>
      <c r="C1" s="118" t="s">
        <v>33</v>
      </c>
      <c r="D1" s="119" t="s">
        <v>88</v>
      </c>
      <c r="E1" s="121" t="s">
        <v>34</v>
      </c>
      <c r="F1" s="120" t="s">
        <v>87</v>
      </c>
      <c r="G1" s="119" t="s">
        <v>86</v>
      </c>
      <c r="H1" s="118" t="s">
        <v>35</v>
      </c>
      <c r="I1" s="118" t="s">
        <v>36</v>
      </c>
      <c r="J1" s="115" t="s">
        <v>85</v>
      </c>
      <c r="K1" s="117" t="s">
        <v>3</v>
      </c>
      <c r="L1" s="115" t="s">
        <v>23</v>
      </c>
      <c r="M1" s="116" t="s">
        <v>83</v>
      </c>
      <c r="N1" s="115" t="s">
        <v>82</v>
      </c>
      <c r="O1" s="115" t="s">
        <v>84</v>
      </c>
    </row>
    <row r="2" spans="1:15" x14ac:dyDescent="0.3">
      <c r="A2" s="113" t="s">
        <v>128</v>
      </c>
      <c r="B2" s="63" t="s">
        <v>130</v>
      </c>
      <c r="C2" s="44" t="s">
        <v>133</v>
      </c>
      <c r="D2" s="114" t="s">
        <v>79</v>
      </c>
      <c r="E2" s="113">
        <v>0</v>
      </c>
      <c r="F2" s="112">
        <v>1</v>
      </c>
      <c r="G2" s="111">
        <v>1</v>
      </c>
      <c r="H2" s="44">
        <v>0</v>
      </c>
      <c r="I2" s="44">
        <v>0</v>
      </c>
      <c r="J2" s="44">
        <f t="shared" ref="J2" si="0">IF(D2="þ",SUM(E2,G2:I2),SUM(E2,F2,H2,I2))</f>
        <v>1</v>
      </c>
      <c r="K2" s="45">
        <f t="shared" ref="K2:K8" ca="1" si="1">RANDBETWEEN(1,20)</f>
        <v>12</v>
      </c>
      <c r="L2" s="44">
        <f t="shared" ref="L2" ca="1" si="2">SUM(J2:K2)</f>
        <v>13</v>
      </c>
      <c r="M2" s="58">
        <v>20</v>
      </c>
      <c r="N2" s="61" t="str">
        <f t="shared" ref="N2" ca="1" si="3">IF(K2&gt;(M2-1),"þ","ý")</f>
        <v>ý</v>
      </c>
      <c r="O2" s="191"/>
    </row>
    <row r="3" spans="1:15" x14ac:dyDescent="0.3">
      <c r="A3" s="113" t="s">
        <v>128</v>
      </c>
      <c r="B3" s="63" t="s">
        <v>131</v>
      </c>
      <c r="C3" s="44" t="s">
        <v>133</v>
      </c>
      <c r="D3" s="114" t="s">
        <v>79</v>
      </c>
      <c r="E3" s="113">
        <v>0</v>
      </c>
      <c r="F3" s="112">
        <v>1</v>
      </c>
      <c r="G3" s="111">
        <v>1</v>
      </c>
      <c r="H3" s="44">
        <v>0</v>
      </c>
      <c r="I3" s="44">
        <v>0</v>
      </c>
      <c r="J3" s="44">
        <f t="shared" ref="J3" si="4">IF(D3="þ",SUM(E3,G3:I3),SUM(E3,F3,H3,I3))</f>
        <v>1</v>
      </c>
      <c r="K3" s="45">
        <f t="shared" ca="1" si="1"/>
        <v>1</v>
      </c>
      <c r="L3" s="44">
        <f t="shared" ref="L3" ca="1" si="5">SUM(J3:K3)</f>
        <v>2</v>
      </c>
      <c r="M3" s="58">
        <v>20</v>
      </c>
      <c r="N3" s="61" t="str">
        <f t="shared" ref="N3" ca="1" si="6">IF(K3&gt;(M3-1),"þ","ý")</f>
        <v>ý</v>
      </c>
      <c r="O3" s="191"/>
    </row>
    <row r="4" spans="1:15" x14ac:dyDescent="0.3">
      <c r="A4" s="113" t="s">
        <v>128</v>
      </c>
      <c r="B4" s="63" t="s">
        <v>132</v>
      </c>
      <c r="C4" s="44" t="s">
        <v>133</v>
      </c>
      <c r="D4" s="114" t="s">
        <v>114</v>
      </c>
      <c r="E4" s="113">
        <v>0</v>
      </c>
      <c r="F4" s="112">
        <v>1</v>
      </c>
      <c r="G4" s="111">
        <v>1</v>
      </c>
      <c r="H4" s="44">
        <v>0</v>
      </c>
      <c r="I4" s="44">
        <v>0</v>
      </c>
      <c r="J4" s="44">
        <f t="shared" ref="J4" si="7">IF(D4="þ",SUM(E4,G4:I4),SUM(E4,F4,H4,I4))</f>
        <v>1</v>
      </c>
      <c r="K4" s="45">
        <f t="shared" ca="1" si="1"/>
        <v>12</v>
      </c>
      <c r="L4" s="44">
        <f t="shared" ref="L4" ca="1" si="8">SUM(J4:K4)</f>
        <v>13</v>
      </c>
      <c r="M4" s="58">
        <v>20</v>
      </c>
      <c r="N4" s="61" t="str">
        <f t="shared" ref="N4" ca="1" si="9">IF(K4&gt;(M4-1),"þ","ý")</f>
        <v>ý</v>
      </c>
      <c r="O4" s="191"/>
    </row>
    <row r="5" spans="1:15" x14ac:dyDescent="0.3">
      <c r="A5" s="109" t="s">
        <v>128</v>
      </c>
      <c r="B5" s="46" t="s">
        <v>115</v>
      </c>
      <c r="C5" s="46" t="s">
        <v>115</v>
      </c>
      <c r="D5" s="110" t="s">
        <v>79</v>
      </c>
      <c r="E5" s="109">
        <v>0</v>
      </c>
      <c r="F5" s="108">
        <v>1</v>
      </c>
      <c r="G5" s="107">
        <v>1</v>
      </c>
      <c r="H5" s="46">
        <v>0</v>
      </c>
      <c r="I5" s="46">
        <v>0</v>
      </c>
      <c r="J5" s="46">
        <f t="shared" ref="J5" si="10">IF(D5="þ",SUM(E5,G5:I5),SUM(E5,F5,H5,I5))</f>
        <v>1</v>
      </c>
      <c r="K5" s="47">
        <f t="shared" ca="1" si="1"/>
        <v>12</v>
      </c>
      <c r="L5" s="46">
        <f t="shared" ref="L5" ca="1" si="11">SUM(J5:K5)</f>
        <v>13</v>
      </c>
      <c r="M5" s="59">
        <v>20</v>
      </c>
      <c r="N5" s="60" t="str">
        <f t="shared" ref="N5" ca="1" si="12">IF(K5&gt;(M5-1),"þ","ý")</f>
        <v>ý</v>
      </c>
      <c r="O5" s="192"/>
    </row>
    <row r="6" spans="1:15" x14ac:dyDescent="0.3">
      <c r="A6" s="113" t="s">
        <v>135</v>
      </c>
      <c r="B6" s="44" t="s">
        <v>136</v>
      </c>
      <c r="C6" s="44" t="s">
        <v>137</v>
      </c>
      <c r="D6" s="114" t="s">
        <v>79</v>
      </c>
      <c r="E6" s="113">
        <v>3</v>
      </c>
      <c r="F6" s="112">
        <v>4</v>
      </c>
      <c r="G6" s="111">
        <v>1</v>
      </c>
      <c r="H6" s="44">
        <v>0</v>
      </c>
      <c r="I6" s="44">
        <v>0</v>
      </c>
      <c r="J6" s="44">
        <f t="shared" ref="J6" si="13">IF(D6="þ",SUM(E6,G6:I6),SUM(E6,F6,H6,I6))</f>
        <v>7</v>
      </c>
      <c r="K6" s="45">
        <f t="shared" ca="1" si="1"/>
        <v>2</v>
      </c>
      <c r="L6" s="44">
        <f t="shared" ref="L6" ca="1" si="14">SUM(J6:K6)</f>
        <v>9</v>
      </c>
      <c r="M6" s="58">
        <v>20</v>
      </c>
      <c r="N6" s="61" t="str">
        <f t="shared" ref="N6" ca="1" si="15">IF(K6&gt;(M6-1),"þ","ý")</f>
        <v>ý</v>
      </c>
      <c r="O6" s="191"/>
    </row>
    <row r="7" spans="1:15" x14ac:dyDescent="0.3">
      <c r="A7" s="109" t="s">
        <v>135</v>
      </c>
      <c r="B7" s="46" t="s">
        <v>115</v>
      </c>
      <c r="C7" s="46" t="s">
        <v>139</v>
      </c>
      <c r="D7" s="110" t="s">
        <v>79</v>
      </c>
      <c r="E7" s="109">
        <v>3</v>
      </c>
      <c r="F7" s="108">
        <v>4</v>
      </c>
      <c r="G7" s="107">
        <v>1</v>
      </c>
      <c r="H7" s="46">
        <v>0</v>
      </c>
      <c r="I7" s="46">
        <v>0</v>
      </c>
      <c r="J7" s="46">
        <f t="shared" ref="J7:J8" si="16">IF(D7="þ",SUM(E7,G7:I7),SUM(E7,F7,H7,I7))</f>
        <v>7</v>
      </c>
      <c r="K7" s="47">
        <f t="shared" ref="K7:K12" ca="1" si="17">RANDBETWEEN(1,20)</f>
        <v>1</v>
      </c>
      <c r="L7" s="46">
        <f t="shared" ref="L7:L8" ca="1" si="18">SUM(J7:K7)</f>
        <v>8</v>
      </c>
      <c r="M7" s="59">
        <v>20</v>
      </c>
      <c r="N7" s="60" t="str">
        <f t="shared" ref="N7:N8" ca="1" si="19">IF(K7&gt;(M7-1),"þ","ý")</f>
        <v>ý</v>
      </c>
      <c r="O7" s="192"/>
    </row>
    <row r="8" spans="1:15" x14ac:dyDescent="0.3">
      <c r="A8" s="113" t="s">
        <v>165</v>
      </c>
      <c r="B8" s="44" t="s">
        <v>136</v>
      </c>
      <c r="C8" s="44" t="s">
        <v>166</v>
      </c>
      <c r="D8" s="114" t="s">
        <v>79</v>
      </c>
      <c r="E8" s="113">
        <v>9</v>
      </c>
      <c r="F8" s="112">
        <v>5</v>
      </c>
      <c r="G8" s="111">
        <v>1</v>
      </c>
      <c r="H8" s="44">
        <v>0</v>
      </c>
      <c r="I8" s="44">
        <v>0</v>
      </c>
      <c r="J8" s="44">
        <f t="shared" si="16"/>
        <v>14</v>
      </c>
      <c r="K8" s="45">
        <f t="shared" ca="1" si="1"/>
        <v>15</v>
      </c>
      <c r="L8" s="44">
        <f t="shared" ca="1" si="18"/>
        <v>29</v>
      </c>
      <c r="M8" s="58">
        <v>20</v>
      </c>
      <c r="N8" s="61" t="str">
        <f t="shared" ca="1" si="19"/>
        <v>ý</v>
      </c>
      <c r="O8" s="191"/>
    </row>
    <row r="9" spans="1:15" x14ac:dyDescent="0.3">
      <c r="A9" s="109" t="s">
        <v>165</v>
      </c>
      <c r="B9" s="46" t="s">
        <v>115</v>
      </c>
      <c r="C9" s="46" t="s">
        <v>139</v>
      </c>
      <c r="D9" s="110" t="s">
        <v>79</v>
      </c>
      <c r="E9" s="109">
        <v>9</v>
      </c>
      <c r="F9" s="108">
        <v>15</v>
      </c>
      <c r="G9" s="107">
        <v>1</v>
      </c>
      <c r="H9" s="46">
        <v>0</v>
      </c>
      <c r="I9" s="46">
        <v>0</v>
      </c>
      <c r="J9" s="46">
        <f t="shared" ref="J9" si="20">IF(D9="þ",SUM(E9,G9:I9),SUM(E9,F9,H9,I9))</f>
        <v>24</v>
      </c>
      <c r="K9" s="47">
        <f t="shared" ca="1" si="17"/>
        <v>15</v>
      </c>
      <c r="L9" s="46">
        <f t="shared" ref="L9" ca="1" si="21">SUM(J9:K9)</f>
        <v>39</v>
      </c>
      <c r="M9" s="59">
        <v>20</v>
      </c>
      <c r="N9" s="60" t="str">
        <f t="shared" ref="N9" ca="1" si="22">IF(K9&gt;(M9-1),"þ","ý")</f>
        <v>ý</v>
      </c>
      <c r="O9" s="192"/>
    </row>
    <row r="10" spans="1:15" x14ac:dyDescent="0.3">
      <c r="A10" s="113" t="s">
        <v>151</v>
      </c>
      <c r="B10" s="44" t="s">
        <v>156</v>
      </c>
      <c r="C10" s="44" t="s">
        <v>152</v>
      </c>
      <c r="D10" s="114" t="s">
        <v>114</v>
      </c>
      <c r="E10" s="113">
        <v>2</v>
      </c>
      <c r="F10" s="112">
        <v>0</v>
      </c>
      <c r="G10" s="111">
        <v>4</v>
      </c>
      <c r="H10" s="44">
        <v>1</v>
      </c>
      <c r="I10" s="44">
        <v>0</v>
      </c>
      <c r="J10" s="44">
        <f t="shared" ref="J10:J12" si="23">IF(D10="þ",SUM(E10,G10:I10),SUM(E10,F10,H10,I10))</f>
        <v>7</v>
      </c>
      <c r="K10" s="45">
        <f t="shared" ca="1" si="17"/>
        <v>15</v>
      </c>
      <c r="L10" s="44">
        <f t="shared" ref="L10:L12" ca="1" si="24">SUM(J10:K10)</f>
        <v>22</v>
      </c>
      <c r="M10" s="58">
        <v>20</v>
      </c>
      <c r="N10" s="61" t="str">
        <f t="shared" ref="N10:N12" ca="1" si="25">IF(K10&gt;(M10-1),"þ","ý")</f>
        <v>ý</v>
      </c>
      <c r="O10" s="191"/>
    </row>
    <row r="11" spans="1:15" x14ac:dyDescent="0.3">
      <c r="A11" s="113" t="s">
        <v>151</v>
      </c>
      <c r="B11" s="44" t="s">
        <v>157</v>
      </c>
      <c r="C11" s="44" t="s">
        <v>153</v>
      </c>
      <c r="D11" s="114" t="s">
        <v>79</v>
      </c>
      <c r="E11" s="113">
        <v>2</v>
      </c>
      <c r="F11" s="112">
        <v>0</v>
      </c>
      <c r="G11" s="111">
        <v>4</v>
      </c>
      <c r="H11" s="44">
        <v>1</v>
      </c>
      <c r="I11" s="44">
        <v>0</v>
      </c>
      <c r="J11" s="44">
        <f t="shared" si="23"/>
        <v>3</v>
      </c>
      <c r="K11" s="45">
        <f t="shared" ca="1" si="17"/>
        <v>17</v>
      </c>
      <c r="L11" s="44">
        <f t="shared" ca="1" si="24"/>
        <v>20</v>
      </c>
      <c r="M11" s="58">
        <v>20</v>
      </c>
      <c r="N11" s="61" t="str">
        <f t="shared" ca="1" si="25"/>
        <v>ý</v>
      </c>
      <c r="O11" s="191"/>
    </row>
    <row r="12" spans="1:15" x14ac:dyDescent="0.3">
      <c r="A12" s="113" t="s">
        <v>151</v>
      </c>
      <c r="B12" s="44" t="s">
        <v>158</v>
      </c>
      <c r="C12" s="44" t="s">
        <v>155</v>
      </c>
      <c r="D12" s="114" t="s">
        <v>79</v>
      </c>
      <c r="E12" s="113">
        <v>2</v>
      </c>
      <c r="F12" s="112">
        <v>0</v>
      </c>
      <c r="G12" s="111">
        <v>4</v>
      </c>
      <c r="H12" s="44">
        <v>0</v>
      </c>
      <c r="I12" s="44">
        <v>0</v>
      </c>
      <c r="J12" s="44">
        <f t="shared" si="23"/>
        <v>2</v>
      </c>
      <c r="K12" s="45">
        <f t="shared" ca="1" si="17"/>
        <v>3</v>
      </c>
      <c r="L12" s="44">
        <f t="shared" ca="1" si="24"/>
        <v>5</v>
      </c>
      <c r="M12" s="58">
        <v>20</v>
      </c>
      <c r="N12" s="61" t="str">
        <f t="shared" ca="1" si="25"/>
        <v>ý</v>
      </c>
      <c r="O12" s="191"/>
    </row>
    <row r="13" spans="1:15" x14ac:dyDescent="0.3">
      <c r="A13" s="109" t="s">
        <v>151</v>
      </c>
      <c r="B13" s="46" t="s">
        <v>115</v>
      </c>
      <c r="C13" s="46" t="s">
        <v>139</v>
      </c>
      <c r="D13" s="110" t="s">
        <v>79</v>
      </c>
      <c r="E13" s="109">
        <v>2</v>
      </c>
      <c r="F13" s="108">
        <v>0</v>
      </c>
      <c r="G13" s="107">
        <v>4</v>
      </c>
      <c r="H13" s="46">
        <v>0</v>
      </c>
      <c r="I13" s="46">
        <v>0</v>
      </c>
      <c r="J13" s="46">
        <f t="shared" ref="J13:J17" si="26">IF(D13="þ",SUM(E13,G13:I13),SUM(E13,F13,H13,I13))</f>
        <v>2</v>
      </c>
      <c r="K13" s="47">
        <f t="shared" ref="K13" ca="1" si="27">RANDBETWEEN(1,20)</f>
        <v>5</v>
      </c>
      <c r="L13" s="46">
        <f t="shared" ref="L13:L17" ca="1" si="28">SUM(J13:K13)</f>
        <v>7</v>
      </c>
      <c r="M13" s="59">
        <v>20</v>
      </c>
      <c r="N13" s="60" t="str">
        <f t="shared" ref="N13:N17" ca="1" si="29">IF(K13&gt;(M13-1),"þ","ý")</f>
        <v>ý</v>
      </c>
      <c r="O13" s="192"/>
    </row>
    <row r="14" spans="1:15" x14ac:dyDescent="0.3">
      <c r="A14" s="113" t="s">
        <v>171</v>
      </c>
      <c r="B14" s="63" t="s">
        <v>130</v>
      </c>
      <c r="C14" s="44" t="s">
        <v>172</v>
      </c>
      <c r="D14" s="114" t="s">
        <v>79</v>
      </c>
      <c r="E14" s="113">
        <v>7</v>
      </c>
      <c r="F14" s="112">
        <v>10</v>
      </c>
      <c r="G14" s="111">
        <v>1</v>
      </c>
      <c r="H14" s="44">
        <v>0</v>
      </c>
      <c r="I14" s="44">
        <v>0</v>
      </c>
      <c r="J14" s="44">
        <f t="shared" si="26"/>
        <v>17</v>
      </c>
      <c r="K14" s="45">
        <f t="shared" ref="K14:K24" ca="1" si="30">RANDBETWEEN(1,20)</f>
        <v>9</v>
      </c>
      <c r="L14" s="44">
        <f t="shared" ca="1" si="28"/>
        <v>26</v>
      </c>
      <c r="M14" s="58">
        <v>20</v>
      </c>
      <c r="N14" s="61" t="str">
        <f t="shared" ca="1" si="29"/>
        <v>ý</v>
      </c>
      <c r="O14" s="164" t="s">
        <v>174</v>
      </c>
    </row>
    <row r="15" spans="1:15" x14ac:dyDescent="0.3">
      <c r="A15" s="113" t="s">
        <v>171</v>
      </c>
      <c r="B15" s="63" t="s">
        <v>131</v>
      </c>
      <c r="C15" s="44" t="s">
        <v>172</v>
      </c>
      <c r="D15" s="114" t="s">
        <v>79</v>
      </c>
      <c r="E15" s="113">
        <v>7</v>
      </c>
      <c r="F15" s="112">
        <v>10</v>
      </c>
      <c r="G15" s="111">
        <v>1</v>
      </c>
      <c r="H15" s="44">
        <v>0</v>
      </c>
      <c r="I15" s="44">
        <v>0</v>
      </c>
      <c r="J15" s="44">
        <f t="shared" ref="J15:J16" si="31">IF(D15="þ",SUM(E15,G15:I15),SUM(E15,F15,H15,I15))</f>
        <v>17</v>
      </c>
      <c r="K15" s="45">
        <f t="shared" ca="1" si="30"/>
        <v>6</v>
      </c>
      <c r="L15" s="44">
        <f t="shared" ref="L15:L16" ca="1" si="32">SUM(J15:K15)</f>
        <v>23</v>
      </c>
      <c r="M15" s="58">
        <v>20</v>
      </c>
      <c r="N15" s="61" t="str">
        <f t="shared" ref="N15:N16" ca="1" si="33">IF(K15&gt;(M15-1),"þ","ý")</f>
        <v>ý</v>
      </c>
      <c r="O15" s="164" t="s">
        <v>174</v>
      </c>
    </row>
    <row r="16" spans="1:15" x14ac:dyDescent="0.3">
      <c r="A16" s="113" t="s">
        <v>171</v>
      </c>
      <c r="B16" s="63" t="s">
        <v>117</v>
      </c>
      <c r="C16" s="44" t="s">
        <v>173</v>
      </c>
      <c r="D16" s="114" t="s">
        <v>79</v>
      </c>
      <c r="E16" s="113">
        <v>7</v>
      </c>
      <c r="F16" s="112">
        <v>5</v>
      </c>
      <c r="G16" s="111">
        <v>1</v>
      </c>
      <c r="H16" s="44">
        <v>0</v>
      </c>
      <c r="I16" s="44">
        <v>0</v>
      </c>
      <c r="J16" s="44">
        <f t="shared" si="31"/>
        <v>12</v>
      </c>
      <c r="K16" s="45">
        <f t="shared" ca="1" si="30"/>
        <v>18</v>
      </c>
      <c r="L16" s="44">
        <f t="shared" ca="1" si="32"/>
        <v>30</v>
      </c>
      <c r="M16" s="58">
        <v>20</v>
      </c>
      <c r="N16" s="61" t="str">
        <f t="shared" ca="1" si="33"/>
        <v>ý</v>
      </c>
      <c r="O16" s="164" t="s">
        <v>174</v>
      </c>
    </row>
    <row r="17" spans="1:15" x14ac:dyDescent="0.3">
      <c r="A17" s="109" t="s">
        <v>171</v>
      </c>
      <c r="B17" s="46" t="s">
        <v>115</v>
      </c>
      <c r="C17" s="46" t="s">
        <v>115</v>
      </c>
      <c r="D17" s="110" t="s">
        <v>79</v>
      </c>
      <c r="E17" s="109">
        <v>7</v>
      </c>
      <c r="F17" s="108">
        <v>5</v>
      </c>
      <c r="G17" s="107">
        <v>1</v>
      </c>
      <c r="H17" s="46">
        <v>0</v>
      </c>
      <c r="I17" s="46">
        <v>0</v>
      </c>
      <c r="J17" s="46">
        <f t="shared" si="26"/>
        <v>12</v>
      </c>
      <c r="K17" s="47">
        <f t="shared" ca="1" si="30"/>
        <v>5</v>
      </c>
      <c r="L17" s="46">
        <f t="shared" ca="1" si="28"/>
        <v>17</v>
      </c>
      <c r="M17" s="59">
        <v>20</v>
      </c>
      <c r="N17" s="60" t="str">
        <f t="shared" ca="1" si="29"/>
        <v>ý</v>
      </c>
      <c r="O17" s="187"/>
    </row>
    <row r="18" spans="1:15" x14ac:dyDescent="0.3">
      <c r="A18" s="189" t="s">
        <v>122</v>
      </c>
      <c r="B18" s="63" t="s">
        <v>117</v>
      </c>
      <c r="C18" s="44" t="s">
        <v>123</v>
      </c>
      <c r="D18" s="114" t="s">
        <v>79</v>
      </c>
      <c r="E18" s="113">
        <v>1</v>
      </c>
      <c r="F18" s="112">
        <v>2</v>
      </c>
      <c r="G18" s="111">
        <v>2</v>
      </c>
      <c r="H18" s="44">
        <v>0</v>
      </c>
      <c r="I18" s="44">
        <v>0</v>
      </c>
      <c r="J18" s="44">
        <f t="shared" ref="J18:J19" si="34">IF(D18="þ",SUM(E18,G18:I18),SUM(E18,F18,H18,I18))</f>
        <v>3</v>
      </c>
      <c r="K18" s="45">
        <f t="shared" ca="1" si="30"/>
        <v>14</v>
      </c>
      <c r="L18" s="44">
        <f t="shared" ref="L18:L19" ca="1" si="35">SUM(J18:K18)</f>
        <v>17</v>
      </c>
      <c r="M18" s="58">
        <v>20</v>
      </c>
      <c r="N18" s="61" t="str">
        <f t="shared" ref="N18:N19" ca="1" si="36">IF(K18&gt;(M18-1),"þ","ý")</f>
        <v>ý</v>
      </c>
      <c r="O18" s="164"/>
    </row>
    <row r="19" spans="1:15" x14ac:dyDescent="0.3">
      <c r="A19" s="190" t="s">
        <v>122</v>
      </c>
      <c r="B19" s="46" t="s">
        <v>115</v>
      </c>
      <c r="C19" s="46" t="s">
        <v>115</v>
      </c>
      <c r="D19" s="110" t="s">
        <v>79</v>
      </c>
      <c r="E19" s="109">
        <v>1</v>
      </c>
      <c r="F19" s="108">
        <v>2</v>
      </c>
      <c r="G19" s="107">
        <v>2</v>
      </c>
      <c r="H19" s="46">
        <v>0</v>
      </c>
      <c r="I19" s="46">
        <v>0</v>
      </c>
      <c r="J19" s="46">
        <f t="shared" si="34"/>
        <v>3</v>
      </c>
      <c r="K19" s="47">
        <f t="shared" ca="1" si="30"/>
        <v>3</v>
      </c>
      <c r="L19" s="46">
        <f t="shared" ca="1" si="35"/>
        <v>6</v>
      </c>
      <c r="M19" s="59">
        <v>20</v>
      </c>
      <c r="N19" s="60" t="str">
        <f t="shared" ca="1" si="36"/>
        <v>ý</v>
      </c>
      <c r="O19" s="187"/>
    </row>
    <row r="20" spans="1:15" x14ac:dyDescent="0.3">
      <c r="A20" s="189" t="s">
        <v>125</v>
      </c>
      <c r="B20" s="63" t="s">
        <v>167</v>
      </c>
      <c r="C20" s="44" t="s">
        <v>168</v>
      </c>
      <c r="D20" s="114" t="s">
        <v>79</v>
      </c>
      <c r="E20" s="113">
        <v>5</v>
      </c>
      <c r="F20" s="112">
        <v>3</v>
      </c>
      <c r="G20" s="111">
        <v>2</v>
      </c>
      <c r="H20" s="44">
        <v>0</v>
      </c>
      <c r="I20" s="44">
        <v>0</v>
      </c>
      <c r="J20" s="44">
        <f t="shared" ref="J20:J22" si="37">IF(D20="þ",SUM(E20,G20:I20),SUM(E20,F20,H20,I20))</f>
        <v>8</v>
      </c>
      <c r="K20" s="45">
        <f t="shared" ca="1" si="30"/>
        <v>18</v>
      </c>
      <c r="L20" s="44">
        <f t="shared" ref="L20:L22" ca="1" si="38">SUM(J20:K20)</f>
        <v>26</v>
      </c>
      <c r="M20" s="58">
        <v>20</v>
      </c>
      <c r="N20" s="61" t="str">
        <f t="shared" ref="N20:N22" ca="1" si="39">IF(K20&gt;(M20-1),"þ","ý")</f>
        <v>ý</v>
      </c>
      <c r="O20" s="164"/>
    </row>
    <row r="21" spans="1:15" x14ac:dyDescent="0.3">
      <c r="A21" s="189" t="s">
        <v>125</v>
      </c>
      <c r="B21" s="63" t="s">
        <v>178</v>
      </c>
      <c r="C21" s="44" t="s">
        <v>152</v>
      </c>
      <c r="D21" s="114" t="s">
        <v>114</v>
      </c>
      <c r="E21" s="113">
        <v>5</v>
      </c>
      <c r="F21" s="112">
        <v>3</v>
      </c>
      <c r="G21" s="111">
        <v>2</v>
      </c>
      <c r="H21" s="44">
        <v>0</v>
      </c>
      <c r="I21" s="44">
        <v>0</v>
      </c>
      <c r="J21" s="44">
        <f t="shared" ref="J21" si="40">IF(D21="þ",SUM(E21,G21:I21),SUM(E21,F21,H21,I21))</f>
        <v>7</v>
      </c>
      <c r="K21" s="45">
        <f t="shared" ca="1" si="30"/>
        <v>18</v>
      </c>
      <c r="L21" s="44">
        <f t="shared" ref="L21" ca="1" si="41">SUM(J21:K21)</f>
        <v>25</v>
      </c>
      <c r="M21" s="58">
        <v>20</v>
      </c>
      <c r="N21" s="61" t="str">
        <f t="shared" ref="N21" ca="1" si="42">IF(K21&gt;(M21-1),"þ","ý")</f>
        <v>ý</v>
      </c>
      <c r="O21" s="164"/>
    </row>
    <row r="22" spans="1:15" x14ac:dyDescent="0.3">
      <c r="A22" s="190" t="s">
        <v>125</v>
      </c>
      <c r="B22" s="46" t="s">
        <v>115</v>
      </c>
      <c r="C22" s="46" t="s">
        <v>115</v>
      </c>
      <c r="D22" s="110" t="s">
        <v>79</v>
      </c>
      <c r="E22" s="109">
        <v>5</v>
      </c>
      <c r="F22" s="108">
        <v>3</v>
      </c>
      <c r="G22" s="107">
        <v>2</v>
      </c>
      <c r="H22" s="46">
        <v>0</v>
      </c>
      <c r="I22" s="46">
        <v>0</v>
      </c>
      <c r="J22" s="46">
        <f t="shared" si="37"/>
        <v>8</v>
      </c>
      <c r="K22" s="47">
        <f t="shared" ca="1" si="30"/>
        <v>12</v>
      </c>
      <c r="L22" s="46">
        <f t="shared" ca="1" si="38"/>
        <v>20</v>
      </c>
      <c r="M22" s="59">
        <v>20</v>
      </c>
      <c r="N22" s="60" t="str">
        <f t="shared" ca="1" si="39"/>
        <v>ý</v>
      </c>
      <c r="O22" s="187"/>
    </row>
    <row r="23" spans="1:15" x14ac:dyDescent="0.3">
      <c r="A23" s="189" t="s">
        <v>134</v>
      </c>
      <c r="B23" s="63" t="s">
        <v>162</v>
      </c>
      <c r="C23" s="44" t="s">
        <v>163</v>
      </c>
      <c r="D23" s="114" t="s">
        <v>114</v>
      </c>
      <c r="E23" s="113">
        <v>6</v>
      </c>
      <c r="F23" s="112">
        <v>1</v>
      </c>
      <c r="G23" s="111">
        <v>4</v>
      </c>
      <c r="H23" s="44">
        <v>2</v>
      </c>
      <c r="I23" s="44">
        <v>0</v>
      </c>
      <c r="J23" s="44">
        <f t="shared" ref="J23:J24" si="43">IF(D23="þ",SUM(E23,G23:I23),SUM(E23,F23,H23,I23))</f>
        <v>12</v>
      </c>
      <c r="K23" s="45">
        <f t="shared" ca="1" si="30"/>
        <v>3</v>
      </c>
      <c r="L23" s="44">
        <f t="shared" ref="L23:L24" ca="1" si="44">SUM(J23:K23)</f>
        <v>15</v>
      </c>
      <c r="M23" s="58">
        <v>20</v>
      </c>
      <c r="N23" s="61" t="str">
        <f t="shared" ref="N23:N24" ca="1" si="45">IF(K23&gt;(M23-1),"þ","ý")</f>
        <v>ý</v>
      </c>
      <c r="O23" s="164"/>
    </row>
    <row r="24" spans="1:15" x14ac:dyDescent="0.3">
      <c r="A24" s="190" t="s">
        <v>134</v>
      </c>
      <c r="B24" s="46" t="s">
        <v>115</v>
      </c>
      <c r="C24" s="46" t="s">
        <v>115</v>
      </c>
      <c r="D24" s="110" t="s">
        <v>79</v>
      </c>
      <c r="E24" s="109">
        <v>6</v>
      </c>
      <c r="F24" s="108">
        <v>1</v>
      </c>
      <c r="G24" s="107">
        <v>4</v>
      </c>
      <c r="H24" s="46">
        <v>0</v>
      </c>
      <c r="I24" s="46">
        <v>0</v>
      </c>
      <c r="J24" s="46">
        <f t="shared" si="43"/>
        <v>7</v>
      </c>
      <c r="K24" s="47">
        <f t="shared" ca="1" si="30"/>
        <v>3</v>
      </c>
      <c r="L24" s="46">
        <f t="shared" ca="1" si="44"/>
        <v>10</v>
      </c>
      <c r="M24" s="59">
        <v>20</v>
      </c>
      <c r="N24" s="60" t="str">
        <f t="shared" ca="1" si="45"/>
        <v>ý</v>
      </c>
      <c r="O24" s="187"/>
    </row>
  </sheetData>
  <conditionalFormatting sqref="K2:K3 K5:K13">
    <cfRule type="cellIs" dxfId="61" priority="480" operator="greaterThanOrEqual">
      <formula>$M2</formula>
    </cfRule>
  </conditionalFormatting>
  <conditionalFormatting sqref="D2:D13">
    <cfRule type="cellIs" dxfId="60" priority="309" operator="equal">
      <formula>"þ"</formula>
    </cfRule>
  </conditionalFormatting>
  <conditionalFormatting sqref="N2:N3 N5:N13">
    <cfRule type="cellIs" dxfId="59" priority="310" operator="equal">
      <formula>"þ"</formula>
    </cfRule>
  </conditionalFormatting>
  <conditionalFormatting sqref="N2:N3">
    <cfRule type="cellIs" dxfId="58" priority="308" operator="equal">
      <formula>"þ"</formula>
    </cfRule>
  </conditionalFormatting>
  <conditionalFormatting sqref="D2:D4">
    <cfRule type="cellIs" dxfId="57" priority="307" operator="equal">
      <formula>"þ"</formula>
    </cfRule>
  </conditionalFormatting>
  <conditionalFormatting sqref="K4">
    <cfRule type="cellIs" dxfId="56" priority="244" operator="greaterThanOrEqual">
      <formula>$M4</formula>
    </cfRule>
  </conditionalFormatting>
  <conditionalFormatting sqref="N4">
    <cfRule type="cellIs" dxfId="55" priority="243" operator="equal">
      <formula>"þ"</formula>
    </cfRule>
  </conditionalFormatting>
  <conditionalFormatting sqref="K2:K3">
    <cfRule type="cellIs" dxfId="54" priority="177" operator="greaterThanOrEqual">
      <formula>$M2</formula>
    </cfRule>
  </conditionalFormatting>
  <conditionalFormatting sqref="N2:N3">
    <cfRule type="cellIs" dxfId="53" priority="176" operator="equal">
      <formula>"þ"</formula>
    </cfRule>
  </conditionalFormatting>
  <conditionalFormatting sqref="D2:D4">
    <cfRule type="cellIs" dxfId="52" priority="172" operator="equal">
      <formula>"þ"</formula>
    </cfRule>
  </conditionalFormatting>
  <conditionalFormatting sqref="K18">
    <cfRule type="cellIs" dxfId="51" priority="48" operator="greaterThanOrEqual">
      <formula>$M18</formula>
    </cfRule>
  </conditionalFormatting>
  <conditionalFormatting sqref="N18">
    <cfRule type="cellIs" dxfId="50" priority="47" operator="equal">
      <formula>"þ"</formula>
    </cfRule>
  </conditionalFormatting>
  <conditionalFormatting sqref="D18">
    <cfRule type="cellIs" dxfId="49" priority="46" operator="equal">
      <formula>"þ"</formula>
    </cfRule>
  </conditionalFormatting>
  <conditionalFormatting sqref="K18">
    <cfRule type="cellIs" dxfId="48" priority="42" operator="greaterThanOrEqual">
      <formula>$M18</formula>
    </cfRule>
  </conditionalFormatting>
  <conditionalFormatting sqref="D18">
    <cfRule type="cellIs" dxfId="47" priority="40" operator="equal">
      <formula>"þ"</formula>
    </cfRule>
  </conditionalFormatting>
  <conditionalFormatting sqref="N18">
    <cfRule type="cellIs" dxfId="46" priority="41" operator="equal">
      <formula>"þ"</formula>
    </cfRule>
  </conditionalFormatting>
  <conditionalFormatting sqref="N18">
    <cfRule type="cellIs" dxfId="45" priority="39" operator="equal">
      <formula>"þ"</formula>
    </cfRule>
  </conditionalFormatting>
  <conditionalFormatting sqref="D18">
    <cfRule type="cellIs" dxfId="44" priority="38" operator="equal">
      <formula>"þ"</formula>
    </cfRule>
  </conditionalFormatting>
  <conditionalFormatting sqref="K18">
    <cfRule type="cellIs" dxfId="43" priority="35" operator="greaterThanOrEqual">
      <formula>$M18</formula>
    </cfRule>
  </conditionalFormatting>
  <conditionalFormatting sqref="N18">
    <cfRule type="cellIs" dxfId="42" priority="34" operator="equal">
      <formula>"þ"</formula>
    </cfRule>
  </conditionalFormatting>
  <conditionalFormatting sqref="D18">
    <cfRule type="cellIs" dxfId="41" priority="33" operator="equal">
      <formula>"þ"</formula>
    </cfRule>
  </conditionalFormatting>
  <conditionalFormatting sqref="K19">
    <cfRule type="cellIs" dxfId="40" priority="31" operator="greaterThanOrEqual">
      <formula>$M19</formula>
    </cfRule>
  </conditionalFormatting>
  <conditionalFormatting sqref="N19">
    <cfRule type="cellIs" dxfId="39" priority="30" operator="equal">
      <formula>"þ"</formula>
    </cfRule>
  </conditionalFormatting>
  <conditionalFormatting sqref="D19">
    <cfRule type="cellIs" dxfId="38" priority="29" operator="equal">
      <formula>"þ"</formula>
    </cfRule>
  </conditionalFormatting>
  <conditionalFormatting sqref="K20:K23">
    <cfRule type="cellIs" dxfId="37" priority="28" operator="greaterThanOrEqual">
      <formula>$M20</formula>
    </cfRule>
  </conditionalFormatting>
  <conditionalFormatting sqref="N20:N23">
    <cfRule type="cellIs" dxfId="36" priority="27" operator="equal">
      <formula>"þ"</formula>
    </cfRule>
  </conditionalFormatting>
  <conditionalFormatting sqref="D20:D23">
    <cfRule type="cellIs" dxfId="35" priority="26" operator="equal">
      <formula>"þ"</formula>
    </cfRule>
  </conditionalFormatting>
  <conditionalFormatting sqref="K20:K23">
    <cfRule type="cellIs" dxfId="34" priority="25" operator="greaterThanOrEqual">
      <formula>$M20</formula>
    </cfRule>
  </conditionalFormatting>
  <conditionalFormatting sqref="D20:D23">
    <cfRule type="cellIs" dxfId="33" priority="23" operator="equal">
      <formula>"þ"</formula>
    </cfRule>
  </conditionalFormatting>
  <conditionalFormatting sqref="N20:N23">
    <cfRule type="cellIs" dxfId="32" priority="24" operator="equal">
      <formula>"þ"</formula>
    </cfRule>
  </conditionalFormatting>
  <conditionalFormatting sqref="N20:N23">
    <cfRule type="cellIs" dxfId="31" priority="22" operator="equal">
      <formula>"þ"</formula>
    </cfRule>
  </conditionalFormatting>
  <conditionalFormatting sqref="D20:D23">
    <cfRule type="cellIs" dxfId="30" priority="21" operator="equal">
      <formula>"þ"</formula>
    </cfRule>
  </conditionalFormatting>
  <conditionalFormatting sqref="K20:K23">
    <cfRule type="cellIs" dxfId="29" priority="20" operator="greaterThanOrEqual">
      <formula>$M20</formula>
    </cfRule>
  </conditionalFormatting>
  <conditionalFormatting sqref="N20:N23">
    <cfRule type="cellIs" dxfId="28" priority="19" operator="equal">
      <formula>"þ"</formula>
    </cfRule>
  </conditionalFormatting>
  <conditionalFormatting sqref="D20:D23">
    <cfRule type="cellIs" dxfId="27" priority="18" operator="equal">
      <formula>"þ"</formula>
    </cfRule>
  </conditionalFormatting>
  <conditionalFormatting sqref="K24">
    <cfRule type="cellIs" dxfId="26" priority="17" operator="greaterThanOrEqual">
      <formula>$M24</formula>
    </cfRule>
  </conditionalFormatting>
  <conditionalFormatting sqref="N24">
    <cfRule type="cellIs" dxfId="25" priority="16" operator="equal">
      <formula>"þ"</formula>
    </cfRule>
  </conditionalFormatting>
  <conditionalFormatting sqref="D24">
    <cfRule type="cellIs" dxfId="24" priority="15" operator="equal">
      <formula>"þ"</formula>
    </cfRule>
  </conditionalFormatting>
  <conditionalFormatting sqref="K14:K16">
    <cfRule type="cellIs" dxfId="23" priority="14" operator="greaterThanOrEqual">
      <formula>$M14</formula>
    </cfRule>
  </conditionalFormatting>
  <conditionalFormatting sqref="N14:N16">
    <cfRule type="cellIs" dxfId="22" priority="13" operator="equal">
      <formula>"þ"</formula>
    </cfRule>
  </conditionalFormatting>
  <conditionalFormatting sqref="D14:D16">
    <cfRule type="cellIs" dxfId="21" priority="12" operator="equal">
      <formula>"þ"</formula>
    </cfRule>
  </conditionalFormatting>
  <conditionalFormatting sqref="K14:K16">
    <cfRule type="cellIs" dxfId="20" priority="11" operator="greaterThanOrEqual">
      <formula>$M14</formula>
    </cfRule>
  </conditionalFormatting>
  <conditionalFormatting sqref="D14:D16">
    <cfRule type="cellIs" dxfId="19" priority="9" operator="equal">
      <formula>"þ"</formula>
    </cfRule>
  </conditionalFormatting>
  <conditionalFormatting sqref="N14:N16">
    <cfRule type="cellIs" dxfId="18" priority="10" operator="equal">
      <formula>"þ"</formula>
    </cfRule>
  </conditionalFormatting>
  <conditionalFormatting sqref="N14:N16">
    <cfRule type="cellIs" dxfId="17" priority="8" operator="equal">
      <formula>"þ"</formula>
    </cfRule>
  </conditionalFormatting>
  <conditionalFormatting sqref="D14:D16">
    <cfRule type="cellIs" dxfId="16" priority="7" operator="equal">
      <formula>"þ"</formula>
    </cfRule>
  </conditionalFormatting>
  <conditionalFormatting sqref="K14:K16">
    <cfRule type="cellIs" dxfId="15" priority="6" operator="greaterThanOrEqual">
      <formula>$M14</formula>
    </cfRule>
  </conditionalFormatting>
  <conditionalFormatting sqref="N14:N16">
    <cfRule type="cellIs" dxfId="14" priority="5" operator="equal">
      <formula>"þ"</formula>
    </cfRule>
  </conditionalFormatting>
  <conditionalFormatting sqref="D14:D16">
    <cfRule type="cellIs" dxfId="13" priority="4" operator="equal">
      <formula>"þ"</formula>
    </cfRule>
  </conditionalFormatting>
  <conditionalFormatting sqref="K17">
    <cfRule type="cellIs" dxfId="12" priority="3" operator="greaterThanOrEqual">
      <formula>$M17</formula>
    </cfRule>
  </conditionalFormatting>
  <conditionalFormatting sqref="N17">
    <cfRule type="cellIs" dxfId="11" priority="2" operator="equal">
      <formula>"þ"</formula>
    </cfRule>
  </conditionalFormatting>
  <conditionalFormatting sqref="D17">
    <cfRule type="cellIs" dxfId="1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22.5976562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2" t="s">
        <v>0</v>
      </c>
      <c r="B1" s="82" t="s">
        <v>62</v>
      </c>
      <c r="C1" s="82" t="s">
        <v>37</v>
      </c>
      <c r="D1" s="83" t="s">
        <v>3</v>
      </c>
      <c r="E1" s="82" t="s">
        <v>102</v>
      </c>
      <c r="F1" s="18"/>
      <c r="G1" s="82" t="s">
        <v>0</v>
      </c>
      <c r="H1" s="82" t="s">
        <v>98</v>
      </c>
      <c r="I1" s="82" t="s">
        <v>37</v>
      </c>
      <c r="J1" s="83" t="s">
        <v>3</v>
      </c>
      <c r="K1" s="82" t="s">
        <v>102</v>
      </c>
    </row>
    <row r="2" spans="1:11" x14ac:dyDescent="0.3">
      <c r="A2" s="143" t="s">
        <v>127</v>
      </c>
      <c r="B2" s="5" t="s">
        <v>38</v>
      </c>
      <c r="C2" s="151">
        <v>1</v>
      </c>
      <c r="D2" s="45">
        <f t="shared" ref="D2:D16" ca="1" si="0">RANDBETWEEN(1,20)</f>
        <v>4</v>
      </c>
      <c r="E2" s="44">
        <f t="shared" ref="E2:E7" ca="1" si="1">D2+C2</f>
        <v>5</v>
      </c>
      <c r="G2" s="145" t="s">
        <v>122</v>
      </c>
      <c r="H2" s="5" t="s">
        <v>38</v>
      </c>
      <c r="I2" s="185">
        <v>5</v>
      </c>
      <c r="J2" s="45">
        <f t="shared" ref="J2:J10" ca="1" si="2">RANDBETWEEN(1,20)</f>
        <v>8</v>
      </c>
      <c r="K2" s="44">
        <f t="shared" ref="K2:K4" ca="1" si="3">J2+I2</f>
        <v>13</v>
      </c>
    </row>
    <row r="3" spans="1:11" x14ac:dyDescent="0.3">
      <c r="A3" s="143" t="s">
        <v>127</v>
      </c>
      <c r="B3" s="5" t="s">
        <v>39</v>
      </c>
      <c r="C3" s="151">
        <v>1</v>
      </c>
      <c r="D3" s="45">
        <f t="shared" ca="1" si="0"/>
        <v>10</v>
      </c>
      <c r="E3" s="44">
        <f t="shared" ca="1" si="1"/>
        <v>11</v>
      </c>
      <c r="G3" s="145" t="s">
        <v>122</v>
      </c>
      <c r="H3" s="5" t="s">
        <v>39</v>
      </c>
      <c r="I3" s="185">
        <v>5</v>
      </c>
      <c r="J3" s="45">
        <f t="shared" ca="1" si="2"/>
        <v>2</v>
      </c>
      <c r="K3" s="44">
        <f t="shared" ca="1" si="3"/>
        <v>7</v>
      </c>
    </row>
    <row r="4" spans="1:11" x14ac:dyDescent="0.3">
      <c r="A4" s="144" t="s">
        <v>127</v>
      </c>
      <c r="B4" s="84" t="s">
        <v>40</v>
      </c>
      <c r="C4" s="152">
        <v>2</v>
      </c>
      <c r="D4" s="47">
        <f t="shared" ca="1" si="0"/>
        <v>9</v>
      </c>
      <c r="E4" s="46">
        <f t="shared" ca="1" si="1"/>
        <v>11</v>
      </c>
      <c r="G4" s="146" t="s">
        <v>122</v>
      </c>
      <c r="H4" s="84" t="s">
        <v>40</v>
      </c>
      <c r="I4" s="186">
        <v>1</v>
      </c>
      <c r="J4" s="47">
        <f t="shared" ca="1" si="2"/>
        <v>17</v>
      </c>
      <c r="K4" s="46">
        <f t="shared" ca="1" si="3"/>
        <v>18</v>
      </c>
    </row>
    <row r="5" spans="1:11" x14ac:dyDescent="0.3">
      <c r="A5" s="143" t="s">
        <v>135</v>
      </c>
      <c r="B5" s="5" t="s">
        <v>38</v>
      </c>
      <c r="C5" s="151">
        <v>7</v>
      </c>
      <c r="D5" s="45">
        <f t="shared" ca="1" si="0"/>
        <v>5</v>
      </c>
      <c r="E5" s="44">
        <f t="shared" ca="1" si="1"/>
        <v>12</v>
      </c>
      <c r="G5" s="145" t="s">
        <v>125</v>
      </c>
      <c r="H5" s="5" t="s">
        <v>38</v>
      </c>
      <c r="I5" s="185">
        <v>7</v>
      </c>
      <c r="J5" s="45">
        <f t="shared" ca="1" si="2"/>
        <v>20</v>
      </c>
      <c r="K5" s="44">
        <f t="shared" ref="K5:K10" ca="1" si="4">J5+I5</f>
        <v>27</v>
      </c>
    </row>
    <row r="6" spans="1:11" x14ac:dyDescent="0.3">
      <c r="A6" s="143" t="s">
        <v>135</v>
      </c>
      <c r="B6" s="5" t="s">
        <v>39</v>
      </c>
      <c r="C6" s="151">
        <v>1</v>
      </c>
      <c r="D6" s="45">
        <f t="shared" ca="1" si="0"/>
        <v>4</v>
      </c>
      <c r="E6" s="44">
        <f t="shared" ca="1" si="1"/>
        <v>5</v>
      </c>
      <c r="G6" s="145" t="s">
        <v>125</v>
      </c>
      <c r="H6" s="5" t="s">
        <v>39</v>
      </c>
      <c r="I6" s="185">
        <v>4</v>
      </c>
      <c r="J6" s="45">
        <f t="shared" ca="1" si="2"/>
        <v>20</v>
      </c>
      <c r="K6" s="44">
        <f t="shared" ca="1" si="4"/>
        <v>24</v>
      </c>
    </row>
    <row r="7" spans="1:11" x14ac:dyDescent="0.3">
      <c r="A7" s="144" t="s">
        <v>135</v>
      </c>
      <c r="B7" s="84" t="s">
        <v>40</v>
      </c>
      <c r="C7" s="152">
        <v>2</v>
      </c>
      <c r="D7" s="47">
        <f t="shared" ca="1" si="0"/>
        <v>1</v>
      </c>
      <c r="E7" s="46">
        <f t="shared" ca="1" si="1"/>
        <v>3</v>
      </c>
      <c r="G7" s="146" t="s">
        <v>125</v>
      </c>
      <c r="H7" s="84" t="s">
        <v>40</v>
      </c>
      <c r="I7" s="186">
        <v>5</v>
      </c>
      <c r="J7" s="47">
        <f t="shared" ca="1" si="2"/>
        <v>18</v>
      </c>
      <c r="K7" s="46">
        <f t="shared" ca="1" si="4"/>
        <v>23</v>
      </c>
    </row>
    <row r="8" spans="1:11" x14ac:dyDescent="0.3">
      <c r="A8" s="143" t="s">
        <v>151</v>
      </c>
      <c r="B8" s="5" t="s">
        <v>38</v>
      </c>
      <c r="C8" s="151">
        <v>3</v>
      </c>
      <c r="D8" s="45">
        <f t="shared" ca="1" si="0"/>
        <v>8</v>
      </c>
      <c r="E8" s="44">
        <f t="shared" ref="E8:E10" ca="1" si="5">D8+C8</f>
        <v>11</v>
      </c>
      <c r="G8" s="145" t="s">
        <v>134</v>
      </c>
      <c r="H8" s="5" t="s">
        <v>38</v>
      </c>
      <c r="I8" s="185">
        <v>2</v>
      </c>
      <c r="J8" s="45">
        <f t="shared" ca="1" si="2"/>
        <v>1</v>
      </c>
      <c r="K8" s="44">
        <f t="shared" ca="1" si="4"/>
        <v>3</v>
      </c>
    </row>
    <row r="9" spans="1:11" x14ac:dyDescent="0.3">
      <c r="A9" s="143" t="s">
        <v>151</v>
      </c>
      <c r="B9" s="5" t="s">
        <v>39</v>
      </c>
      <c r="C9" s="151">
        <v>8</v>
      </c>
      <c r="D9" s="45">
        <f t="shared" ca="1" si="0"/>
        <v>19</v>
      </c>
      <c r="E9" s="44">
        <f t="shared" ca="1" si="5"/>
        <v>27</v>
      </c>
      <c r="G9" s="145" t="s">
        <v>134</v>
      </c>
      <c r="H9" s="5" t="s">
        <v>39</v>
      </c>
      <c r="I9" s="185">
        <v>5</v>
      </c>
      <c r="J9" s="45">
        <f t="shared" ca="1" si="2"/>
        <v>9</v>
      </c>
      <c r="K9" s="44">
        <f t="shared" ca="1" si="4"/>
        <v>14</v>
      </c>
    </row>
    <row r="10" spans="1:11" x14ac:dyDescent="0.3">
      <c r="A10" s="144" t="s">
        <v>151</v>
      </c>
      <c r="B10" s="84" t="s">
        <v>40</v>
      </c>
      <c r="C10" s="152">
        <v>5</v>
      </c>
      <c r="D10" s="47">
        <f t="shared" ca="1" si="0"/>
        <v>11</v>
      </c>
      <c r="E10" s="46">
        <f t="shared" ca="1" si="5"/>
        <v>16</v>
      </c>
      <c r="G10" s="146" t="s">
        <v>134</v>
      </c>
      <c r="H10" s="84" t="s">
        <v>40</v>
      </c>
      <c r="I10" s="186">
        <v>8</v>
      </c>
      <c r="J10" s="47">
        <f t="shared" ca="1" si="2"/>
        <v>7</v>
      </c>
      <c r="K10" s="46">
        <f t="shared" ca="1" si="4"/>
        <v>15</v>
      </c>
    </row>
    <row r="11" spans="1:11" x14ac:dyDescent="0.3">
      <c r="A11" s="143" t="s">
        <v>140</v>
      </c>
      <c r="B11" s="5" t="s">
        <v>38</v>
      </c>
      <c r="C11" s="151">
        <v>11</v>
      </c>
      <c r="D11" s="45">
        <f t="shared" ca="1" si="0"/>
        <v>18</v>
      </c>
      <c r="E11" s="44">
        <f t="shared" ref="E11:E13" ca="1" si="6">D11+C11</f>
        <v>29</v>
      </c>
    </row>
    <row r="12" spans="1:11" x14ac:dyDescent="0.3">
      <c r="A12" s="143" t="s">
        <v>140</v>
      </c>
      <c r="B12" s="5" t="s">
        <v>39</v>
      </c>
      <c r="C12" s="151">
        <v>5</v>
      </c>
      <c r="D12" s="45">
        <f t="shared" ca="1" si="0"/>
        <v>17</v>
      </c>
      <c r="E12" s="44">
        <f t="shared" ca="1" si="6"/>
        <v>22</v>
      </c>
    </row>
    <row r="13" spans="1:11" x14ac:dyDescent="0.3">
      <c r="A13" s="144" t="s">
        <v>140</v>
      </c>
      <c r="B13" s="84" t="s">
        <v>40</v>
      </c>
      <c r="C13" s="152">
        <v>4</v>
      </c>
      <c r="D13" s="47">
        <f t="shared" ca="1" si="0"/>
        <v>19</v>
      </c>
      <c r="E13" s="46">
        <f t="shared" ca="1" si="6"/>
        <v>23</v>
      </c>
    </row>
    <row r="14" spans="1:11" x14ac:dyDescent="0.3">
      <c r="A14" s="143" t="s">
        <v>171</v>
      </c>
      <c r="B14" s="5" t="s">
        <v>38</v>
      </c>
      <c r="C14" s="151">
        <v>10</v>
      </c>
      <c r="D14" s="45">
        <f t="shared" ca="1" si="0"/>
        <v>16</v>
      </c>
      <c r="E14" s="44">
        <f t="shared" ref="E14:E16" ca="1" si="7">D14+C14</f>
        <v>26</v>
      </c>
    </row>
    <row r="15" spans="1:11" x14ac:dyDescent="0.3">
      <c r="A15" s="143" t="s">
        <v>171</v>
      </c>
      <c r="B15" s="5" t="s">
        <v>39</v>
      </c>
      <c r="C15" s="151">
        <v>6</v>
      </c>
      <c r="D15" s="45">
        <f t="shared" ca="1" si="0"/>
        <v>1</v>
      </c>
      <c r="E15" s="44">
        <f t="shared" ca="1" si="7"/>
        <v>7</v>
      </c>
    </row>
    <row r="16" spans="1:11" x14ac:dyDescent="0.3">
      <c r="A16" s="144" t="s">
        <v>171</v>
      </c>
      <c r="B16" s="84" t="s">
        <v>40</v>
      </c>
      <c r="C16" s="152">
        <v>6</v>
      </c>
      <c r="D16" s="47">
        <f t="shared" ca="1" si="0"/>
        <v>8</v>
      </c>
      <c r="E16" s="46">
        <f t="shared" ca="1" si="7"/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5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 activeCell="C18" sqref="C18"/>
    </sheetView>
  </sheetViews>
  <sheetFormatPr defaultColWidth="9.69921875" defaultRowHeight="15.6" x14ac:dyDescent="0.3"/>
  <cols>
    <col min="1" max="1" width="17.296875" style="1" bestFit="1" customWidth="1"/>
    <col min="2" max="2" width="3.3984375" style="1" hidden="1" customWidth="1"/>
    <col min="3" max="3" width="5.796875" style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2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1" t="s">
        <v>99</v>
      </c>
      <c r="C1" s="195" t="s">
        <v>42</v>
      </c>
      <c r="D1" s="196" t="s">
        <v>41</v>
      </c>
      <c r="E1" s="197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49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0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89" t="s">
        <v>97</v>
      </c>
      <c r="B2" s="142">
        <v>1</v>
      </c>
      <c r="C2" s="85">
        <v>16</v>
      </c>
      <c r="D2" s="153">
        <v>21</v>
      </c>
      <c r="E2" s="90">
        <v>24</v>
      </c>
      <c r="F2" s="91">
        <v>0</v>
      </c>
      <c r="G2" s="133" t="s">
        <v>61</v>
      </c>
      <c r="H2" s="92">
        <v>0</v>
      </c>
      <c r="I2" s="93"/>
      <c r="J2" s="94">
        <v>13</v>
      </c>
      <c r="K2" s="95"/>
      <c r="L2" s="136"/>
      <c r="M2" s="140"/>
      <c r="N2" s="135" t="s">
        <v>113</v>
      </c>
      <c r="O2" s="97"/>
      <c r="P2" s="98"/>
      <c r="Q2" s="139" t="s">
        <v>96</v>
      </c>
      <c r="R2" s="137" t="s">
        <v>96</v>
      </c>
      <c r="S2" s="100"/>
      <c r="T2" s="101"/>
      <c r="U2" s="102"/>
      <c r="V2" s="86"/>
      <c r="W2" s="87">
        <f t="shared" ref="W2:W25" si="0">SUM(I2:U2)</f>
        <v>13</v>
      </c>
      <c r="X2" s="103"/>
      <c r="Y2" s="104"/>
      <c r="Z2" s="105">
        <v>13</v>
      </c>
      <c r="AA2" s="88">
        <v>53</v>
      </c>
      <c r="AB2" s="53">
        <f t="shared" ref="AB2:AB3" si="1">SUM(Z2:AA2)-(W2+X2)</f>
        <v>53</v>
      </c>
      <c r="AC2" s="134">
        <f t="shared" ref="AC2:AC3" si="2">SMALL(AA2:AB2,1)+Y2</f>
        <v>53</v>
      </c>
    </row>
    <row r="3" spans="1:29" x14ac:dyDescent="0.3">
      <c r="A3" s="89" t="s">
        <v>104</v>
      </c>
      <c r="B3" s="142">
        <v>1</v>
      </c>
      <c r="C3" s="85">
        <f>13</f>
        <v>13</v>
      </c>
      <c r="D3" s="106">
        <v>21</v>
      </c>
      <c r="E3" s="90">
        <f>23</f>
        <v>23</v>
      </c>
      <c r="F3" s="91">
        <v>0</v>
      </c>
      <c r="G3" s="133" t="s">
        <v>61</v>
      </c>
      <c r="H3" s="92">
        <v>0</v>
      </c>
      <c r="I3" s="93">
        <v>12</v>
      </c>
      <c r="J3" s="94"/>
      <c r="K3" s="95">
        <v>4</v>
      </c>
      <c r="L3" s="136"/>
      <c r="M3" s="140"/>
      <c r="N3" s="135" t="s">
        <v>112</v>
      </c>
      <c r="O3" s="97"/>
      <c r="P3" s="98"/>
      <c r="Q3" s="139" t="s">
        <v>96</v>
      </c>
      <c r="R3" s="137" t="s">
        <v>96</v>
      </c>
      <c r="S3" s="100"/>
      <c r="T3" s="101"/>
      <c r="U3" s="102"/>
      <c r="V3" s="86"/>
      <c r="W3" s="87">
        <f t="shared" si="0"/>
        <v>16</v>
      </c>
      <c r="X3" s="103"/>
      <c r="Y3" s="104"/>
      <c r="Z3" s="105">
        <v>15</v>
      </c>
      <c r="AA3" s="88">
        <v>71</v>
      </c>
      <c r="AB3" s="53">
        <f t="shared" si="1"/>
        <v>70</v>
      </c>
      <c r="AC3" s="134">
        <f t="shared" si="2"/>
        <v>70</v>
      </c>
    </row>
    <row r="4" spans="1:29" x14ac:dyDescent="0.3">
      <c r="A4" s="182" t="s">
        <v>125</v>
      </c>
      <c r="B4" s="142"/>
      <c r="C4" s="85">
        <f>13</f>
        <v>13</v>
      </c>
      <c r="D4" s="106">
        <v>21</v>
      </c>
      <c r="E4" s="90">
        <f>23</f>
        <v>23</v>
      </c>
      <c r="F4" s="91">
        <v>0</v>
      </c>
      <c r="G4" s="133" t="s">
        <v>61</v>
      </c>
      <c r="H4" s="92">
        <v>0</v>
      </c>
      <c r="I4" s="93">
        <v>26</v>
      </c>
      <c r="J4" s="94">
        <v>14</v>
      </c>
      <c r="K4" s="95">
        <v>8</v>
      </c>
      <c r="L4" s="136"/>
      <c r="M4" s="140"/>
      <c r="N4" s="135"/>
      <c r="O4" s="97"/>
      <c r="P4" s="98"/>
      <c r="Q4" s="139" t="s">
        <v>96</v>
      </c>
      <c r="R4" s="199"/>
      <c r="S4" s="100"/>
      <c r="T4" s="101"/>
      <c r="U4" s="102"/>
      <c r="V4" s="86"/>
      <c r="W4" s="87">
        <f t="shared" si="0"/>
        <v>48</v>
      </c>
      <c r="X4" s="103"/>
      <c r="Y4" s="104">
        <v>14</v>
      </c>
      <c r="Z4" s="105">
        <v>34</v>
      </c>
      <c r="AA4" s="88">
        <v>70</v>
      </c>
      <c r="AB4" s="53">
        <f t="shared" ref="AB4:AB5" si="3">SUM(Z4:AA4)-(W4+X4)</f>
        <v>56</v>
      </c>
      <c r="AC4" s="134">
        <f t="shared" ref="AC4:AC5" si="4">SMALL(AA4:AB4,1)+Y4</f>
        <v>70</v>
      </c>
    </row>
    <row r="5" spans="1:29" x14ac:dyDescent="0.3">
      <c r="A5" s="182" t="s">
        <v>134</v>
      </c>
      <c r="B5" s="142"/>
      <c r="C5" s="85">
        <v>14</v>
      </c>
      <c r="D5" s="106">
        <v>14</v>
      </c>
      <c r="E5" s="90">
        <v>18</v>
      </c>
      <c r="F5" s="91">
        <v>0</v>
      </c>
      <c r="G5" s="133" t="s">
        <v>61</v>
      </c>
      <c r="H5" s="92">
        <v>0</v>
      </c>
      <c r="I5" s="93">
        <v>27</v>
      </c>
      <c r="J5" s="94">
        <v>27</v>
      </c>
      <c r="K5" s="95">
        <v>6</v>
      </c>
      <c r="L5" s="136"/>
      <c r="M5" s="140"/>
      <c r="N5" s="135"/>
      <c r="O5" s="97"/>
      <c r="P5" s="98"/>
      <c r="Q5" s="139" t="s">
        <v>96</v>
      </c>
      <c r="R5" s="137" t="s">
        <v>96</v>
      </c>
      <c r="S5" s="100"/>
      <c r="T5" s="101"/>
      <c r="U5" s="102"/>
      <c r="V5" s="86"/>
      <c r="W5" s="87">
        <f t="shared" si="0"/>
        <v>60</v>
      </c>
      <c r="X5" s="103"/>
      <c r="Y5" s="104">
        <v>14</v>
      </c>
      <c r="Z5" s="105">
        <v>46</v>
      </c>
      <c r="AA5" s="88">
        <v>50</v>
      </c>
      <c r="AB5" s="53">
        <f t="shared" si="3"/>
        <v>36</v>
      </c>
      <c r="AC5" s="134">
        <f t="shared" si="4"/>
        <v>50</v>
      </c>
    </row>
    <row r="6" spans="1:29" x14ac:dyDescent="0.3">
      <c r="A6" s="182" t="s">
        <v>122</v>
      </c>
      <c r="B6" s="184">
        <v>1</v>
      </c>
      <c r="C6" s="85">
        <v>12</v>
      </c>
      <c r="D6" s="106">
        <v>14</v>
      </c>
      <c r="E6" s="90">
        <v>16</v>
      </c>
      <c r="F6" s="91">
        <v>0</v>
      </c>
      <c r="G6" s="133" t="s">
        <v>61</v>
      </c>
      <c r="H6" s="92">
        <v>0</v>
      </c>
      <c r="I6" s="93">
        <v>19</v>
      </c>
      <c r="J6" s="94"/>
      <c r="K6" s="95">
        <v>8</v>
      </c>
      <c r="L6" s="136"/>
      <c r="M6" s="140"/>
      <c r="N6" s="96"/>
      <c r="O6" s="97"/>
      <c r="P6" s="98"/>
      <c r="Q6" s="139" t="s">
        <v>96</v>
      </c>
      <c r="R6" s="199"/>
      <c r="S6" s="100"/>
      <c r="T6" s="101"/>
      <c r="U6" s="102"/>
      <c r="V6" s="86"/>
      <c r="W6" s="87">
        <f t="shared" si="0"/>
        <v>27</v>
      </c>
      <c r="X6" s="103"/>
      <c r="Y6" s="104">
        <v>14</v>
      </c>
      <c r="Z6" s="105"/>
      <c r="AA6" s="88">
        <v>13</v>
      </c>
      <c r="AB6" s="53">
        <f t="shared" ref="AB6" si="5">SUM(Z6:AA6)-(W6+X6)</f>
        <v>-14</v>
      </c>
      <c r="AC6" s="134">
        <f t="shared" ref="AC6" si="6">SMALL(AA6:AB6,1)+Y6</f>
        <v>0</v>
      </c>
    </row>
    <row r="7" spans="1:29" x14ac:dyDescent="0.3">
      <c r="A7" s="182" t="s">
        <v>122</v>
      </c>
      <c r="B7" s="184">
        <v>1</v>
      </c>
      <c r="C7" s="85">
        <v>12</v>
      </c>
      <c r="D7" s="106">
        <v>14</v>
      </c>
      <c r="E7" s="90">
        <v>16</v>
      </c>
      <c r="F7" s="91">
        <v>0</v>
      </c>
      <c r="G7" s="133" t="s">
        <v>61</v>
      </c>
      <c r="H7" s="92">
        <v>0</v>
      </c>
      <c r="I7" s="93">
        <v>24</v>
      </c>
      <c r="J7" s="94"/>
      <c r="K7" s="95">
        <v>5</v>
      </c>
      <c r="L7" s="136"/>
      <c r="M7" s="140"/>
      <c r="N7" s="96"/>
      <c r="O7" s="97"/>
      <c r="P7" s="98"/>
      <c r="Q7" s="139" t="s">
        <v>96</v>
      </c>
      <c r="R7" s="199"/>
      <c r="S7" s="100"/>
      <c r="T7" s="101"/>
      <c r="U7" s="102"/>
      <c r="V7" s="86"/>
      <c r="W7" s="87">
        <f t="shared" ref="W7:W8" si="7">SUM(I7:U7)</f>
        <v>29</v>
      </c>
      <c r="X7" s="103"/>
      <c r="Y7" s="104">
        <v>14</v>
      </c>
      <c r="Z7" s="105"/>
      <c r="AA7" s="88">
        <v>13</v>
      </c>
      <c r="AB7" s="53">
        <f t="shared" ref="AB7:AB8" si="8">SUM(Z7:AA7)-(W7+X7)</f>
        <v>-16</v>
      </c>
      <c r="AC7" s="134">
        <f t="shared" ref="AC7:AC8" si="9">SMALL(AA7:AB7,1)+Y7</f>
        <v>-2</v>
      </c>
    </row>
    <row r="8" spans="1:29" x14ac:dyDescent="0.3">
      <c r="A8" s="182" t="s">
        <v>122</v>
      </c>
      <c r="B8" s="184">
        <v>1</v>
      </c>
      <c r="C8" s="85">
        <v>12</v>
      </c>
      <c r="D8" s="106">
        <v>14</v>
      </c>
      <c r="E8" s="90">
        <v>16</v>
      </c>
      <c r="F8" s="91">
        <v>0</v>
      </c>
      <c r="G8" s="133" t="s">
        <v>61</v>
      </c>
      <c r="H8" s="92">
        <v>0</v>
      </c>
      <c r="I8" s="93"/>
      <c r="J8" s="94"/>
      <c r="K8" s="95">
        <v>8</v>
      </c>
      <c r="L8" s="136"/>
      <c r="M8" s="140"/>
      <c r="N8" s="96"/>
      <c r="O8" s="97"/>
      <c r="P8" s="98"/>
      <c r="Q8" s="139" t="s">
        <v>96</v>
      </c>
      <c r="R8" s="199"/>
      <c r="S8" s="100"/>
      <c r="T8" s="101"/>
      <c r="U8" s="102"/>
      <c r="V8" s="86"/>
      <c r="W8" s="87">
        <f t="shared" si="7"/>
        <v>8</v>
      </c>
      <c r="X8" s="103"/>
      <c r="Y8" s="104">
        <v>14</v>
      </c>
      <c r="Z8" s="105"/>
      <c r="AA8" s="88">
        <v>13</v>
      </c>
      <c r="AB8" s="53">
        <f t="shared" si="8"/>
        <v>5</v>
      </c>
      <c r="AC8" s="134">
        <f t="shared" si="9"/>
        <v>19</v>
      </c>
    </row>
    <row r="9" spans="1:29" x14ac:dyDescent="0.3">
      <c r="A9" s="154" t="s">
        <v>128</v>
      </c>
      <c r="B9" s="155"/>
      <c r="C9" s="85">
        <v>12</v>
      </c>
      <c r="D9" s="106">
        <v>13</v>
      </c>
      <c r="E9" s="90">
        <v>15</v>
      </c>
      <c r="F9" s="91">
        <v>0</v>
      </c>
      <c r="G9" s="133" t="s">
        <v>129</v>
      </c>
      <c r="H9" s="92">
        <v>5</v>
      </c>
      <c r="I9" s="93"/>
      <c r="J9" s="94"/>
      <c r="K9" s="95"/>
      <c r="L9" s="136"/>
      <c r="M9" s="140"/>
      <c r="N9" s="96">
        <v>7</v>
      </c>
      <c r="O9" s="97"/>
      <c r="P9" s="98"/>
      <c r="Q9" s="99">
        <v>1</v>
      </c>
      <c r="R9" s="199"/>
      <c r="S9" s="100"/>
      <c r="T9" s="101"/>
      <c r="U9" s="102"/>
      <c r="V9" s="86"/>
      <c r="W9" s="87">
        <f t="shared" si="0"/>
        <v>8</v>
      </c>
      <c r="X9" s="103"/>
      <c r="Y9" s="104"/>
      <c r="Z9" s="105"/>
      <c r="AA9" s="88">
        <v>8</v>
      </c>
      <c r="AB9" s="53">
        <f t="shared" ref="AB9" si="10">SUM(Z9:AA9)-(W9+X9)</f>
        <v>0</v>
      </c>
      <c r="AC9" s="134">
        <f t="shared" ref="AC9" si="11">SMALL(AA9:AB9,1)+Y9</f>
        <v>0</v>
      </c>
    </row>
    <row r="10" spans="1:29" x14ac:dyDescent="0.3">
      <c r="A10" s="154" t="s">
        <v>128</v>
      </c>
      <c r="B10" s="155"/>
      <c r="C10" s="85">
        <v>12</v>
      </c>
      <c r="D10" s="106">
        <v>13</v>
      </c>
      <c r="E10" s="90">
        <v>15</v>
      </c>
      <c r="F10" s="91">
        <v>0</v>
      </c>
      <c r="G10" s="133" t="s">
        <v>129</v>
      </c>
      <c r="H10" s="92">
        <v>5</v>
      </c>
      <c r="I10" s="93"/>
      <c r="J10" s="94"/>
      <c r="K10" s="95"/>
      <c r="L10" s="136"/>
      <c r="M10" s="140"/>
      <c r="N10" s="96"/>
      <c r="O10" s="97"/>
      <c r="P10" s="98"/>
      <c r="Q10" s="99">
        <v>8</v>
      </c>
      <c r="R10" s="199"/>
      <c r="S10" s="100"/>
      <c r="T10" s="101"/>
      <c r="U10" s="102"/>
      <c r="V10" s="86"/>
      <c r="W10" s="87">
        <f t="shared" si="0"/>
        <v>8</v>
      </c>
      <c r="X10" s="103"/>
      <c r="Y10" s="104"/>
      <c r="Z10" s="105"/>
      <c r="AA10" s="88">
        <v>8</v>
      </c>
      <c r="AB10" s="53">
        <f t="shared" ref="AB10" si="12">SUM(Z10:AA10)-(W10+X10)</f>
        <v>0</v>
      </c>
      <c r="AC10" s="134">
        <f t="shared" ref="AC10" si="13">SMALL(AA10:AB10,1)+Y10</f>
        <v>0</v>
      </c>
    </row>
    <row r="11" spans="1:29" x14ac:dyDescent="0.3">
      <c r="A11" s="154" t="s">
        <v>128</v>
      </c>
      <c r="B11" s="155"/>
      <c r="C11" s="85">
        <v>12</v>
      </c>
      <c r="D11" s="106">
        <v>13</v>
      </c>
      <c r="E11" s="90">
        <v>15</v>
      </c>
      <c r="F11" s="91">
        <v>0</v>
      </c>
      <c r="G11" s="133" t="s">
        <v>129</v>
      </c>
      <c r="H11" s="92">
        <v>5</v>
      </c>
      <c r="I11" s="93"/>
      <c r="J11" s="94"/>
      <c r="K11" s="95"/>
      <c r="L11" s="136"/>
      <c r="M11" s="140"/>
      <c r="N11" s="96"/>
      <c r="O11" s="97"/>
      <c r="P11" s="98"/>
      <c r="Q11" s="198">
        <v>8</v>
      </c>
      <c r="R11" s="199"/>
      <c r="S11" s="100"/>
      <c r="T11" s="101"/>
      <c r="U11" s="102"/>
      <c r="V11" s="86"/>
      <c r="W11" s="87">
        <f t="shared" si="0"/>
        <v>8</v>
      </c>
      <c r="X11" s="103"/>
      <c r="Y11" s="104"/>
      <c r="Z11" s="105"/>
      <c r="AA11" s="88">
        <v>8</v>
      </c>
      <c r="AB11" s="53">
        <f t="shared" ref="AB11" si="14">SUM(Z11:AA11)-(W11+X11)</f>
        <v>0</v>
      </c>
      <c r="AC11" s="134">
        <f t="shared" ref="AC11" si="15">SMALL(AA11:AB11,1)+Y11</f>
        <v>0</v>
      </c>
    </row>
    <row r="12" spans="1:29" x14ac:dyDescent="0.3">
      <c r="A12" s="154" t="s">
        <v>128</v>
      </c>
      <c r="B12" s="155"/>
      <c r="C12" s="85">
        <v>12</v>
      </c>
      <c r="D12" s="106">
        <v>13</v>
      </c>
      <c r="E12" s="90">
        <v>15</v>
      </c>
      <c r="F12" s="91">
        <v>0</v>
      </c>
      <c r="G12" s="133" t="s">
        <v>129</v>
      </c>
      <c r="H12" s="92">
        <v>5</v>
      </c>
      <c r="I12" s="93"/>
      <c r="J12" s="94"/>
      <c r="K12" s="95"/>
      <c r="L12" s="136"/>
      <c r="M12" s="140"/>
      <c r="N12" s="96"/>
      <c r="O12" s="97"/>
      <c r="P12" s="98"/>
      <c r="Q12" s="198">
        <v>8</v>
      </c>
      <c r="R12" s="199"/>
      <c r="S12" s="100"/>
      <c r="T12" s="101"/>
      <c r="U12" s="102"/>
      <c r="V12" s="86"/>
      <c r="W12" s="87">
        <f t="shared" si="0"/>
        <v>8</v>
      </c>
      <c r="X12" s="103"/>
      <c r="Y12" s="104"/>
      <c r="Z12" s="105"/>
      <c r="AA12" s="88">
        <v>8</v>
      </c>
      <c r="AB12" s="53">
        <f t="shared" ref="AB12:AB21" si="16">SUM(Z12:AA12)-(W12+X12)</f>
        <v>0</v>
      </c>
      <c r="AC12" s="134">
        <f t="shared" ref="AC12:AC25" si="17">SMALL(AA12:AB12,1)+Y12</f>
        <v>0</v>
      </c>
    </row>
    <row r="13" spans="1:29" x14ac:dyDescent="0.3">
      <c r="A13" s="154" t="s">
        <v>128</v>
      </c>
      <c r="B13" s="155"/>
      <c r="C13" s="85">
        <v>12</v>
      </c>
      <c r="D13" s="106">
        <v>13</v>
      </c>
      <c r="E13" s="90">
        <v>15</v>
      </c>
      <c r="F13" s="91">
        <v>0</v>
      </c>
      <c r="G13" s="133" t="s">
        <v>129</v>
      </c>
      <c r="H13" s="92">
        <v>5</v>
      </c>
      <c r="I13" s="93"/>
      <c r="J13" s="94"/>
      <c r="K13" s="95"/>
      <c r="L13" s="136"/>
      <c r="M13" s="140"/>
      <c r="N13" s="96"/>
      <c r="O13" s="97"/>
      <c r="P13" s="98"/>
      <c r="Q13" s="198">
        <v>8</v>
      </c>
      <c r="R13" s="199"/>
      <c r="S13" s="100"/>
      <c r="T13" s="101"/>
      <c r="U13" s="102"/>
      <c r="V13" s="86"/>
      <c r="W13" s="87">
        <f t="shared" si="0"/>
        <v>8</v>
      </c>
      <c r="X13" s="103"/>
      <c r="Y13" s="104"/>
      <c r="Z13" s="105"/>
      <c r="AA13" s="88">
        <v>8</v>
      </c>
      <c r="AB13" s="53">
        <f t="shared" si="16"/>
        <v>0</v>
      </c>
      <c r="AC13" s="134">
        <f t="shared" si="17"/>
        <v>0</v>
      </c>
    </row>
    <row r="14" spans="1:29" x14ac:dyDescent="0.3">
      <c r="A14" s="154" t="s">
        <v>128</v>
      </c>
      <c r="B14" s="155"/>
      <c r="C14" s="85">
        <v>12</v>
      </c>
      <c r="D14" s="106">
        <v>13</v>
      </c>
      <c r="E14" s="90">
        <v>15</v>
      </c>
      <c r="F14" s="91">
        <v>0</v>
      </c>
      <c r="G14" s="133" t="s">
        <v>129</v>
      </c>
      <c r="H14" s="92">
        <v>5</v>
      </c>
      <c r="I14" s="93"/>
      <c r="J14" s="94"/>
      <c r="K14" s="95"/>
      <c r="L14" s="136"/>
      <c r="M14" s="140"/>
      <c r="N14" s="96"/>
      <c r="O14" s="97"/>
      <c r="P14" s="98"/>
      <c r="Q14" s="198">
        <v>8</v>
      </c>
      <c r="R14" s="199"/>
      <c r="S14" s="100"/>
      <c r="T14" s="101"/>
      <c r="U14" s="102"/>
      <c r="V14" s="86"/>
      <c r="W14" s="87">
        <f t="shared" si="0"/>
        <v>8</v>
      </c>
      <c r="X14" s="103"/>
      <c r="Y14" s="104"/>
      <c r="Z14" s="105"/>
      <c r="AA14" s="88">
        <v>8</v>
      </c>
      <c r="AB14" s="53">
        <f t="shared" si="16"/>
        <v>0</v>
      </c>
      <c r="AC14" s="134">
        <f t="shared" si="17"/>
        <v>0</v>
      </c>
    </row>
    <row r="15" spans="1:29" x14ac:dyDescent="0.3">
      <c r="A15" s="154" t="s">
        <v>128</v>
      </c>
      <c r="B15" s="155"/>
      <c r="C15" s="85">
        <v>12</v>
      </c>
      <c r="D15" s="106">
        <v>13</v>
      </c>
      <c r="E15" s="90">
        <v>15</v>
      </c>
      <c r="F15" s="91">
        <v>0</v>
      </c>
      <c r="G15" s="133" t="s">
        <v>129</v>
      </c>
      <c r="H15" s="92">
        <v>5</v>
      </c>
      <c r="I15" s="93"/>
      <c r="J15" s="94"/>
      <c r="K15" s="95"/>
      <c r="L15" s="136"/>
      <c r="M15" s="140"/>
      <c r="N15" s="96"/>
      <c r="O15" s="97"/>
      <c r="P15" s="98"/>
      <c r="Q15" s="198">
        <v>8</v>
      </c>
      <c r="R15" s="199"/>
      <c r="S15" s="100"/>
      <c r="T15" s="101"/>
      <c r="U15" s="102"/>
      <c r="V15" s="86"/>
      <c r="W15" s="87">
        <f t="shared" si="0"/>
        <v>8</v>
      </c>
      <c r="X15" s="103"/>
      <c r="Y15" s="104"/>
      <c r="Z15" s="105"/>
      <c r="AA15" s="88">
        <v>8</v>
      </c>
      <c r="AB15" s="53">
        <f t="shared" si="16"/>
        <v>0</v>
      </c>
      <c r="AC15" s="134">
        <f t="shared" si="17"/>
        <v>0</v>
      </c>
    </row>
    <row r="16" spans="1:29" x14ac:dyDescent="0.3">
      <c r="A16" s="154" t="s">
        <v>135</v>
      </c>
      <c r="B16" s="155"/>
      <c r="C16" s="85">
        <v>9</v>
      </c>
      <c r="D16" s="106">
        <v>15</v>
      </c>
      <c r="E16" s="90">
        <v>15</v>
      </c>
      <c r="F16" s="91">
        <v>0</v>
      </c>
      <c r="G16" s="133" t="s">
        <v>61</v>
      </c>
      <c r="H16" s="92">
        <v>0</v>
      </c>
      <c r="I16" s="93">
        <v>1</v>
      </c>
      <c r="J16" s="94">
        <v>19</v>
      </c>
      <c r="K16" s="194" t="s">
        <v>138</v>
      </c>
      <c r="L16" s="193" t="s">
        <v>138</v>
      </c>
      <c r="M16" s="140"/>
      <c r="N16" s="135" t="s">
        <v>96</v>
      </c>
      <c r="O16" s="97">
        <v>10</v>
      </c>
      <c r="P16" s="98"/>
      <c r="Q16" s="198"/>
      <c r="R16" s="199"/>
      <c r="S16" s="100"/>
      <c r="T16" s="101"/>
      <c r="U16" s="102"/>
      <c r="V16" s="86"/>
      <c r="W16" s="87">
        <f t="shared" si="0"/>
        <v>30</v>
      </c>
      <c r="X16" s="103"/>
      <c r="Y16" s="104"/>
      <c r="Z16" s="105"/>
      <c r="AA16" s="88">
        <v>30</v>
      </c>
      <c r="AB16" s="53">
        <f t="shared" si="16"/>
        <v>0</v>
      </c>
      <c r="AC16" s="134">
        <f t="shared" si="17"/>
        <v>0</v>
      </c>
    </row>
    <row r="17" spans="1:29" x14ac:dyDescent="0.3">
      <c r="A17" s="154" t="s">
        <v>140</v>
      </c>
      <c r="B17" s="155"/>
      <c r="C17" s="85">
        <v>9</v>
      </c>
      <c r="D17" s="106">
        <v>15</v>
      </c>
      <c r="E17" s="90">
        <v>16</v>
      </c>
      <c r="F17" s="91">
        <v>0</v>
      </c>
      <c r="G17" s="133" t="s">
        <v>177</v>
      </c>
      <c r="H17" s="92">
        <v>5</v>
      </c>
      <c r="I17" s="93">
        <v>46</v>
      </c>
      <c r="J17" s="94">
        <v>16</v>
      </c>
      <c r="K17" s="95"/>
      <c r="L17" s="136">
        <v>10</v>
      </c>
      <c r="M17" s="140">
        <v>4</v>
      </c>
      <c r="N17" s="135">
        <v>29</v>
      </c>
      <c r="O17" s="97">
        <v>15</v>
      </c>
      <c r="P17" s="98"/>
      <c r="Q17" s="198"/>
      <c r="R17" s="199"/>
      <c r="S17" s="100"/>
      <c r="T17" s="101"/>
      <c r="U17" s="102"/>
      <c r="V17" s="86"/>
      <c r="W17" s="87">
        <f t="shared" si="0"/>
        <v>120</v>
      </c>
      <c r="X17" s="103"/>
      <c r="Y17" s="104">
        <v>63</v>
      </c>
      <c r="Z17" s="105">
        <v>15</v>
      </c>
      <c r="AA17" s="88">
        <v>150</v>
      </c>
      <c r="AB17" s="53">
        <f t="shared" si="16"/>
        <v>45</v>
      </c>
      <c r="AC17" s="134">
        <f t="shared" si="17"/>
        <v>108</v>
      </c>
    </row>
    <row r="18" spans="1:29" x14ac:dyDescent="0.3">
      <c r="A18" s="154" t="s">
        <v>141</v>
      </c>
      <c r="B18" s="155"/>
      <c r="C18" s="85"/>
      <c r="D18" s="106"/>
      <c r="E18" s="90"/>
      <c r="F18" s="91">
        <v>0</v>
      </c>
      <c r="G18" s="133" t="s">
        <v>61</v>
      </c>
      <c r="H18" s="92">
        <v>0</v>
      </c>
      <c r="I18" s="93"/>
      <c r="J18" s="94"/>
      <c r="K18" s="95"/>
      <c r="L18" s="136"/>
      <c r="M18" s="140"/>
      <c r="N18" s="96"/>
      <c r="O18" s="97"/>
      <c r="P18" s="98"/>
      <c r="Q18" s="198"/>
      <c r="R18" s="199"/>
      <c r="S18" s="100"/>
      <c r="T18" s="101"/>
      <c r="U18" s="102"/>
      <c r="V18" s="86"/>
      <c r="W18" s="87">
        <f t="shared" si="0"/>
        <v>0</v>
      </c>
      <c r="X18" s="103"/>
      <c r="Y18" s="104"/>
      <c r="Z18" s="105"/>
      <c r="AA18" s="88"/>
      <c r="AB18" s="53">
        <f t="shared" si="16"/>
        <v>0</v>
      </c>
      <c r="AC18" s="134">
        <f t="shared" si="17"/>
        <v>0</v>
      </c>
    </row>
    <row r="19" spans="1:29" x14ac:dyDescent="0.3">
      <c r="A19" s="154" t="s">
        <v>145</v>
      </c>
      <c r="B19" s="155"/>
      <c r="C19" s="85"/>
      <c r="D19" s="106"/>
      <c r="E19" s="90"/>
      <c r="F19" s="91">
        <v>0</v>
      </c>
      <c r="G19" s="133" t="s">
        <v>61</v>
      </c>
      <c r="H19" s="92">
        <v>0</v>
      </c>
      <c r="I19" s="93"/>
      <c r="J19" s="94"/>
      <c r="K19" s="95"/>
      <c r="L19" s="136"/>
      <c r="M19" s="140"/>
      <c r="N19" s="96"/>
      <c r="O19" s="97"/>
      <c r="P19" s="98"/>
      <c r="Q19" s="198"/>
      <c r="R19" s="199"/>
      <c r="S19" s="100"/>
      <c r="T19" s="101"/>
      <c r="U19" s="102"/>
      <c r="V19" s="86"/>
      <c r="W19" s="87">
        <f t="shared" si="0"/>
        <v>0</v>
      </c>
      <c r="X19" s="103"/>
      <c r="Y19" s="104"/>
      <c r="Z19" s="105"/>
      <c r="AA19" s="88"/>
      <c r="AB19" s="53">
        <f t="shared" si="16"/>
        <v>0</v>
      </c>
      <c r="AC19" s="134">
        <f t="shared" si="17"/>
        <v>0</v>
      </c>
    </row>
    <row r="20" spans="1:29" x14ac:dyDescent="0.3">
      <c r="A20" s="154" t="s">
        <v>164</v>
      </c>
      <c r="B20" s="155"/>
      <c r="C20" s="85">
        <v>15</v>
      </c>
      <c r="D20" s="106">
        <v>13</v>
      </c>
      <c r="E20" s="90">
        <v>18</v>
      </c>
      <c r="F20" s="91">
        <v>0</v>
      </c>
      <c r="G20" s="133" t="s">
        <v>154</v>
      </c>
      <c r="H20" s="92">
        <v>5</v>
      </c>
      <c r="I20" s="93">
        <v>6</v>
      </c>
      <c r="J20" s="94">
        <v>4</v>
      </c>
      <c r="K20" s="95"/>
      <c r="L20" s="136"/>
      <c r="M20" s="140"/>
      <c r="N20" s="96">
        <v>26</v>
      </c>
      <c r="O20" s="97"/>
      <c r="P20" s="98"/>
      <c r="Q20" s="198"/>
      <c r="R20" s="199"/>
      <c r="S20" s="100"/>
      <c r="T20" s="101"/>
      <c r="U20" s="102"/>
      <c r="V20" s="86"/>
      <c r="W20" s="87">
        <f t="shared" ref="W20" si="18">SUM(I20:U20)</f>
        <v>36</v>
      </c>
      <c r="X20" s="103"/>
      <c r="Y20" s="104"/>
      <c r="Z20" s="105"/>
      <c r="AA20" s="88">
        <v>30</v>
      </c>
      <c r="AB20" s="53">
        <f t="shared" ref="AB20" si="19">SUM(Z20:AA20)-(W20+X20)</f>
        <v>-6</v>
      </c>
      <c r="AC20" s="134">
        <f t="shared" ref="AC20" si="20">SMALL(AA20:AB20,1)+Y20</f>
        <v>-6</v>
      </c>
    </row>
    <row r="21" spans="1:29" x14ac:dyDescent="0.3">
      <c r="A21" s="154" t="s">
        <v>159</v>
      </c>
      <c r="B21" s="155"/>
      <c r="C21" s="85">
        <v>14</v>
      </c>
      <c r="D21" s="106">
        <v>11</v>
      </c>
      <c r="E21" s="90">
        <v>15</v>
      </c>
      <c r="F21" s="91">
        <v>0</v>
      </c>
      <c r="G21" s="133" t="s">
        <v>154</v>
      </c>
      <c r="H21" s="92">
        <v>5</v>
      </c>
      <c r="I21" s="93"/>
      <c r="J21" s="94">
        <v>2</v>
      </c>
      <c r="K21" s="95"/>
      <c r="L21" s="136"/>
      <c r="M21" s="140"/>
      <c r="N21" s="96"/>
      <c r="O21" s="97"/>
      <c r="P21" s="98"/>
      <c r="Q21" s="198"/>
      <c r="R21" s="199"/>
      <c r="S21" s="100"/>
      <c r="T21" s="101"/>
      <c r="U21" s="102"/>
      <c r="V21" s="86"/>
      <c r="W21" s="87">
        <f t="shared" si="0"/>
        <v>2</v>
      </c>
      <c r="X21" s="103"/>
      <c r="Y21" s="104"/>
      <c r="Z21" s="105"/>
      <c r="AA21" s="88">
        <v>22</v>
      </c>
      <c r="AB21" s="53">
        <f t="shared" si="16"/>
        <v>20</v>
      </c>
      <c r="AC21" s="134">
        <f t="shared" si="17"/>
        <v>20</v>
      </c>
    </row>
    <row r="22" spans="1:29" x14ac:dyDescent="0.3">
      <c r="A22" s="154" t="s">
        <v>160</v>
      </c>
      <c r="B22" s="155"/>
      <c r="C22" s="85">
        <v>14</v>
      </c>
      <c r="D22" s="106">
        <v>11</v>
      </c>
      <c r="E22" s="90">
        <v>15</v>
      </c>
      <c r="F22" s="91">
        <v>0</v>
      </c>
      <c r="G22" s="133" t="s">
        <v>154</v>
      </c>
      <c r="H22" s="92">
        <v>5</v>
      </c>
      <c r="I22" s="93">
        <v>12</v>
      </c>
      <c r="J22" s="94">
        <v>9</v>
      </c>
      <c r="K22" s="95"/>
      <c r="L22" s="136"/>
      <c r="M22" s="140"/>
      <c r="N22" s="96"/>
      <c r="O22" s="97"/>
      <c r="P22" s="98"/>
      <c r="Q22" s="198"/>
      <c r="R22" s="199"/>
      <c r="S22" s="100"/>
      <c r="T22" s="101"/>
      <c r="U22" s="102"/>
      <c r="V22" s="86"/>
      <c r="W22" s="87">
        <f t="shared" ref="W22:W23" si="21">SUM(I22:U22)</f>
        <v>21</v>
      </c>
      <c r="X22" s="103"/>
      <c r="Y22" s="104"/>
      <c r="Z22" s="105"/>
      <c r="AA22" s="88">
        <v>22</v>
      </c>
      <c r="AB22" s="53">
        <f t="shared" ref="AB22:AB23" si="22">SUM(Z22:AA22)-(W22+X22)</f>
        <v>1</v>
      </c>
      <c r="AC22" s="134">
        <f t="shared" ref="AC22:AC23" si="23">SMALL(AA22:AB22,1)+Y22</f>
        <v>1</v>
      </c>
    </row>
    <row r="23" spans="1:29" x14ac:dyDescent="0.3">
      <c r="A23" s="154" t="s">
        <v>161</v>
      </c>
      <c r="B23" s="155"/>
      <c r="C23" s="85">
        <v>14</v>
      </c>
      <c r="D23" s="106">
        <v>11</v>
      </c>
      <c r="E23" s="90">
        <v>15</v>
      </c>
      <c r="F23" s="91">
        <v>0</v>
      </c>
      <c r="G23" s="133" t="s">
        <v>154</v>
      </c>
      <c r="H23" s="92">
        <v>5</v>
      </c>
      <c r="I23" s="93">
        <v>16</v>
      </c>
      <c r="J23" s="94"/>
      <c r="K23" s="95"/>
      <c r="L23" s="136">
        <v>7</v>
      </c>
      <c r="M23" s="140"/>
      <c r="N23" s="96"/>
      <c r="O23" s="97"/>
      <c r="P23" s="98"/>
      <c r="Q23" s="198"/>
      <c r="R23" s="199"/>
      <c r="S23" s="100"/>
      <c r="T23" s="101"/>
      <c r="U23" s="102"/>
      <c r="V23" s="86"/>
      <c r="W23" s="87">
        <f t="shared" si="21"/>
        <v>23</v>
      </c>
      <c r="X23" s="103"/>
      <c r="Y23" s="104"/>
      <c r="Z23" s="105"/>
      <c r="AA23" s="88">
        <v>22</v>
      </c>
      <c r="AB23" s="53">
        <f t="shared" si="22"/>
        <v>-1</v>
      </c>
      <c r="AC23" s="134">
        <f t="shared" si="23"/>
        <v>-1</v>
      </c>
    </row>
    <row r="24" spans="1:29" x14ac:dyDescent="0.3">
      <c r="A24" s="154" t="s">
        <v>176</v>
      </c>
      <c r="B24" s="155"/>
      <c r="C24" s="85">
        <v>14</v>
      </c>
      <c r="D24" s="106">
        <v>11</v>
      </c>
      <c r="E24" s="90">
        <v>15</v>
      </c>
      <c r="F24" s="91">
        <v>0</v>
      </c>
      <c r="G24" s="133" t="s">
        <v>154</v>
      </c>
      <c r="H24" s="92">
        <v>5</v>
      </c>
      <c r="I24" s="93">
        <v>20</v>
      </c>
      <c r="J24" s="94"/>
      <c r="K24" s="95"/>
      <c r="L24" s="136">
        <v>12</v>
      </c>
      <c r="M24" s="140"/>
      <c r="N24" s="96"/>
      <c r="O24" s="97"/>
      <c r="P24" s="98"/>
      <c r="Q24" s="198"/>
      <c r="R24" s="199"/>
      <c r="S24" s="100"/>
      <c r="T24" s="101"/>
      <c r="U24" s="102"/>
      <c r="V24" s="86"/>
      <c r="W24" s="87">
        <f t="shared" ref="W24" si="24">SUM(I24:U24)</f>
        <v>32</v>
      </c>
      <c r="X24" s="103"/>
      <c r="Y24" s="104"/>
      <c r="Z24" s="105"/>
      <c r="AA24" s="88">
        <v>22</v>
      </c>
      <c r="AB24" s="53">
        <f t="shared" ref="AB24" si="25">SUM(Z24:AA24)-(W24+X24)</f>
        <v>-10</v>
      </c>
      <c r="AC24" s="134">
        <f t="shared" ref="AC24" si="26">SMALL(AA24:AB24,1)+Y24</f>
        <v>-10</v>
      </c>
    </row>
    <row r="25" spans="1:29" x14ac:dyDescent="0.3">
      <c r="A25" s="154" t="s">
        <v>171</v>
      </c>
      <c r="B25" s="184"/>
      <c r="C25" s="85">
        <v>11</v>
      </c>
      <c r="D25" s="106">
        <v>18</v>
      </c>
      <c r="E25" s="90">
        <v>19</v>
      </c>
      <c r="F25" s="91">
        <v>0</v>
      </c>
      <c r="G25" s="133" t="s">
        <v>175</v>
      </c>
      <c r="H25" s="92">
        <v>10</v>
      </c>
      <c r="I25" s="93"/>
      <c r="J25" s="94"/>
      <c r="K25" s="95">
        <v>2</v>
      </c>
      <c r="L25" s="136"/>
      <c r="M25" s="140"/>
      <c r="N25" s="135" t="s">
        <v>96</v>
      </c>
      <c r="O25" s="97"/>
      <c r="P25" s="98"/>
      <c r="Q25" s="198"/>
      <c r="R25" s="199"/>
      <c r="S25" s="100"/>
      <c r="T25" s="101"/>
      <c r="U25" s="102"/>
      <c r="V25" s="86"/>
      <c r="W25" s="87">
        <f t="shared" si="0"/>
        <v>2</v>
      </c>
      <c r="X25" s="103"/>
      <c r="Y25" s="104"/>
      <c r="Z25" s="105"/>
      <c r="AA25" s="88">
        <v>66</v>
      </c>
      <c r="AB25" s="53">
        <f t="shared" ref="AB25" si="27">SUM(Z25:AA25)-(W25+X25)</f>
        <v>64</v>
      </c>
      <c r="AC25" s="134">
        <f t="shared" si="17"/>
        <v>64</v>
      </c>
    </row>
  </sheetData>
  <sortState xmlns:xlrd2="http://schemas.microsoft.com/office/spreadsheetml/2017/richdata2" ref="A2:AC3">
    <sortCondition ref="A2:A3"/>
  </sortState>
  <conditionalFormatting sqref="AC2 AC11:AC24">
    <cfRule type="cellIs" dxfId="9" priority="295" stopIfTrue="1" operator="lessThan">
      <formula>0.5</formula>
    </cfRule>
    <cfRule type="cellIs" dxfId="8" priority="296" operator="lessThan">
      <formula>0.5*AA2</formula>
    </cfRule>
  </conditionalFormatting>
  <conditionalFormatting sqref="AC3:AC5">
    <cfRule type="cellIs" dxfId="7" priority="69" stopIfTrue="1" operator="lessThan">
      <formula>0.5</formula>
    </cfRule>
    <cfRule type="cellIs" dxfId="6" priority="70" operator="lessThan">
      <formula>0.5*AA3</formula>
    </cfRule>
  </conditionalFormatting>
  <conditionalFormatting sqref="AC9:AC10">
    <cfRule type="cellIs" dxfId="5" priority="13" stopIfTrue="1" operator="lessThan">
      <formula>0.5</formula>
    </cfRule>
    <cfRule type="cellIs" dxfId="4" priority="14" operator="lessThan">
      <formula>0.5*AA9</formula>
    </cfRule>
  </conditionalFormatting>
  <conditionalFormatting sqref="AC6:AC8">
    <cfRule type="cellIs" dxfId="3" priority="9" stopIfTrue="1" operator="lessThan">
      <formula>0.5</formula>
    </cfRule>
    <cfRule type="cellIs" dxfId="2" priority="10" operator="lessThan">
      <formula>0.5*AA6</formula>
    </cfRule>
  </conditionalFormatting>
  <conditionalFormatting sqref="AC25">
    <cfRule type="cellIs" dxfId="1" priority="1" stopIfTrue="1" operator="lessThan">
      <formula>0.5</formula>
    </cfRule>
    <cfRule type="cellIs" dxfId="0" priority="2" operator="lessThan">
      <formula>0.5*AA25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8" t="s">
        <v>11</v>
      </c>
      <c r="I1" s="178" t="s">
        <v>108</v>
      </c>
      <c r="J1" s="178" t="s">
        <v>109</v>
      </c>
      <c r="K1" s="178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11</v>
      </c>
      <c r="H2" s="179">
        <f ca="1">RANDBETWEEN(1,3)+RANDBETWEEN(1,3)+RANDBETWEEN(1,3)+RANDBETWEEN(1,3)+RANDBETWEEN(1,3)+RANDBETWEEN(1,3)</f>
        <v>13</v>
      </c>
      <c r="I2" s="179">
        <f ca="1">RANDBETWEEN(1,3)+RANDBETWEEN(1,3)+RANDBETWEEN(1,3)+RANDBETWEEN(1,3)+RANDBETWEEN(1,3)+RANDBETWEEN(1,3)+RANDBETWEEN(1,3)</f>
        <v>11</v>
      </c>
      <c r="J2" s="179">
        <f ca="1">RANDBETWEEN(1,3)+RANDBETWEEN(1,3)+RANDBETWEEN(1,3)+RANDBETWEEN(1,3)+RANDBETWEEN(1,3)+RANDBETWEEN(1,3)+RANDBETWEEN(1,3)+RANDBETWEEN(1,3)</f>
        <v>13</v>
      </c>
      <c r="K2" s="179">
        <f ca="1">RANDBETWEEN(1,3)+RANDBETWEEN(1,3)+RANDBETWEEN(1,3)+RANDBETWEEN(1,3)+RANDBETWEEN(1,3)+RANDBETWEEN(1,3)+RANDBETWEEN(1,3)+RANDBETWEEN(1,3)+RANDBETWEEN(1,3)</f>
        <v>24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80">
        <f ca="1">RANDBETWEEN(1,4)+RANDBETWEEN(1,4)+RANDBETWEEN(1,4)+RANDBETWEEN(1,4)+RANDBETWEEN(1,4)+RANDBETWEEN(1,4)</f>
        <v>12</v>
      </c>
      <c r="I3" s="180">
        <f ca="1">RANDBETWEEN(1,4)+RANDBETWEEN(1,4)+RANDBETWEEN(1,4)+RANDBETWEEN(1,4)+RANDBETWEEN(1,4)+RANDBETWEEN(1,4)+RANDBETWEEN(1,4)</f>
        <v>14</v>
      </c>
      <c r="J3" s="180">
        <f ca="1">RANDBETWEEN(1,4)+RANDBETWEEN(1,4)+RANDBETWEEN(1,4)+RANDBETWEEN(1,4)+RANDBETWEEN(1,4)+RANDBETWEEN(1,4)+RANDBETWEEN(1,4)+RANDBETWEEN(1,4)</f>
        <v>24</v>
      </c>
      <c r="K3" s="180">
        <f ca="1">RANDBETWEEN(1,4)+RANDBETWEEN(1,4)+RANDBETWEEN(1,4)+RANDBETWEEN(1,4)+RANDBETWEEN(1,4)+RANDBETWEEN(1,4)+RANDBETWEEN(1,4)+RANDBETWEEN(1,4)+RANDBETWEEN(1,4)</f>
        <v>16</v>
      </c>
      <c r="L3" s="11">
        <f ca="1">RANDBETWEEN(1,4)+RANDBETWEEN(1,4)+RANDBETWEEN(1,4)+RANDBETWEEN(1,4)+RANDBETWEEN(1,4)+RANDBETWEEN(1,4)+RANDBETWEEN(1,4)+RANDBETWEEN(1,4)+RANDBETWEEN(1,4)+RANDBETWEEN(1,4)</f>
        <v>33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8</v>
      </c>
      <c r="E4" s="10">
        <f ca="1">RANDBETWEEN(1,6)+RANDBETWEEN(1,6)+RANDBETWEEN(1,6)</f>
        <v>10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14</v>
      </c>
      <c r="H4" s="180">
        <f ca="1">RANDBETWEEN(1,6)+RANDBETWEEN(1,6)+RANDBETWEEN(1,6)+RANDBETWEEN(1,6)+RANDBETWEEN(1,6)+RANDBETWEEN(1,6)</f>
        <v>20</v>
      </c>
      <c r="I4" s="180">
        <f ca="1">RANDBETWEEN(1,6)+RANDBETWEEN(1,6)+RANDBETWEEN(1,6)+RANDBETWEEN(1,6)+RANDBETWEEN(1,6)+RANDBETWEEN(1,6)+RANDBETWEEN(1,6)</f>
        <v>23</v>
      </c>
      <c r="J4" s="180">
        <f ca="1">RANDBETWEEN(1,6)+RANDBETWEEN(1,6)+RANDBETWEEN(1,6)+RANDBETWEEN(1,6)+RANDBETWEEN(1,6)+RANDBETWEEN(1,6)+RANDBETWEEN(1,6)+RANDBETWEEN(1,6)</f>
        <v>29</v>
      </c>
      <c r="K4" s="180">
        <f ca="1">RANDBETWEEN(1,6)+RANDBETWEEN(1,6)+RANDBETWEEN(1,6)+RANDBETWEEN(1,6)+RANDBETWEEN(1,6)+RANDBETWEEN(1,6)+RANDBETWEEN(1,6)+RANDBETWEEN(1,6)+RANDBETWEEN(1,6)</f>
        <v>24</v>
      </c>
      <c r="L4" s="11">
        <f ca="1">RANDBETWEEN(1,6)+RANDBETWEEN(1,6)+RANDBETWEEN(1,6)+RANDBETWEEN(1,6)+RANDBETWEEN(1,6)+RANDBETWEEN(1,6)+RANDBETWEEN(1,6)+RANDBETWEEN(1,6)+RANDBETWEEN(1,6)+RANDBETWEEN(1,6)</f>
        <v>22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8</v>
      </c>
      <c r="D5" s="10">
        <f ca="1">RANDBETWEEN(1,8)+RANDBETWEEN(1,8)</f>
        <v>12</v>
      </c>
      <c r="E5" s="10">
        <f ca="1">RANDBETWEEN(1,8)+RANDBETWEEN(1,8)+RANDBETWEEN(1,8)</f>
        <v>6</v>
      </c>
      <c r="F5" s="10">
        <f ca="1">RANDBETWEEN(1,8)+RANDBETWEEN(1,8)+RANDBETWEEN(1,8)+RANDBETWEEN(1,8)</f>
        <v>27</v>
      </c>
      <c r="G5" s="10">
        <f ca="1">RANDBETWEEN(1,8)+RANDBETWEEN(1,8)+RANDBETWEEN(1,8)+RANDBETWEEN(1,8)+RANDBETWEEN(1,8)</f>
        <v>27</v>
      </c>
      <c r="H5" s="180">
        <f ca="1">RANDBETWEEN(1,8)+RANDBETWEEN(1,8)+RANDBETWEEN(1,8)+RANDBETWEEN(1,8)+RANDBETWEEN(1,8)+RANDBETWEEN(1,8)</f>
        <v>19</v>
      </c>
      <c r="I5" s="180">
        <f ca="1">RANDBETWEEN(1,8)+RANDBETWEEN(1,8)+RANDBETWEEN(1,8)+RANDBETWEEN(1,8)+RANDBETWEEN(1,8)+RANDBETWEEN(1,8)+RANDBETWEEN(1,8)</f>
        <v>35</v>
      </c>
      <c r="J5" s="180">
        <f ca="1">RANDBETWEEN(1,8)+RANDBETWEEN(1,8)+RANDBETWEEN(1,8)+RANDBETWEEN(1,8)+RANDBETWEEN(1,8)+RANDBETWEEN(1,8)+RANDBETWEEN(1,8)+RANDBETWEEN(1,8)</f>
        <v>42</v>
      </c>
      <c r="K5" s="180">
        <f ca="1">RANDBETWEEN(1,8)+RANDBETWEEN(1,8)+RANDBETWEEN(1,8)+RANDBETWEEN(1,8)+RANDBETWEEN(1,8)+RANDBETWEEN(1,8)+RANDBETWEEN(1,8)+RANDBETWEEN(1,8)+RANDBETWEEN(1,8)</f>
        <v>42</v>
      </c>
      <c r="L5" s="11">
        <f ca="1">RANDBETWEEN(1,8)+RANDBETWEEN(1,8)+RANDBETWEEN(1,8)+RANDBETWEEN(1,8)+RANDBETWEEN(1,8)+RANDBETWEEN(1,8)+RANDBETWEEN(1,8)+RANDBETWEEN(1,8)+RANDBETWEEN(1,8)+RANDBETWEEN(1,8)</f>
        <v>60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5</v>
      </c>
      <c r="D6" s="10">
        <f ca="1">RANDBETWEEN(1,10)+RANDBETWEEN(1,10)</f>
        <v>11</v>
      </c>
      <c r="E6" s="10">
        <f ca="1">RANDBETWEEN(1,10)+RANDBETWEEN(1,10)+RANDBETWEEN(1,10)</f>
        <v>14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24</v>
      </c>
      <c r="H6" s="180">
        <f ca="1">RANDBETWEEN(1,10)+RANDBETWEEN(1,10)+RANDBETWEEN(1,10)+RANDBETWEEN(1,10)+RANDBETWEEN(1,10)+RANDBETWEEN(1,10)</f>
        <v>24</v>
      </c>
      <c r="I6" s="180">
        <f ca="1">RANDBETWEEN(1,10)+RANDBETWEEN(1,10)+RANDBETWEEN(1,10)+RANDBETWEEN(1,10)+RANDBETWEEN(1,10)+RANDBETWEEN(1,10)+RANDBETWEEN(1,10)</f>
        <v>27</v>
      </c>
      <c r="J6" s="180">
        <f ca="1">RANDBETWEEN(1,10)+RANDBETWEEN(1,10)+RANDBETWEEN(1,10)+RANDBETWEEN(1,10)+RANDBETWEEN(1,10)+RANDBETWEEN(1,10)+RANDBETWEEN(1,10)+RANDBETWEEN(1,10)</f>
        <v>49</v>
      </c>
      <c r="K6" s="180">
        <f ca="1">RANDBETWEEN(1,10)+RANDBETWEEN(1,10)+RANDBETWEEN(1,10)+RANDBETWEEN(1,10)+RANDBETWEEN(1,10)+RANDBETWEEN(1,10)+RANDBETWEEN(1,10)+RANDBETWEEN(1,10)+RANDBETWEEN(1,10)</f>
        <v>49</v>
      </c>
      <c r="L6" s="11">
        <f ca="1">RANDBETWEEN(1,10)+RANDBETWEEN(1,10)+RANDBETWEEN(1,10)+RANDBETWEEN(1,10)+RANDBETWEEN(1,10)+RANDBETWEEN(1,10)+RANDBETWEEN(1,10)+RANDBETWEEN(1,10)+RANDBETWEEN(1,10)+RANDBETWEEN(1,10)</f>
        <v>52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</v>
      </c>
      <c r="D7" s="10">
        <f ca="1">RANDBETWEEN(1,12)+RANDBETWEEN(1,12)</f>
        <v>9</v>
      </c>
      <c r="E7" s="10">
        <f ca="1">RANDBETWEEN(1,12)+RANDBETWEEN(1,12)+RANDBETWEEN(1,12)</f>
        <v>17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30</v>
      </c>
      <c r="H7" s="180">
        <f ca="1">RANDBETWEEN(1,12)+RANDBETWEEN(1,12)+RANDBETWEEN(1,12)+RANDBETWEEN(1,12)+RANDBETWEEN(1,12)+RANDBETWEEN(1,12)</f>
        <v>48</v>
      </c>
      <c r="I7" s="180">
        <f ca="1">RANDBETWEEN(1,12)+RANDBETWEEN(1,12)+RANDBETWEEN(1,12)+RANDBETWEEN(1,12)+RANDBETWEEN(1,12)+RANDBETWEEN(1,12)+RANDBETWEEN(1,12)</f>
        <v>58</v>
      </c>
      <c r="J7" s="180">
        <f ca="1">RANDBETWEEN(1,12)+RANDBETWEEN(1,12)+RANDBETWEEN(1,12)+RANDBETWEEN(1,12)+RANDBETWEEN(1,12)+RANDBETWEEN(1,12)+RANDBETWEEN(1,12)+RANDBETWEEN(1,12)</f>
        <v>61</v>
      </c>
      <c r="K7" s="180">
        <f ca="1">RANDBETWEEN(1,12)+RANDBETWEEN(1,12)+RANDBETWEEN(1,12)+RANDBETWEEN(1,12)+RANDBETWEEN(1,12)+RANDBETWEEN(1,12)+RANDBETWEEN(1,12)+RANDBETWEEN(1,12)+RANDBETWEEN(1,12)</f>
        <v>53</v>
      </c>
      <c r="L7" s="11">
        <f ca="1">RANDBETWEEN(1,12)+RANDBETWEEN(1,12)+RANDBETWEEN(1,12)+RANDBETWEEN(1,12)+RANDBETWEEN(1,12)+RANDBETWEEN(1,12)+RANDBETWEEN(1,12)+RANDBETWEEN(1,12)+RANDBETWEEN(1,12)+RANDBETWEEN(1,12)</f>
        <v>64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15</v>
      </c>
      <c r="D8" s="10">
        <f ca="1">RANDBETWEEN(1,20)+RANDBETWEEN(1,20)</f>
        <v>34</v>
      </c>
      <c r="E8" s="10">
        <f ca="1">RANDBETWEEN(1,20)+RANDBETWEEN(1,20)+RANDBETWEEN(1,20)</f>
        <v>37</v>
      </c>
      <c r="F8" s="10">
        <f ca="1">RANDBETWEEN(1,20)+RANDBETWEEN(1,20)+RANDBETWEEN(1,20)+RANDBETWEEN(1,20)</f>
        <v>50</v>
      </c>
      <c r="G8" s="10">
        <f ca="1">RANDBETWEEN(1,20)+RANDBETWEEN(1,20)+RANDBETWEEN(1,20)+RANDBETWEEN(1,20)+RANDBETWEEN(1,20)</f>
        <v>54</v>
      </c>
      <c r="H8" s="180">
        <f ca="1">RANDBETWEEN(1,20)+RANDBETWEEN(1,20)+RANDBETWEEN(1,20)+RANDBETWEEN(1,20)+RANDBETWEEN(1,20)+RANDBETWEEN(1,20)</f>
        <v>65</v>
      </c>
      <c r="I8" s="180">
        <f ca="1">RANDBETWEEN(1,20)+RANDBETWEEN(1,20)+RANDBETWEEN(1,20)+RANDBETWEEN(1,20)+RANDBETWEEN(1,20)+RANDBETWEEN(1,20)+RANDBETWEEN(1,20)</f>
        <v>71</v>
      </c>
      <c r="J8" s="180">
        <f ca="1">RANDBETWEEN(1,20)+RANDBETWEEN(1,20)+RANDBETWEEN(1,20)+RANDBETWEEN(1,20)+RANDBETWEEN(1,20)+RANDBETWEEN(1,20)+RANDBETWEEN(1,20)+RANDBETWEEN(1,20)</f>
        <v>93</v>
      </c>
      <c r="K8" s="180">
        <f ca="1">RANDBETWEEN(1,20)+RANDBETWEEN(1,20)+RANDBETWEEN(1,20)+RANDBETWEEN(1,20)+RANDBETWEEN(1,20)+RANDBETWEEN(1,20)+RANDBETWEEN(1,20)+RANDBETWEEN(1,20)+RANDBETWEEN(1,20)</f>
        <v>111</v>
      </c>
      <c r="L8" s="11">
        <f ca="1">RANDBETWEEN(1,20)+RANDBETWEEN(1,20)+RANDBETWEEN(1,20)+RANDBETWEEN(1,20)+RANDBETWEEN(1,20)+RANDBETWEEN(1,20)+RANDBETWEEN(1,20)+RANDBETWEEN(1,20)+RANDBETWEEN(1,20)+RANDBETWEEN(1,20)</f>
        <v>98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27</v>
      </c>
      <c r="D9" s="13">
        <f ca="1">RANDBETWEEN(1,100)+RANDBETWEEN(1,100)</f>
        <v>188</v>
      </c>
      <c r="E9" s="13">
        <f ca="1">RANDBETWEEN(1,100)+RANDBETWEEN(1,100)+RANDBETWEEN(1,100)</f>
        <v>108</v>
      </c>
      <c r="F9" s="13">
        <f ca="1">RANDBETWEEN(1,100)+RANDBETWEEN(1,100)+RANDBETWEEN(1,100)+RANDBETWEEN(1,100)</f>
        <v>193</v>
      </c>
      <c r="G9" s="13">
        <f ca="1">RANDBETWEEN(1,100)+RANDBETWEEN(1,100)+RANDBETWEEN(1,100)+RANDBETWEEN(1,100)+RANDBETWEEN(1,100)</f>
        <v>401</v>
      </c>
      <c r="H9" s="181">
        <f ca="1">RANDBETWEEN(1,100)+RANDBETWEEN(1,100)+RANDBETWEEN(1,100)+RANDBETWEEN(1,100)+RANDBETWEEN(1,100)+RANDBETWEEN(1,100)</f>
        <v>176</v>
      </c>
      <c r="I9" s="181">
        <f ca="1">RANDBETWEEN(1,100)+RANDBETWEEN(1,100)+RANDBETWEEN(1,100)+RANDBETWEEN(1,100)+RANDBETWEEN(1,100)+RANDBETWEEN(1,100)+RANDBETWEEN(1,100)</f>
        <v>458</v>
      </c>
      <c r="J9" s="181">
        <f ca="1">RANDBETWEEN(1,100)+RANDBETWEEN(1,100)+RANDBETWEEN(1,100)+RANDBETWEEN(1,100)+RANDBETWEEN(1,100)+RANDBETWEEN(1,100)+RANDBETWEEN(1,100)+RANDBETWEEN(1,100)</f>
        <v>436</v>
      </c>
      <c r="K9" s="181">
        <f ca="1">RANDBETWEEN(1,100)+RANDBETWEEN(1,100)+RANDBETWEEN(1,100)+RANDBETWEEN(1,100)+RANDBETWEEN(1,100)+RANDBETWEEN(1,100)+RANDBETWEEN(1,100)+RANDBETWEEN(1,100)+RANDBETWEEN(1,100)</f>
        <v>369</v>
      </c>
      <c r="L9" s="14">
        <f ca="1">RANDBETWEEN(1,100)+RANDBETWEEN(1,100)+RANDBETWEEN(1,100)+RANDBETWEEN(1,100)+RANDBETWEEN(1,100)+RANDBETWEEN(1,100)+RANDBETWEEN(1,100)+RANDBETWEEN(1,100)+RANDBETWEEN(1,100)+RANDBETWEEN(1,100)</f>
        <v>656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2023-02-28T13:25:40Z</dcterms:modified>
</cp:coreProperties>
</file>