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8E1C0DB6-09CC-445F-AFFB-47A6A8A2EC9F}" xr6:coauthVersionLast="47" xr6:coauthVersionMax="47" xr10:uidLastSave="{00000000-0000-0000-0000-000000000000}"/>
  <bookViews>
    <workbookView xWindow="-108" yWindow="-108" windowWidth="23256" windowHeight="13176" tabRatio="498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4" i="5" l="1"/>
  <c r="K56" i="9"/>
  <c r="N56" i="9" s="1"/>
  <c r="J56" i="9"/>
  <c r="K55" i="9"/>
  <c r="N55" i="9" s="1"/>
  <c r="J55" i="9"/>
  <c r="K54" i="9"/>
  <c r="N54" i="9" s="1"/>
  <c r="J54" i="9"/>
  <c r="K53" i="9"/>
  <c r="N53" i="9" s="1"/>
  <c r="J53" i="9"/>
  <c r="K52" i="9"/>
  <c r="N52" i="9" s="1"/>
  <c r="J52" i="9"/>
  <c r="K51" i="9"/>
  <c r="N51" i="9" s="1"/>
  <c r="J51" i="9"/>
  <c r="K50" i="9"/>
  <c r="N50" i="9" s="1"/>
  <c r="J50" i="9"/>
  <c r="K49" i="9"/>
  <c r="N49" i="9" s="1"/>
  <c r="E49" i="9"/>
  <c r="K48" i="9"/>
  <c r="N48" i="9" s="1"/>
  <c r="J48" i="9"/>
  <c r="K47" i="9"/>
  <c r="N47" i="9" s="1"/>
  <c r="J47" i="9"/>
  <c r="K46" i="9"/>
  <c r="N46" i="9" s="1"/>
  <c r="J46" i="9"/>
  <c r="K45" i="9"/>
  <c r="N45" i="9" s="1"/>
  <c r="J45" i="9"/>
  <c r="K44" i="9"/>
  <c r="N44" i="9" s="1"/>
  <c r="J44" i="9"/>
  <c r="E44" i="9"/>
  <c r="K43" i="9"/>
  <c r="N43" i="9" s="1"/>
  <c r="J43" i="9"/>
  <c r="L44" i="9" l="1"/>
  <c r="L54" i="9"/>
  <c r="L43" i="9"/>
  <c r="L55" i="9"/>
  <c r="L51" i="9"/>
  <c r="L56" i="9"/>
  <c r="L50" i="9"/>
  <c r="L48" i="9"/>
  <c r="L52" i="9"/>
  <c r="L53" i="9"/>
  <c r="L46" i="9"/>
  <c r="L45" i="9"/>
  <c r="L47" i="9"/>
  <c r="J49" i="9"/>
  <c r="L49" i="9" s="1"/>
  <c r="J22" i="7"/>
  <c r="K22" i="7" s="1"/>
  <c r="J21" i="7"/>
  <c r="K21" i="7" s="1"/>
  <c r="J20" i="7"/>
  <c r="K20" i="7" s="1"/>
  <c r="AB20" i="5"/>
  <c r="AB37" i="5" l="1"/>
  <c r="AB24" i="5" l="1"/>
  <c r="AB22" i="5"/>
  <c r="AB21" i="5"/>
  <c r="AB8" i="5"/>
  <c r="AB3" i="5"/>
  <c r="J19" i="7" l="1"/>
  <c r="K19" i="7" s="1"/>
  <c r="J18" i="7"/>
  <c r="K18" i="7" s="1"/>
  <c r="J17" i="7"/>
  <c r="K17" i="7" s="1"/>
  <c r="K42" i="9" l="1"/>
  <c r="N42" i="9" s="1"/>
  <c r="J42" i="9"/>
  <c r="K41" i="9"/>
  <c r="N41" i="9" s="1"/>
  <c r="J41" i="9"/>
  <c r="K40" i="9"/>
  <c r="N40" i="9" s="1"/>
  <c r="J40" i="9"/>
  <c r="K39" i="9"/>
  <c r="N39" i="9" s="1"/>
  <c r="J39" i="9"/>
  <c r="K38" i="9"/>
  <c r="N38" i="9" s="1"/>
  <c r="E38" i="9"/>
  <c r="J38" i="9" s="1"/>
  <c r="K37" i="9"/>
  <c r="N37" i="9" s="1"/>
  <c r="E37" i="9"/>
  <c r="J37" i="9" s="1"/>
  <c r="K36" i="9"/>
  <c r="N36" i="9" s="1"/>
  <c r="J36" i="9"/>
  <c r="E36" i="9"/>
  <c r="K35" i="9"/>
  <c r="N35" i="9" s="1"/>
  <c r="J35" i="9"/>
  <c r="E35" i="9"/>
  <c r="K34" i="9"/>
  <c r="N34" i="9" s="1"/>
  <c r="J34" i="9"/>
  <c r="K33" i="9"/>
  <c r="N33" i="9" s="1"/>
  <c r="J33" i="9"/>
  <c r="K32" i="9"/>
  <c r="N32" i="9" s="1"/>
  <c r="E32" i="9"/>
  <c r="J32" i="9" s="1"/>
  <c r="K31" i="9"/>
  <c r="N31" i="9" s="1"/>
  <c r="J31" i="9"/>
  <c r="K30" i="9"/>
  <c r="N30" i="9" s="1"/>
  <c r="J30" i="9"/>
  <c r="K29" i="9"/>
  <c r="N29" i="9" s="1"/>
  <c r="J29" i="9"/>
  <c r="K28" i="9"/>
  <c r="N28" i="9" s="1"/>
  <c r="E28" i="9"/>
  <c r="J28" i="9" s="1"/>
  <c r="K27" i="9"/>
  <c r="J27" i="9"/>
  <c r="K26" i="9"/>
  <c r="N26" i="9" s="1"/>
  <c r="J26" i="9"/>
  <c r="K25" i="9"/>
  <c r="J25" i="9"/>
  <c r="K24" i="9"/>
  <c r="N24" i="9" s="1"/>
  <c r="J24" i="9"/>
  <c r="K23" i="9"/>
  <c r="N23" i="9" s="1"/>
  <c r="J23" i="9"/>
  <c r="K22" i="9"/>
  <c r="N22" i="9" s="1"/>
  <c r="J22" i="9"/>
  <c r="K21" i="9"/>
  <c r="J21" i="9"/>
  <c r="K20" i="9"/>
  <c r="N20" i="9" s="1"/>
  <c r="J20" i="9"/>
  <c r="K19" i="9"/>
  <c r="J19" i="9"/>
  <c r="L31" i="9" l="1"/>
  <c r="L29" i="9"/>
  <c r="L35" i="9"/>
  <c r="L20" i="9"/>
  <c r="L24" i="9"/>
  <c r="L28" i="9"/>
  <c r="L32" i="9"/>
  <c r="L39" i="9"/>
  <c r="L22" i="9"/>
  <c r="L26" i="9"/>
  <c r="L30" i="9"/>
  <c r="L34" i="9"/>
  <c r="L41" i="9"/>
  <c r="L36" i="9"/>
  <c r="L19" i="9"/>
  <c r="L27" i="9"/>
  <c r="L37" i="9"/>
  <c r="L21" i="9"/>
  <c r="L25" i="9"/>
  <c r="N21" i="9"/>
  <c r="N27" i="9"/>
  <c r="L33" i="9"/>
  <c r="L42" i="9"/>
  <c r="L38" i="9"/>
  <c r="N19" i="9"/>
  <c r="N25" i="9"/>
  <c r="L23" i="9"/>
  <c r="L40" i="9"/>
  <c r="J16" i="7" l="1"/>
  <c r="K16" i="7" s="1"/>
  <c r="J15" i="7"/>
  <c r="K15" i="7" s="1"/>
  <c r="J14" i="7"/>
  <c r="K14" i="7" s="1"/>
  <c r="D46" i="1" l="1"/>
  <c r="D44" i="1"/>
  <c r="E44" i="1" s="1"/>
  <c r="D43" i="1"/>
  <c r="E43" i="1" s="1"/>
  <c r="D42" i="1"/>
  <c r="E42" i="1" s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AB14" i="5"/>
  <c r="E13" i="5"/>
  <c r="D13" i="5"/>
  <c r="F13" i="5"/>
  <c r="I13" i="7"/>
  <c r="I12" i="7"/>
  <c r="I11" i="7"/>
  <c r="I10" i="7"/>
  <c r="I9" i="7"/>
  <c r="I8" i="7"/>
  <c r="E39" i="1" l="1"/>
  <c r="E3" i="1" l="1"/>
  <c r="E22" i="1"/>
  <c r="E23" i="1"/>
  <c r="E28" i="1"/>
  <c r="E34" i="1"/>
  <c r="E37" i="1"/>
  <c r="E21" i="1"/>
  <c r="E38" i="1"/>
  <c r="E27" i="1"/>
  <c r="E30" i="1"/>
  <c r="E24" i="1"/>
  <c r="E36" i="1"/>
  <c r="E40" i="1"/>
  <c r="E33" i="1"/>
  <c r="E41" i="1"/>
  <c r="E35" i="1"/>
  <c r="E18" i="1"/>
  <c r="E26" i="1"/>
  <c r="E29" i="1"/>
  <c r="E10" i="1"/>
  <c r="E19" i="1"/>
  <c r="E14" i="1"/>
  <c r="E2" i="1"/>
  <c r="E5" i="1"/>
  <c r="E13" i="1"/>
  <c r="E7" i="1"/>
  <c r="E15" i="1"/>
  <c r="E31" i="1"/>
  <c r="E20" i="1"/>
  <c r="E25" i="1"/>
  <c r="E6" i="1"/>
  <c r="E16" i="1"/>
  <c r="E8" i="5"/>
  <c r="F8" i="5"/>
  <c r="D9" i="5"/>
  <c r="F9" i="5"/>
  <c r="D10" i="5"/>
  <c r="F10" i="5"/>
  <c r="D2" i="5"/>
  <c r="F2" i="5"/>
  <c r="D3" i="5"/>
  <c r="F3" i="5"/>
  <c r="E3" i="5" s="1"/>
  <c r="D4" i="5"/>
  <c r="F4" i="5"/>
  <c r="E4" i="5" s="1"/>
  <c r="D5" i="5"/>
  <c r="E5" i="5"/>
  <c r="F5" i="5"/>
  <c r="D30" i="5"/>
  <c r="E30" i="5"/>
  <c r="F30" i="5"/>
  <c r="X51" i="5"/>
  <c r="AC51" i="5" s="1"/>
  <c r="AD51" i="5" s="1"/>
  <c r="X50" i="5"/>
  <c r="AC50" i="5" s="1"/>
  <c r="AD50" i="5" s="1"/>
  <c r="X49" i="5"/>
  <c r="AC49" i="5" s="1"/>
  <c r="AD49" i="5" s="1"/>
  <c r="X48" i="5"/>
  <c r="AC48" i="5" s="1"/>
  <c r="AD48" i="5" s="1"/>
  <c r="X47" i="5"/>
  <c r="AC47" i="5" s="1"/>
  <c r="AD47" i="5" s="1"/>
  <c r="X46" i="5"/>
  <c r="AC46" i="5" s="1"/>
  <c r="AD46" i="5" s="1"/>
  <c r="X45" i="5"/>
  <c r="AC45" i="5" s="1"/>
  <c r="AD45" i="5" s="1"/>
  <c r="X44" i="5"/>
  <c r="AC44" i="5" s="1"/>
  <c r="AD44" i="5" s="1"/>
  <c r="X43" i="5" l="1"/>
  <c r="AC43" i="5" s="1"/>
  <c r="AD43" i="5" s="1"/>
  <c r="X42" i="5"/>
  <c r="AC42" i="5" s="1"/>
  <c r="AD42" i="5" s="1"/>
  <c r="X41" i="5"/>
  <c r="AC41" i="5" s="1"/>
  <c r="AD41" i="5" s="1"/>
  <c r="X40" i="5"/>
  <c r="AC40" i="5" s="1"/>
  <c r="AD40" i="5" s="1"/>
  <c r="X39" i="5"/>
  <c r="AC39" i="5" s="1"/>
  <c r="AD39" i="5" s="1"/>
  <c r="X38" i="5"/>
  <c r="AC38" i="5" s="1"/>
  <c r="AD38" i="5" s="1"/>
  <c r="X37" i="5"/>
  <c r="AC37" i="5" s="1"/>
  <c r="AD37" i="5" s="1"/>
  <c r="X36" i="5"/>
  <c r="AC36" i="5" s="1"/>
  <c r="AD36" i="5" s="1"/>
  <c r="X35" i="5"/>
  <c r="AC35" i="5" s="1"/>
  <c r="AD35" i="5" s="1"/>
  <c r="X34" i="5"/>
  <c r="AC34" i="5" s="1"/>
  <c r="AD34" i="5" s="1"/>
  <c r="X33" i="5"/>
  <c r="AC33" i="5" s="1"/>
  <c r="AD33" i="5" s="1"/>
  <c r="X32" i="5"/>
  <c r="AC32" i="5" s="1"/>
  <c r="AD32" i="5" s="1"/>
  <c r="X31" i="5"/>
  <c r="AC31" i="5" s="1"/>
  <c r="AD31" i="5" s="1"/>
  <c r="AB30" i="5" l="1"/>
  <c r="X30" i="5"/>
  <c r="AC30" i="5" s="1"/>
  <c r="X29" i="5"/>
  <c r="AC29" i="5" s="1"/>
  <c r="AD29" i="5" s="1"/>
  <c r="X28" i="5"/>
  <c r="AC28" i="5" s="1"/>
  <c r="AD28" i="5" s="1"/>
  <c r="AD30" i="5" l="1"/>
  <c r="X6" i="5" l="1"/>
  <c r="X5" i="5"/>
  <c r="X4" i="5"/>
  <c r="AC4" i="5" s="1"/>
  <c r="AD4" i="5" s="1"/>
  <c r="X3" i="5"/>
  <c r="AC3" i="5" s="1"/>
  <c r="AD3" i="5" s="1"/>
  <c r="X2" i="5"/>
  <c r="AC2" i="5" s="1"/>
  <c r="AD2" i="5" s="1"/>
  <c r="X19" i="5"/>
  <c r="X18" i="5"/>
  <c r="X17" i="5"/>
  <c r="X16" i="5"/>
  <c r="X15" i="5"/>
  <c r="X14" i="5"/>
  <c r="X13" i="5"/>
  <c r="X25" i="5"/>
  <c r="X24" i="5"/>
  <c r="X23" i="5"/>
  <c r="X22" i="5"/>
  <c r="X21" i="5"/>
  <c r="X20" i="5"/>
  <c r="X27" i="5"/>
  <c r="X26" i="5"/>
  <c r="X12" i="5"/>
  <c r="X11" i="5"/>
  <c r="X10" i="5"/>
  <c r="X9" i="5"/>
  <c r="X8" i="5"/>
  <c r="X7" i="5"/>
  <c r="AC7" i="5" s="1"/>
  <c r="AD7" i="5" s="1"/>
  <c r="AC6" i="5"/>
  <c r="AD6" i="5" s="1"/>
  <c r="AC5" i="5" l="1"/>
  <c r="AD5" i="5" s="1"/>
  <c r="AC19" i="5" l="1"/>
  <c r="AD19" i="5" s="1"/>
  <c r="AC18" i="5"/>
  <c r="AD18" i="5" s="1"/>
  <c r="AC17" i="5"/>
  <c r="AD17" i="5" s="1"/>
  <c r="AC16" i="5"/>
  <c r="AD16" i="5" s="1"/>
  <c r="AC15" i="5"/>
  <c r="AD15" i="5" s="1"/>
  <c r="AC14" i="5"/>
  <c r="AD14" i="5" s="1"/>
  <c r="AC13" i="5"/>
  <c r="AD13" i="5" s="1"/>
  <c r="AC25" i="5"/>
  <c r="AD25" i="5" s="1"/>
  <c r="AC24" i="5"/>
  <c r="AD24" i="5" s="1"/>
  <c r="AC23" i="5"/>
  <c r="AD23" i="5" s="1"/>
  <c r="AC22" i="5"/>
  <c r="AD22" i="5" s="1"/>
  <c r="AC21" i="5"/>
  <c r="AD21" i="5" s="1"/>
  <c r="AC20" i="5"/>
  <c r="AD20" i="5" s="1"/>
  <c r="AC27" i="5" l="1"/>
  <c r="AD27" i="5" s="1"/>
  <c r="D4" i="7"/>
  <c r="E4" i="7" s="1"/>
  <c r="D3" i="7"/>
  <c r="E3" i="7" s="1"/>
  <c r="D2" i="7"/>
  <c r="E2" i="7" s="1"/>
  <c r="K5" i="9"/>
  <c r="N5" i="9" s="1"/>
  <c r="J5" i="9"/>
  <c r="K4" i="9"/>
  <c r="N4" i="9" s="1"/>
  <c r="J4" i="9"/>
  <c r="K3" i="9"/>
  <c r="N3" i="9" s="1"/>
  <c r="J3" i="9"/>
  <c r="K2" i="9"/>
  <c r="N2" i="9" s="1"/>
  <c r="J2" i="9"/>
  <c r="E4" i="1"/>
  <c r="E9" i="1"/>
  <c r="L5" i="9" l="1"/>
  <c r="L2" i="9"/>
  <c r="L4" i="9"/>
  <c r="L3" i="9"/>
  <c r="E12" i="1" l="1"/>
  <c r="E32" i="1" l="1"/>
  <c r="E17" i="1"/>
  <c r="E11" i="1"/>
  <c r="E8" i="1"/>
  <c r="E16" i="9"/>
  <c r="E15" i="9"/>
  <c r="E14" i="9"/>
  <c r="E13" i="9"/>
  <c r="E11" i="9"/>
  <c r="E10" i="9"/>
  <c r="D13" i="7" l="1"/>
  <c r="E13" i="7" s="1"/>
  <c r="D12" i="7"/>
  <c r="E12" i="7" s="1"/>
  <c r="D11" i="7"/>
  <c r="E11" i="7" s="1"/>
  <c r="F13" i="9"/>
  <c r="F11" i="9"/>
  <c r="F10" i="9"/>
  <c r="K18" i="9" l="1"/>
  <c r="N18" i="9" s="1"/>
  <c r="J18" i="9"/>
  <c r="K17" i="9"/>
  <c r="N17" i="9" s="1"/>
  <c r="J17" i="9"/>
  <c r="L18" i="9" l="1"/>
  <c r="L17" i="9"/>
  <c r="E12" i="9" l="1"/>
  <c r="K12" i="9" l="1"/>
  <c r="N12" i="9" s="1"/>
  <c r="J12" i="9"/>
  <c r="J5" i="10"/>
  <c r="K5" i="10" s="1"/>
  <c r="M5" i="10" s="1"/>
  <c r="J6" i="10"/>
  <c r="K6" i="10" s="1"/>
  <c r="M6" i="10"/>
  <c r="L12" i="9" l="1"/>
  <c r="K15" i="9" l="1"/>
  <c r="N15" i="9" s="1"/>
  <c r="J15" i="9"/>
  <c r="L15" i="9" l="1"/>
  <c r="D10" i="7"/>
  <c r="E10" i="7" s="1"/>
  <c r="D9" i="7"/>
  <c r="E9" i="7" s="1"/>
  <c r="D8" i="7"/>
  <c r="E8" i="7" s="1"/>
  <c r="J7" i="7" l="1"/>
  <c r="K7" i="7" s="1"/>
  <c r="J6" i="7"/>
  <c r="K6" i="7" s="1"/>
  <c r="J5" i="7"/>
  <c r="K5" i="7" s="1"/>
  <c r="K9" i="9"/>
  <c r="N9" i="9" s="1"/>
  <c r="J9" i="9"/>
  <c r="K8" i="9"/>
  <c r="N8" i="9" s="1"/>
  <c r="J8" i="9"/>
  <c r="M20" i="10"/>
  <c r="J20" i="10"/>
  <c r="K20" i="10" s="1"/>
  <c r="M19" i="10"/>
  <c r="J19" i="10"/>
  <c r="K19" i="10" s="1"/>
  <c r="M18" i="10"/>
  <c r="J18" i="10"/>
  <c r="K18" i="10" s="1"/>
  <c r="M17" i="10"/>
  <c r="J17" i="10"/>
  <c r="K17" i="10" s="1"/>
  <c r="L8" i="9" l="1"/>
  <c r="L9" i="9"/>
  <c r="K11" i="9" l="1"/>
  <c r="N11" i="9" s="1"/>
  <c r="J11" i="9"/>
  <c r="L11" i="9" l="1"/>
  <c r="J6" i="9"/>
  <c r="K6" i="9"/>
  <c r="N6" i="9" s="1"/>
  <c r="AC12" i="5"/>
  <c r="AD12" i="5" s="1"/>
  <c r="D7" i="7"/>
  <c r="E7" i="7" s="1"/>
  <c r="D6" i="7"/>
  <c r="E6" i="7" s="1"/>
  <c r="D5" i="7"/>
  <c r="E5" i="7" s="1"/>
  <c r="L6" i="9" l="1"/>
  <c r="K16" i="9"/>
  <c r="N16" i="9" s="1"/>
  <c r="J16" i="9"/>
  <c r="AC10" i="5"/>
  <c r="AD10" i="5" s="1"/>
  <c r="AC11" i="5"/>
  <c r="AD11" i="5" s="1"/>
  <c r="J10" i="7"/>
  <c r="K10" i="7" s="1"/>
  <c r="J9" i="7"/>
  <c r="K9" i="7" s="1"/>
  <c r="J8" i="7"/>
  <c r="K8" i="7" s="1"/>
  <c r="J13" i="7"/>
  <c r="K13" i="7" s="1"/>
  <c r="J12" i="7"/>
  <c r="K12" i="7" s="1"/>
  <c r="J11" i="7"/>
  <c r="K11" i="7" s="1"/>
  <c r="J4" i="10"/>
  <c r="K4" i="10" s="1"/>
  <c r="J7" i="10"/>
  <c r="K7" i="10" s="1"/>
  <c r="L16" i="9" l="1"/>
  <c r="K13" i="9"/>
  <c r="N13" i="9" s="1"/>
  <c r="J13" i="9"/>
  <c r="K14" i="9"/>
  <c r="N14" i="9" s="1"/>
  <c r="J14" i="9"/>
  <c r="K10" i="9"/>
  <c r="N10" i="9" s="1"/>
  <c r="J10" i="9"/>
  <c r="AC26" i="5"/>
  <c r="AD26" i="5" s="1"/>
  <c r="L13" i="9" l="1"/>
  <c r="L14" i="9"/>
  <c r="L10" i="9"/>
  <c r="K7" i="9"/>
  <c r="N7" i="9" s="1"/>
  <c r="J7" i="9"/>
  <c r="L7" i="9" l="1"/>
  <c r="J16" i="10" l="1"/>
  <c r="K16" i="10" s="1"/>
  <c r="M16" i="10" s="1"/>
  <c r="J11" i="10" l="1"/>
  <c r="K11" i="10" s="1"/>
  <c r="M11" i="10"/>
  <c r="J10" i="10"/>
  <c r="K10" i="10" s="1"/>
  <c r="M10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13" i="10" l="1"/>
  <c r="K13" i="10" s="1"/>
  <c r="M13" i="10" s="1"/>
  <c r="J12" i="10"/>
  <c r="K12" i="10" s="1"/>
  <c r="M12" i="10" s="1"/>
  <c r="J21" i="1" l="1"/>
  <c r="N28" i="1"/>
  <c r="I21" i="1" l="1"/>
  <c r="I23" i="1" s="1"/>
  <c r="M33" i="1" s="1"/>
  <c r="I24" i="1" l="1"/>
  <c r="M35" i="1"/>
  <c r="M34" i="1" l="1"/>
  <c r="I22" i="1"/>
  <c r="J14" i="10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30" i="1" l="1"/>
  <c r="M28" i="1"/>
  <c r="M29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AC9" i="5" l="1"/>
  <c r="AD9" i="5" s="1"/>
  <c r="AC8" i="5" l="1"/>
  <c r="AD8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10" authorId="0" shapeId="0" xr:uid="{E23D846D-1319-4910-BE5C-72C8F3AD0CDB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F11" authorId="0" shapeId="0" xr:uid="{6DE7A921-5079-4861-8B2C-B801C30A17F2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F13" authorId="0" shapeId="0" xr:uid="{9E5DEF38-AF2C-4963-98C1-8F4F252487AC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35" authorId="0" shapeId="0" xr:uid="{6464F168-F3F8-4492-9629-09874514F0CE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6" authorId="0" shapeId="0" xr:uid="{92DCAEFE-CC1F-454A-95A2-1131EAFF73FB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7" authorId="0" shapeId="0" xr:uid="{0E66F359-BA9C-4198-BAF3-B86286DBC2E3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8" authorId="0" shapeId="0" xr:uid="{D27ABDAD-45A7-4C73-A78C-D8A131F5E4B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3EA97A7B-7400-4D89-B4E6-58EBEAFE40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F2" authorId="0" shapeId="0" xr:uid="{931088B5-9DDF-4984-A961-24FBFEDC8E0D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L2" authorId="0" shapeId="0" xr:uid="{A74B6401-D9C2-4C00-90E4-A62484A8410E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D3" authorId="0" shapeId="0" xr:uid="{61BB14FE-897C-4A71-8D4B-5621DC91FCB3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F3" authorId="0" shapeId="0" xr:uid="{6985D138-3723-4173-B86C-F24B1A2DD9B5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L3" authorId="0" shapeId="0" xr:uid="{B60F05A8-97F4-4DB9-B2EB-3C53AD18BD3A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AB3" authorId="0" shapeId="0" xr:uid="{871AEB2E-C718-4644-9FE6-1063F6546A02}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D4" authorId="0" shapeId="0" xr:uid="{9F8C6663-DBF8-49D9-B634-52E2A3716A8A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4" authorId="0" shapeId="0" xr:uid="{90F1161B-AFA6-4FCD-A6C0-C1A436C1AAFF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F4" authorId="0" shapeId="0" xr:uid="{7858BD80-DE65-4B70-973E-23712CC1C26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L4" authorId="0" shapeId="0" xr:uid="{C17DBA1C-D245-4260-92C3-49A48B334CC9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D5" authorId="0" shapeId="0" xr:uid="{0BE908EA-0017-4BB2-97C7-02E84DFB0DA2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5" authorId="0" shapeId="0" xr:uid="{3D99555B-0565-4139-9F22-338F9C49ECA9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F5" authorId="0" shapeId="0" xr:uid="{51FB3CB0-BA0A-4C82-8D46-2216B58D625B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L5" authorId="0" shapeId="0" xr:uid="{B3F44CF9-9815-4058-B876-5E596A515090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L7" authorId="0" shapeId="0" xr:uid="{DA57ACB2-E9B0-4D2A-ADDF-565C956DCC34}">
      <text>
        <r>
          <rPr>
            <i/>
            <sz val="12"/>
            <color theme="1"/>
            <rFont val="Times New Roman"/>
            <family val="1"/>
          </rPr>
          <t>energy immunity</t>
        </r>
      </text>
    </comment>
    <comment ref="E8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8" authorId="0" shapeId="0" xr:uid="{C52CB988-F82B-4BBD-9E6A-01A51ABE72F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AB8" authorId="0" shapeId="0" xr:uid="{9EEB6BC5-3EB8-4F07-A67C-4D50A998868C}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D9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E9" authorId="0" shapeId="0" xr:uid="{8C11513B-65A7-4053-9FA4-265120EC53B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9" authorId="0" shapeId="0" xr:uid="{712B79CC-DCB6-4A19-8D8C-0BD8E1A67314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D10" authorId="0" shapeId="0" xr:uid="{0AE2FD2E-EE88-4AA9-A4FB-C9E1438670C3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10" authorId="0" shapeId="0" xr:uid="{B0A2B3E9-7330-43E7-9DC4-6BD240626586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10" authorId="0" shapeId="0" xr:uid="{3B1D990F-C478-47A4-AB97-DDA1C51331FA}">
      <text>
        <r>
          <rPr>
            <i/>
            <sz val="12"/>
            <color indexed="81"/>
            <rFont val="Times New Roman"/>
            <family val="1"/>
          </rPr>
          <t>hawkarmor +5</t>
        </r>
      </text>
    </comment>
    <comment ref="E13" authorId="0" shapeId="0" xr:uid="{0734CB56-A0E5-43A9-A905-068AC9D66687}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F13" authorId="0" shapeId="0" xr:uid="{44A6204E-1C15-426F-AC6D-D3743B694559}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AB14" authorId="0" shapeId="0" xr:uid="{CBA5DB20-5CB9-4C8C-BCD8-08490F0D833C}">
      <text>
        <r>
          <rPr>
            <i/>
            <sz val="12"/>
            <color theme="1"/>
            <rFont val="Times New Roman"/>
            <family val="1"/>
          </rPr>
          <t>bear’s endurance +2x6</t>
        </r>
      </text>
    </comment>
    <comment ref="E20" authorId="0" shapeId="0" xr:uid="{0E9BB331-599D-4F3A-A272-BE3E7C1C3B14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F20" authorId="0" shapeId="0" xr:uid="{4D860BB7-6AC1-4E13-8E8F-2DE35E0D24E5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AB20" authorId="0" shapeId="0" xr:uid="{68FF2BE2-7894-470F-A96D-C5987C6A047D}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AB21" authorId="0" shapeId="0" xr:uid="{468C9AD1-CD7A-405D-B82E-D38068BE155F}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AB22" authorId="0" shapeId="0" xr:uid="{2359A20A-1289-4F5F-A001-123687F2EC6C}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AB24" authorId="0" shapeId="0" xr:uid="{4CD3DD99-231C-4D7F-A42B-9D10BECF69C0}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E29" authorId="0" shapeId="0" xr:uid="{CF724848-0423-4315-B8D2-09B020A10D02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D30" authorId="0" shapeId="0" xr:uid="{DF575D6F-8B81-4FAE-96EE-C582EFB707BF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E30" authorId="0" shapeId="0" xr:uid="{31971FE2-BB1E-4F1D-96DA-07BCD91B8F68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F30" authorId="0" shapeId="0" xr:uid="{B1859F44-D527-42DE-8E63-EE3C6F3BB295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AB30" authorId="0" shapeId="0" xr:uid="{47BFB29F-BF65-4C44-89E7-4C0C0523A75C}">
      <text>
        <r>
          <rPr>
            <i/>
            <sz val="12"/>
            <color theme="1"/>
            <rFont val="Times New Roman"/>
            <family val="1"/>
          </rPr>
          <t>Heart of Earth +30</t>
        </r>
      </text>
    </comment>
    <comment ref="D34" authorId="0" shapeId="0" xr:uid="{C57EF1A8-A23E-4AB7-8147-6D0FB73B0F65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F34" authorId="0" shapeId="0" xr:uid="{13E84E55-966B-4D3F-8B61-F0B572A0F2C4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AB34" authorId="0" shapeId="0" xr:uid="{9C8CBB57-D7EC-40BF-BED9-D4B95972C6BF}">
      <text>
        <r>
          <rPr>
            <i/>
            <sz val="12"/>
            <color theme="1"/>
            <rFont val="Times New Roman"/>
            <family val="1"/>
          </rPr>
          <t>Divine Power +14</t>
        </r>
      </text>
    </comment>
    <comment ref="AB37" authorId="0" shapeId="0" xr:uid="{862B9F56-8A07-44A5-B2F6-FBAEF0AF49B2}">
      <text>
        <r>
          <rPr>
            <i/>
            <sz val="12"/>
            <color theme="1"/>
            <rFont val="Times New Roman"/>
            <family val="1"/>
          </rPr>
          <t>bear’s endurance</t>
        </r>
      </text>
    </comment>
    <comment ref="E40" authorId="0" shapeId="0" xr:uid="{C59EE129-6798-4DAA-82E4-91CAEFCE483D}">
      <text>
        <r>
          <rPr>
            <i/>
            <sz val="12"/>
            <color theme="1"/>
            <rFont val="Times New Roman"/>
            <family val="1"/>
          </rPr>
          <t>Dragonskin +4</t>
        </r>
      </text>
    </comment>
    <comment ref="F40" authorId="0" shapeId="0" xr:uid="{E2C35839-6BED-466E-A0B2-32903DA48A52}">
      <text>
        <r>
          <rPr>
            <i/>
            <sz val="12"/>
            <color theme="1"/>
            <rFont val="Times New Roman"/>
            <family val="1"/>
          </rPr>
          <t>Dragonskin +4</t>
        </r>
      </text>
    </comment>
  </commentList>
</comments>
</file>

<file path=xl/sharedStrings.xml><?xml version="1.0" encoding="utf-8"?>
<sst xmlns="http://schemas.openxmlformats.org/spreadsheetml/2006/main" count="919" uniqueCount="294">
  <si>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</si>
  <si>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</si>
  <si>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</si>
  <si>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</si>
  <si>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</si>
  <si>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</si>
  <si>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</si>
  <si>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</si>
  <si>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</si>
  <si>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</si>
  <si>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</si>
  <si>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</si>
  <si>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</si>
  <si>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</si>
  <si>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</si>
  <si>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</si>
  <si>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</si>
  <si>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</si>
  <si>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</si>
  <si>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</si>
  <si>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</si>
  <si>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</si>
  <si>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</si>
  <si>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</si>
  <si>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</si>
  <si>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</si>
  <si>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</si>
  <si>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</si>
  <si>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</si>
  <si>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</si>
  <si>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</si>
  <si>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</si>
  <si>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</si>
  <si>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</si>
  <si>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</si>
  <si>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</si>
  <si>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</si>
  <si>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</si>
  <si>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</si>
  <si>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</si>
  <si>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</si>
  <si>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</si>
  <si>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</si>
  <si>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</si>
  <si>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</si>
  <si>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</si>
  <si>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</si>
  <si>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</si>
  <si>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</si>
  <si>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</si>
  <si>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</si>
  <si>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</si>
  <si>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</si>
  <si>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</si>
  <si>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</si>
  <si>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</si>
  <si>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</si>
  <si>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</si>
  <si>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</si>
  <si>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</si>
  <si>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</si>
  <si>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</si>
  <si>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</si>
  <si>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</si>
  <si>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</si>
  <si>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</si>
  <si>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</si>
  <si>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</si>
  <si>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</si>
  <si>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</si>
  <si>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</si>
  <si>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</si>
  <si>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</si>
  <si>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</si>
  <si>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</si>
  <si>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</si>
  <si>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</si>
  <si>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</si>
  <si>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</si>
  <si>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</si>
  <si>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</si>
  <si>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</si>
  <si>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</si>
  <si>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</si>
  <si>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</si>
  <si>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</si>
  <si>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</si>
  <si>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</si>
  <si>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</si>
  <si>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</si>
  <si>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</si>
  <si>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</si>
  <si>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</si>
  <si>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</si>
  <si>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</si>
  <si>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</si>
  <si>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Saradette</t>
  </si>
  <si>
    <t>Check</t>
  </si>
  <si>
    <t>Party</t>
  </si>
  <si>
    <t>Time @ Round 1</t>
  </si>
  <si>
    <t>Current Time</t>
  </si>
  <si>
    <t>Result</t>
  </si>
  <si>
    <t>Rogue / Illusionist / Artificer</t>
  </si>
  <si>
    <t>Tore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</si>
  <si>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</si>
  <si>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</si>
  <si>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</si>
  <si>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</si>
  <si>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</si>
  <si>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</si>
  <si>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R20</t>
  </si>
  <si>
    <t>R30+20</t>
  </si>
  <si>
    <t>þ</t>
  </si>
  <si>
    <t>Grapple</t>
  </si>
  <si>
    <t>Fighter / Cleric of Lurue</t>
  </si>
  <si>
    <t>Bite</t>
  </si>
  <si>
    <t>Detect Magic</t>
  </si>
  <si>
    <t>Summon Monster II</t>
  </si>
  <si>
    <t>Celestial riding dog</t>
  </si>
  <si>
    <t>1d6+3</t>
  </si>
  <si>
    <t>Akilesh</t>
  </si>
  <si>
    <t>Sanctuary</t>
  </si>
  <si>
    <t>Zvetlana</t>
  </si>
  <si>
    <t>Favored Soul of Lurue</t>
  </si>
  <si>
    <t>Wereserpent Aristocrat</t>
  </si>
  <si>
    <t>1d10+1</t>
  </si>
  <si>
    <t>Light Crossbow +2</t>
  </si>
  <si>
    <t>1d8+2</t>
  </si>
  <si>
    <t>Spiked Club +1</t>
  </si>
  <si>
    <t>1d8+1+3</t>
  </si>
  <si>
    <t>Chaav’s Laugh</t>
  </si>
  <si>
    <t>Heavy Crossbow +1</t>
  </si>
  <si>
    <t>1d4+1</t>
  </si>
  <si>
    <t>1d6+2+2</t>
  </si>
  <si>
    <t>Celestial giant bee</t>
  </si>
  <si>
    <t>Sting</t>
  </si>
  <si>
    <t>1d4+Poison</t>
  </si>
  <si>
    <t>Python Staff</t>
  </si>
  <si>
    <t>Mage Armor</t>
  </si>
  <si>
    <t>Nimbus of Light</t>
  </si>
  <si>
    <t>Fort DC 11, initial and Secondary damage 1d4 Con</t>
  </si>
  <si>
    <t>Spiritual Shortspear</t>
  </si>
  <si>
    <t>Spiritual Weapon</t>
  </si>
  <si>
    <t>Celestial beetle</t>
  </si>
  <si>
    <t>cold iron/good</t>
  </si>
  <si>
    <t>Shield of Faith</t>
  </si>
  <si>
    <t>Jinx</t>
  </si>
  <si>
    <t>R10</t>
  </si>
  <si>
    <t>Ettercap Paladin of Slaughter</t>
  </si>
  <si>
    <t>Haal</t>
  </si>
  <si>
    <t>Nihm</t>
  </si>
  <si>
    <t>Baldoor</t>
  </si>
  <si>
    <t>Kassuq</t>
  </si>
  <si>
    <t>40’ - 60’</t>
  </si>
  <si>
    <t>Amara</t>
  </si>
  <si>
    <t>Celestial Sorceress</t>
  </si>
  <si>
    <t>Cleric of Moradin</t>
  </si>
  <si>
    <t>Cloistered Cleric of Lathander-Fighter</t>
  </si>
  <si>
    <t>Hound Archon</t>
  </si>
  <si>
    <t>Ranger-Druid</t>
  </si>
  <si>
    <t>Delia</t>
  </si>
  <si>
    <t>Half-elf Druid</t>
  </si>
  <si>
    <t>Archer</t>
  </si>
  <si>
    <t>Half-elf Ranger</t>
  </si>
  <si>
    <t>Zhrezia</t>
  </si>
  <si>
    <t>Drow Sorceress</t>
  </si>
  <si>
    <t>Azaron</t>
  </si>
  <si>
    <t>Stinger Gland</t>
  </si>
  <si>
    <t>1d4+1d4</t>
  </si>
  <si>
    <t>Staff of Wounding</t>
  </si>
  <si>
    <t>1d6+1</t>
  </si>
  <si>
    <t>Dagger +1</t>
  </si>
  <si>
    <t>R5</t>
  </si>
  <si>
    <t>Lucky</t>
  </si>
  <si>
    <t>Magma Paraelemental 1</t>
  </si>
  <si>
    <t>Magma Paraelemental 2</t>
  </si>
  <si>
    <t>Magma Paraelemental 3</t>
  </si>
  <si>
    <t>Magma Paraelemental 4</t>
  </si>
  <si>
    <t>Atlas</t>
  </si>
  <si>
    <t>Brene</t>
  </si>
  <si>
    <t>Devrion</t>
  </si>
  <si>
    <t>Steelshade</t>
  </si>
  <si>
    <t>Teeth of Fire</t>
  </si>
  <si>
    <t>Rook</t>
  </si>
  <si>
    <t>R30+5</t>
  </si>
  <si>
    <t>R30</t>
  </si>
  <si>
    <t>Concealment</t>
  </si>
  <si>
    <t>Stoneskin</t>
  </si>
  <si>
    <t>Kaszüm</t>
  </si>
  <si>
    <t>Karmen</t>
  </si>
  <si>
    <t>50’</t>
  </si>
  <si>
    <t>Archivist</t>
  </si>
  <si>
    <t>Rogue</t>
  </si>
  <si>
    <t>Warmage</t>
  </si>
  <si>
    <t>Half-Dragon Duskblade</t>
  </si>
  <si>
    <t>Inquisitor-Oracle</t>
  </si>
  <si>
    <t>Dragon Shamaness</t>
  </si>
  <si>
    <t>Rogue / Illusionist / Beguiler / Ultimate Magus</t>
  </si>
  <si>
    <t>Ninja / Scout / Thief-Acrobat / Shadowdancer</t>
  </si>
  <si>
    <t>Anæsthesia</t>
  </si>
  <si>
    <t>Fingers</t>
  </si>
  <si>
    <t>Kedrik</t>
  </si>
  <si>
    <t>Larlum</t>
  </si>
  <si>
    <t>Lauriel</t>
  </si>
  <si>
    <t>Liberté</t>
  </si>
  <si>
    <t>Mellion</t>
  </si>
  <si>
    <t>Octane</t>
  </si>
  <si>
    <t>Ragnarok</t>
  </si>
  <si>
    <t>Samara</t>
  </si>
  <si>
    <t>San-ji</t>
  </si>
  <si>
    <t>Serasande</t>
  </si>
  <si>
    <t>Sylar</t>
  </si>
  <si>
    <t>Velvet</t>
  </si>
  <si>
    <t>Viola</t>
  </si>
  <si>
    <t>Whisper</t>
  </si>
  <si>
    <t>Who</t>
  </si>
  <si>
    <t>Willow</t>
  </si>
  <si>
    <t>Xaryn</t>
  </si>
  <si>
    <t>24/29 rngd</t>
  </si>
  <si>
    <t>Cloistered Cleric of Mask</t>
  </si>
  <si>
    <t>Rogue / Warlock / Combat Trapsmith</t>
  </si>
  <si>
    <t>Cleric / Rogue</t>
  </si>
  <si>
    <t>Halfling / Rogue / Thief-Acrobat / Ninja / Scout</t>
  </si>
  <si>
    <t>Gretchen</t>
  </si>
  <si>
    <t>Fighter Blackguard</t>
  </si>
  <si>
    <t>Larlumson</t>
  </si>
  <si>
    <t>Tiefling / Rogue / Cleric of Velsharoon</t>
  </si>
  <si>
    <t>Wizard / Half-Elf Paragon</t>
  </si>
  <si>
    <t>Paladin of Freedom</t>
  </si>
  <si>
    <t>Cleric of Leira / Rogue</t>
  </si>
  <si>
    <t>Wizard / Incantator</t>
  </si>
  <si>
    <t>Sorceress / Incantatrix</t>
  </si>
  <si>
    <t>Medusa / Favored Soul of Macaria / Divine Agent</t>
  </si>
  <si>
    <t>Cleric of Ohgma</t>
  </si>
  <si>
    <t>Duskblade</t>
  </si>
  <si>
    <t>Sorcerer / Incantator</t>
  </si>
  <si>
    <t>Cleric of Liira</t>
  </si>
  <si>
    <t>30’/50’</t>
  </si>
  <si>
    <t>Shade / Battle Sorcerer</t>
  </si>
  <si>
    <t>Rogue / Cloistered Cleric / Necro / True Necro</t>
  </si>
  <si>
    <t>Succubus / Rogue / Warlock</t>
  </si>
  <si>
    <t>Drow / Wizard / Archmage</t>
  </si>
  <si>
    <t>30’/60’</t>
  </si>
  <si>
    <t>Xaryn STONESKINNED</t>
  </si>
  <si>
    <t>STONE</t>
  </si>
  <si>
    <t>Zombie, M</t>
  </si>
  <si>
    <t>Slam</t>
  </si>
  <si>
    <t>1d6+5</t>
  </si>
  <si>
    <t>Zombie, S</t>
  </si>
  <si>
    <t>Skeleton, M</t>
  </si>
  <si>
    <t>Longbow</t>
  </si>
  <si>
    <t>1d8,x3, 100’</t>
  </si>
  <si>
    <t>Dreyfuss</t>
  </si>
  <si>
    <t>Unholy Ranseur</t>
  </si>
  <si>
    <t>2d6+6+2d6 unholy</t>
  </si>
  <si>
    <t>Ranseur, 2nd Attack</t>
  </si>
  <si>
    <t>Owlbear Skeleton</t>
  </si>
  <si>
    <t>Claw 1</t>
  </si>
  <si>
    <t>1d6+7+1d6 cold</t>
  </si>
  <si>
    <t>Claw 2</t>
  </si>
  <si>
    <t>1d8+3+1d6 cold</t>
  </si>
  <si>
    <t>Grapple+1d6 cold</t>
  </si>
  <si>
    <t>Crypt Chanter</t>
  </si>
  <si>
    <t>Incorporeal Touch</t>
  </si>
  <si>
    <t>1d8+1d6 cold</t>
  </si>
  <si>
    <t>Ghoul</t>
  </si>
  <si>
    <t>1d6+3+paralysis+1d6 cold</t>
  </si>
  <si>
    <t>1d3+2+1d6 cold</t>
  </si>
  <si>
    <t>Bugbear Zombie</t>
  </si>
  <si>
    <t>Morningstar</t>
  </si>
  <si>
    <t>1d8+8</t>
  </si>
  <si>
    <t>Claw/Slam</t>
  </si>
  <si>
    <t>1d6+8</t>
  </si>
  <si>
    <t>1d6+4</t>
  </si>
  <si>
    <t>Longsword</t>
  </si>
  <si>
    <t>1d8</t>
  </si>
  <si>
    <t>Celestial Knightly Horse</t>
  </si>
  <si>
    <t>Magma Paraelemental</t>
  </si>
  <si>
    <t>Scimitar +1</t>
  </si>
  <si>
    <t>Scimitar +1, 2nd Attack</t>
  </si>
  <si>
    <t>MW Dagger</t>
  </si>
  <si>
    <t>1d4</t>
  </si>
  <si>
    <t>Light Crossbow +1</t>
  </si>
  <si>
    <t>1d8+1</t>
  </si>
  <si>
    <t>Composite Longbow +1</t>
  </si>
  <si>
    <t>Longbow, 2nd Shot</t>
  </si>
  <si>
    <t>MW Staff</t>
  </si>
  <si>
    <t>1d6-1</t>
  </si>
  <si>
    <t>Light Mace +1</t>
  </si>
  <si>
    <t>+0</t>
  </si>
  <si>
    <t>+1</t>
  </si>
  <si>
    <t>+3</t>
  </si>
  <si>
    <t>4/130</t>
  </si>
  <si>
    <t>skeleton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</si>
</sst>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  <font>
      <sz val="12"/>
      <color rgb="FFFF0000"/>
      <name val="Times New Roman"/>
      <family val="2"/>
    </font>
    <font>
      <b/>
      <sz val="12"/>
      <color rgb="FF9900FF"/>
      <name val="Times New Roman"/>
      <family val="1"/>
    </font>
    <font>
      <i/>
      <sz val="9"/>
      <color indexed="81"/>
      <name val="Tahoma"/>
      <family val="2"/>
    </font>
    <font>
      <i/>
      <sz val="12"/>
      <color theme="0" tint="-0.499984740745262"/>
      <name val="Times New Roman"/>
      <family val="1"/>
    </font>
    <font>
      <sz val="12"/>
      <color theme="0" tint="-0.499984740745262"/>
      <name val="Times New Roman"/>
      <family val="1"/>
    </font>
    <font>
      <b/>
      <sz val="11"/>
      <color theme="0" tint="-0.14999847407452621"/>
      <name val="Times New Roman"/>
      <family val="1"/>
    </font>
    <font>
      <b/>
      <sz val="12"/>
      <color theme="1" tint="0.34998626667073579"/>
      <name val="Times New Roman"/>
      <family val="1"/>
    </font>
    <font>
      <i/>
      <sz val="12"/>
      <color theme="0" tint="-0.249977111117893"/>
      <name val="Times New Roman"/>
      <family val="1"/>
    </font>
    <font>
      <i/>
      <sz val="12"/>
      <color theme="0" tint="-0.1499984740745262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27" borderId="4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2" xfId="0" applyFont="1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0" borderId="25" xfId="0" applyFont="1" applyFill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3" fillId="2" borderId="58" xfId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3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4" fillId="5" borderId="5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2" fillId="9" borderId="59" xfId="0" applyFont="1" applyFill="1" applyBorder="1" applyAlignment="1">
      <alignment horizontal="center" vertical="center"/>
    </xf>
    <xf numFmtId="0" fontId="0" fillId="13" borderId="60" xfId="0" applyFill="1" applyBorder="1" applyAlignment="1">
      <alignment horizontal="center" vertical="center"/>
    </xf>
    <xf numFmtId="0" fontId="0" fillId="13" borderId="61" xfId="0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2" fillId="22" borderId="5" xfId="0" applyFont="1" applyFill="1" applyBorder="1" applyAlignment="1">
      <alignment horizontal="center" vertical="center"/>
    </xf>
    <xf numFmtId="0" fontId="32" fillId="12" borderId="5" xfId="0" applyFont="1" applyFill="1" applyBorder="1" applyAlignment="1">
      <alignment horizontal="center" vertical="center"/>
    </xf>
    <xf numFmtId="0" fontId="9" fillId="16" borderId="62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9" fontId="25" fillId="31" borderId="49" xfId="1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1" fontId="3" fillId="13" borderId="64" xfId="0" applyNumberFormat="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14" borderId="65" xfId="0" applyFont="1" applyFill="1" applyBorder="1" applyAlignment="1">
      <alignment horizontal="center" vertical="center" wrapText="1"/>
    </xf>
    <xf numFmtId="9" fontId="34" fillId="31" borderId="27" xfId="1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3" fillId="13" borderId="64" xfId="0" applyFont="1" applyFill="1" applyBorder="1" applyAlignment="1">
      <alignment horizontal="center" vertical="center"/>
    </xf>
    <xf numFmtId="0" fontId="35" fillId="16" borderId="8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0" fillId="22" borderId="8" xfId="0" applyFill="1" applyBorder="1" applyAlignment="1">
      <alignment horizontal="center"/>
    </xf>
    <xf numFmtId="0" fontId="32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9" fillId="16" borderId="28" xfId="0" applyFont="1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17" borderId="2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5" fillId="18" borderId="44" xfId="0" applyFont="1" applyFill="1" applyBorder="1" applyAlignment="1">
      <alignment horizontal="center"/>
    </xf>
    <xf numFmtId="0" fontId="37" fillId="5" borderId="8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13" borderId="60" xfId="0" quotePrefix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32" fillId="22" borderId="8" xfId="0" applyFont="1" applyFill="1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33" fillId="1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8" fillId="16" borderId="25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3" fillId="13" borderId="64" xfId="0" quotePrefix="1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3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00FF"/>
      <color rgb="FF00FFFF"/>
      <color rgb="FFFF6600"/>
      <color rgb="FFFF0066"/>
      <color rgb="FF99FF99"/>
      <color rgb="FFCCFFCC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14</c:v>
                </c:pt>
                <c:pt idx="6">
                  <c:v>10</c:v>
                </c:pt>
                <c:pt idx="7">
                  <c:v>20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10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23</c:v>
                </c:pt>
                <c:pt idx="5">
                  <c:v>14</c:v>
                </c:pt>
                <c:pt idx="6">
                  <c:v>23</c:v>
                </c:pt>
                <c:pt idx="7">
                  <c:v>29</c:v>
                </c:pt>
                <c:pt idx="8">
                  <c:v>28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12</c:v>
                </c:pt>
                <c:pt idx="2">
                  <c:v>16</c:v>
                </c:pt>
                <c:pt idx="3">
                  <c:v>17</c:v>
                </c:pt>
                <c:pt idx="4">
                  <c:v>29</c:v>
                </c:pt>
                <c:pt idx="5">
                  <c:v>29</c:v>
                </c:pt>
                <c:pt idx="6">
                  <c:v>23</c:v>
                </c:pt>
                <c:pt idx="7">
                  <c:v>28</c:v>
                </c:pt>
                <c:pt idx="8">
                  <c:v>32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20</c:v>
                </c:pt>
                <c:pt idx="3">
                  <c:v>15</c:v>
                </c:pt>
                <c:pt idx="4">
                  <c:v>26</c:v>
                </c:pt>
                <c:pt idx="5">
                  <c:v>37</c:v>
                </c:pt>
                <c:pt idx="6">
                  <c:v>51</c:v>
                </c:pt>
                <c:pt idx="7">
                  <c:v>39</c:v>
                </c:pt>
                <c:pt idx="8">
                  <c:v>37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21</c:v>
                </c:pt>
                <c:pt idx="3">
                  <c:v>21</c:v>
                </c:pt>
                <c:pt idx="4">
                  <c:v>48</c:v>
                </c:pt>
                <c:pt idx="5">
                  <c:v>41</c:v>
                </c:pt>
                <c:pt idx="6">
                  <c:v>50</c:v>
                </c:pt>
                <c:pt idx="7">
                  <c:v>43</c:v>
                </c:pt>
                <c:pt idx="8">
                  <c:v>54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25</c:v>
                </c:pt>
                <c:pt idx="2">
                  <c:v>24</c:v>
                </c:pt>
                <c:pt idx="3">
                  <c:v>52</c:v>
                </c:pt>
                <c:pt idx="4">
                  <c:v>71</c:v>
                </c:pt>
                <c:pt idx="5">
                  <c:v>70</c:v>
                </c:pt>
                <c:pt idx="6">
                  <c:v>81</c:v>
                </c:pt>
                <c:pt idx="7">
                  <c:v>61</c:v>
                </c:pt>
                <c:pt idx="8">
                  <c:v>105</c:v>
                </c:pt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20</c:v>
                </c:pt>
                <c:pt idx="5">
                  <c:v>21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17</c:v>
                </c:pt>
                <c:pt idx="4">
                  <c:v>15</c:v>
                </c:pt>
                <c:pt idx="5">
                  <c:v>21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23</c:v>
                </c:pt>
                <c:pt idx="3">
                  <c:v>29</c:v>
                </c:pt>
                <c:pt idx="4">
                  <c:v>26</c:v>
                </c:pt>
                <c:pt idx="5">
                  <c:v>48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3">
                  <c:v>29</c:v>
                </c:pt>
                <c:pt idx="4">
                  <c:v>37</c:v>
                </c:pt>
                <c:pt idx="5">
                  <c:v>41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10</c:v>
                </c:pt>
                <c:pt idx="1">
                  <c:v>18</c:v>
                </c:pt>
                <c:pt idx="2">
                  <c:v>23</c:v>
                </c:pt>
                <c:pt idx="3">
                  <c:v>23</c:v>
                </c:pt>
                <c:pt idx="4">
                  <c:v>51</c:v>
                </c:pt>
                <c:pt idx="5">
                  <c:v>50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20</c:v>
                </c:pt>
                <c:pt idx="1">
                  <c:v>21</c:v>
                </c:pt>
                <c:pt idx="2">
                  <c:v>29</c:v>
                </c:pt>
                <c:pt idx="3">
                  <c:v>28</c:v>
                </c:pt>
                <c:pt idx="4">
                  <c:v>39</c:v>
                </c:pt>
                <c:pt idx="5">
                  <c:v>43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16</c:v>
                </c:pt>
                <c:pt idx="1">
                  <c:v>26</c:v>
                </c:pt>
                <c:pt idx="2">
                  <c:v>28</c:v>
                </c:pt>
                <c:pt idx="3">
                  <c:v>32</c:v>
                </c:pt>
                <c:pt idx="4">
                  <c:v>37</c:v>
                </c:pt>
                <c:pt idx="5">
                  <c:v>54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23</c:v>
                </c:pt>
                <c:pt idx="1">
                  <c:v>24</c:v>
                </c:pt>
                <c:pt idx="2">
                  <c:v>41</c:v>
                </c:pt>
                <c:pt idx="3">
                  <c:v>39</c:v>
                </c:pt>
                <c:pt idx="4">
                  <c:v>67</c:v>
                </c:pt>
                <c:pt idx="5">
                  <c:v>63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14</c:v>
                </c:pt>
                <c:pt idx="6">
                  <c:v>10</c:v>
                </c:pt>
                <c:pt idx="7">
                  <c:v>20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10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23</c:v>
                </c:pt>
                <c:pt idx="5">
                  <c:v>14</c:v>
                </c:pt>
                <c:pt idx="6">
                  <c:v>23</c:v>
                </c:pt>
                <c:pt idx="7">
                  <c:v>29</c:v>
                </c:pt>
                <c:pt idx="8">
                  <c:v>28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12</c:v>
                </c:pt>
                <c:pt idx="2">
                  <c:v>16</c:v>
                </c:pt>
                <c:pt idx="3">
                  <c:v>17</c:v>
                </c:pt>
                <c:pt idx="4">
                  <c:v>29</c:v>
                </c:pt>
                <c:pt idx="5">
                  <c:v>29</c:v>
                </c:pt>
                <c:pt idx="6">
                  <c:v>23</c:v>
                </c:pt>
                <c:pt idx="7">
                  <c:v>28</c:v>
                </c:pt>
                <c:pt idx="8">
                  <c:v>32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20</c:v>
                </c:pt>
                <c:pt idx="3">
                  <c:v>15</c:v>
                </c:pt>
                <c:pt idx="4">
                  <c:v>26</c:v>
                </c:pt>
                <c:pt idx="5">
                  <c:v>37</c:v>
                </c:pt>
                <c:pt idx="6">
                  <c:v>51</c:v>
                </c:pt>
                <c:pt idx="7">
                  <c:v>39</c:v>
                </c:pt>
                <c:pt idx="8">
                  <c:v>37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21</c:v>
                </c:pt>
                <c:pt idx="3">
                  <c:v>21</c:v>
                </c:pt>
                <c:pt idx="4">
                  <c:v>48</c:v>
                </c:pt>
                <c:pt idx="5">
                  <c:v>41</c:v>
                </c:pt>
                <c:pt idx="6">
                  <c:v>50</c:v>
                </c:pt>
                <c:pt idx="7">
                  <c:v>43</c:v>
                </c:pt>
                <c:pt idx="8">
                  <c:v>54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25</c:v>
                </c:pt>
                <c:pt idx="2">
                  <c:v>24</c:v>
                </c:pt>
                <c:pt idx="3">
                  <c:v>52</c:v>
                </c:pt>
                <c:pt idx="4">
                  <c:v>71</c:v>
                </c:pt>
                <c:pt idx="5">
                  <c:v>70</c:v>
                </c:pt>
                <c:pt idx="6">
                  <c:v>81</c:v>
                </c:pt>
                <c:pt idx="7">
                  <c:v>61</c:v>
                </c:pt>
                <c:pt idx="8">
                  <c:v>105</c:v>
                </c:pt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showGridLines="0" zoomScaleNormal="100" workbookViewId="0"/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3" style="43" customWidth="1"/>
    <col min="8" max="8" width="14.09765625" style="43" bestFit="1" customWidth="1"/>
    <col min="9" max="9" width="5.3984375" style="43" bestFit="1" customWidth="1"/>
    <col min="10" max="10" width="31.8984375" style="43" bestFit="1" customWidth="1"/>
    <col min="11" max="11" width="3" style="43" customWidth="1"/>
    <col min="12" max="12" width="14.796875" style="43" customWidth="1"/>
    <col min="13" max="13" width="4.8984375" style="43" bestFit="1" customWidth="1"/>
    <col min="14" max="14" width="41.3984375" style="43" bestFit="1" customWidth="1"/>
    <col min="15" max="16384" width="8.796875" style="43"/>
  </cols>
  <sheetData>
    <row r="1" spans="1:14" s="38" customFormat="1" ht="31.8" thickBot="1" x14ac:dyDescent="0.35">
      <c r="A1" s="150" t="s">
        <v>0</v>
      </c>
      <c r="B1" s="150" t="s">
        <v>1</v>
      </c>
      <c r="C1" s="150" t="s">
        <v>2</v>
      </c>
      <c r="D1" s="151" t="s">
        <v>3</v>
      </c>
      <c r="E1" s="37" t="s">
        <v>4</v>
      </c>
      <c r="F1" s="150" t="s">
        <v>105</v>
      </c>
      <c r="H1" s="39" t="s">
        <v>104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58" t="s">
        <v>183</v>
      </c>
      <c r="B2" s="58">
        <v>1</v>
      </c>
      <c r="C2" s="44">
        <v>6</v>
      </c>
      <c r="D2" s="45">
        <f t="shared" ref="D2:D46" ca="1" si="0">RANDBETWEEN(1,20)</f>
        <v>6</v>
      </c>
      <c r="E2" s="44">
        <f t="shared" ref="E2:E41" ca="1" si="1">SUM(C2:D2)</f>
        <v>12</v>
      </c>
      <c r="F2" s="44" t="s">
        <v>5</v>
      </c>
      <c r="H2" s="66" t="s">
        <v>0</v>
      </c>
      <c r="I2" s="67" t="s">
        <v>20</v>
      </c>
      <c r="J2" s="68" t="s">
        <v>63</v>
      </c>
      <c r="L2" s="119" t="s">
        <v>0</v>
      </c>
      <c r="M2" s="120" t="s">
        <v>20</v>
      </c>
      <c r="N2" s="121" t="s">
        <v>63</v>
      </c>
    </row>
    <row r="3" spans="1:14" x14ac:dyDescent="0.3">
      <c r="A3" s="109" t="s">
        <v>217</v>
      </c>
      <c r="B3" s="109">
        <v>3</v>
      </c>
      <c r="C3" s="44">
        <v>5</v>
      </c>
      <c r="D3" s="45">
        <f t="shared" ca="1" si="0"/>
        <v>2</v>
      </c>
      <c r="E3" s="44">
        <f t="shared" ca="1" si="1"/>
        <v>7</v>
      </c>
      <c r="F3" s="44" t="s">
        <v>5</v>
      </c>
      <c r="H3" s="69" t="s">
        <v>178</v>
      </c>
      <c r="I3" s="65">
        <v>22</v>
      </c>
      <c r="J3" s="70" t="s">
        <v>191</v>
      </c>
      <c r="L3" s="122" t="s">
        <v>223</v>
      </c>
      <c r="M3" s="109">
        <v>20</v>
      </c>
      <c r="N3" s="123" t="s">
        <v>222</v>
      </c>
    </row>
    <row r="4" spans="1:14" x14ac:dyDescent="0.3">
      <c r="A4" s="65" t="s">
        <v>150</v>
      </c>
      <c r="B4" s="65">
        <v>1</v>
      </c>
      <c r="C4" s="44">
        <v>6</v>
      </c>
      <c r="D4" s="45">
        <f t="shared" ca="1" si="0"/>
        <v>1</v>
      </c>
      <c r="E4" s="44">
        <f t="shared" ca="1" si="1"/>
        <v>7</v>
      </c>
      <c r="F4" s="44" t="s">
        <v>5</v>
      </c>
      <c r="H4" s="69" t="s">
        <v>179</v>
      </c>
      <c r="I4" s="65">
        <v>22</v>
      </c>
      <c r="J4" s="70" t="s">
        <v>192</v>
      </c>
      <c r="L4" s="122" t="s">
        <v>189</v>
      </c>
      <c r="M4" s="109">
        <v>20</v>
      </c>
      <c r="N4" s="123" t="s">
        <v>198</v>
      </c>
    </row>
    <row r="5" spans="1:14" x14ac:dyDescent="0.3">
      <c r="A5" s="65" t="s">
        <v>180</v>
      </c>
      <c r="B5" s="65">
        <v>1</v>
      </c>
      <c r="C5" s="44">
        <v>6</v>
      </c>
      <c r="D5" s="45">
        <f t="shared" ca="1" si="0"/>
        <v>7</v>
      </c>
      <c r="E5" s="44">
        <f t="shared" ca="1" si="1"/>
        <v>13</v>
      </c>
      <c r="F5" s="44" t="s">
        <v>5</v>
      </c>
      <c r="H5" s="69" t="s">
        <v>180</v>
      </c>
      <c r="I5" s="65">
        <v>22</v>
      </c>
      <c r="J5" s="70" t="s">
        <v>193</v>
      </c>
      <c r="L5" s="122" t="s">
        <v>188</v>
      </c>
      <c r="M5" s="109">
        <v>20</v>
      </c>
      <c r="N5" s="123" t="s">
        <v>197</v>
      </c>
    </row>
    <row r="6" spans="1:14" x14ac:dyDescent="0.3">
      <c r="A6" s="65" t="s">
        <v>151</v>
      </c>
      <c r="B6" s="65">
        <v>1</v>
      </c>
      <c r="C6" s="44">
        <v>6</v>
      </c>
      <c r="D6" s="45">
        <f t="shared" ca="1" si="0"/>
        <v>7</v>
      </c>
      <c r="E6" s="44">
        <f t="shared" ca="1" si="1"/>
        <v>13</v>
      </c>
      <c r="F6" s="44" t="s">
        <v>5</v>
      </c>
      <c r="H6" s="69" t="s">
        <v>181</v>
      </c>
      <c r="I6" s="65">
        <v>22</v>
      </c>
      <c r="J6" s="70" t="s">
        <v>194</v>
      </c>
      <c r="L6" s="122" t="s">
        <v>200</v>
      </c>
      <c r="M6" s="109">
        <v>17</v>
      </c>
      <c r="N6" s="123" t="s">
        <v>220</v>
      </c>
    </row>
    <row r="7" spans="1:14" x14ac:dyDescent="0.3">
      <c r="A7" s="65" t="s">
        <v>179</v>
      </c>
      <c r="B7" s="65">
        <v>1</v>
      </c>
      <c r="C7" s="44">
        <v>6</v>
      </c>
      <c r="D7" s="45">
        <f t="shared" ca="1" si="0"/>
        <v>1</v>
      </c>
      <c r="E7" s="44">
        <f t="shared" ca="1" si="1"/>
        <v>7</v>
      </c>
      <c r="F7" s="44" t="s">
        <v>5</v>
      </c>
      <c r="H7" s="164" t="s">
        <v>183</v>
      </c>
      <c r="I7" s="58">
        <v>22</v>
      </c>
      <c r="J7" s="172" t="s">
        <v>195</v>
      </c>
      <c r="L7" s="122" t="s">
        <v>206</v>
      </c>
      <c r="M7" s="109">
        <v>17</v>
      </c>
      <c r="N7" s="123" t="s">
        <v>229</v>
      </c>
    </row>
    <row r="8" spans="1:14" x14ac:dyDescent="0.3">
      <c r="A8" s="58" t="s">
        <v>122</v>
      </c>
      <c r="B8" s="58">
        <v>1</v>
      </c>
      <c r="C8" s="44">
        <v>4</v>
      </c>
      <c r="D8" s="45">
        <f t="shared" ca="1" si="0"/>
        <v>12</v>
      </c>
      <c r="E8" s="44">
        <f t="shared" ca="1" si="1"/>
        <v>16</v>
      </c>
      <c r="F8" s="44" t="s">
        <v>5</v>
      </c>
      <c r="H8" s="164" t="s">
        <v>120</v>
      </c>
      <c r="I8" s="58">
        <v>12</v>
      </c>
      <c r="J8" s="172" t="s">
        <v>123</v>
      </c>
      <c r="L8" s="122" t="s">
        <v>214</v>
      </c>
      <c r="M8" s="109">
        <v>16</v>
      </c>
      <c r="N8" s="123" t="s">
        <v>238</v>
      </c>
    </row>
    <row r="9" spans="1:14" x14ac:dyDescent="0.3">
      <c r="A9" s="65" t="s">
        <v>149</v>
      </c>
      <c r="B9" s="65">
        <v>1</v>
      </c>
      <c r="C9" s="44">
        <v>6</v>
      </c>
      <c r="D9" s="45">
        <f t="shared" ca="1" si="0"/>
        <v>10</v>
      </c>
      <c r="E9" s="44">
        <f t="shared" ca="1" si="1"/>
        <v>16</v>
      </c>
      <c r="F9" s="44" t="s">
        <v>5</v>
      </c>
      <c r="H9" s="164" t="s">
        <v>182</v>
      </c>
      <c r="I9" s="58">
        <v>12</v>
      </c>
      <c r="J9" s="172" t="s">
        <v>196</v>
      </c>
      <c r="L9" s="122" t="s">
        <v>217</v>
      </c>
      <c r="M9" s="109">
        <v>16</v>
      </c>
      <c r="N9" s="123" t="s">
        <v>241</v>
      </c>
    </row>
    <row r="10" spans="1:14" x14ac:dyDescent="0.3">
      <c r="A10" s="109" t="s">
        <v>189</v>
      </c>
      <c r="B10" s="109">
        <v>3</v>
      </c>
      <c r="C10" s="44">
        <v>8</v>
      </c>
      <c r="D10" s="45">
        <f t="shared" ca="1" si="0"/>
        <v>14</v>
      </c>
      <c r="E10" s="44">
        <f t="shared" ca="1" si="1"/>
        <v>22</v>
      </c>
      <c r="F10" s="44" t="s">
        <v>190</v>
      </c>
      <c r="H10" s="69" t="s">
        <v>96</v>
      </c>
      <c r="I10" s="65">
        <v>12</v>
      </c>
      <c r="J10" s="70" t="s">
        <v>102</v>
      </c>
      <c r="L10" s="122" t="s">
        <v>202</v>
      </c>
      <c r="M10" s="109">
        <v>15</v>
      </c>
      <c r="N10" s="123" t="s">
        <v>226</v>
      </c>
    </row>
    <row r="11" spans="1:14" x14ac:dyDescent="0.3">
      <c r="A11" s="65" t="s">
        <v>96</v>
      </c>
      <c r="B11" s="65">
        <v>1</v>
      </c>
      <c r="C11" s="44">
        <v>3</v>
      </c>
      <c r="D11" s="45">
        <f t="shared" ca="1" si="0"/>
        <v>19</v>
      </c>
      <c r="E11" s="44">
        <f t="shared" ca="1" si="1"/>
        <v>22</v>
      </c>
      <c r="F11" s="44" t="s">
        <v>94</v>
      </c>
      <c r="H11" s="69" t="s">
        <v>103</v>
      </c>
      <c r="I11" s="65">
        <v>12</v>
      </c>
      <c r="J11" s="70" t="s">
        <v>114</v>
      </c>
      <c r="L11" s="122" t="s">
        <v>215</v>
      </c>
      <c r="M11" s="109">
        <v>15</v>
      </c>
      <c r="N11" s="123" t="s">
        <v>239</v>
      </c>
    </row>
    <row r="12" spans="1:14" x14ac:dyDescent="0.3">
      <c r="A12" s="136" t="s">
        <v>146</v>
      </c>
      <c r="B12" s="136">
        <v>1</v>
      </c>
      <c r="C12" s="44">
        <v>1</v>
      </c>
      <c r="D12" s="45">
        <f t="shared" ca="1" si="0"/>
        <v>3</v>
      </c>
      <c r="E12" s="44">
        <f t="shared" ca="1" si="1"/>
        <v>4</v>
      </c>
      <c r="F12" s="44" t="s">
        <v>5</v>
      </c>
      <c r="H12" s="164" t="s">
        <v>122</v>
      </c>
      <c r="I12" s="58">
        <v>12</v>
      </c>
      <c r="J12" s="172" t="s">
        <v>124</v>
      </c>
      <c r="L12" s="122" t="s">
        <v>204</v>
      </c>
      <c r="M12" s="109">
        <v>14</v>
      </c>
      <c r="N12" s="123" t="s">
        <v>228</v>
      </c>
    </row>
    <row r="13" spans="1:14" x14ac:dyDescent="0.3">
      <c r="A13" s="65" t="s">
        <v>181</v>
      </c>
      <c r="B13" s="65">
        <v>1</v>
      </c>
      <c r="C13" s="44">
        <v>5</v>
      </c>
      <c r="D13" s="45">
        <f t="shared" ca="1" si="0"/>
        <v>10</v>
      </c>
      <c r="E13" s="44">
        <f t="shared" ca="1" si="1"/>
        <v>15</v>
      </c>
      <c r="F13" s="44" t="s">
        <v>94</v>
      </c>
      <c r="H13" s="69" t="s">
        <v>154</v>
      </c>
      <c r="I13" s="65">
        <v>6</v>
      </c>
      <c r="J13" s="70" t="s">
        <v>155</v>
      </c>
      <c r="L13" s="122" t="s">
        <v>146</v>
      </c>
      <c r="M13" s="109">
        <v>13</v>
      </c>
      <c r="N13" s="123" t="s">
        <v>148</v>
      </c>
    </row>
    <row r="14" spans="1:14" x14ac:dyDescent="0.3">
      <c r="A14" s="65" t="s">
        <v>178</v>
      </c>
      <c r="B14" s="65">
        <v>1</v>
      </c>
      <c r="C14" s="44">
        <v>2</v>
      </c>
      <c r="D14" s="45">
        <f t="shared" ca="1" si="0"/>
        <v>7</v>
      </c>
      <c r="E14" s="44">
        <f t="shared" ca="1" si="1"/>
        <v>9</v>
      </c>
      <c r="F14" s="44" t="s">
        <v>5</v>
      </c>
      <c r="H14" s="69" t="s">
        <v>151</v>
      </c>
      <c r="I14" s="65">
        <v>6</v>
      </c>
      <c r="J14" s="70" t="s">
        <v>156</v>
      </c>
      <c r="L14" s="122" t="s">
        <v>201</v>
      </c>
      <c r="M14" s="109">
        <v>13</v>
      </c>
      <c r="N14" s="123" t="s">
        <v>191</v>
      </c>
    </row>
    <row r="15" spans="1:14" x14ac:dyDescent="0.3">
      <c r="A15" s="109" t="s">
        <v>223</v>
      </c>
      <c r="B15" s="109">
        <v>3</v>
      </c>
      <c r="C15" s="44">
        <v>5</v>
      </c>
      <c r="D15" s="45">
        <f t="shared" ca="1" si="0"/>
        <v>12</v>
      </c>
      <c r="E15" s="44">
        <f t="shared" ca="1" si="1"/>
        <v>17</v>
      </c>
      <c r="F15" s="44" t="s">
        <v>5</v>
      </c>
      <c r="H15" s="69" t="s">
        <v>149</v>
      </c>
      <c r="I15" s="65">
        <v>6</v>
      </c>
      <c r="J15" s="70" t="s">
        <v>157</v>
      </c>
      <c r="L15" s="122" t="s">
        <v>211</v>
      </c>
      <c r="M15" s="109">
        <v>13</v>
      </c>
      <c r="N15" s="123" t="s">
        <v>235</v>
      </c>
    </row>
    <row r="16" spans="1:14" x14ac:dyDescent="0.3">
      <c r="A16" s="109" t="s">
        <v>200</v>
      </c>
      <c r="B16" s="109">
        <v>3</v>
      </c>
      <c r="C16" s="44">
        <v>3</v>
      </c>
      <c r="D16" s="45">
        <f t="shared" ca="1" si="0"/>
        <v>11</v>
      </c>
      <c r="E16" s="44">
        <f t="shared" ca="1" si="1"/>
        <v>14</v>
      </c>
      <c r="F16" s="44" t="s">
        <v>5</v>
      </c>
      <c r="H16" s="69" t="s">
        <v>152</v>
      </c>
      <c r="I16" s="65">
        <v>6</v>
      </c>
      <c r="J16" s="70" t="s">
        <v>158</v>
      </c>
      <c r="L16" s="122" t="s">
        <v>205</v>
      </c>
      <c r="M16" s="109">
        <v>12</v>
      </c>
      <c r="N16" s="123" t="s">
        <v>230</v>
      </c>
    </row>
    <row r="17" spans="1:14" x14ac:dyDescent="0.3">
      <c r="A17" s="65" t="s">
        <v>103</v>
      </c>
      <c r="B17" s="65">
        <v>1</v>
      </c>
      <c r="C17" s="44">
        <v>2</v>
      </c>
      <c r="D17" s="45">
        <f t="shared" ca="1" si="0"/>
        <v>8</v>
      </c>
      <c r="E17" s="44">
        <f t="shared" ca="1" si="1"/>
        <v>10</v>
      </c>
      <c r="F17" s="44" t="s">
        <v>5</v>
      </c>
      <c r="H17" s="69" t="s">
        <v>150</v>
      </c>
      <c r="I17" s="65">
        <v>6</v>
      </c>
      <c r="J17" s="70" t="s">
        <v>159</v>
      </c>
      <c r="L17" s="122" t="s">
        <v>208</v>
      </c>
      <c r="M17" s="109">
        <v>12</v>
      </c>
      <c r="N17" s="123" t="s">
        <v>232</v>
      </c>
    </row>
    <row r="18" spans="1:14" x14ac:dyDescent="0.3">
      <c r="A18" s="109" t="s">
        <v>202</v>
      </c>
      <c r="B18" s="109">
        <v>3</v>
      </c>
      <c r="C18" s="44">
        <v>0</v>
      </c>
      <c r="D18" s="45">
        <f t="shared" ca="1" si="0"/>
        <v>15</v>
      </c>
      <c r="E18" s="44">
        <f t="shared" ca="1" si="1"/>
        <v>15</v>
      </c>
      <c r="F18" s="44" t="s">
        <v>5</v>
      </c>
      <c r="H18" s="164" t="s">
        <v>160</v>
      </c>
      <c r="I18" s="58">
        <v>5</v>
      </c>
      <c r="J18" s="172" t="s">
        <v>161</v>
      </c>
      <c r="L18" s="122" t="s">
        <v>216</v>
      </c>
      <c r="M18" s="109">
        <v>12</v>
      </c>
      <c r="N18" s="123" t="s">
        <v>240</v>
      </c>
    </row>
    <row r="19" spans="1:14" x14ac:dyDescent="0.3">
      <c r="A19" s="109" t="s">
        <v>188</v>
      </c>
      <c r="B19" s="109">
        <v>3</v>
      </c>
      <c r="C19" s="44">
        <v>3</v>
      </c>
      <c r="D19" s="45">
        <f t="shared" ca="1" si="0"/>
        <v>12</v>
      </c>
      <c r="E19" s="44">
        <f t="shared" ca="1" si="1"/>
        <v>15</v>
      </c>
      <c r="F19" s="44" t="s">
        <v>5</v>
      </c>
      <c r="H19" s="164" t="s">
        <v>162</v>
      </c>
      <c r="I19" s="58">
        <v>5</v>
      </c>
      <c r="J19" s="172" t="s">
        <v>163</v>
      </c>
      <c r="L19" s="122" t="s">
        <v>212</v>
      </c>
      <c r="M19" s="109">
        <v>11</v>
      </c>
      <c r="N19" s="123" t="s">
        <v>196</v>
      </c>
    </row>
    <row r="20" spans="1:14" ht="16.2" thickBot="1" x14ac:dyDescent="0.35">
      <c r="A20" s="65" t="s">
        <v>154</v>
      </c>
      <c r="B20" s="65">
        <v>1</v>
      </c>
      <c r="C20" s="44">
        <v>3</v>
      </c>
      <c r="D20" s="45">
        <f t="shared" ca="1" si="0"/>
        <v>20</v>
      </c>
      <c r="E20" s="44">
        <f t="shared" ca="1" si="1"/>
        <v>23</v>
      </c>
      <c r="F20" s="44" t="s">
        <v>5</v>
      </c>
      <c r="H20" s="182" t="s">
        <v>164</v>
      </c>
      <c r="I20" s="183">
        <v>5</v>
      </c>
      <c r="J20" s="184" t="s">
        <v>165</v>
      </c>
      <c r="L20" s="122" t="s">
        <v>199</v>
      </c>
      <c r="M20" s="109">
        <v>10</v>
      </c>
      <c r="N20" s="123" t="s">
        <v>219</v>
      </c>
    </row>
    <row r="21" spans="1:14" x14ac:dyDescent="0.3">
      <c r="A21" s="109" t="s">
        <v>211</v>
      </c>
      <c r="B21" s="109">
        <v>3</v>
      </c>
      <c r="C21" s="44">
        <v>7</v>
      </c>
      <c r="D21" s="45">
        <f t="shared" ca="1" si="0"/>
        <v>1</v>
      </c>
      <c r="E21" s="44">
        <f t="shared" ca="1" si="1"/>
        <v>8</v>
      </c>
      <c r="F21" s="44" t="s">
        <v>5</v>
      </c>
      <c r="H21" s="71" t="s">
        <v>21</v>
      </c>
      <c r="I21" s="254">
        <f>SUM(I3:I20)</f>
        <v>215</v>
      </c>
      <c r="J21" s="162" t="str">
        <f>CONCATENATE("Average Level: ",ROUND(AVERAGE(I3:I20),0))</f>
        <v>Average Level: 12</v>
      </c>
      <c r="L21" s="122" t="s">
        <v>225</v>
      </c>
      <c r="M21" s="109">
        <v>9</v>
      </c>
      <c r="N21" s="123" t="s">
        <v>224</v>
      </c>
    </row>
    <row r="22" spans="1:14" x14ac:dyDescent="0.3">
      <c r="A22" s="109" t="s">
        <v>216</v>
      </c>
      <c r="B22" s="109">
        <v>3</v>
      </c>
      <c r="C22" s="44">
        <v>6</v>
      </c>
      <c r="D22" s="45">
        <f t="shared" ca="1" si="0"/>
        <v>2</v>
      </c>
      <c r="E22" s="44">
        <f t="shared" ca="1" si="1"/>
        <v>8</v>
      </c>
      <c r="F22" s="44" t="s">
        <v>94</v>
      </c>
      <c r="H22" s="71" t="s">
        <v>22</v>
      </c>
      <c r="I22" s="254">
        <f>COUNT(I3:I20)</f>
        <v>18</v>
      </c>
      <c r="J22" s="72"/>
      <c r="L22" s="122" t="s">
        <v>207</v>
      </c>
      <c r="M22" s="109">
        <v>8</v>
      </c>
      <c r="N22" s="123" t="s">
        <v>231</v>
      </c>
    </row>
    <row r="23" spans="1:14" x14ac:dyDescent="0.3">
      <c r="A23" s="109" t="s">
        <v>215</v>
      </c>
      <c r="B23" s="109">
        <v>3</v>
      </c>
      <c r="C23" s="44">
        <v>1</v>
      </c>
      <c r="D23" s="45">
        <f t="shared" ca="1" si="0"/>
        <v>17</v>
      </c>
      <c r="E23" s="44">
        <f t="shared" ca="1" si="1"/>
        <v>18</v>
      </c>
      <c r="F23" s="44" t="s">
        <v>5</v>
      </c>
      <c r="H23" s="71" t="s">
        <v>24</v>
      </c>
      <c r="I23" s="255">
        <f>I21/4</f>
        <v>53.75</v>
      </c>
      <c r="J23" s="70" t="s">
        <v>25</v>
      </c>
      <c r="L23" s="122" t="s">
        <v>213</v>
      </c>
      <c r="M23" s="109">
        <v>8</v>
      </c>
      <c r="N23" s="123" t="s">
        <v>236</v>
      </c>
    </row>
    <row r="24" spans="1:14" ht="16.2" thickBot="1" x14ac:dyDescent="0.35">
      <c r="A24" s="109" t="s">
        <v>207</v>
      </c>
      <c r="B24" s="109">
        <v>3</v>
      </c>
      <c r="C24" s="44">
        <v>7</v>
      </c>
      <c r="D24" s="45">
        <f t="shared" ca="1" si="0"/>
        <v>9</v>
      </c>
      <c r="E24" s="44">
        <f t="shared" ca="1" si="1"/>
        <v>16</v>
      </c>
      <c r="F24" s="44" t="s">
        <v>5</v>
      </c>
      <c r="H24" s="73" t="s">
        <v>26</v>
      </c>
      <c r="I24" s="74">
        <f>I23*2</f>
        <v>107.5</v>
      </c>
      <c r="J24" s="75" t="s">
        <v>27</v>
      </c>
      <c r="L24" s="122" t="s">
        <v>166</v>
      </c>
      <c r="M24" s="109">
        <v>7</v>
      </c>
      <c r="N24" s="123" t="s">
        <v>221</v>
      </c>
    </row>
    <row r="25" spans="1:14" ht="16.2" thickTop="1" x14ac:dyDescent="0.3">
      <c r="A25" s="65" t="s">
        <v>152</v>
      </c>
      <c r="B25" s="65">
        <v>1</v>
      </c>
      <c r="C25" s="44">
        <v>6</v>
      </c>
      <c r="D25" s="45">
        <f t="shared" ca="1" si="0"/>
        <v>19</v>
      </c>
      <c r="E25" s="44">
        <f t="shared" ca="1" si="1"/>
        <v>25</v>
      </c>
      <c r="F25" s="44" t="s">
        <v>153</v>
      </c>
      <c r="L25" s="122" t="s">
        <v>209</v>
      </c>
      <c r="M25" s="109">
        <v>7</v>
      </c>
      <c r="N25" s="123" t="s">
        <v>233</v>
      </c>
    </row>
    <row r="26" spans="1:14" x14ac:dyDescent="0.3">
      <c r="A26" s="109" t="s">
        <v>201</v>
      </c>
      <c r="B26" s="109">
        <v>3</v>
      </c>
      <c r="C26" s="44">
        <v>2</v>
      </c>
      <c r="D26" s="45">
        <f t="shared" ca="1" si="0"/>
        <v>13</v>
      </c>
      <c r="E26" s="44">
        <f t="shared" ca="1" si="1"/>
        <v>15</v>
      </c>
      <c r="F26" s="44" t="s">
        <v>5</v>
      </c>
      <c r="L26" s="122" t="s">
        <v>203</v>
      </c>
      <c r="M26" s="109">
        <v>6</v>
      </c>
      <c r="N26" s="123" t="s">
        <v>227</v>
      </c>
    </row>
    <row r="27" spans="1:14" ht="16.2" thickBot="1" x14ac:dyDescent="0.35">
      <c r="A27" s="109" t="s">
        <v>209</v>
      </c>
      <c r="B27" s="109">
        <v>3</v>
      </c>
      <c r="C27" s="44">
        <v>1</v>
      </c>
      <c r="D27" s="45">
        <f t="shared" ca="1" si="0"/>
        <v>16</v>
      </c>
      <c r="E27" s="44">
        <f t="shared" ca="1" si="1"/>
        <v>17</v>
      </c>
      <c r="F27" s="44" t="s">
        <v>5</v>
      </c>
      <c r="L27" s="158" t="s">
        <v>210</v>
      </c>
      <c r="M27" s="159">
        <v>4</v>
      </c>
      <c r="N27" s="160" t="s">
        <v>234</v>
      </c>
    </row>
    <row r="28" spans="1:14" x14ac:dyDescent="0.3">
      <c r="A28" s="109" t="s">
        <v>214</v>
      </c>
      <c r="B28" s="109">
        <v>3</v>
      </c>
      <c r="C28" s="44">
        <v>4</v>
      </c>
      <c r="D28" s="45">
        <f t="shared" ca="1" si="0"/>
        <v>1</v>
      </c>
      <c r="E28" s="44">
        <f t="shared" ca="1" si="1"/>
        <v>5</v>
      </c>
      <c r="F28" s="44" t="s">
        <v>237</v>
      </c>
      <c r="L28" s="124" t="s">
        <v>21</v>
      </c>
      <c r="M28" s="149">
        <f>SUM(M3:M27)</f>
        <v>315</v>
      </c>
      <c r="N28" s="163" t="str">
        <f>CONCATENATE("Average Level: ",ROUND(AVERAGE(M3:M27),0))</f>
        <v>Average Level: 13</v>
      </c>
    </row>
    <row r="29" spans="1:14" x14ac:dyDescent="0.3">
      <c r="A29" s="109" t="s">
        <v>199</v>
      </c>
      <c r="B29" s="109">
        <v>3</v>
      </c>
      <c r="C29" s="44">
        <v>1</v>
      </c>
      <c r="D29" s="45">
        <f t="shared" ca="1" si="0"/>
        <v>5</v>
      </c>
      <c r="E29" s="44">
        <f t="shared" ca="1" si="1"/>
        <v>6</v>
      </c>
      <c r="F29" s="44" t="s">
        <v>5</v>
      </c>
      <c r="L29" s="124" t="s">
        <v>93</v>
      </c>
      <c r="M29" s="125">
        <f>AVERAGE(M3:M27)</f>
        <v>12.6</v>
      </c>
      <c r="N29" s="123"/>
    </row>
    <row r="30" spans="1:14" ht="16.2" thickBot="1" x14ac:dyDescent="0.35">
      <c r="A30" s="109" t="s">
        <v>208</v>
      </c>
      <c r="B30" s="109">
        <v>3</v>
      </c>
      <c r="C30" s="44">
        <v>0</v>
      </c>
      <c r="D30" s="45">
        <f t="shared" ca="1" si="0"/>
        <v>8</v>
      </c>
      <c r="E30" s="44">
        <f t="shared" ca="1" si="1"/>
        <v>8</v>
      </c>
      <c r="F30" s="44" t="s">
        <v>5</v>
      </c>
      <c r="L30" s="126" t="s">
        <v>22</v>
      </c>
      <c r="M30" s="127">
        <f>COUNT(M3:M27)</f>
        <v>25</v>
      </c>
      <c r="N30" s="128"/>
    </row>
    <row r="31" spans="1:14" ht="16.2" thickTop="1" x14ac:dyDescent="0.3">
      <c r="A31" s="58" t="s">
        <v>182</v>
      </c>
      <c r="B31" s="58">
        <v>1</v>
      </c>
      <c r="C31" s="44">
        <v>1</v>
      </c>
      <c r="D31" s="45">
        <f t="shared" ca="1" si="0"/>
        <v>5</v>
      </c>
      <c r="E31" s="44">
        <f t="shared" ca="1" si="1"/>
        <v>6</v>
      </c>
      <c r="F31" s="44" t="s">
        <v>5</v>
      </c>
    </row>
    <row r="32" spans="1:14" x14ac:dyDescent="0.3">
      <c r="A32" s="58" t="s">
        <v>120</v>
      </c>
      <c r="B32" s="58">
        <v>1</v>
      </c>
      <c r="C32" s="44">
        <v>2</v>
      </c>
      <c r="D32" s="45">
        <f t="shared" ca="1" si="0"/>
        <v>2</v>
      </c>
      <c r="E32" s="44">
        <f t="shared" ca="1" si="1"/>
        <v>4</v>
      </c>
      <c r="F32" s="44" t="s">
        <v>5</v>
      </c>
      <c r="N32" s="76"/>
    </row>
    <row r="33" spans="1:14" x14ac:dyDescent="0.3">
      <c r="A33" s="109" t="s">
        <v>204</v>
      </c>
      <c r="B33" s="109">
        <v>3</v>
      </c>
      <c r="C33" s="44">
        <v>2</v>
      </c>
      <c r="D33" s="45">
        <f t="shared" ca="1" si="0"/>
        <v>6</v>
      </c>
      <c r="E33" s="44">
        <f t="shared" ca="1" si="1"/>
        <v>8</v>
      </c>
      <c r="F33" s="44" t="s">
        <v>94</v>
      </c>
      <c r="L33" s="77" t="s">
        <v>28</v>
      </c>
      <c r="M33" s="78">
        <f>I23</f>
        <v>53.75</v>
      </c>
      <c r="N33" s="76"/>
    </row>
    <row r="34" spans="1:14" x14ac:dyDescent="0.3">
      <c r="A34" s="109" t="s">
        <v>213</v>
      </c>
      <c r="B34" s="109">
        <v>3</v>
      </c>
      <c r="C34" s="44">
        <v>1</v>
      </c>
      <c r="D34" s="45">
        <f t="shared" ca="1" si="0"/>
        <v>7</v>
      </c>
      <c r="E34" s="44">
        <f t="shared" ca="1" si="1"/>
        <v>8</v>
      </c>
      <c r="F34" s="44" t="s">
        <v>5</v>
      </c>
      <c r="L34" s="77" t="s">
        <v>29</v>
      </c>
      <c r="M34" s="78">
        <f>I24</f>
        <v>107.5</v>
      </c>
      <c r="N34" s="76"/>
    </row>
    <row r="35" spans="1:14" x14ac:dyDescent="0.3">
      <c r="A35" s="109" t="s">
        <v>225</v>
      </c>
      <c r="B35" s="109">
        <v>3</v>
      </c>
      <c r="C35" s="44">
        <v>4</v>
      </c>
      <c r="D35" s="45">
        <f t="shared" ca="1" si="0"/>
        <v>11</v>
      </c>
      <c r="E35" s="44">
        <f t="shared" ca="1" si="1"/>
        <v>15</v>
      </c>
      <c r="F35" s="44" t="s">
        <v>94</v>
      </c>
      <c r="L35" s="77" t="s">
        <v>30</v>
      </c>
      <c r="M35" s="78">
        <f>I21</f>
        <v>215</v>
      </c>
      <c r="N35" s="76"/>
    </row>
    <row r="36" spans="1:14" x14ac:dyDescent="0.3">
      <c r="A36" s="109" t="s">
        <v>206</v>
      </c>
      <c r="B36" s="109">
        <v>3</v>
      </c>
      <c r="C36" s="44">
        <v>3</v>
      </c>
      <c r="D36" s="45">
        <f t="shared" ca="1" si="0"/>
        <v>10</v>
      </c>
      <c r="E36" s="44">
        <f t="shared" ca="1" si="1"/>
        <v>13</v>
      </c>
      <c r="F36" s="44" t="s">
        <v>94</v>
      </c>
    </row>
    <row r="37" spans="1:14" x14ac:dyDescent="0.3">
      <c r="A37" s="109" t="s">
        <v>212</v>
      </c>
      <c r="B37" s="109">
        <v>3</v>
      </c>
      <c r="C37" s="44">
        <v>3</v>
      </c>
      <c r="D37" s="45">
        <f t="shared" ca="1" si="0"/>
        <v>3</v>
      </c>
      <c r="E37" s="44">
        <f t="shared" ca="1" si="1"/>
        <v>6</v>
      </c>
      <c r="F37" s="44" t="s">
        <v>5</v>
      </c>
      <c r="L37" s="79" t="s">
        <v>31</v>
      </c>
      <c r="M37" s="78">
        <f>M28</f>
        <v>315</v>
      </c>
    </row>
    <row r="38" spans="1:14" x14ac:dyDescent="0.3">
      <c r="A38" s="109" t="s">
        <v>210</v>
      </c>
      <c r="B38" s="109">
        <v>3</v>
      </c>
      <c r="C38" s="44">
        <v>3</v>
      </c>
      <c r="D38" s="45">
        <f t="shared" ca="1" si="0"/>
        <v>16</v>
      </c>
      <c r="E38" s="44">
        <f t="shared" ca="1" si="1"/>
        <v>19</v>
      </c>
      <c r="F38" s="44" t="s">
        <v>5</v>
      </c>
    </row>
    <row r="39" spans="1:14" x14ac:dyDescent="0.3">
      <c r="A39" s="109" t="s">
        <v>166</v>
      </c>
      <c r="B39" s="109">
        <v>3</v>
      </c>
      <c r="C39" s="44">
        <v>3</v>
      </c>
      <c r="D39" s="45">
        <f t="shared" ca="1" si="0"/>
        <v>12</v>
      </c>
      <c r="E39" s="44">
        <f t="shared" ca="1" si="1"/>
        <v>15</v>
      </c>
      <c r="F39" s="44" t="s">
        <v>242</v>
      </c>
    </row>
    <row r="40" spans="1:14" x14ac:dyDescent="0.3">
      <c r="A40" s="109" t="s">
        <v>205</v>
      </c>
      <c r="B40" s="109">
        <v>3</v>
      </c>
      <c r="C40" s="44">
        <v>0</v>
      </c>
      <c r="D40" s="45">
        <f t="shared" ca="1" si="0"/>
        <v>3</v>
      </c>
      <c r="E40" s="44">
        <f t="shared" ca="1" si="1"/>
        <v>3</v>
      </c>
      <c r="F40" s="44" t="s">
        <v>5</v>
      </c>
    </row>
    <row r="41" spans="1:14" x14ac:dyDescent="0.3">
      <c r="A41" s="109" t="s">
        <v>203</v>
      </c>
      <c r="B41" s="109">
        <v>3</v>
      </c>
      <c r="C41" s="44">
        <v>0</v>
      </c>
      <c r="D41" s="45">
        <f t="shared" ca="1" si="0"/>
        <v>7</v>
      </c>
      <c r="E41" s="44">
        <f t="shared" ca="1" si="1"/>
        <v>7</v>
      </c>
      <c r="F41" s="44" t="s">
        <v>5</v>
      </c>
    </row>
    <row r="42" spans="1:14" x14ac:dyDescent="0.3">
      <c r="A42" s="109" t="s">
        <v>162</v>
      </c>
      <c r="B42" s="109">
        <v>3</v>
      </c>
      <c r="C42" s="44">
        <v>3</v>
      </c>
      <c r="D42" s="45">
        <f t="shared" ca="1" si="0"/>
        <v>2</v>
      </c>
      <c r="E42" s="44">
        <f t="shared" ref="E42:E44" ca="1" si="2">SUM(C42:D42)</f>
        <v>5</v>
      </c>
      <c r="F42" s="44" t="s">
        <v>5</v>
      </c>
    </row>
    <row r="43" spans="1:14" x14ac:dyDescent="0.3">
      <c r="A43" s="109" t="s">
        <v>160</v>
      </c>
      <c r="B43" s="109">
        <v>3</v>
      </c>
      <c r="C43" s="44">
        <v>2</v>
      </c>
      <c r="D43" s="45">
        <f t="shared" ca="1" si="0"/>
        <v>19</v>
      </c>
      <c r="E43" s="44">
        <f t="shared" ca="1" si="2"/>
        <v>21</v>
      </c>
      <c r="F43" s="44" t="s">
        <v>5</v>
      </c>
    </row>
    <row r="44" spans="1:14" x14ac:dyDescent="0.3">
      <c r="A44" s="109" t="s">
        <v>164</v>
      </c>
      <c r="B44" s="109">
        <v>3</v>
      </c>
      <c r="C44" s="44">
        <v>1</v>
      </c>
      <c r="D44" s="45">
        <f t="shared" ca="1" si="0"/>
        <v>12</v>
      </c>
      <c r="E44" s="44">
        <f t="shared" ca="1" si="2"/>
        <v>13</v>
      </c>
      <c r="F44" s="44" t="s">
        <v>5</v>
      </c>
    </row>
    <row r="46" spans="1:14" x14ac:dyDescent="0.3">
      <c r="D46" s="45">
        <f t="shared" ca="1" si="0"/>
        <v>15</v>
      </c>
    </row>
  </sheetData>
  <sortState xmlns:xlrd2="http://schemas.microsoft.com/office/spreadsheetml/2017/richdata2" ref="L3:N27">
    <sortCondition descending="1" ref="M3:M27"/>
    <sortCondition ref="L3:L27"/>
  </sortState>
  <conditionalFormatting sqref="M37">
    <cfRule type="cellIs" dxfId="30" priority="1434" operator="greaterThan">
      <formula>$M$35</formula>
    </cfRule>
    <cfRule type="cellIs" dxfId="29" priority="1435" operator="between">
      <formula>$M$34</formula>
      <formula>$M$35</formula>
    </cfRule>
    <cfRule type="cellIs" dxfId="28" priority="1436" operator="between">
      <formula>$M$33</formula>
      <formula>$M$34</formula>
    </cfRule>
    <cfRule type="cellIs" dxfId="27" priority="1437" operator="lessThan">
      <formula>$M$33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55" t="s">
        <v>70</v>
      </c>
      <c r="B1" s="155" t="s">
        <v>71</v>
      </c>
      <c r="C1" s="155" t="s">
        <v>72</v>
      </c>
      <c r="D1" s="155" t="s">
        <v>73</v>
      </c>
      <c r="E1" s="155" t="s">
        <v>91</v>
      </c>
      <c r="F1" s="155" t="s">
        <v>90</v>
      </c>
      <c r="G1" s="155" t="s">
        <v>89</v>
      </c>
      <c r="H1" s="155" t="s">
        <v>88</v>
      </c>
      <c r="I1" s="155" t="s">
        <v>92</v>
      </c>
      <c r="J1" s="155" t="s">
        <v>74</v>
      </c>
      <c r="K1" s="155" t="s">
        <v>75</v>
      </c>
      <c r="L1" s="155" t="s">
        <v>76</v>
      </c>
      <c r="M1" s="155" t="s">
        <v>77</v>
      </c>
      <c r="O1" s="140" t="s">
        <v>78</v>
      </c>
      <c r="P1" s="62">
        <v>1</v>
      </c>
      <c r="Q1" s="141" t="s">
        <v>99</v>
      </c>
      <c r="R1" s="142">
        <v>0.5</v>
      </c>
      <c r="S1" s="143" t="s">
        <v>100</v>
      </c>
      <c r="T1" s="142">
        <f>R1+((P1)/(24*60*10))</f>
        <v>0.50006944444444446</v>
      </c>
    </row>
    <row r="2" spans="1:20" ht="16.8" x14ac:dyDescent="0.3">
      <c r="A2" s="154" t="s">
        <v>103</v>
      </c>
      <c r="B2" s="85" t="s">
        <v>116</v>
      </c>
      <c r="C2" s="85"/>
      <c r="D2" s="53">
        <v>8</v>
      </c>
      <c r="E2" s="152" t="s">
        <v>79</v>
      </c>
      <c r="F2" s="152" t="s">
        <v>112</v>
      </c>
      <c r="G2" s="152" t="s">
        <v>79</v>
      </c>
      <c r="H2" s="152" t="s">
        <v>79</v>
      </c>
      <c r="I2" s="85"/>
      <c r="J2" s="85">
        <f t="shared" ref="J2:J20" si="0">IF($E2="þ",$D2,IF($F2="þ",($D2*10),IF($G2="þ",($D2*100),IF($H2="þ",($D2*600),$I2))))</f>
        <v>80</v>
      </c>
      <c r="K2" s="85">
        <f t="shared" ref="K2" si="1">J2+C2</f>
        <v>80</v>
      </c>
      <c r="L2" s="54" t="s">
        <v>79</v>
      </c>
      <c r="M2" s="153" t="str">
        <f t="shared" ref="M2:M8" si="2">IF(C2="","",IF(K2&lt;=$P$1,"þ","q"))</f>
        <v/>
      </c>
    </row>
    <row r="3" spans="1:20" ht="16.8" x14ac:dyDescent="0.3">
      <c r="A3" s="133" t="s">
        <v>103</v>
      </c>
      <c r="B3" s="53" t="s">
        <v>117</v>
      </c>
      <c r="C3" s="53">
        <v>126</v>
      </c>
      <c r="D3" s="53">
        <v>8</v>
      </c>
      <c r="E3" s="54" t="s">
        <v>112</v>
      </c>
      <c r="F3" s="152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8</v>
      </c>
      <c r="K3" s="53">
        <f t="shared" ref="K3:K4" si="3">J3+C3</f>
        <v>134</v>
      </c>
      <c r="L3" s="54" t="s">
        <v>112</v>
      </c>
      <c r="M3" s="55" t="str">
        <f t="shared" si="2"/>
        <v>q</v>
      </c>
    </row>
    <row r="4" spans="1:20" ht="16.8" x14ac:dyDescent="0.3">
      <c r="A4" s="133" t="s">
        <v>103</v>
      </c>
      <c r="B4" s="157" t="s">
        <v>139</v>
      </c>
      <c r="C4" s="53">
        <v>94</v>
      </c>
      <c r="D4" s="53">
        <v>8</v>
      </c>
      <c r="E4" s="54" t="s">
        <v>79</v>
      </c>
      <c r="F4" s="54" t="s">
        <v>112</v>
      </c>
      <c r="G4" s="54" t="s">
        <v>79</v>
      </c>
      <c r="H4" s="54" t="s">
        <v>79</v>
      </c>
      <c r="I4" s="53"/>
      <c r="J4" s="53">
        <f t="shared" si="0"/>
        <v>80</v>
      </c>
      <c r="K4" s="53">
        <f t="shared" si="3"/>
        <v>174</v>
      </c>
      <c r="L4" s="54" t="s">
        <v>112</v>
      </c>
      <c r="M4" s="55" t="str">
        <f t="shared" si="2"/>
        <v>q</v>
      </c>
    </row>
    <row r="5" spans="1:20" ht="16.8" x14ac:dyDescent="0.3">
      <c r="A5" s="133" t="s">
        <v>103</v>
      </c>
      <c r="B5" s="157" t="s">
        <v>145</v>
      </c>
      <c r="C5" s="53">
        <v>189</v>
      </c>
      <c r="D5" s="53">
        <v>8</v>
      </c>
      <c r="E5" s="54" t="s">
        <v>79</v>
      </c>
      <c r="F5" s="54" t="s">
        <v>112</v>
      </c>
      <c r="G5" s="54" t="s">
        <v>79</v>
      </c>
      <c r="H5" s="54" t="s">
        <v>79</v>
      </c>
      <c r="I5" s="53"/>
      <c r="J5" s="53">
        <f t="shared" si="0"/>
        <v>80</v>
      </c>
      <c r="K5" s="53">
        <f t="shared" ref="K5:K6" si="4">J5+C5</f>
        <v>269</v>
      </c>
      <c r="L5" s="54" t="s">
        <v>112</v>
      </c>
      <c r="M5" s="55" t="str">
        <f t="shared" ref="M5" si="5">IF(C5="","",IF(K5&lt;=$P$1,"þ","q"))</f>
        <v>q</v>
      </c>
      <c r="O5" s="64"/>
      <c r="Q5" s="64"/>
    </row>
    <row r="6" spans="1:20" ht="16.8" x14ac:dyDescent="0.3">
      <c r="A6" s="57" t="s">
        <v>96</v>
      </c>
      <c r="B6" s="53" t="s">
        <v>138</v>
      </c>
      <c r="C6" s="53"/>
      <c r="D6" s="53">
        <v>5</v>
      </c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112</v>
      </c>
      <c r="M6" s="55" t="str">
        <f t="shared" si="2"/>
        <v/>
      </c>
      <c r="O6" s="64"/>
      <c r="Q6" s="64"/>
    </row>
    <row r="7" spans="1:20" ht="16.8" x14ac:dyDescent="0.3">
      <c r="A7" s="57" t="s">
        <v>96</v>
      </c>
      <c r="B7" s="53"/>
      <c r="C7" s="53"/>
      <c r="D7" s="53"/>
      <c r="E7" s="54" t="s">
        <v>79</v>
      </c>
      <c r="F7" s="54" t="s">
        <v>112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112</v>
      </c>
      <c r="M7" s="55" t="str">
        <f t="shared" si="2"/>
        <v/>
      </c>
      <c r="O7" s="64"/>
      <c r="Q7" s="64"/>
    </row>
    <row r="8" spans="1:20" ht="16.8" x14ac:dyDescent="0.3">
      <c r="A8" s="165" t="s">
        <v>120</v>
      </c>
      <c r="B8" s="148" t="s">
        <v>121</v>
      </c>
      <c r="C8" s="53"/>
      <c r="D8" s="53">
        <v>11</v>
      </c>
      <c r="E8" s="54" t="s">
        <v>112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11</v>
      </c>
      <c r="K8" s="53">
        <f t="shared" ref="K8" si="7">J8+C8</f>
        <v>11</v>
      </c>
      <c r="L8" s="54" t="s">
        <v>112</v>
      </c>
      <c r="M8" s="55" t="str">
        <f t="shared" si="2"/>
        <v/>
      </c>
      <c r="O8" s="64"/>
      <c r="Q8" s="64"/>
    </row>
    <row r="9" spans="1:20" ht="16.8" x14ac:dyDescent="0.3">
      <c r="A9" s="165" t="s">
        <v>120</v>
      </c>
      <c r="B9" s="148" t="s">
        <v>130</v>
      </c>
      <c r="C9" s="53">
        <v>1</v>
      </c>
      <c r="D9" s="53">
        <v>11</v>
      </c>
      <c r="E9" s="54" t="s">
        <v>79</v>
      </c>
      <c r="F9" s="54" t="s">
        <v>112</v>
      </c>
      <c r="G9" s="54" t="s">
        <v>79</v>
      </c>
      <c r="H9" s="54" t="s">
        <v>79</v>
      </c>
      <c r="I9" s="53"/>
      <c r="J9" s="53">
        <f t="shared" si="0"/>
        <v>110</v>
      </c>
      <c r="K9" s="53">
        <f t="shared" ref="K9" si="8">J9+C9</f>
        <v>111</v>
      </c>
      <c r="L9" s="54" t="s">
        <v>112</v>
      </c>
      <c r="M9" s="55" t="str">
        <f t="shared" ref="M9" si="9">IF(C9="","",IF(K9&lt;=$P$1,"þ","q"))</f>
        <v>q</v>
      </c>
    </row>
    <row r="10" spans="1:20" ht="16.8" x14ac:dyDescent="0.3">
      <c r="A10" s="165" t="s">
        <v>120</v>
      </c>
      <c r="B10" s="148" t="s">
        <v>142</v>
      </c>
      <c r="C10" s="53">
        <v>124</v>
      </c>
      <c r="D10" s="53">
        <v>11</v>
      </c>
      <c r="E10" s="54" t="s">
        <v>112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11</v>
      </c>
      <c r="K10" s="53">
        <f t="shared" ref="K10" si="10">J10+C10</f>
        <v>135</v>
      </c>
      <c r="L10" s="54" t="s">
        <v>112</v>
      </c>
      <c r="M10" s="55" t="str">
        <f t="shared" ref="M10" si="11">IF(C10="","",IF(K10&lt;=$P$1,"þ","q"))</f>
        <v>q</v>
      </c>
    </row>
    <row r="11" spans="1:20" ht="16.8" x14ac:dyDescent="0.3">
      <c r="A11" s="166" t="s">
        <v>122</v>
      </c>
      <c r="B11" s="157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2">J11+C11</f>
        <v>0</v>
      </c>
      <c r="L11" s="54" t="s">
        <v>79</v>
      </c>
      <c r="M11" s="55" t="str">
        <f t="shared" ref="M11" si="13">IF(C11="","",IF(K11&lt;=$P$1,"þ","q"))</f>
        <v/>
      </c>
    </row>
    <row r="12" spans="1:20" ht="16.8" x14ac:dyDescent="0.3">
      <c r="A12" s="166" t="s">
        <v>122</v>
      </c>
      <c r="B12" s="157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ref="K12:K13" si="14">J12+C12</f>
        <v>0</v>
      </c>
      <c r="L12" s="54" t="s">
        <v>79</v>
      </c>
      <c r="M12" s="55" t="str">
        <f t="shared" ref="M12:M13" si="15">IF(C12="","",IF(K12&lt;=$P$1,"þ","q"))</f>
        <v/>
      </c>
    </row>
    <row r="13" spans="1:20" ht="16.8" x14ac:dyDescent="0.3">
      <c r="A13" s="166" t="s">
        <v>122</v>
      </c>
      <c r="B13" s="157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4"/>
        <v>0</v>
      </c>
      <c r="L13" s="54" t="s">
        <v>79</v>
      </c>
      <c r="M13" s="55" t="str">
        <f t="shared" si="15"/>
        <v/>
      </c>
    </row>
    <row r="14" spans="1:20" ht="16.8" x14ac:dyDescent="0.3">
      <c r="A14" s="161"/>
      <c r="B14" s="148"/>
      <c r="C14" s="53"/>
      <c r="D14" s="53">
        <v>10</v>
      </c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5" si="16">J14+C14</f>
        <v>0</v>
      </c>
      <c r="L14" s="54" t="s">
        <v>79</v>
      </c>
      <c r="M14" s="55" t="str">
        <f t="shared" ref="M14:M15" si="17">IF(C14="","",IF(K14&lt;=$P$1,"þ","q"))</f>
        <v/>
      </c>
    </row>
    <row r="15" spans="1:20" ht="16.8" x14ac:dyDescent="0.3">
      <c r="A15" s="161"/>
      <c r="B15" s="148"/>
      <c r="C15" s="53"/>
      <c r="D15" s="53">
        <v>10</v>
      </c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6"/>
        <v>0</v>
      </c>
      <c r="L15" s="54" t="s">
        <v>79</v>
      </c>
      <c r="M15" s="55" t="str">
        <f t="shared" si="17"/>
        <v/>
      </c>
    </row>
    <row r="16" spans="1:20" ht="16.8" x14ac:dyDescent="0.3">
      <c r="A16" s="161"/>
      <c r="B16" s="148"/>
      <c r="C16" s="53"/>
      <c r="D16" s="53">
        <v>10</v>
      </c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ref="K16" si="18">J16+C16</f>
        <v>0</v>
      </c>
      <c r="L16" s="54" t="s">
        <v>79</v>
      </c>
      <c r="M16" s="55" t="str">
        <f t="shared" ref="M16" si="19">IF(C16="","",IF(K16&lt;=$P$1,"þ","q"))</f>
        <v/>
      </c>
    </row>
    <row r="17" spans="1:13" ht="16.8" x14ac:dyDescent="0.3">
      <c r="A17" s="185"/>
      <c r="B17" s="148"/>
      <c r="C17" s="53"/>
      <c r="D17" s="53">
        <v>10</v>
      </c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ref="K17:K20" si="20">J17+C17</f>
        <v>0</v>
      </c>
      <c r="L17" s="54" t="s">
        <v>79</v>
      </c>
      <c r="M17" s="55" t="str">
        <f t="shared" ref="M17:M20" si="21">IF(C17="","",IF(K17&lt;=$P$1,"þ","q"))</f>
        <v/>
      </c>
    </row>
    <row r="18" spans="1:13" ht="16.8" x14ac:dyDescent="0.3">
      <c r="A18" s="185"/>
      <c r="B18" s="148"/>
      <c r="C18" s="53"/>
      <c r="D18" s="53">
        <v>10</v>
      </c>
      <c r="E18" s="54" t="s">
        <v>79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0</v>
      </c>
      <c r="K18" s="53">
        <f t="shared" si="20"/>
        <v>0</v>
      </c>
      <c r="L18" s="54" t="s">
        <v>79</v>
      </c>
      <c r="M18" s="55" t="str">
        <f t="shared" si="21"/>
        <v/>
      </c>
    </row>
    <row r="19" spans="1:13" ht="16.8" x14ac:dyDescent="0.3">
      <c r="A19" s="185"/>
      <c r="B19" s="148"/>
      <c r="C19" s="53"/>
      <c r="D19" s="53">
        <v>10</v>
      </c>
      <c r="E19" s="54" t="s">
        <v>79</v>
      </c>
      <c r="F19" s="54" t="s">
        <v>79</v>
      </c>
      <c r="G19" s="54" t="s">
        <v>79</v>
      </c>
      <c r="H19" s="54" t="s">
        <v>79</v>
      </c>
      <c r="I19" s="53"/>
      <c r="J19" s="53">
        <f t="shared" si="0"/>
        <v>0</v>
      </c>
      <c r="K19" s="53">
        <f t="shared" si="20"/>
        <v>0</v>
      </c>
      <c r="L19" s="54" t="s">
        <v>79</v>
      </c>
      <c r="M19" s="55" t="str">
        <f t="shared" si="21"/>
        <v/>
      </c>
    </row>
    <row r="20" spans="1:13" ht="16.8" x14ac:dyDescent="0.3">
      <c r="A20" s="185"/>
      <c r="B20" s="148"/>
      <c r="C20" s="53"/>
      <c r="D20" s="53">
        <v>10</v>
      </c>
      <c r="E20" s="54" t="s">
        <v>79</v>
      </c>
      <c r="F20" s="54" t="s">
        <v>79</v>
      </c>
      <c r="G20" s="54" t="s">
        <v>79</v>
      </c>
      <c r="H20" s="54" t="s">
        <v>79</v>
      </c>
      <c r="I20" s="53"/>
      <c r="J20" s="53">
        <f t="shared" si="0"/>
        <v>0</v>
      </c>
      <c r="K20" s="53">
        <f t="shared" si="20"/>
        <v>0</v>
      </c>
      <c r="L20" s="54" t="s">
        <v>79</v>
      </c>
      <c r="M20" s="55" t="str">
        <f t="shared" si="21"/>
        <v/>
      </c>
    </row>
  </sheetData>
  <sortState xmlns:xlrd2="http://schemas.microsoft.com/office/spreadsheetml/2017/richdata2" ref="A2:M8">
    <sortCondition ref="A2:A8"/>
    <sortCondition ref="C2:C8"/>
  </sortState>
  <conditionalFormatting sqref="E7:E20">
    <cfRule type="cellIs" dxfId="26" priority="1" stopIfTrue="1" operator="equal">
      <formula>"þ"</formula>
    </cfRule>
  </conditionalFormatting>
  <conditionalFormatting sqref="E15:G15">
    <cfRule type="cellIs" dxfId="25" priority="54" stopIfTrue="1" operator="equal">
      <formula>"þ"</formula>
    </cfRule>
  </conditionalFormatting>
  <conditionalFormatting sqref="E2:H6">
    <cfRule type="cellIs" dxfId="24" priority="25" stopIfTrue="1" operator="equal">
      <formula>"þ"</formula>
    </cfRule>
  </conditionalFormatting>
  <conditionalFormatting sqref="F8">
    <cfRule type="cellIs" dxfId="23" priority="18" stopIfTrue="1" operator="equal">
      <formula>"þ"</formula>
    </cfRule>
  </conditionalFormatting>
  <conditionalFormatting sqref="F16:G20">
    <cfRule type="cellIs" dxfId="22" priority="36" stopIfTrue="1" operator="equal">
      <formula>"þ"</formula>
    </cfRule>
  </conditionalFormatting>
  <conditionalFormatting sqref="F7:H14">
    <cfRule type="cellIs" dxfId="21" priority="68" stopIfTrue="1" operator="equal">
      <formula>"þ"</formula>
    </cfRule>
  </conditionalFormatting>
  <conditionalFormatting sqref="H15:H20">
    <cfRule type="cellIs" dxfId="20" priority="116" stopIfTrue="1" operator="equal">
      <formula>"þ"</formula>
    </cfRule>
  </conditionalFormatting>
  <conditionalFormatting sqref="K2:K20">
    <cfRule type="cellIs" dxfId="19" priority="33" operator="lessThan">
      <formula>$P$1</formula>
    </cfRule>
  </conditionalFormatting>
  <conditionalFormatting sqref="L3:L5">
    <cfRule type="cellIs" dxfId="18" priority="22" stopIfTrue="1" operator="equal">
      <formula>"þ"</formula>
    </cfRule>
  </conditionalFormatting>
  <conditionalFormatting sqref="L7:L20">
    <cfRule type="cellIs" dxfId="17" priority="34" stopIfTrue="1" operator="equal">
      <formula>"þ"</formula>
    </cfRule>
  </conditionalFormatting>
  <conditionalFormatting sqref="L2:M20">
    <cfRule type="cellIs" dxfId="16" priority="171" stopIfTrue="1" operator="equal">
      <formula>"þ"</formula>
    </cfRule>
  </conditionalFormatting>
  <conditionalFormatting sqref="M16:M20">
    <cfRule type="cellIs" dxfId="15" priority="152" stopIfTrue="1" operator="equal">
      <formula>"þ"</formula>
    </cfRule>
  </conditionalFormatting>
  <conditionalFormatting sqref="P1">
    <cfRule type="cellIs" dxfId="14" priority="1042" operator="equal">
      <formula>0</formula>
    </cfRule>
  </conditionalFormatting>
  <conditionalFormatting sqref="R1">
    <cfRule type="cellIs" dxfId="13" priority="1041" operator="equal">
      <formula>0</formula>
    </cfRule>
  </conditionalFormatting>
  <conditionalFormatting sqref="T1">
    <cfRule type="cellIs" dxfId="12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7.8984375" style="48" bestFit="1" customWidth="1"/>
    <col min="3" max="3" width="16.2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4" style="176" customWidth="1"/>
    <col min="16" max="16384" width="8.796875" style="43"/>
  </cols>
  <sheetData>
    <row r="1" spans="1:15" ht="31.8" thickBot="1" x14ac:dyDescent="0.35">
      <c r="A1" s="118" t="s">
        <v>0</v>
      </c>
      <c r="B1" s="114" t="s">
        <v>32</v>
      </c>
      <c r="C1" s="114" t="s">
        <v>33</v>
      </c>
      <c r="D1" s="115" t="s">
        <v>87</v>
      </c>
      <c r="E1" s="117" t="s">
        <v>34</v>
      </c>
      <c r="F1" s="116" t="s">
        <v>86</v>
      </c>
      <c r="G1" s="115" t="s">
        <v>85</v>
      </c>
      <c r="H1" s="114" t="s">
        <v>35</v>
      </c>
      <c r="I1" s="114" t="s">
        <v>36</v>
      </c>
      <c r="J1" s="111" t="s">
        <v>84</v>
      </c>
      <c r="K1" s="113" t="s">
        <v>3</v>
      </c>
      <c r="L1" s="111" t="s">
        <v>23</v>
      </c>
      <c r="M1" s="112" t="s">
        <v>82</v>
      </c>
      <c r="N1" s="111" t="s">
        <v>81</v>
      </c>
      <c r="O1" s="111" t="s">
        <v>83</v>
      </c>
    </row>
    <row r="2" spans="1:15" x14ac:dyDescent="0.3">
      <c r="A2" s="136" t="s">
        <v>166</v>
      </c>
      <c r="B2" s="44" t="s">
        <v>167</v>
      </c>
      <c r="C2" s="44" t="s">
        <v>168</v>
      </c>
      <c r="D2" s="110" t="s">
        <v>79</v>
      </c>
      <c r="E2" s="109">
        <v>3</v>
      </c>
      <c r="F2" s="108">
        <v>0</v>
      </c>
      <c r="G2" s="107">
        <v>3</v>
      </c>
      <c r="H2" s="44">
        <v>0</v>
      </c>
      <c r="I2" s="44">
        <v>0</v>
      </c>
      <c r="J2" s="44">
        <f t="shared" ref="J2:J5" si="0">IF(D2="þ",SUM(E2,G2:I2),SUM(E2,F2,H2,I2))</f>
        <v>3</v>
      </c>
      <c r="K2" s="45">
        <f t="shared" ref="K2:K5" ca="1" si="1">RANDBETWEEN(1,20)</f>
        <v>13</v>
      </c>
      <c r="L2" s="44">
        <f t="shared" ref="L2:L4" ca="1" si="2">SUM(J2:K2)</f>
        <v>16</v>
      </c>
      <c r="M2" s="58">
        <v>20</v>
      </c>
      <c r="N2" s="61" t="str">
        <f t="shared" ref="N2:N5" ca="1" si="3">IF(K2&gt;(M2-1),"þ","ý")</f>
        <v>ý</v>
      </c>
      <c r="O2" s="193"/>
    </row>
    <row r="3" spans="1:15" x14ac:dyDescent="0.3">
      <c r="A3" s="136" t="s">
        <v>166</v>
      </c>
      <c r="B3" s="44" t="s">
        <v>169</v>
      </c>
      <c r="C3" s="44" t="s">
        <v>170</v>
      </c>
      <c r="D3" s="110" t="s">
        <v>79</v>
      </c>
      <c r="E3" s="109">
        <v>3</v>
      </c>
      <c r="F3" s="108">
        <v>0</v>
      </c>
      <c r="G3" s="107">
        <v>3</v>
      </c>
      <c r="H3" s="44">
        <v>0</v>
      </c>
      <c r="I3" s="44">
        <v>0</v>
      </c>
      <c r="J3" s="44">
        <f t="shared" si="0"/>
        <v>3</v>
      </c>
      <c r="K3" s="45">
        <f t="shared" ca="1" si="1"/>
        <v>18</v>
      </c>
      <c r="L3" s="44">
        <f t="shared" ca="1" si="2"/>
        <v>21</v>
      </c>
      <c r="M3" s="58">
        <v>20</v>
      </c>
      <c r="N3" s="61" t="str">
        <f t="shared" ca="1" si="3"/>
        <v>ý</v>
      </c>
      <c r="O3" s="193"/>
    </row>
    <row r="4" spans="1:15" x14ac:dyDescent="0.3">
      <c r="A4" s="136" t="s">
        <v>166</v>
      </c>
      <c r="B4" s="44" t="s">
        <v>171</v>
      </c>
      <c r="C4" s="44" t="s">
        <v>132</v>
      </c>
      <c r="D4" s="110" t="s">
        <v>79</v>
      </c>
      <c r="E4" s="109">
        <v>3</v>
      </c>
      <c r="F4" s="108">
        <v>0</v>
      </c>
      <c r="G4" s="107">
        <v>3</v>
      </c>
      <c r="H4" s="44">
        <v>0</v>
      </c>
      <c r="I4" s="44">
        <v>0</v>
      </c>
      <c r="J4" s="44">
        <f t="shared" si="0"/>
        <v>3</v>
      </c>
      <c r="K4" s="45">
        <f t="shared" ca="1" si="1"/>
        <v>20</v>
      </c>
      <c r="L4" s="44">
        <f t="shared" ca="1" si="2"/>
        <v>23</v>
      </c>
      <c r="M4" s="58">
        <v>20</v>
      </c>
      <c r="N4" s="61" t="str">
        <f t="shared" ca="1" si="3"/>
        <v>þ</v>
      </c>
      <c r="O4" s="193"/>
    </row>
    <row r="5" spans="1:15" x14ac:dyDescent="0.3">
      <c r="A5" s="137" t="s">
        <v>166</v>
      </c>
      <c r="B5" s="46" t="s">
        <v>113</v>
      </c>
      <c r="C5" s="46" t="s">
        <v>113</v>
      </c>
      <c r="D5" s="106" t="s">
        <v>79</v>
      </c>
      <c r="E5" s="105">
        <v>3</v>
      </c>
      <c r="F5" s="104">
        <v>0</v>
      </c>
      <c r="G5" s="103">
        <v>3</v>
      </c>
      <c r="H5" s="46">
        <v>0</v>
      </c>
      <c r="I5" s="46">
        <v>0</v>
      </c>
      <c r="J5" s="46">
        <f t="shared" si="0"/>
        <v>3</v>
      </c>
      <c r="K5" s="47">
        <f t="shared" ca="1" si="1"/>
        <v>13</v>
      </c>
      <c r="L5" s="46">
        <f t="shared" ref="L5" ca="1" si="4">SUM(J5:K5)</f>
        <v>16</v>
      </c>
      <c r="M5" s="59">
        <v>20</v>
      </c>
      <c r="N5" s="60" t="str">
        <f t="shared" ca="1" si="3"/>
        <v>ý</v>
      </c>
      <c r="O5" s="194"/>
    </row>
    <row r="6" spans="1:15" x14ac:dyDescent="0.3">
      <c r="A6" s="177" t="s">
        <v>118</v>
      </c>
      <c r="B6" s="63" t="s">
        <v>115</v>
      </c>
      <c r="C6" s="44" t="s">
        <v>119</v>
      </c>
      <c r="D6" s="110" t="s">
        <v>79</v>
      </c>
      <c r="E6" s="109">
        <v>1</v>
      </c>
      <c r="F6" s="108">
        <v>2</v>
      </c>
      <c r="G6" s="107">
        <v>2</v>
      </c>
      <c r="H6" s="44">
        <v>0</v>
      </c>
      <c r="I6" s="44">
        <v>0</v>
      </c>
      <c r="J6" s="44">
        <f t="shared" ref="J6:J7" si="5">IF(D6="þ",SUM(E6,G6:I6),SUM(E6,F6,H6,I6))</f>
        <v>3</v>
      </c>
      <c r="K6" s="45">
        <f t="shared" ref="K6:K56" ca="1" si="6">RANDBETWEEN(1,20)</f>
        <v>11</v>
      </c>
      <c r="L6" s="44">
        <f t="shared" ref="L6:L7" ca="1" si="7">SUM(J6:K6)</f>
        <v>14</v>
      </c>
      <c r="M6" s="58">
        <v>20</v>
      </c>
      <c r="N6" s="61" t="str">
        <f t="shared" ref="N6:N7" ca="1" si="8">IF(K6&gt;(M6-1),"þ","ý")</f>
        <v>ý</v>
      </c>
      <c r="O6" s="156"/>
    </row>
    <row r="7" spans="1:15" x14ac:dyDescent="0.3">
      <c r="A7" s="178" t="s">
        <v>118</v>
      </c>
      <c r="B7" s="46" t="s">
        <v>113</v>
      </c>
      <c r="C7" s="46" t="s">
        <v>113</v>
      </c>
      <c r="D7" s="106" t="s">
        <v>79</v>
      </c>
      <c r="E7" s="105">
        <v>1</v>
      </c>
      <c r="F7" s="104">
        <v>2</v>
      </c>
      <c r="G7" s="103">
        <v>2</v>
      </c>
      <c r="H7" s="46">
        <v>0</v>
      </c>
      <c r="I7" s="46">
        <v>0</v>
      </c>
      <c r="J7" s="46">
        <f t="shared" si="5"/>
        <v>3</v>
      </c>
      <c r="K7" s="47">
        <f t="shared" ca="1" si="6"/>
        <v>17</v>
      </c>
      <c r="L7" s="46">
        <f t="shared" ca="1" si="7"/>
        <v>20</v>
      </c>
      <c r="M7" s="59">
        <v>20</v>
      </c>
      <c r="N7" s="60" t="str">
        <f t="shared" ca="1" si="8"/>
        <v>ý</v>
      </c>
      <c r="O7" s="175"/>
    </row>
    <row r="8" spans="1:15" ht="31.2" x14ac:dyDescent="0.3">
      <c r="A8" s="177" t="s">
        <v>134</v>
      </c>
      <c r="B8" s="63" t="s">
        <v>135</v>
      </c>
      <c r="C8" s="44" t="s">
        <v>136</v>
      </c>
      <c r="D8" s="110" t="s">
        <v>79</v>
      </c>
      <c r="E8" s="109">
        <v>2</v>
      </c>
      <c r="F8" s="108">
        <v>2</v>
      </c>
      <c r="G8" s="107">
        <v>2</v>
      </c>
      <c r="H8" s="44">
        <v>0</v>
      </c>
      <c r="I8" s="44">
        <v>0</v>
      </c>
      <c r="J8" s="44">
        <f t="shared" ref="J8:J9" si="9">IF(D8="þ",SUM(E8,G8:I8),SUM(E8,F8,H8,I8))</f>
        <v>4</v>
      </c>
      <c r="K8" s="45">
        <f t="shared" ca="1" si="6"/>
        <v>3</v>
      </c>
      <c r="L8" s="44">
        <f t="shared" ref="L8:L9" ca="1" si="10">SUM(J8:K8)</f>
        <v>7</v>
      </c>
      <c r="M8" s="58">
        <v>20</v>
      </c>
      <c r="N8" s="61" t="str">
        <f t="shared" ref="N8:N9" ca="1" si="11">IF(K8&gt;(M8-1),"þ","ý")</f>
        <v>ý</v>
      </c>
      <c r="O8" s="156" t="s">
        <v>140</v>
      </c>
    </row>
    <row r="9" spans="1:15" x14ac:dyDescent="0.3">
      <c r="A9" s="178" t="s">
        <v>134</v>
      </c>
      <c r="B9" s="46" t="s">
        <v>113</v>
      </c>
      <c r="C9" s="46" t="s">
        <v>113</v>
      </c>
      <c r="D9" s="106" t="s">
        <v>79</v>
      </c>
      <c r="E9" s="105">
        <v>2</v>
      </c>
      <c r="F9" s="104">
        <v>2</v>
      </c>
      <c r="G9" s="103">
        <v>2</v>
      </c>
      <c r="H9" s="46">
        <v>0</v>
      </c>
      <c r="I9" s="46">
        <v>0</v>
      </c>
      <c r="J9" s="46">
        <f t="shared" si="9"/>
        <v>4</v>
      </c>
      <c r="K9" s="47">
        <f t="shared" ca="1" si="6"/>
        <v>1</v>
      </c>
      <c r="L9" s="46">
        <f t="shared" ca="1" si="10"/>
        <v>5</v>
      </c>
      <c r="M9" s="59">
        <v>20</v>
      </c>
      <c r="N9" s="60" t="str">
        <f t="shared" ca="1" si="11"/>
        <v>ý</v>
      </c>
      <c r="O9" s="175"/>
    </row>
    <row r="10" spans="1:15" x14ac:dyDescent="0.3">
      <c r="A10" s="177" t="s">
        <v>120</v>
      </c>
      <c r="B10" s="63" t="s">
        <v>128</v>
      </c>
      <c r="C10" s="44" t="s">
        <v>129</v>
      </c>
      <c r="D10" s="110" t="s">
        <v>79</v>
      </c>
      <c r="E10" s="109">
        <f>5</f>
        <v>5</v>
      </c>
      <c r="F10" s="186">
        <f>3-1</f>
        <v>2</v>
      </c>
      <c r="G10" s="107">
        <v>2</v>
      </c>
      <c r="H10" s="44">
        <v>1</v>
      </c>
      <c r="I10" s="44">
        <v>0</v>
      </c>
      <c r="J10" s="44">
        <f t="shared" ref="J10:J13" si="12">IF(D10="þ",SUM(E10,G10:I10),SUM(E10,F10,H10,I10))</f>
        <v>8</v>
      </c>
      <c r="K10" s="45">
        <f t="shared" ca="1" si="6"/>
        <v>16</v>
      </c>
      <c r="L10" s="44">
        <f t="shared" ref="L10:L13" ca="1" si="13">SUM(J10:K10)</f>
        <v>24</v>
      </c>
      <c r="M10" s="58">
        <v>20</v>
      </c>
      <c r="N10" s="61" t="str">
        <f t="shared" ref="N10:N13" ca="1" si="14">IF(K10&gt;(M10-1),"þ","ý")</f>
        <v>ý</v>
      </c>
      <c r="O10" s="156"/>
    </row>
    <row r="11" spans="1:15" x14ac:dyDescent="0.3">
      <c r="A11" s="177" t="s">
        <v>120</v>
      </c>
      <c r="B11" s="63" t="s">
        <v>131</v>
      </c>
      <c r="C11" s="44" t="s">
        <v>125</v>
      </c>
      <c r="D11" s="110" t="s">
        <v>112</v>
      </c>
      <c r="E11" s="109">
        <f>5</f>
        <v>5</v>
      </c>
      <c r="F11" s="186">
        <f>3-1</f>
        <v>2</v>
      </c>
      <c r="G11" s="107">
        <v>2</v>
      </c>
      <c r="H11" s="44">
        <v>1</v>
      </c>
      <c r="I11" s="44">
        <v>0</v>
      </c>
      <c r="J11" s="44">
        <f t="shared" ref="J11" si="15">IF(D11="þ",SUM(E11,G11:I11),SUM(E11,F11,H11,I11))</f>
        <v>8</v>
      </c>
      <c r="K11" s="45">
        <f t="shared" ca="1" si="6"/>
        <v>16</v>
      </c>
      <c r="L11" s="44">
        <f t="shared" ref="L11" ca="1" si="16">SUM(J11:K11)</f>
        <v>24</v>
      </c>
      <c r="M11" s="58">
        <v>20</v>
      </c>
      <c r="N11" s="61" t="str">
        <f t="shared" ref="N11" ca="1" si="17">IF(K11&gt;(M11-1),"þ","ý")</f>
        <v>ý</v>
      </c>
      <c r="O11" s="156"/>
    </row>
    <row r="12" spans="1:15" x14ac:dyDescent="0.3">
      <c r="A12" s="177" t="s">
        <v>120</v>
      </c>
      <c r="B12" s="189" t="s">
        <v>141</v>
      </c>
      <c r="C12" s="44" t="s">
        <v>119</v>
      </c>
      <c r="D12" s="110" t="s">
        <v>79</v>
      </c>
      <c r="E12" s="192">
        <f>5</f>
        <v>5</v>
      </c>
      <c r="F12" s="108">
        <v>4</v>
      </c>
      <c r="G12" s="107">
        <v>2</v>
      </c>
      <c r="H12" s="44">
        <v>0</v>
      </c>
      <c r="I12" s="44">
        <v>0</v>
      </c>
      <c r="J12" s="44">
        <f t="shared" ref="J12" si="18">IF(D12="þ",SUM(E12,G12:I12),SUM(E12,F12,H12,I12))</f>
        <v>9</v>
      </c>
      <c r="K12" s="45">
        <f t="shared" ca="1" si="6"/>
        <v>5</v>
      </c>
      <c r="L12" s="44">
        <f t="shared" ref="L12" ca="1" si="19">SUM(J12:K12)</f>
        <v>14</v>
      </c>
      <c r="M12" s="58">
        <v>20</v>
      </c>
      <c r="N12" s="61" t="str">
        <f t="shared" ref="N12" ca="1" si="20">IF(K12&gt;(M12-1),"þ","ý")</f>
        <v>ý</v>
      </c>
      <c r="O12" s="156"/>
    </row>
    <row r="13" spans="1:15" x14ac:dyDescent="0.3">
      <c r="A13" s="178" t="s">
        <v>120</v>
      </c>
      <c r="B13" s="46" t="s">
        <v>113</v>
      </c>
      <c r="C13" s="46" t="s">
        <v>113</v>
      </c>
      <c r="D13" s="106" t="s">
        <v>79</v>
      </c>
      <c r="E13" s="105">
        <f>5</f>
        <v>5</v>
      </c>
      <c r="F13" s="187">
        <f>3-1</f>
        <v>2</v>
      </c>
      <c r="G13" s="103">
        <v>2</v>
      </c>
      <c r="H13" s="46">
        <v>0</v>
      </c>
      <c r="I13" s="46">
        <v>0</v>
      </c>
      <c r="J13" s="46">
        <f t="shared" si="12"/>
        <v>7</v>
      </c>
      <c r="K13" s="47">
        <f t="shared" ca="1" si="6"/>
        <v>1</v>
      </c>
      <c r="L13" s="46">
        <f t="shared" ca="1" si="13"/>
        <v>8</v>
      </c>
      <c r="M13" s="59">
        <v>20</v>
      </c>
      <c r="N13" s="60" t="str">
        <f t="shared" ca="1" si="14"/>
        <v>ý</v>
      </c>
      <c r="O13" s="175"/>
    </row>
    <row r="14" spans="1:15" x14ac:dyDescent="0.3">
      <c r="A14" s="177" t="s">
        <v>122</v>
      </c>
      <c r="B14" s="63" t="s">
        <v>126</v>
      </c>
      <c r="C14" s="44" t="s">
        <v>127</v>
      </c>
      <c r="D14" s="110" t="s">
        <v>112</v>
      </c>
      <c r="E14" s="109">
        <f>6</f>
        <v>6</v>
      </c>
      <c r="F14" s="108">
        <v>1</v>
      </c>
      <c r="G14" s="107">
        <v>4</v>
      </c>
      <c r="H14" s="44">
        <v>2</v>
      </c>
      <c r="I14" s="44">
        <v>0</v>
      </c>
      <c r="J14" s="44">
        <f t="shared" ref="J14:J33" si="21">IF(D14="þ",SUM(E14,G14:I14),SUM(E14,F14,H14,I14))</f>
        <v>12</v>
      </c>
      <c r="K14" s="45">
        <f t="shared" ca="1" si="6"/>
        <v>8</v>
      </c>
      <c r="L14" s="44">
        <f t="shared" ref="L14:L33" ca="1" si="22">SUM(J14:K14)</f>
        <v>20</v>
      </c>
      <c r="M14" s="58">
        <v>20</v>
      </c>
      <c r="N14" s="61" t="str">
        <f t="shared" ref="N14:N56" ca="1" si="23">IF(K14&gt;(M14-1),"þ","ý")</f>
        <v>ý</v>
      </c>
      <c r="O14" s="156"/>
    </row>
    <row r="15" spans="1:15" x14ac:dyDescent="0.3">
      <c r="A15" s="177" t="s">
        <v>122</v>
      </c>
      <c r="B15" s="63" t="s">
        <v>137</v>
      </c>
      <c r="C15" s="44" t="s">
        <v>133</v>
      </c>
      <c r="D15" s="110" t="s">
        <v>79</v>
      </c>
      <c r="E15" s="109">
        <f>6</f>
        <v>6</v>
      </c>
      <c r="F15" s="108">
        <v>1</v>
      </c>
      <c r="G15" s="107">
        <v>4</v>
      </c>
      <c r="H15" s="44">
        <v>0</v>
      </c>
      <c r="I15" s="44">
        <v>0</v>
      </c>
      <c r="J15" s="44">
        <f t="shared" ref="J15" si="24">IF(D15="þ",SUM(E15,G15:I15),SUM(E15,F15,H15,I15))</f>
        <v>7</v>
      </c>
      <c r="K15" s="45">
        <f t="shared" ca="1" si="6"/>
        <v>8</v>
      </c>
      <c r="L15" s="44">
        <f t="shared" ref="L15" ca="1" si="25">SUM(J15:K15)</f>
        <v>15</v>
      </c>
      <c r="M15" s="58">
        <v>20</v>
      </c>
      <c r="N15" s="61" t="str">
        <f t="shared" ref="N15" ca="1" si="26">IF(K15&gt;(M15-1),"þ","ý")</f>
        <v>ý</v>
      </c>
      <c r="O15" s="156"/>
    </row>
    <row r="16" spans="1:15" x14ac:dyDescent="0.3">
      <c r="A16" s="178" t="s">
        <v>122</v>
      </c>
      <c r="B16" s="46" t="s">
        <v>113</v>
      </c>
      <c r="C16" s="46" t="s">
        <v>113</v>
      </c>
      <c r="D16" s="106" t="s">
        <v>79</v>
      </c>
      <c r="E16" s="105">
        <f>6</f>
        <v>6</v>
      </c>
      <c r="F16" s="104">
        <v>1</v>
      </c>
      <c r="G16" s="103">
        <v>4</v>
      </c>
      <c r="H16" s="46">
        <v>0</v>
      </c>
      <c r="I16" s="46">
        <v>0</v>
      </c>
      <c r="J16" s="46">
        <f t="shared" si="21"/>
        <v>7</v>
      </c>
      <c r="K16" s="47">
        <f t="shared" ca="1" si="6"/>
        <v>17</v>
      </c>
      <c r="L16" s="46">
        <f t="shared" ca="1" si="22"/>
        <v>24</v>
      </c>
      <c r="M16" s="59">
        <v>20</v>
      </c>
      <c r="N16" s="60" t="str">
        <f t="shared" ca="1" si="23"/>
        <v>ý</v>
      </c>
      <c r="O16" s="175"/>
    </row>
    <row r="17" spans="1:15" x14ac:dyDescent="0.3">
      <c r="A17" s="177" t="s">
        <v>143</v>
      </c>
      <c r="B17" s="63" t="s">
        <v>115</v>
      </c>
      <c r="C17" s="44" t="s">
        <v>132</v>
      </c>
      <c r="D17" s="110" t="s">
        <v>79</v>
      </c>
      <c r="E17" s="109">
        <v>1</v>
      </c>
      <c r="F17" s="108">
        <v>1</v>
      </c>
      <c r="G17" s="107">
        <v>1</v>
      </c>
      <c r="H17" s="44">
        <v>0</v>
      </c>
      <c r="I17" s="44">
        <v>0</v>
      </c>
      <c r="J17" s="44">
        <f t="shared" si="21"/>
        <v>2</v>
      </c>
      <c r="K17" s="45">
        <f t="shared" ca="1" si="6"/>
        <v>3</v>
      </c>
      <c r="L17" s="44">
        <f t="shared" ca="1" si="22"/>
        <v>5</v>
      </c>
      <c r="M17" s="58">
        <v>20</v>
      </c>
      <c r="N17" s="61" t="str">
        <f t="shared" ca="1" si="23"/>
        <v>ý</v>
      </c>
      <c r="O17" s="156"/>
    </row>
    <row r="18" spans="1:15" x14ac:dyDescent="0.3">
      <c r="A18" s="178" t="s">
        <v>143</v>
      </c>
      <c r="B18" s="46" t="s">
        <v>113</v>
      </c>
      <c r="C18" s="46" t="s">
        <v>113</v>
      </c>
      <c r="D18" s="106" t="s">
        <v>79</v>
      </c>
      <c r="E18" s="105">
        <v>1</v>
      </c>
      <c r="F18" s="104">
        <v>1</v>
      </c>
      <c r="G18" s="103">
        <v>1</v>
      </c>
      <c r="H18" s="46">
        <v>0</v>
      </c>
      <c r="I18" s="46">
        <v>0</v>
      </c>
      <c r="J18" s="46">
        <f t="shared" si="21"/>
        <v>2</v>
      </c>
      <c r="K18" s="47">
        <f t="shared" ca="1" si="6"/>
        <v>3</v>
      </c>
      <c r="L18" s="46">
        <f t="shared" ca="1" si="22"/>
        <v>5</v>
      </c>
      <c r="M18" s="59">
        <v>20</v>
      </c>
      <c r="N18" s="60" t="str">
        <f t="shared" ca="1" si="23"/>
        <v>ý</v>
      </c>
      <c r="O18" s="175"/>
    </row>
    <row r="19" spans="1:15" x14ac:dyDescent="0.3">
      <c r="A19" s="109" t="s">
        <v>245</v>
      </c>
      <c r="B19" s="63" t="s">
        <v>246</v>
      </c>
      <c r="C19" s="44" t="s">
        <v>247</v>
      </c>
      <c r="D19" s="110" t="s">
        <v>79</v>
      </c>
      <c r="E19" s="109">
        <v>1</v>
      </c>
      <c r="F19" s="108">
        <v>5</v>
      </c>
      <c r="G19" s="107">
        <v>-1</v>
      </c>
      <c r="H19" s="44">
        <v>0</v>
      </c>
      <c r="I19" s="44">
        <v>0</v>
      </c>
      <c r="J19" s="44">
        <f t="shared" si="21"/>
        <v>6</v>
      </c>
      <c r="K19" s="45">
        <f t="shared" ca="1" si="6"/>
        <v>6</v>
      </c>
      <c r="L19" s="44">
        <f t="shared" ca="1" si="22"/>
        <v>12</v>
      </c>
      <c r="M19" s="58">
        <v>20</v>
      </c>
      <c r="N19" s="61" t="str">
        <f t="shared" ca="1" si="23"/>
        <v>ý</v>
      </c>
      <c r="O19" s="156"/>
    </row>
    <row r="20" spans="1:15" x14ac:dyDescent="0.3">
      <c r="A20" s="105" t="s">
        <v>245</v>
      </c>
      <c r="B20" s="46" t="s">
        <v>113</v>
      </c>
      <c r="C20" s="46" t="s">
        <v>113</v>
      </c>
      <c r="D20" s="106" t="s">
        <v>79</v>
      </c>
      <c r="E20" s="105">
        <v>1</v>
      </c>
      <c r="F20" s="104">
        <v>5</v>
      </c>
      <c r="G20" s="103">
        <v>-1</v>
      </c>
      <c r="H20" s="46">
        <v>0</v>
      </c>
      <c r="I20" s="46">
        <v>0</v>
      </c>
      <c r="J20" s="46">
        <f t="shared" si="21"/>
        <v>6</v>
      </c>
      <c r="K20" s="47">
        <f t="shared" ca="1" si="6"/>
        <v>15</v>
      </c>
      <c r="L20" s="46">
        <f t="shared" ca="1" si="22"/>
        <v>21</v>
      </c>
      <c r="M20" s="59">
        <v>20</v>
      </c>
      <c r="N20" s="60" t="str">
        <f t="shared" ca="1" si="23"/>
        <v>ý</v>
      </c>
      <c r="O20" s="269"/>
    </row>
    <row r="21" spans="1:15" x14ac:dyDescent="0.3">
      <c r="A21" s="109" t="s">
        <v>248</v>
      </c>
      <c r="B21" s="63" t="s">
        <v>246</v>
      </c>
      <c r="C21" s="44" t="s">
        <v>119</v>
      </c>
      <c r="D21" s="110" t="s">
        <v>79</v>
      </c>
      <c r="E21" s="109">
        <v>1</v>
      </c>
      <c r="F21" s="108">
        <v>3</v>
      </c>
      <c r="G21" s="107">
        <v>-1</v>
      </c>
      <c r="H21" s="44">
        <v>0</v>
      </c>
      <c r="I21" s="44">
        <v>0</v>
      </c>
      <c r="J21" s="44">
        <f t="shared" si="21"/>
        <v>4</v>
      </c>
      <c r="K21" s="45">
        <f ca="1">RANDBETWEEN(1,20)</f>
        <v>14</v>
      </c>
      <c r="L21" s="44">
        <f t="shared" ca="1" si="22"/>
        <v>18</v>
      </c>
      <c r="M21" s="58">
        <v>20</v>
      </c>
      <c r="N21" s="61" t="str">
        <f t="shared" ca="1" si="23"/>
        <v>ý</v>
      </c>
      <c r="O21" s="156"/>
    </row>
    <row r="22" spans="1:15" x14ac:dyDescent="0.3">
      <c r="A22" s="105" t="s">
        <v>248</v>
      </c>
      <c r="B22" s="46" t="s">
        <v>113</v>
      </c>
      <c r="C22" s="46" t="s">
        <v>113</v>
      </c>
      <c r="D22" s="106" t="s">
        <v>79</v>
      </c>
      <c r="E22" s="105">
        <v>1</v>
      </c>
      <c r="F22" s="104">
        <v>3</v>
      </c>
      <c r="G22" s="103">
        <v>-1</v>
      </c>
      <c r="H22" s="46">
        <v>0</v>
      </c>
      <c r="I22" s="46">
        <v>0</v>
      </c>
      <c r="J22" s="46">
        <f t="shared" si="21"/>
        <v>4</v>
      </c>
      <c r="K22" s="47">
        <f ca="1">RANDBETWEEN(1,20)</f>
        <v>4</v>
      </c>
      <c r="L22" s="46">
        <f t="shared" ca="1" si="22"/>
        <v>8</v>
      </c>
      <c r="M22" s="59">
        <v>20</v>
      </c>
      <c r="N22" s="60" t="str">
        <f t="shared" ca="1" si="23"/>
        <v>ý</v>
      </c>
      <c r="O22" s="269"/>
    </row>
    <row r="23" spans="1:15" x14ac:dyDescent="0.3">
      <c r="A23" s="109" t="s">
        <v>249</v>
      </c>
      <c r="B23" s="63" t="s">
        <v>274</v>
      </c>
      <c r="C23" s="44" t="s">
        <v>275</v>
      </c>
      <c r="D23" s="110" t="s">
        <v>79</v>
      </c>
      <c r="E23" s="109">
        <v>0</v>
      </c>
      <c r="F23" s="108">
        <v>5</v>
      </c>
      <c r="G23" s="107">
        <v>1</v>
      </c>
      <c r="H23" s="44">
        <v>0</v>
      </c>
      <c r="I23" s="44">
        <v>0</v>
      </c>
      <c r="J23" s="44">
        <f t="shared" si="21"/>
        <v>5</v>
      </c>
      <c r="K23" s="45">
        <f t="shared" ca="1" si="6"/>
        <v>1</v>
      </c>
      <c r="L23" s="44">
        <f t="shared" ca="1" si="22"/>
        <v>6</v>
      </c>
      <c r="M23" s="58">
        <v>20</v>
      </c>
      <c r="N23" s="61" t="str">
        <f t="shared" ca="1" si="23"/>
        <v>ý</v>
      </c>
      <c r="O23" s="63"/>
    </row>
    <row r="24" spans="1:15" x14ac:dyDescent="0.3">
      <c r="A24" s="109" t="s">
        <v>249</v>
      </c>
      <c r="B24" s="63" t="s">
        <v>250</v>
      </c>
      <c r="C24" s="44" t="s">
        <v>251</v>
      </c>
      <c r="D24" s="110" t="s">
        <v>112</v>
      </c>
      <c r="E24" s="109">
        <v>0</v>
      </c>
      <c r="F24" s="108">
        <v>5</v>
      </c>
      <c r="G24" s="107">
        <v>1</v>
      </c>
      <c r="H24" s="44">
        <v>0</v>
      </c>
      <c r="I24" s="44">
        <v>0</v>
      </c>
      <c r="J24" s="44">
        <f t="shared" si="21"/>
        <v>1</v>
      </c>
      <c r="K24" s="45">
        <f t="shared" ca="1" si="6"/>
        <v>17</v>
      </c>
      <c r="L24" s="44">
        <f t="shared" ca="1" si="22"/>
        <v>18</v>
      </c>
      <c r="M24" s="58">
        <v>20</v>
      </c>
      <c r="N24" s="61" t="str">
        <f t="shared" ca="1" si="23"/>
        <v>ý</v>
      </c>
      <c r="O24" s="63"/>
    </row>
    <row r="25" spans="1:15" x14ac:dyDescent="0.3">
      <c r="A25" s="109" t="s">
        <v>249</v>
      </c>
      <c r="B25" s="63" t="s">
        <v>250</v>
      </c>
      <c r="C25" s="44" t="s">
        <v>251</v>
      </c>
      <c r="D25" s="110" t="s">
        <v>112</v>
      </c>
      <c r="E25" s="109">
        <v>0</v>
      </c>
      <c r="F25" s="108">
        <v>5</v>
      </c>
      <c r="G25" s="107">
        <v>1</v>
      </c>
      <c r="H25" s="44">
        <v>0</v>
      </c>
      <c r="I25" s="44">
        <v>0</v>
      </c>
      <c r="J25" s="44">
        <f t="shared" si="21"/>
        <v>1</v>
      </c>
      <c r="K25" s="45">
        <f t="shared" ca="1" si="6"/>
        <v>10</v>
      </c>
      <c r="L25" s="44">
        <f t="shared" ca="1" si="22"/>
        <v>11</v>
      </c>
      <c r="M25" s="58">
        <v>20</v>
      </c>
      <c r="N25" s="61" t="str">
        <f t="shared" ca="1" si="23"/>
        <v>ý</v>
      </c>
      <c r="O25" s="63"/>
    </row>
    <row r="26" spans="1:15" x14ac:dyDescent="0.3">
      <c r="A26" s="105" t="s">
        <v>249</v>
      </c>
      <c r="B26" s="46" t="s">
        <v>113</v>
      </c>
      <c r="C26" s="46" t="s">
        <v>113</v>
      </c>
      <c r="D26" s="106" t="s">
        <v>79</v>
      </c>
      <c r="E26" s="105">
        <v>0</v>
      </c>
      <c r="F26" s="104">
        <v>5</v>
      </c>
      <c r="G26" s="103">
        <v>1</v>
      </c>
      <c r="H26" s="46">
        <v>0</v>
      </c>
      <c r="I26" s="46">
        <v>0</v>
      </c>
      <c r="J26" s="46">
        <f t="shared" si="21"/>
        <v>5</v>
      </c>
      <c r="K26" s="47">
        <f t="shared" ca="1" si="6"/>
        <v>17</v>
      </c>
      <c r="L26" s="46">
        <f t="shared" ca="1" si="22"/>
        <v>22</v>
      </c>
      <c r="M26" s="59">
        <v>20</v>
      </c>
      <c r="N26" s="60" t="str">
        <f t="shared" ca="1" si="23"/>
        <v>ý</v>
      </c>
      <c r="O26" s="269"/>
    </row>
    <row r="27" spans="1:15" x14ac:dyDescent="0.3">
      <c r="A27" s="109" t="s">
        <v>252</v>
      </c>
      <c r="B27" s="63" t="s">
        <v>253</v>
      </c>
      <c r="C27" s="44" t="s">
        <v>254</v>
      </c>
      <c r="D27" s="110" t="s">
        <v>79</v>
      </c>
      <c r="E27" s="109">
        <v>8</v>
      </c>
      <c r="F27" s="108">
        <v>6</v>
      </c>
      <c r="G27" s="107">
        <v>6</v>
      </c>
      <c r="H27" s="44">
        <v>0</v>
      </c>
      <c r="I27" s="44">
        <v>0</v>
      </c>
      <c r="J27" s="44">
        <f t="shared" si="21"/>
        <v>14</v>
      </c>
      <c r="K27" s="45">
        <f t="shared" ca="1" si="6"/>
        <v>18</v>
      </c>
      <c r="L27" s="44">
        <f t="shared" ref="L27:L29" ca="1" si="27">SUM(J27:K27)</f>
        <v>32</v>
      </c>
      <c r="M27" s="58">
        <v>20</v>
      </c>
      <c r="N27" s="61" t="str">
        <f t="shared" ca="1" si="23"/>
        <v>ý</v>
      </c>
      <c r="O27" s="63"/>
    </row>
    <row r="28" spans="1:15" x14ac:dyDescent="0.3">
      <c r="A28" s="109" t="s">
        <v>252</v>
      </c>
      <c r="B28" s="63" t="s">
        <v>255</v>
      </c>
      <c r="C28" s="44" t="s">
        <v>254</v>
      </c>
      <c r="D28" s="110" t="s">
        <v>79</v>
      </c>
      <c r="E28" s="109">
        <f>E27-5</f>
        <v>3</v>
      </c>
      <c r="F28" s="108">
        <v>6</v>
      </c>
      <c r="G28" s="107">
        <v>6</v>
      </c>
      <c r="H28" s="44">
        <v>0</v>
      </c>
      <c r="I28" s="44">
        <v>0</v>
      </c>
      <c r="J28" s="44">
        <f t="shared" si="21"/>
        <v>9</v>
      </c>
      <c r="K28" s="45">
        <f t="shared" ca="1" si="6"/>
        <v>19</v>
      </c>
      <c r="L28" s="44">
        <f t="shared" ca="1" si="27"/>
        <v>28</v>
      </c>
      <c r="M28" s="58">
        <v>20</v>
      </c>
      <c r="N28" s="61" t="str">
        <f t="shared" ca="1" si="23"/>
        <v>ý</v>
      </c>
      <c r="O28" s="63"/>
    </row>
    <row r="29" spans="1:15" x14ac:dyDescent="0.3">
      <c r="A29" s="105" t="s">
        <v>252</v>
      </c>
      <c r="B29" s="46" t="s">
        <v>113</v>
      </c>
      <c r="C29" s="46" t="s">
        <v>113</v>
      </c>
      <c r="D29" s="106" t="s">
        <v>79</v>
      </c>
      <c r="E29" s="105">
        <v>8</v>
      </c>
      <c r="F29" s="104">
        <v>6</v>
      </c>
      <c r="G29" s="103">
        <v>6</v>
      </c>
      <c r="H29" s="46">
        <v>0</v>
      </c>
      <c r="I29" s="46">
        <v>0</v>
      </c>
      <c r="J29" s="46">
        <f t="shared" si="21"/>
        <v>14</v>
      </c>
      <c r="K29" s="47">
        <f t="shared" ca="1" si="6"/>
        <v>8</v>
      </c>
      <c r="L29" s="46">
        <f t="shared" ca="1" si="27"/>
        <v>22</v>
      </c>
      <c r="M29" s="59">
        <v>20</v>
      </c>
      <c r="N29" s="60" t="str">
        <f t="shared" ca="1" si="23"/>
        <v>ý</v>
      </c>
      <c r="O29" s="269"/>
    </row>
    <row r="30" spans="1:15" x14ac:dyDescent="0.3">
      <c r="A30" s="109" t="s">
        <v>256</v>
      </c>
      <c r="B30" s="63" t="s">
        <v>257</v>
      </c>
      <c r="C30" s="44" t="s">
        <v>258</v>
      </c>
      <c r="D30" s="110" t="s">
        <v>79</v>
      </c>
      <c r="E30" s="109">
        <v>8</v>
      </c>
      <c r="F30" s="108">
        <v>2</v>
      </c>
      <c r="G30" s="107">
        <v>7</v>
      </c>
      <c r="H30" s="44">
        <v>4</v>
      </c>
      <c r="I30" s="44">
        <v>0</v>
      </c>
      <c r="J30" s="44">
        <f t="shared" si="21"/>
        <v>14</v>
      </c>
      <c r="K30" s="45">
        <f t="shared" ca="1" si="6"/>
        <v>6</v>
      </c>
      <c r="L30" s="44">
        <f t="shared" ca="1" si="22"/>
        <v>20</v>
      </c>
      <c r="M30" s="58">
        <v>20</v>
      </c>
      <c r="N30" s="61" t="str">
        <f t="shared" ca="1" si="23"/>
        <v>ý</v>
      </c>
      <c r="O30" s="156"/>
    </row>
    <row r="31" spans="1:15" x14ac:dyDescent="0.3">
      <c r="A31" s="109" t="s">
        <v>256</v>
      </c>
      <c r="B31" s="63" t="s">
        <v>259</v>
      </c>
      <c r="C31" s="44" t="s">
        <v>258</v>
      </c>
      <c r="D31" s="110" t="s">
        <v>79</v>
      </c>
      <c r="E31" s="109">
        <v>8</v>
      </c>
      <c r="F31" s="108">
        <v>2</v>
      </c>
      <c r="G31" s="107">
        <v>7</v>
      </c>
      <c r="H31" s="44">
        <v>4</v>
      </c>
      <c r="I31" s="44">
        <v>0</v>
      </c>
      <c r="J31" s="44">
        <f t="shared" si="21"/>
        <v>14</v>
      </c>
      <c r="K31" s="45">
        <f t="shared" ca="1" si="6"/>
        <v>9</v>
      </c>
      <c r="L31" s="44">
        <f t="shared" ca="1" si="22"/>
        <v>23</v>
      </c>
      <c r="M31" s="58">
        <v>20</v>
      </c>
      <c r="N31" s="61" t="str">
        <f t="shared" ca="1" si="23"/>
        <v>ý</v>
      </c>
      <c r="O31" s="63"/>
    </row>
    <row r="32" spans="1:15" x14ac:dyDescent="0.3">
      <c r="A32" s="109" t="s">
        <v>256</v>
      </c>
      <c r="B32" s="63" t="s">
        <v>115</v>
      </c>
      <c r="C32" s="44" t="s">
        <v>260</v>
      </c>
      <c r="D32" s="110" t="s">
        <v>79</v>
      </c>
      <c r="E32" s="109">
        <f>E31-5</f>
        <v>3</v>
      </c>
      <c r="F32" s="108">
        <v>2</v>
      </c>
      <c r="G32" s="107">
        <v>7</v>
      </c>
      <c r="H32" s="44">
        <v>4</v>
      </c>
      <c r="I32" s="44">
        <v>0</v>
      </c>
      <c r="J32" s="44">
        <f t="shared" si="21"/>
        <v>9</v>
      </c>
      <c r="K32" s="45">
        <f t="shared" ca="1" si="6"/>
        <v>5</v>
      </c>
      <c r="L32" s="44">
        <f t="shared" ca="1" si="22"/>
        <v>14</v>
      </c>
      <c r="M32" s="58">
        <v>19</v>
      </c>
      <c r="N32" s="61" t="str">
        <f t="shared" ca="1" si="23"/>
        <v>ý</v>
      </c>
      <c r="O32" s="63"/>
    </row>
    <row r="33" spans="1:15" x14ac:dyDescent="0.3">
      <c r="A33" s="105" t="s">
        <v>256</v>
      </c>
      <c r="B33" s="46" t="s">
        <v>113</v>
      </c>
      <c r="C33" s="46" t="s">
        <v>261</v>
      </c>
      <c r="D33" s="106" t="s">
        <v>79</v>
      </c>
      <c r="E33" s="105">
        <v>8</v>
      </c>
      <c r="F33" s="104">
        <v>2</v>
      </c>
      <c r="G33" s="103">
        <v>7</v>
      </c>
      <c r="H33" s="46">
        <v>4</v>
      </c>
      <c r="I33" s="46">
        <v>0</v>
      </c>
      <c r="J33" s="46">
        <f t="shared" si="21"/>
        <v>14</v>
      </c>
      <c r="K33" s="47">
        <f t="shared" ca="1" si="6"/>
        <v>19</v>
      </c>
      <c r="L33" s="46">
        <f t="shared" ca="1" si="22"/>
        <v>33</v>
      </c>
      <c r="M33" s="59">
        <v>20</v>
      </c>
      <c r="N33" s="60" t="str">
        <f t="shared" ca="1" si="23"/>
        <v>ý</v>
      </c>
      <c r="O33" s="269"/>
    </row>
    <row r="34" spans="1:15" x14ac:dyDescent="0.3">
      <c r="A34" s="105" t="s">
        <v>262</v>
      </c>
      <c r="B34" s="46" t="s">
        <v>263</v>
      </c>
      <c r="C34" s="46" t="s">
        <v>264</v>
      </c>
      <c r="D34" s="106" t="s">
        <v>112</v>
      </c>
      <c r="E34" s="105">
        <v>3</v>
      </c>
      <c r="F34" s="104">
        <v>0</v>
      </c>
      <c r="G34" s="103">
        <v>3</v>
      </c>
      <c r="H34" s="46">
        <v>0</v>
      </c>
      <c r="I34" s="46">
        <v>0</v>
      </c>
      <c r="J34" s="46">
        <f>IF(D34="þ",SUM(E34,G34:I34),SUM(E34,F34,H34,I34))</f>
        <v>6</v>
      </c>
      <c r="K34" s="47">
        <f t="shared" ca="1" si="6"/>
        <v>11</v>
      </c>
      <c r="L34" s="46">
        <f t="shared" ref="L34" ca="1" si="28">SUM(J34:K34)</f>
        <v>17</v>
      </c>
      <c r="M34" s="59">
        <v>20</v>
      </c>
      <c r="N34" s="60" t="str">
        <f t="shared" ca="1" si="23"/>
        <v>ý</v>
      </c>
      <c r="O34" s="269"/>
    </row>
    <row r="35" spans="1:15" x14ac:dyDescent="0.3">
      <c r="A35" s="109" t="s">
        <v>265</v>
      </c>
      <c r="B35" s="63" t="s">
        <v>115</v>
      </c>
      <c r="C35" s="44" t="s">
        <v>266</v>
      </c>
      <c r="D35" s="110" t="s">
        <v>79</v>
      </c>
      <c r="E35" s="270">
        <f t="shared" ref="E35:E38" si="29">2-2</f>
        <v>0</v>
      </c>
      <c r="F35" s="108">
        <v>3</v>
      </c>
      <c r="G35" s="107">
        <v>5</v>
      </c>
      <c r="H35" s="44">
        <v>0</v>
      </c>
      <c r="I35" s="44">
        <v>0</v>
      </c>
      <c r="J35" s="44">
        <f t="shared" ref="J35:J56" si="30">IF(D35="þ",SUM(E35,G35:I35),SUM(E35,F35,H35,I35))</f>
        <v>3</v>
      </c>
      <c r="K35" s="45">
        <f t="shared" ca="1" si="6"/>
        <v>18</v>
      </c>
      <c r="L35" s="44">
        <f t="shared" ref="L35:L56" ca="1" si="31">SUM(J35:K35)</f>
        <v>21</v>
      </c>
      <c r="M35" s="58">
        <v>20</v>
      </c>
      <c r="N35" s="61" t="str">
        <f t="shared" ca="1" si="23"/>
        <v>ý</v>
      </c>
      <c r="O35" s="156"/>
    </row>
    <row r="36" spans="1:15" x14ac:dyDescent="0.3">
      <c r="A36" s="109" t="s">
        <v>265</v>
      </c>
      <c r="B36" s="63" t="s">
        <v>257</v>
      </c>
      <c r="C36" s="44" t="s">
        <v>267</v>
      </c>
      <c r="D36" s="110" t="s">
        <v>79</v>
      </c>
      <c r="E36" s="270">
        <f t="shared" si="29"/>
        <v>0</v>
      </c>
      <c r="F36" s="108">
        <v>3</v>
      </c>
      <c r="G36" s="107">
        <v>5</v>
      </c>
      <c r="H36" s="44">
        <v>0</v>
      </c>
      <c r="I36" s="44">
        <v>0</v>
      </c>
      <c r="J36" s="44">
        <f t="shared" si="30"/>
        <v>3</v>
      </c>
      <c r="K36" s="45">
        <f t="shared" ca="1" si="6"/>
        <v>2</v>
      </c>
      <c r="L36" s="44">
        <f t="shared" ca="1" si="31"/>
        <v>5</v>
      </c>
      <c r="M36" s="58">
        <v>20</v>
      </c>
      <c r="N36" s="61" t="str">
        <f t="shared" ca="1" si="23"/>
        <v>ý</v>
      </c>
      <c r="O36" s="63"/>
    </row>
    <row r="37" spans="1:15" x14ac:dyDescent="0.3">
      <c r="A37" s="109" t="s">
        <v>265</v>
      </c>
      <c r="B37" s="63" t="s">
        <v>259</v>
      </c>
      <c r="C37" s="44" t="s">
        <v>267</v>
      </c>
      <c r="D37" s="110" t="s">
        <v>79</v>
      </c>
      <c r="E37" s="270">
        <f t="shared" si="29"/>
        <v>0</v>
      </c>
      <c r="F37" s="108">
        <v>3</v>
      </c>
      <c r="G37" s="107">
        <v>5</v>
      </c>
      <c r="H37" s="44">
        <v>0</v>
      </c>
      <c r="I37" s="44">
        <v>0</v>
      </c>
      <c r="J37" s="44">
        <f t="shared" si="30"/>
        <v>3</v>
      </c>
      <c r="K37" s="45">
        <f t="shared" ca="1" si="6"/>
        <v>1</v>
      </c>
      <c r="L37" s="44">
        <f t="shared" ca="1" si="31"/>
        <v>4</v>
      </c>
      <c r="M37" s="58">
        <v>20</v>
      </c>
      <c r="N37" s="61" t="str">
        <f t="shared" ca="1" si="23"/>
        <v>ý</v>
      </c>
      <c r="O37" s="63"/>
    </row>
    <row r="38" spans="1:15" x14ac:dyDescent="0.3">
      <c r="A38" s="105" t="s">
        <v>265</v>
      </c>
      <c r="B38" s="46" t="s">
        <v>113</v>
      </c>
      <c r="C38" s="46" t="s">
        <v>113</v>
      </c>
      <c r="D38" s="106" t="s">
        <v>79</v>
      </c>
      <c r="E38" s="271">
        <f t="shared" si="29"/>
        <v>0</v>
      </c>
      <c r="F38" s="104">
        <v>3</v>
      </c>
      <c r="G38" s="103">
        <v>5</v>
      </c>
      <c r="H38" s="46">
        <v>0</v>
      </c>
      <c r="I38" s="46">
        <v>0</v>
      </c>
      <c r="J38" s="46">
        <f t="shared" si="30"/>
        <v>3</v>
      </c>
      <c r="K38" s="47">
        <f t="shared" ca="1" si="6"/>
        <v>1</v>
      </c>
      <c r="L38" s="46">
        <f t="shared" ca="1" si="31"/>
        <v>4</v>
      </c>
      <c r="M38" s="59">
        <v>20</v>
      </c>
      <c r="N38" s="60" t="str">
        <f t="shared" ca="1" si="23"/>
        <v>ý</v>
      </c>
      <c r="O38" s="269"/>
    </row>
    <row r="39" spans="1:15" x14ac:dyDescent="0.3">
      <c r="A39" s="109" t="s">
        <v>268</v>
      </c>
      <c r="B39" s="63" t="s">
        <v>269</v>
      </c>
      <c r="C39" s="44" t="s">
        <v>270</v>
      </c>
      <c r="D39" s="110" t="s">
        <v>79</v>
      </c>
      <c r="E39" s="109">
        <v>3</v>
      </c>
      <c r="F39" s="108">
        <v>8</v>
      </c>
      <c r="G39" s="107">
        <v>2</v>
      </c>
      <c r="H39" s="44">
        <v>0</v>
      </c>
      <c r="I39" s="44">
        <v>0</v>
      </c>
      <c r="J39" s="44">
        <f t="shared" si="30"/>
        <v>11</v>
      </c>
      <c r="K39" s="45">
        <f t="shared" ca="1" si="6"/>
        <v>7</v>
      </c>
      <c r="L39" s="44">
        <f t="shared" ca="1" si="31"/>
        <v>18</v>
      </c>
      <c r="M39" s="58">
        <v>20</v>
      </c>
      <c r="N39" s="61" t="str">
        <f t="shared" ca="1" si="23"/>
        <v>ý</v>
      </c>
      <c r="O39" s="156"/>
    </row>
    <row r="40" spans="1:15" x14ac:dyDescent="0.3">
      <c r="A40" s="109" t="s">
        <v>268</v>
      </c>
      <c r="B40" s="63" t="s">
        <v>271</v>
      </c>
      <c r="C40" s="44" t="s">
        <v>272</v>
      </c>
      <c r="D40" s="110" t="s">
        <v>79</v>
      </c>
      <c r="E40" s="109">
        <v>3</v>
      </c>
      <c r="F40" s="108">
        <v>8</v>
      </c>
      <c r="G40" s="107">
        <v>2</v>
      </c>
      <c r="H40" s="44">
        <v>0</v>
      </c>
      <c r="I40" s="44">
        <v>0</v>
      </c>
      <c r="J40" s="44">
        <f t="shared" si="30"/>
        <v>11</v>
      </c>
      <c r="K40" s="45">
        <f t="shared" ca="1" si="6"/>
        <v>10</v>
      </c>
      <c r="L40" s="44">
        <f t="shared" ca="1" si="31"/>
        <v>21</v>
      </c>
      <c r="M40" s="58">
        <v>20</v>
      </c>
      <c r="N40" s="61" t="str">
        <f t="shared" ca="1" si="23"/>
        <v>ý</v>
      </c>
      <c r="O40" s="63"/>
    </row>
    <row r="41" spans="1:15" x14ac:dyDescent="0.3">
      <c r="A41" s="109" t="s">
        <v>268</v>
      </c>
      <c r="B41" s="63" t="s">
        <v>115</v>
      </c>
      <c r="C41" s="44" t="s">
        <v>273</v>
      </c>
      <c r="D41" s="110" t="s">
        <v>79</v>
      </c>
      <c r="E41" s="109">
        <v>3</v>
      </c>
      <c r="F41" s="108">
        <v>8</v>
      </c>
      <c r="G41" s="107">
        <v>2</v>
      </c>
      <c r="H41" s="44">
        <v>0</v>
      </c>
      <c r="I41" s="44">
        <v>0</v>
      </c>
      <c r="J41" s="44">
        <f t="shared" si="30"/>
        <v>11</v>
      </c>
      <c r="K41" s="45">
        <f t="shared" ca="1" si="6"/>
        <v>2</v>
      </c>
      <c r="L41" s="44">
        <f t="shared" ca="1" si="31"/>
        <v>13</v>
      </c>
      <c r="M41" s="58">
        <v>20</v>
      </c>
      <c r="N41" s="61" t="str">
        <f t="shared" ca="1" si="23"/>
        <v>ý</v>
      </c>
      <c r="O41" s="63"/>
    </row>
    <row r="42" spans="1:15" x14ac:dyDescent="0.3">
      <c r="A42" s="105" t="s">
        <v>268</v>
      </c>
      <c r="B42" s="46" t="s">
        <v>113</v>
      </c>
      <c r="C42" s="46" t="s">
        <v>113</v>
      </c>
      <c r="D42" s="106" t="s">
        <v>79</v>
      </c>
      <c r="E42" s="105">
        <v>3</v>
      </c>
      <c r="F42" s="104">
        <v>8</v>
      </c>
      <c r="G42" s="103">
        <v>2</v>
      </c>
      <c r="H42" s="46">
        <v>0</v>
      </c>
      <c r="I42" s="46">
        <v>0</v>
      </c>
      <c r="J42" s="46">
        <f t="shared" si="30"/>
        <v>11</v>
      </c>
      <c r="K42" s="47">
        <f t="shared" ca="1" si="6"/>
        <v>15</v>
      </c>
      <c r="L42" s="46">
        <f t="shared" ca="1" si="31"/>
        <v>26</v>
      </c>
      <c r="M42" s="59">
        <v>20</v>
      </c>
      <c r="N42" s="60" t="str">
        <f t="shared" ca="1" si="23"/>
        <v>ý</v>
      </c>
      <c r="O42" s="269"/>
    </row>
    <row r="43" spans="1:15" x14ac:dyDescent="0.3">
      <c r="A43" s="177" t="s">
        <v>160</v>
      </c>
      <c r="B43" s="63" t="s">
        <v>278</v>
      </c>
      <c r="C43" s="44" t="s">
        <v>170</v>
      </c>
      <c r="D43" s="110" t="s">
        <v>112</v>
      </c>
      <c r="E43" s="109">
        <v>4</v>
      </c>
      <c r="F43" s="108" t="s">
        <v>289</v>
      </c>
      <c r="G43" s="107" t="s">
        <v>290</v>
      </c>
      <c r="H43" s="44">
        <v>1</v>
      </c>
      <c r="I43" s="44">
        <v>0</v>
      </c>
      <c r="J43" s="44">
        <f t="shared" si="30"/>
        <v>5</v>
      </c>
      <c r="K43" s="45">
        <f t="shared" ca="1" si="6"/>
        <v>11</v>
      </c>
      <c r="L43" s="44">
        <f t="shared" ca="1" si="31"/>
        <v>16</v>
      </c>
      <c r="M43" s="58">
        <v>18</v>
      </c>
      <c r="N43" s="61" t="str">
        <f t="shared" ca="1" si="23"/>
        <v>ý</v>
      </c>
      <c r="O43" s="156"/>
    </row>
    <row r="44" spans="1:15" x14ac:dyDescent="0.3">
      <c r="A44" s="177" t="s">
        <v>160</v>
      </c>
      <c r="B44" s="63" t="s">
        <v>279</v>
      </c>
      <c r="C44" s="44" t="s">
        <v>170</v>
      </c>
      <c r="D44" s="110" t="s">
        <v>112</v>
      </c>
      <c r="E44" s="109">
        <f>E43-5</f>
        <v>-1</v>
      </c>
      <c r="F44" s="108" t="s">
        <v>289</v>
      </c>
      <c r="G44" s="107" t="s">
        <v>290</v>
      </c>
      <c r="H44" s="44">
        <v>1</v>
      </c>
      <c r="I44" s="44">
        <v>0</v>
      </c>
      <c r="J44" s="44">
        <f t="shared" si="30"/>
        <v>0</v>
      </c>
      <c r="K44" s="45">
        <f t="shared" ca="1" si="6"/>
        <v>2</v>
      </c>
      <c r="L44" s="44">
        <f t="shared" ca="1" si="31"/>
        <v>2</v>
      </c>
      <c r="M44" s="58">
        <v>18</v>
      </c>
      <c r="N44" s="61" t="str">
        <f t="shared" ca="1" si="23"/>
        <v>ý</v>
      </c>
      <c r="O44" s="156"/>
    </row>
    <row r="45" spans="1:15" x14ac:dyDescent="0.3">
      <c r="A45" s="177" t="s">
        <v>160</v>
      </c>
      <c r="B45" s="44" t="s">
        <v>280</v>
      </c>
      <c r="C45" s="44" t="s">
        <v>281</v>
      </c>
      <c r="D45" s="110" t="s">
        <v>79</v>
      </c>
      <c r="E45" s="109">
        <v>4</v>
      </c>
      <c r="F45" s="108" t="s">
        <v>289</v>
      </c>
      <c r="G45" s="107" t="s">
        <v>290</v>
      </c>
      <c r="H45" s="44">
        <v>1</v>
      </c>
      <c r="I45" s="44">
        <v>0</v>
      </c>
      <c r="J45" s="44">
        <f t="shared" si="30"/>
        <v>5</v>
      </c>
      <c r="K45" s="45">
        <f t="shared" ca="1" si="6"/>
        <v>6</v>
      </c>
      <c r="L45" s="44">
        <f t="shared" ca="1" si="31"/>
        <v>11</v>
      </c>
      <c r="M45" s="58">
        <v>19</v>
      </c>
      <c r="N45" s="61" t="str">
        <f t="shared" ca="1" si="23"/>
        <v>ý</v>
      </c>
      <c r="O45" s="193"/>
    </row>
    <row r="46" spans="1:15" x14ac:dyDescent="0.3">
      <c r="A46" s="177" t="s">
        <v>160</v>
      </c>
      <c r="B46" s="44" t="s">
        <v>282</v>
      </c>
      <c r="C46" s="44" t="s">
        <v>283</v>
      </c>
      <c r="D46" s="110" t="s">
        <v>112</v>
      </c>
      <c r="E46" s="109">
        <v>4</v>
      </c>
      <c r="F46" s="108" t="s">
        <v>289</v>
      </c>
      <c r="G46" s="107" t="s">
        <v>290</v>
      </c>
      <c r="H46" s="44">
        <v>1</v>
      </c>
      <c r="I46" s="44">
        <v>0</v>
      </c>
      <c r="J46" s="44">
        <f t="shared" si="30"/>
        <v>5</v>
      </c>
      <c r="K46" s="45">
        <f t="shared" ca="1" si="6"/>
        <v>4</v>
      </c>
      <c r="L46" s="44">
        <f t="shared" ca="1" si="31"/>
        <v>9</v>
      </c>
      <c r="M46" s="58">
        <v>19</v>
      </c>
      <c r="N46" s="61" t="str">
        <f t="shared" ca="1" si="23"/>
        <v>ý</v>
      </c>
      <c r="O46" s="193"/>
    </row>
    <row r="47" spans="1:15" x14ac:dyDescent="0.3">
      <c r="A47" s="178" t="s">
        <v>160</v>
      </c>
      <c r="B47" s="46" t="s">
        <v>113</v>
      </c>
      <c r="C47" s="46" t="s">
        <v>113</v>
      </c>
      <c r="D47" s="106" t="s">
        <v>79</v>
      </c>
      <c r="E47" s="105">
        <v>4</v>
      </c>
      <c r="F47" s="104" t="s">
        <v>289</v>
      </c>
      <c r="G47" s="103" t="s">
        <v>290</v>
      </c>
      <c r="H47" s="46">
        <v>1</v>
      </c>
      <c r="I47" s="46">
        <v>0</v>
      </c>
      <c r="J47" s="46">
        <f t="shared" si="30"/>
        <v>5</v>
      </c>
      <c r="K47" s="47">
        <f t="shared" ca="1" si="6"/>
        <v>19</v>
      </c>
      <c r="L47" s="46">
        <f t="shared" ca="1" si="31"/>
        <v>24</v>
      </c>
      <c r="M47" s="59">
        <v>20</v>
      </c>
      <c r="N47" s="60" t="str">
        <f t="shared" ca="1" si="23"/>
        <v>ý</v>
      </c>
      <c r="O47" s="175"/>
    </row>
    <row r="48" spans="1:15" x14ac:dyDescent="0.3">
      <c r="A48" s="177" t="s">
        <v>162</v>
      </c>
      <c r="B48" s="44" t="s">
        <v>284</v>
      </c>
      <c r="C48" s="44" t="s">
        <v>283</v>
      </c>
      <c r="D48" s="110" t="s">
        <v>112</v>
      </c>
      <c r="E48" s="109">
        <v>6</v>
      </c>
      <c r="F48" s="108" t="s">
        <v>290</v>
      </c>
      <c r="G48" s="107" t="s">
        <v>291</v>
      </c>
      <c r="H48" s="44">
        <v>1</v>
      </c>
      <c r="I48" s="44">
        <v>0</v>
      </c>
      <c r="J48" s="44">
        <f t="shared" si="30"/>
        <v>7</v>
      </c>
      <c r="K48" s="45">
        <f t="shared" ca="1" si="6"/>
        <v>14</v>
      </c>
      <c r="L48" s="44">
        <f t="shared" ca="1" si="31"/>
        <v>21</v>
      </c>
      <c r="M48" s="58">
        <v>19</v>
      </c>
      <c r="N48" s="61" t="str">
        <f t="shared" ca="1" si="23"/>
        <v>ý</v>
      </c>
      <c r="O48" s="193"/>
    </row>
    <row r="49" spans="1:15" x14ac:dyDescent="0.3">
      <c r="A49" s="177" t="s">
        <v>162</v>
      </c>
      <c r="B49" s="44" t="s">
        <v>285</v>
      </c>
      <c r="C49" s="44" t="s">
        <v>283</v>
      </c>
      <c r="D49" s="110" t="s">
        <v>112</v>
      </c>
      <c r="E49" s="109">
        <f>E48-5</f>
        <v>1</v>
      </c>
      <c r="F49" s="108" t="s">
        <v>290</v>
      </c>
      <c r="G49" s="107" t="s">
        <v>291</v>
      </c>
      <c r="H49" s="44">
        <v>1</v>
      </c>
      <c r="I49" s="44">
        <v>0</v>
      </c>
      <c r="J49" s="44">
        <f t="shared" si="30"/>
        <v>2</v>
      </c>
      <c r="K49" s="45">
        <f t="shared" ca="1" si="6"/>
        <v>8</v>
      </c>
      <c r="L49" s="44">
        <f t="shared" ca="1" si="31"/>
        <v>10</v>
      </c>
      <c r="M49" s="58">
        <v>19</v>
      </c>
      <c r="N49" s="61" t="str">
        <f t="shared" ca="1" si="23"/>
        <v>ý</v>
      </c>
      <c r="O49" s="193"/>
    </row>
    <row r="50" spans="1:15" x14ac:dyDescent="0.3">
      <c r="A50" s="177" t="s">
        <v>162</v>
      </c>
      <c r="B50" s="44" t="s">
        <v>286</v>
      </c>
      <c r="C50" s="44" t="s">
        <v>287</v>
      </c>
      <c r="D50" s="110" t="s">
        <v>79</v>
      </c>
      <c r="E50" s="109">
        <v>6</v>
      </c>
      <c r="F50" s="108" t="s">
        <v>290</v>
      </c>
      <c r="G50" s="107" t="s">
        <v>291</v>
      </c>
      <c r="H50" s="44">
        <v>1</v>
      </c>
      <c r="I50" s="44">
        <v>0</v>
      </c>
      <c r="J50" s="44">
        <f t="shared" si="30"/>
        <v>7</v>
      </c>
      <c r="K50" s="45">
        <f t="shared" ca="1" si="6"/>
        <v>9</v>
      </c>
      <c r="L50" s="44">
        <f t="shared" ca="1" si="31"/>
        <v>16</v>
      </c>
      <c r="M50" s="58">
        <v>20</v>
      </c>
      <c r="N50" s="61" t="str">
        <f t="shared" ca="1" si="23"/>
        <v>ý</v>
      </c>
      <c r="O50" s="193"/>
    </row>
    <row r="51" spans="1:15" x14ac:dyDescent="0.3">
      <c r="A51" s="177" t="s">
        <v>162</v>
      </c>
      <c r="B51" s="44" t="s">
        <v>286</v>
      </c>
      <c r="C51" s="44" t="s">
        <v>287</v>
      </c>
      <c r="D51" s="110" t="s">
        <v>79</v>
      </c>
      <c r="E51" s="109">
        <v>6</v>
      </c>
      <c r="F51" s="108" t="s">
        <v>290</v>
      </c>
      <c r="G51" s="107" t="s">
        <v>291</v>
      </c>
      <c r="H51" s="44">
        <v>1</v>
      </c>
      <c r="I51" s="44">
        <v>0</v>
      </c>
      <c r="J51" s="44">
        <f t="shared" si="30"/>
        <v>7</v>
      </c>
      <c r="K51" s="45">
        <f t="shared" ca="1" si="6"/>
        <v>3</v>
      </c>
      <c r="L51" s="44">
        <f t="shared" ca="1" si="31"/>
        <v>10</v>
      </c>
      <c r="M51" s="58">
        <v>20</v>
      </c>
      <c r="N51" s="61" t="str">
        <f t="shared" ca="1" si="23"/>
        <v>ý</v>
      </c>
      <c r="O51" s="193"/>
    </row>
    <row r="52" spans="1:15" x14ac:dyDescent="0.3">
      <c r="A52" s="178" t="s">
        <v>162</v>
      </c>
      <c r="B52" s="46" t="s">
        <v>113</v>
      </c>
      <c r="C52" s="46" t="s">
        <v>113</v>
      </c>
      <c r="D52" s="106" t="s">
        <v>79</v>
      </c>
      <c r="E52" s="105">
        <v>6</v>
      </c>
      <c r="F52" s="104" t="s">
        <v>290</v>
      </c>
      <c r="G52" s="103" t="s">
        <v>291</v>
      </c>
      <c r="H52" s="46">
        <v>1</v>
      </c>
      <c r="I52" s="46">
        <v>0</v>
      </c>
      <c r="J52" s="46">
        <f t="shared" si="30"/>
        <v>7</v>
      </c>
      <c r="K52" s="47">
        <f t="shared" ca="1" si="6"/>
        <v>9</v>
      </c>
      <c r="L52" s="46">
        <f t="shared" ca="1" si="31"/>
        <v>16</v>
      </c>
      <c r="M52" s="59">
        <v>20</v>
      </c>
      <c r="N52" s="60" t="str">
        <f t="shared" ca="1" si="23"/>
        <v>ý</v>
      </c>
      <c r="O52" s="175"/>
    </row>
    <row r="53" spans="1:15" x14ac:dyDescent="0.3">
      <c r="A53" s="177" t="s">
        <v>164</v>
      </c>
      <c r="B53" s="44" t="s">
        <v>288</v>
      </c>
      <c r="C53" s="44" t="s">
        <v>170</v>
      </c>
      <c r="D53" s="110" t="s">
        <v>79</v>
      </c>
      <c r="E53" s="109">
        <v>3</v>
      </c>
      <c r="F53" s="108">
        <v>-1</v>
      </c>
      <c r="G53" s="107" t="s">
        <v>291</v>
      </c>
      <c r="H53" s="44">
        <v>1</v>
      </c>
      <c r="I53" s="44">
        <v>0</v>
      </c>
      <c r="J53" s="44">
        <f t="shared" si="30"/>
        <v>3</v>
      </c>
      <c r="K53" s="45">
        <f t="shared" ca="1" si="6"/>
        <v>2</v>
      </c>
      <c r="L53" s="44">
        <f t="shared" ca="1" si="31"/>
        <v>5</v>
      </c>
      <c r="M53" s="58">
        <v>20</v>
      </c>
      <c r="N53" s="61" t="str">
        <f t="shared" ca="1" si="23"/>
        <v>ý</v>
      </c>
      <c r="O53" s="193"/>
    </row>
    <row r="54" spans="1:15" x14ac:dyDescent="0.3">
      <c r="A54" s="177" t="s">
        <v>164</v>
      </c>
      <c r="B54" s="44" t="s">
        <v>282</v>
      </c>
      <c r="C54" s="44" t="s">
        <v>283</v>
      </c>
      <c r="D54" s="110" t="s">
        <v>112</v>
      </c>
      <c r="E54" s="109">
        <v>3</v>
      </c>
      <c r="F54" s="108">
        <v>-1</v>
      </c>
      <c r="G54" s="107" t="s">
        <v>291</v>
      </c>
      <c r="H54" s="44">
        <v>1</v>
      </c>
      <c r="I54" s="44">
        <v>0</v>
      </c>
      <c r="J54" s="44">
        <f t="shared" si="30"/>
        <v>4</v>
      </c>
      <c r="K54" s="45">
        <f t="shared" ca="1" si="6"/>
        <v>12</v>
      </c>
      <c r="L54" s="44">
        <f t="shared" ca="1" si="31"/>
        <v>16</v>
      </c>
      <c r="M54" s="58">
        <v>19</v>
      </c>
      <c r="N54" s="61" t="str">
        <f t="shared" ca="1" si="23"/>
        <v>ý</v>
      </c>
      <c r="O54" s="193"/>
    </row>
    <row r="55" spans="1:15" x14ac:dyDescent="0.3">
      <c r="A55" s="177" t="s">
        <v>164</v>
      </c>
      <c r="B55" s="44" t="s">
        <v>280</v>
      </c>
      <c r="C55" s="44" t="s">
        <v>281</v>
      </c>
      <c r="D55" s="110" t="s">
        <v>79</v>
      </c>
      <c r="E55" s="109">
        <v>3</v>
      </c>
      <c r="F55" s="108">
        <v>-1</v>
      </c>
      <c r="G55" s="107" t="s">
        <v>291</v>
      </c>
      <c r="H55" s="44">
        <v>1</v>
      </c>
      <c r="I55" s="44">
        <v>0</v>
      </c>
      <c r="J55" s="44">
        <f t="shared" si="30"/>
        <v>3</v>
      </c>
      <c r="K55" s="45">
        <f t="shared" ca="1" si="6"/>
        <v>11</v>
      </c>
      <c r="L55" s="44">
        <f t="shared" ca="1" si="31"/>
        <v>14</v>
      </c>
      <c r="M55" s="58">
        <v>19</v>
      </c>
      <c r="N55" s="61" t="str">
        <f t="shared" ca="1" si="23"/>
        <v>ý</v>
      </c>
      <c r="O55" s="193"/>
    </row>
    <row r="56" spans="1:15" x14ac:dyDescent="0.3">
      <c r="A56" s="178" t="s">
        <v>164</v>
      </c>
      <c r="B56" s="46" t="s">
        <v>113</v>
      </c>
      <c r="C56" s="46" t="s">
        <v>113</v>
      </c>
      <c r="D56" s="106" t="s">
        <v>79</v>
      </c>
      <c r="E56" s="105">
        <v>3</v>
      </c>
      <c r="F56" s="104">
        <v>-1</v>
      </c>
      <c r="G56" s="103" t="s">
        <v>291</v>
      </c>
      <c r="H56" s="46">
        <v>1</v>
      </c>
      <c r="I56" s="46">
        <v>0</v>
      </c>
      <c r="J56" s="46">
        <f t="shared" si="30"/>
        <v>3</v>
      </c>
      <c r="K56" s="47">
        <f t="shared" ca="1" si="6"/>
        <v>8</v>
      </c>
      <c r="L56" s="46">
        <f t="shared" ca="1" si="31"/>
        <v>11</v>
      </c>
      <c r="M56" s="59">
        <v>20</v>
      </c>
      <c r="N56" s="60" t="str">
        <f t="shared" ca="1" si="23"/>
        <v>ý</v>
      </c>
      <c r="O56" s="175"/>
    </row>
  </sheetData>
  <conditionalFormatting sqref="D2:D56">
    <cfRule type="cellIs" dxfId="11" priority="4" operator="equal">
      <formula>"þ"</formula>
    </cfRule>
  </conditionalFormatting>
  <conditionalFormatting sqref="K2:K5">
    <cfRule type="cellIs" dxfId="10" priority="15" operator="greaterThanOrEqual">
      <formula>M2</formula>
    </cfRule>
  </conditionalFormatting>
  <conditionalFormatting sqref="K6:K22">
    <cfRule type="cellIs" dxfId="9" priority="12" operator="greaterThanOrEqual">
      <formula>$M6</formula>
    </cfRule>
  </conditionalFormatting>
  <conditionalFormatting sqref="K30:K33">
    <cfRule type="cellIs" dxfId="8" priority="11" operator="greaterThanOrEqual">
      <formula>$M30</formula>
    </cfRule>
  </conditionalFormatting>
  <conditionalFormatting sqref="K35:K44">
    <cfRule type="cellIs" dxfId="7" priority="3" operator="greaterThanOrEqual">
      <formula>$M35</formula>
    </cfRule>
  </conditionalFormatting>
  <conditionalFormatting sqref="K45:K46 K48:K51 K53:K55">
    <cfRule type="cellIs" dxfId="6" priority="7" operator="greaterThanOrEqual">
      <formula>M45</formula>
    </cfRule>
  </conditionalFormatting>
  <conditionalFormatting sqref="K47">
    <cfRule type="cellIs" dxfId="5" priority="2" operator="greaterThanOrEqual">
      <formula>$M47</formula>
    </cfRule>
  </conditionalFormatting>
  <conditionalFormatting sqref="K52">
    <cfRule type="cellIs" dxfId="4" priority="1" operator="greaterThanOrEqual">
      <formula>$M52</formula>
    </cfRule>
  </conditionalFormatting>
  <conditionalFormatting sqref="K56">
    <cfRule type="cellIs" dxfId="3" priority="6" operator="greaterThanOrEqual">
      <formula>$M56</formula>
    </cfRule>
  </conditionalFormatting>
  <conditionalFormatting sqref="N2:N56">
    <cfRule type="cellIs" dxfId="2" priority="5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2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20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80" t="s">
        <v>0</v>
      </c>
      <c r="B1" s="80" t="s">
        <v>62</v>
      </c>
      <c r="C1" s="80" t="s">
        <v>37</v>
      </c>
      <c r="D1" s="81" t="s">
        <v>3</v>
      </c>
      <c r="E1" s="80" t="s">
        <v>101</v>
      </c>
      <c r="F1" s="18"/>
      <c r="G1" s="80" t="s">
        <v>0</v>
      </c>
      <c r="H1" s="80" t="s">
        <v>97</v>
      </c>
      <c r="I1" s="80" t="s">
        <v>37</v>
      </c>
      <c r="J1" s="81" t="s">
        <v>3</v>
      </c>
      <c r="K1" s="80" t="s">
        <v>101</v>
      </c>
    </row>
    <row r="2" spans="1:11" x14ac:dyDescent="0.3">
      <c r="A2" s="195" t="s">
        <v>166</v>
      </c>
      <c r="B2" s="5" t="s">
        <v>38</v>
      </c>
      <c r="C2" s="196">
        <v>3</v>
      </c>
      <c r="D2" s="197">
        <f t="shared" ref="D2:D4" ca="1" si="0">RANDBETWEEN(1,20)</f>
        <v>15</v>
      </c>
      <c r="E2" s="196">
        <f t="shared" ref="E2:E4" ca="1" si="1">D2+C2</f>
        <v>18</v>
      </c>
      <c r="G2" s="138" t="s">
        <v>118</v>
      </c>
      <c r="H2" s="5" t="s">
        <v>38</v>
      </c>
      <c r="I2" s="173">
        <v>5</v>
      </c>
      <c r="J2" s="45">
        <f t="shared" ref="J2:J10" ca="1" si="2">RANDBETWEEN(1,20)</f>
        <v>12</v>
      </c>
      <c r="K2" s="44">
        <f t="shared" ref="K2:K4" ca="1" si="3">J2+I2</f>
        <v>17</v>
      </c>
    </row>
    <row r="3" spans="1:11" x14ac:dyDescent="0.3">
      <c r="A3" s="136" t="s">
        <v>166</v>
      </c>
      <c r="B3" s="5" t="s">
        <v>39</v>
      </c>
      <c r="C3" s="44">
        <v>6</v>
      </c>
      <c r="D3" s="45">
        <f t="shared" ca="1" si="0"/>
        <v>18</v>
      </c>
      <c r="E3" s="44">
        <f t="shared" ca="1" si="1"/>
        <v>24</v>
      </c>
      <c r="G3" s="138" t="s">
        <v>118</v>
      </c>
      <c r="H3" s="5" t="s">
        <v>39</v>
      </c>
      <c r="I3" s="173">
        <v>5</v>
      </c>
      <c r="J3" s="45">
        <f t="shared" ca="1" si="2"/>
        <v>15</v>
      </c>
      <c r="K3" s="44">
        <f t="shared" ca="1" si="3"/>
        <v>20</v>
      </c>
    </row>
    <row r="4" spans="1:11" x14ac:dyDescent="0.3">
      <c r="A4" s="137" t="s">
        <v>166</v>
      </c>
      <c r="B4" s="82" t="s">
        <v>40</v>
      </c>
      <c r="C4" s="46">
        <v>3</v>
      </c>
      <c r="D4" s="47">
        <f t="shared" ca="1" si="0"/>
        <v>1</v>
      </c>
      <c r="E4" s="46">
        <f t="shared" ca="1" si="1"/>
        <v>4</v>
      </c>
      <c r="G4" s="139" t="s">
        <v>118</v>
      </c>
      <c r="H4" s="82" t="s">
        <v>40</v>
      </c>
      <c r="I4" s="174">
        <v>1</v>
      </c>
      <c r="J4" s="47">
        <f t="shared" ca="1" si="2"/>
        <v>5</v>
      </c>
      <c r="K4" s="46">
        <f t="shared" ca="1" si="3"/>
        <v>6</v>
      </c>
    </row>
    <row r="5" spans="1:11" x14ac:dyDescent="0.3">
      <c r="A5" s="136"/>
      <c r="B5" s="5" t="s">
        <v>38</v>
      </c>
      <c r="C5" s="144"/>
      <c r="D5" s="45">
        <f t="shared" ref="D5:D13" ca="1" si="4">RANDBETWEEN(1,20)</f>
        <v>7</v>
      </c>
      <c r="E5" s="44">
        <f t="shared" ref="E5:E7" ca="1" si="5">D5+C5</f>
        <v>7</v>
      </c>
      <c r="G5" s="138" t="s">
        <v>134</v>
      </c>
      <c r="H5" s="5" t="s">
        <v>38</v>
      </c>
      <c r="I5" s="173">
        <v>4</v>
      </c>
      <c r="J5" s="45">
        <f ca="1">RANDBETWEEN(1,20)</f>
        <v>20</v>
      </c>
      <c r="K5" s="44">
        <f t="shared" ref="K5:K7" ca="1" si="6">J5+I5</f>
        <v>24</v>
      </c>
    </row>
    <row r="6" spans="1:11" x14ac:dyDescent="0.3">
      <c r="A6" s="136"/>
      <c r="B6" s="5" t="s">
        <v>39</v>
      </c>
      <c r="C6" s="144"/>
      <c r="D6" s="45">
        <f t="shared" ca="1" si="4"/>
        <v>8</v>
      </c>
      <c r="E6" s="44">
        <f t="shared" ca="1" si="5"/>
        <v>8</v>
      </c>
      <c r="G6" s="138" t="s">
        <v>134</v>
      </c>
      <c r="H6" s="5" t="s">
        <v>39</v>
      </c>
      <c r="I6" s="173">
        <v>4</v>
      </c>
      <c r="J6" s="45">
        <f ca="1">RANDBETWEEN(1,20)</f>
        <v>3</v>
      </c>
      <c r="K6" s="44">
        <f t="shared" ca="1" si="6"/>
        <v>7</v>
      </c>
    </row>
    <row r="7" spans="1:11" x14ac:dyDescent="0.3">
      <c r="A7" s="137"/>
      <c r="B7" s="82" t="s">
        <v>40</v>
      </c>
      <c r="C7" s="145"/>
      <c r="D7" s="47">
        <f t="shared" ca="1" si="4"/>
        <v>3</v>
      </c>
      <c r="E7" s="46">
        <f t="shared" ca="1" si="5"/>
        <v>3</v>
      </c>
      <c r="G7" s="139" t="s">
        <v>134</v>
      </c>
      <c r="H7" s="82" t="s">
        <v>40</v>
      </c>
      <c r="I7" s="174">
        <v>3</v>
      </c>
      <c r="J7" s="47">
        <f ca="1">RANDBETWEEN(1,20)</f>
        <v>9</v>
      </c>
      <c r="K7" s="46">
        <f t="shared" ca="1" si="6"/>
        <v>12</v>
      </c>
    </row>
    <row r="8" spans="1:11" x14ac:dyDescent="0.3">
      <c r="A8" s="136"/>
      <c r="B8" s="5" t="s">
        <v>38</v>
      </c>
      <c r="C8" s="144"/>
      <c r="D8" s="45">
        <f t="shared" ca="1" si="4"/>
        <v>2</v>
      </c>
      <c r="E8" s="44">
        <f t="shared" ref="E8:E10" ca="1" si="7">D8+C8</f>
        <v>2</v>
      </c>
      <c r="G8" s="138" t="s">
        <v>122</v>
      </c>
      <c r="H8" s="5" t="s">
        <v>38</v>
      </c>
      <c r="I8" s="173">
        <f>2</f>
        <v>2</v>
      </c>
      <c r="J8" s="45">
        <f t="shared" ca="1" si="2"/>
        <v>13</v>
      </c>
      <c r="K8" s="44">
        <f t="shared" ref="K8:K10" ca="1" si="8">J8+I8</f>
        <v>15</v>
      </c>
    </row>
    <row r="9" spans="1:11" x14ac:dyDescent="0.3">
      <c r="A9" s="136"/>
      <c r="B9" s="5" t="s">
        <v>39</v>
      </c>
      <c r="C9" s="144"/>
      <c r="D9" s="45">
        <f t="shared" ca="1" si="4"/>
        <v>16</v>
      </c>
      <c r="E9" s="44">
        <f t="shared" ca="1" si="7"/>
        <v>16</v>
      </c>
      <c r="G9" s="138" t="s">
        <v>122</v>
      </c>
      <c r="H9" s="5" t="s">
        <v>39</v>
      </c>
      <c r="I9" s="173">
        <f>5</f>
        <v>5</v>
      </c>
      <c r="J9" s="45">
        <f t="shared" ca="1" si="2"/>
        <v>16</v>
      </c>
      <c r="K9" s="44">
        <f t="shared" ca="1" si="8"/>
        <v>21</v>
      </c>
    </row>
    <row r="10" spans="1:11" x14ac:dyDescent="0.3">
      <c r="A10" s="137"/>
      <c r="B10" s="82" t="s">
        <v>40</v>
      </c>
      <c r="C10" s="145"/>
      <c r="D10" s="47">
        <f t="shared" ca="1" si="4"/>
        <v>17</v>
      </c>
      <c r="E10" s="46">
        <f t="shared" ca="1" si="7"/>
        <v>17</v>
      </c>
      <c r="G10" s="139" t="s">
        <v>122</v>
      </c>
      <c r="H10" s="82" t="s">
        <v>40</v>
      </c>
      <c r="I10" s="174">
        <f>8</f>
        <v>8</v>
      </c>
      <c r="J10" s="47">
        <f t="shared" ca="1" si="2"/>
        <v>19</v>
      </c>
      <c r="K10" s="46">
        <f t="shared" ca="1" si="8"/>
        <v>27</v>
      </c>
    </row>
    <row r="11" spans="1:11" x14ac:dyDescent="0.3">
      <c r="A11" s="136"/>
      <c r="B11" s="5" t="s">
        <v>38</v>
      </c>
      <c r="C11" s="144"/>
      <c r="D11" s="45">
        <f t="shared" ca="1" si="4"/>
        <v>20</v>
      </c>
      <c r="E11" s="44">
        <f t="shared" ref="E11:E13" ca="1" si="9">D11+C11</f>
        <v>20</v>
      </c>
      <c r="G11" s="138" t="s">
        <v>120</v>
      </c>
      <c r="H11" s="5" t="s">
        <v>38</v>
      </c>
      <c r="I11" s="173">
        <f>7</f>
        <v>7</v>
      </c>
      <c r="J11" s="45">
        <f t="shared" ref="J11:J22" ca="1" si="10">RANDBETWEEN(1,20)</f>
        <v>9</v>
      </c>
      <c r="K11" s="44">
        <f t="shared" ref="K11:K16" ca="1" si="11">J11+I11</f>
        <v>16</v>
      </c>
    </row>
    <row r="12" spans="1:11" x14ac:dyDescent="0.3">
      <c r="A12" s="136"/>
      <c r="B12" s="5" t="s">
        <v>39</v>
      </c>
      <c r="C12" s="144"/>
      <c r="D12" s="45">
        <f t="shared" ca="1" si="4"/>
        <v>6</v>
      </c>
      <c r="E12" s="44">
        <f t="shared" ca="1" si="9"/>
        <v>6</v>
      </c>
      <c r="G12" s="138" t="s">
        <v>120</v>
      </c>
      <c r="H12" s="5" t="s">
        <v>39</v>
      </c>
      <c r="I12" s="173">
        <f>4</f>
        <v>4</v>
      </c>
      <c r="J12" s="45">
        <f t="shared" ca="1" si="10"/>
        <v>16</v>
      </c>
      <c r="K12" s="44">
        <f t="shared" ca="1" si="11"/>
        <v>20</v>
      </c>
    </row>
    <row r="13" spans="1:11" x14ac:dyDescent="0.3">
      <c r="A13" s="137"/>
      <c r="B13" s="82" t="s">
        <v>40</v>
      </c>
      <c r="C13" s="145"/>
      <c r="D13" s="47">
        <f t="shared" ca="1" si="4"/>
        <v>9</v>
      </c>
      <c r="E13" s="46">
        <f t="shared" ca="1" si="9"/>
        <v>9</v>
      </c>
      <c r="G13" s="139" t="s">
        <v>120</v>
      </c>
      <c r="H13" s="82" t="s">
        <v>40</v>
      </c>
      <c r="I13" s="174">
        <f>5</f>
        <v>5</v>
      </c>
      <c r="J13" s="47">
        <f t="shared" ca="1" si="10"/>
        <v>4</v>
      </c>
      <c r="K13" s="46">
        <f t="shared" ca="1" si="11"/>
        <v>9</v>
      </c>
    </row>
    <row r="14" spans="1:11" x14ac:dyDescent="0.3">
      <c r="G14" s="138" t="s">
        <v>173</v>
      </c>
      <c r="H14" s="5" t="s">
        <v>38</v>
      </c>
      <c r="I14" s="173">
        <v>5</v>
      </c>
      <c r="J14" s="45">
        <f t="shared" ca="1" si="10"/>
        <v>1</v>
      </c>
      <c r="K14" s="44">
        <f t="shared" ca="1" si="11"/>
        <v>6</v>
      </c>
    </row>
    <row r="15" spans="1:11" x14ac:dyDescent="0.3">
      <c r="G15" s="138" t="s">
        <v>173</v>
      </c>
      <c r="H15" s="5" t="s">
        <v>39</v>
      </c>
      <c r="I15" s="173">
        <v>5</v>
      </c>
      <c r="J15" s="45">
        <f t="shared" ca="1" si="10"/>
        <v>11</v>
      </c>
      <c r="K15" s="44">
        <f t="shared" ca="1" si="11"/>
        <v>16</v>
      </c>
    </row>
    <row r="16" spans="1:11" x14ac:dyDescent="0.3">
      <c r="G16" s="139" t="s">
        <v>173</v>
      </c>
      <c r="H16" s="82" t="s">
        <v>40</v>
      </c>
      <c r="I16" s="174">
        <v>1</v>
      </c>
      <c r="J16" s="47">
        <f t="shared" ca="1" si="10"/>
        <v>8</v>
      </c>
      <c r="K16" s="46">
        <f t="shared" ca="1" si="11"/>
        <v>9</v>
      </c>
    </row>
    <row r="17" spans="7:11" x14ac:dyDescent="0.3">
      <c r="G17" s="138" t="s">
        <v>276</v>
      </c>
      <c r="H17" s="5" t="s">
        <v>38</v>
      </c>
      <c r="I17" s="173">
        <v>10</v>
      </c>
      <c r="J17" s="45">
        <f t="shared" ca="1" si="10"/>
        <v>7</v>
      </c>
      <c r="K17" s="44">
        <f t="shared" ref="K17:K19" ca="1" si="12">J17+I17</f>
        <v>17</v>
      </c>
    </row>
    <row r="18" spans="7:11" x14ac:dyDescent="0.3">
      <c r="G18" s="138" t="s">
        <v>276</v>
      </c>
      <c r="H18" s="5" t="s">
        <v>39</v>
      </c>
      <c r="I18" s="173">
        <v>8</v>
      </c>
      <c r="J18" s="45">
        <f t="shared" ca="1" si="10"/>
        <v>12</v>
      </c>
      <c r="K18" s="44">
        <f t="shared" ca="1" si="12"/>
        <v>20</v>
      </c>
    </row>
    <row r="19" spans="7:11" x14ac:dyDescent="0.3">
      <c r="G19" s="139" t="s">
        <v>276</v>
      </c>
      <c r="H19" s="82" t="s">
        <v>40</v>
      </c>
      <c r="I19" s="174">
        <v>8</v>
      </c>
      <c r="J19" s="47">
        <f t="shared" ca="1" si="10"/>
        <v>1</v>
      </c>
      <c r="K19" s="46">
        <f t="shared" ca="1" si="12"/>
        <v>9</v>
      </c>
    </row>
    <row r="20" spans="7:11" x14ac:dyDescent="0.3">
      <c r="G20" s="138" t="s">
        <v>277</v>
      </c>
      <c r="H20" s="5" t="s">
        <v>38</v>
      </c>
      <c r="I20" s="173">
        <v>7</v>
      </c>
      <c r="J20" s="45">
        <f t="shared" ca="1" si="10"/>
        <v>3</v>
      </c>
      <c r="K20" s="44">
        <f t="shared" ref="K20:K22" ca="1" si="13">J20+I20</f>
        <v>10</v>
      </c>
    </row>
    <row r="21" spans="7:11" x14ac:dyDescent="0.3">
      <c r="G21" s="138" t="s">
        <v>277</v>
      </c>
      <c r="H21" s="5" t="s">
        <v>39</v>
      </c>
      <c r="I21" s="173">
        <v>0</v>
      </c>
      <c r="J21" s="45">
        <f t="shared" ca="1" si="10"/>
        <v>12</v>
      </c>
      <c r="K21" s="44">
        <f t="shared" ca="1" si="13"/>
        <v>12</v>
      </c>
    </row>
    <row r="22" spans="7:11" x14ac:dyDescent="0.3">
      <c r="G22" s="139" t="s">
        <v>277</v>
      </c>
      <c r="H22" s="82" t="s">
        <v>40</v>
      </c>
      <c r="I22" s="174">
        <v>1</v>
      </c>
      <c r="J22" s="47">
        <f t="shared" ca="1" si="10"/>
        <v>14</v>
      </c>
      <c r="K22" s="46">
        <f t="shared" ca="1" si="13"/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51"/>
  <sheetViews>
    <sheetView showGridLines="0" tabSelected="1" zoomScaleNormal="100" workbookViewId="0">
      <pane xSplit="1" ySplit="1" topLeftCell="F16" activePane="bottomRight" state="frozen"/>
      <selection pane="topRight"/>
      <selection pane="bottomLeft"/>
      <selection pane="bottomRight" activeCell="AD26" sqref="AD26"/>
    </sheetView>
  </sheetViews>
  <sheetFormatPr defaultColWidth="9.69921875" defaultRowHeight="15.6" x14ac:dyDescent="0.3"/>
  <cols>
    <col min="1" max="1" width="22.19921875" style="1" bestFit="1" customWidth="1"/>
    <col min="2" max="2" width="5.69921875" style="1" customWidth="1"/>
    <col min="3" max="3" width="11.09765625" style="1" bestFit="1" customWidth="1"/>
    <col min="4" max="4" width="5" style="1" bestFit="1" customWidth="1"/>
    <col min="5" max="5" width="5.8984375" style="1" bestFit="1" customWidth="1"/>
    <col min="6" max="6" width="9.796875" style="1" bestFit="1" customWidth="1"/>
    <col min="7" max="7" width="6.09765625" style="1" bestFit="1" customWidth="1"/>
    <col min="8" max="8" width="12.59765625" style="48" bestFit="1" customWidth="1"/>
    <col min="9" max="9" width="2.8984375" style="48" bestFit="1" customWidth="1"/>
    <col min="10" max="10" width="7.19921875" style="48" bestFit="1" customWidth="1"/>
    <col min="11" max="11" width="7.296875" style="48" bestFit="1" customWidth="1"/>
    <col min="12" max="12" width="7" style="48" bestFit="1" customWidth="1"/>
    <col min="13" max="13" width="4.796875" style="48" bestFit="1" customWidth="1"/>
    <col min="14" max="14" width="4.69921875" style="48" bestFit="1" customWidth="1"/>
    <col min="15" max="15" width="8" style="5" bestFit="1" customWidth="1"/>
    <col min="16" max="16" width="5.3984375" style="48" bestFit="1" customWidth="1"/>
    <col min="17" max="17" width="5" style="48" bestFit="1" customWidth="1"/>
    <col min="18" max="19" width="6.09765625" style="48" bestFit="1" customWidth="1"/>
    <col min="20" max="20" width="5" style="48" bestFit="1" customWidth="1"/>
    <col min="21" max="21" width="5.796875" style="48" bestFit="1" customWidth="1"/>
    <col min="22" max="22" width="6.69921875" style="48" bestFit="1" customWidth="1"/>
    <col min="23" max="23" width="9" style="48" bestFit="1" customWidth="1"/>
    <col min="24" max="24" width="7.796875" style="48" bestFit="1" customWidth="1"/>
    <col min="25" max="25" width="8.796875" style="48" bestFit="1" customWidth="1"/>
    <col min="26" max="26" width="5.69921875" style="48" bestFit="1" customWidth="1"/>
    <col min="27" max="27" width="7.3984375" style="48" bestFit="1" customWidth="1"/>
    <col min="28" max="28" width="4.3984375" style="48" bestFit="1" customWidth="1"/>
    <col min="29" max="29" width="6.69921875" style="48" hidden="1" customWidth="1"/>
    <col min="30" max="30" width="7.59765625" style="48" bestFit="1" customWidth="1"/>
    <col min="31" max="31" width="1.59765625" style="48" customWidth="1"/>
    <col min="32" max="16384" width="9.69921875" style="48"/>
  </cols>
  <sheetData>
    <row r="1" spans="1:32" s="16" customFormat="1" ht="32.4" thickTop="1" thickBot="1" x14ac:dyDescent="0.35">
      <c r="A1" s="30" t="s">
        <v>0</v>
      </c>
      <c r="B1" s="134" t="s">
        <v>98</v>
      </c>
      <c r="C1" s="227" t="s">
        <v>186</v>
      </c>
      <c r="D1" s="179" t="s">
        <v>42</v>
      </c>
      <c r="E1" s="180" t="s">
        <v>41</v>
      </c>
      <c r="F1" s="181" t="s">
        <v>43</v>
      </c>
      <c r="G1" s="42" t="s">
        <v>64</v>
      </c>
      <c r="H1" s="40" t="s">
        <v>44</v>
      </c>
      <c r="I1" s="41"/>
      <c r="J1" s="29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5" t="s">
        <v>68</v>
      </c>
      <c r="R1" s="49" t="s">
        <v>65</v>
      </c>
      <c r="S1" s="26" t="s">
        <v>52</v>
      </c>
      <c r="T1" s="27" t="s">
        <v>53</v>
      </c>
      <c r="U1" s="28" t="s">
        <v>66</v>
      </c>
      <c r="V1" s="23" t="s">
        <v>69</v>
      </c>
      <c r="W1" s="31" t="s">
        <v>54</v>
      </c>
      <c r="X1" s="32" t="s">
        <v>55</v>
      </c>
      <c r="Y1" s="35" t="s">
        <v>56</v>
      </c>
      <c r="Z1" s="50" t="s">
        <v>67</v>
      </c>
      <c r="AA1" s="36" t="s">
        <v>57</v>
      </c>
      <c r="AB1" s="34" t="s">
        <v>58</v>
      </c>
      <c r="AC1" s="32" t="s">
        <v>59</v>
      </c>
      <c r="AD1" s="33" t="s">
        <v>60</v>
      </c>
      <c r="AF1" s="226" t="s">
        <v>187</v>
      </c>
    </row>
    <row r="2" spans="1:32" ht="16.2" thickTop="1" x14ac:dyDescent="0.3">
      <c r="A2" s="87" t="s">
        <v>178</v>
      </c>
      <c r="B2" s="135">
        <v>4</v>
      </c>
      <c r="C2" s="219">
        <v>0.2</v>
      </c>
      <c r="D2" s="220">
        <f>12+2+1</f>
        <v>15</v>
      </c>
      <c r="E2" s="102">
        <v>34</v>
      </c>
      <c r="F2" s="188">
        <f>39</f>
        <v>39</v>
      </c>
      <c r="G2" s="89">
        <v>0</v>
      </c>
      <c r="H2" s="209" t="s">
        <v>61</v>
      </c>
      <c r="I2" s="90">
        <v>0</v>
      </c>
      <c r="J2" s="91"/>
      <c r="K2" s="92"/>
      <c r="L2" s="200" t="s">
        <v>184</v>
      </c>
      <c r="M2" s="201" t="s">
        <v>185</v>
      </c>
      <c r="N2" s="190" t="s">
        <v>185</v>
      </c>
      <c r="O2" s="131" t="s">
        <v>185</v>
      </c>
      <c r="P2" s="191" t="s">
        <v>185</v>
      </c>
      <c r="Q2" s="257"/>
      <c r="R2" s="222"/>
      <c r="S2" s="241" t="s">
        <v>95</v>
      </c>
      <c r="T2" s="96"/>
      <c r="U2" s="97"/>
      <c r="V2" s="98"/>
      <c r="W2" s="84"/>
      <c r="X2" s="85">
        <f t="shared" ref="X2:X27" si="0">SUM(J2:V2)</f>
        <v>0</v>
      </c>
      <c r="Y2" s="99"/>
      <c r="Z2" s="100"/>
      <c r="AA2" s="101"/>
      <c r="AB2" s="86">
        <v>171</v>
      </c>
      <c r="AC2" s="53">
        <f t="shared" ref="AC2:AC33" si="1">SUM(AA2:AB2)-(X2+Y2)</f>
        <v>171</v>
      </c>
      <c r="AD2" s="130">
        <f t="shared" ref="AD2:AD33" si="2">SMALL(AB2:AC2,1)+Z2</f>
        <v>171</v>
      </c>
      <c r="AF2" s="223">
        <v>26</v>
      </c>
    </row>
    <row r="3" spans="1:32" x14ac:dyDescent="0.3">
      <c r="A3" s="87" t="s">
        <v>179</v>
      </c>
      <c r="B3" s="135">
        <v>4</v>
      </c>
      <c r="C3" s="219">
        <v>0.2</v>
      </c>
      <c r="D3" s="220">
        <f>17+2+1+2</f>
        <v>22</v>
      </c>
      <c r="E3" s="102">
        <f>F3-8</f>
        <v>28</v>
      </c>
      <c r="F3" s="188">
        <f>29+2+2+1+2</f>
        <v>36</v>
      </c>
      <c r="G3" s="89">
        <v>0</v>
      </c>
      <c r="H3" s="209" t="s">
        <v>61</v>
      </c>
      <c r="I3" s="90">
        <v>0</v>
      </c>
      <c r="J3" s="91"/>
      <c r="K3" s="92"/>
      <c r="L3" s="200" t="s">
        <v>184</v>
      </c>
      <c r="M3" s="201" t="s">
        <v>185</v>
      </c>
      <c r="N3" s="190" t="s">
        <v>185</v>
      </c>
      <c r="O3" s="131" t="s">
        <v>185</v>
      </c>
      <c r="P3" s="191" t="s">
        <v>185</v>
      </c>
      <c r="Q3" s="257"/>
      <c r="R3" s="222"/>
      <c r="S3" s="241" t="s">
        <v>95</v>
      </c>
      <c r="T3" s="96"/>
      <c r="U3" s="97"/>
      <c r="V3" s="98"/>
      <c r="W3" s="84"/>
      <c r="X3" s="85">
        <f t="shared" si="0"/>
        <v>0</v>
      </c>
      <c r="Y3" s="99"/>
      <c r="Z3" s="100"/>
      <c r="AA3" s="101"/>
      <c r="AB3" s="268">
        <f>168-5</f>
        <v>163</v>
      </c>
      <c r="AC3" s="53">
        <f t="shared" si="1"/>
        <v>163</v>
      </c>
      <c r="AD3" s="130">
        <f t="shared" si="2"/>
        <v>163</v>
      </c>
      <c r="AF3" s="223">
        <v>26</v>
      </c>
    </row>
    <row r="4" spans="1:32" x14ac:dyDescent="0.3">
      <c r="A4" s="87" t="s">
        <v>180</v>
      </c>
      <c r="B4" s="87">
        <v>4</v>
      </c>
      <c r="C4" s="219">
        <v>0</v>
      </c>
      <c r="D4" s="220">
        <f>16</f>
        <v>16</v>
      </c>
      <c r="E4" s="225">
        <f>F4-5</f>
        <v>33</v>
      </c>
      <c r="F4" s="188">
        <f>34+4</f>
        <v>38</v>
      </c>
      <c r="G4" s="89">
        <v>0</v>
      </c>
      <c r="H4" s="209" t="s">
        <v>61</v>
      </c>
      <c r="I4" s="90">
        <v>0</v>
      </c>
      <c r="J4" s="91"/>
      <c r="K4" s="92"/>
      <c r="L4" s="200" t="s">
        <v>184</v>
      </c>
      <c r="M4" s="201" t="s">
        <v>185</v>
      </c>
      <c r="N4" s="190" t="s">
        <v>185</v>
      </c>
      <c r="O4" s="131" t="s">
        <v>185</v>
      </c>
      <c r="P4" s="191" t="s">
        <v>185</v>
      </c>
      <c r="Q4" s="257">
        <v>27</v>
      </c>
      <c r="R4" s="260" t="s">
        <v>95</v>
      </c>
      <c r="S4" s="241" t="s">
        <v>95</v>
      </c>
      <c r="T4" s="96"/>
      <c r="U4" s="97"/>
      <c r="V4" s="98"/>
      <c r="W4" s="84"/>
      <c r="X4" s="85">
        <f t="shared" si="0"/>
        <v>27</v>
      </c>
      <c r="Y4" s="99"/>
      <c r="Z4" s="100"/>
      <c r="AA4" s="101"/>
      <c r="AB4" s="86">
        <v>168</v>
      </c>
      <c r="AC4" s="53">
        <f t="shared" si="1"/>
        <v>141</v>
      </c>
      <c r="AD4" s="130">
        <f t="shared" si="2"/>
        <v>141</v>
      </c>
      <c r="AF4" s="223">
        <v>26</v>
      </c>
    </row>
    <row r="5" spans="1:32" x14ac:dyDescent="0.3">
      <c r="A5" s="87" t="s">
        <v>181</v>
      </c>
      <c r="B5" s="87">
        <v>3</v>
      </c>
      <c r="C5" s="219">
        <v>0.4</v>
      </c>
      <c r="D5" s="220">
        <f>14+2</f>
        <v>16</v>
      </c>
      <c r="E5" s="225">
        <f>35</f>
        <v>35</v>
      </c>
      <c r="F5" s="188">
        <f>35+3</f>
        <v>38</v>
      </c>
      <c r="G5" s="89">
        <v>0</v>
      </c>
      <c r="H5" s="209" t="s">
        <v>61</v>
      </c>
      <c r="I5" s="90">
        <v>0</v>
      </c>
      <c r="J5" s="91"/>
      <c r="K5" s="92"/>
      <c r="L5" s="200" t="s">
        <v>184</v>
      </c>
      <c r="M5" s="201" t="s">
        <v>185</v>
      </c>
      <c r="N5" s="190" t="s">
        <v>185</v>
      </c>
      <c r="O5" s="131" t="s">
        <v>185</v>
      </c>
      <c r="P5" s="191" t="s">
        <v>185</v>
      </c>
      <c r="Q5" s="257"/>
      <c r="R5" s="222"/>
      <c r="S5" s="241" t="s">
        <v>95</v>
      </c>
      <c r="T5" s="96"/>
      <c r="U5" s="97"/>
      <c r="V5" s="98"/>
      <c r="W5" s="84"/>
      <c r="X5" s="85">
        <f t="shared" si="0"/>
        <v>0</v>
      </c>
      <c r="Y5" s="99"/>
      <c r="Z5" s="100"/>
      <c r="AA5" s="101"/>
      <c r="AB5" s="86">
        <v>234</v>
      </c>
      <c r="AC5" s="53">
        <f t="shared" si="1"/>
        <v>234</v>
      </c>
      <c r="AD5" s="130">
        <f t="shared" si="2"/>
        <v>234</v>
      </c>
      <c r="AF5" s="223">
        <v>26</v>
      </c>
    </row>
    <row r="6" spans="1:32" x14ac:dyDescent="0.3">
      <c r="A6" s="171" t="s">
        <v>182</v>
      </c>
      <c r="B6" s="171">
        <v>3</v>
      </c>
      <c r="C6" s="219">
        <v>0</v>
      </c>
      <c r="D6" s="83">
        <v>15</v>
      </c>
      <c r="E6" s="102">
        <v>16</v>
      </c>
      <c r="F6" s="88">
        <v>23</v>
      </c>
      <c r="G6" s="89">
        <v>0</v>
      </c>
      <c r="H6" s="209" t="s">
        <v>61</v>
      </c>
      <c r="I6" s="90">
        <v>0</v>
      </c>
      <c r="J6" s="91"/>
      <c r="K6" s="92"/>
      <c r="L6" s="200" t="s">
        <v>147</v>
      </c>
      <c r="M6" s="201"/>
      <c r="N6" s="190"/>
      <c r="O6" s="131"/>
      <c r="P6" s="191"/>
      <c r="Q6" s="257"/>
      <c r="R6" s="222"/>
      <c r="S6" s="241" t="s">
        <v>95</v>
      </c>
      <c r="T6" s="96"/>
      <c r="U6" s="97"/>
      <c r="V6" s="98"/>
      <c r="W6" s="84"/>
      <c r="X6" s="85">
        <f t="shared" si="0"/>
        <v>0</v>
      </c>
      <c r="Y6" s="99"/>
      <c r="Z6" s="100"/>
      <c r="AA6" s="101"/>
      <c r="AB6" s="86">
        <v>90</v>
      </c>
      <c r="AC6" s="53">
        <f t="shared" si="1"/>
        <v>90</v>
      </c>
      <c r="AD6" s="130">
        <f t="shared" si="2"/>
        <v>90</v>
      </c>
      <c r="AF6" s="223">
        <v>26</v>
      </c>
    </row>
    <row r="7" spans="1:32" x14ac:dyDescent="0.3">
      <c r="A7" s="171" t="s">
        <v>183</v>
      </c>
      <c r="B7" s="171">
        <v>3</v>
      </c>
      <c r="C7" s="219">
        <v>0</v>
      </c>
      <c r="D7" s="83">
        <v>11</v>
      </c>
      <c r="E7" s="102">
        <v>37</v>
      </c>
      <c r="F7" s="88">
        <v>37</v>
      </c>
      <c r="G7" s="89">
        <v>0</v>
      </c>
      <c r="H7" s="209" t="s">
        <v>61</v>
      </c>
      <c r="I7" s="90">
        <v>0</v>
      </c>
      <c r="J7" s="91">
        <v>58</v>
      </c>
      <c r="K7" s="92"/>
      <c r="L7" s="200" t="s">
        <v>95</v>
      </c>
      <c r="M7" s="201"/>
      <c r="N7" s="190"/>
      <c r="O7" s="131"/>
      <c r="P7" s="191"/>
      <c r="Q7" s="257">
        <v>8</v>
      </c>
      <c r="R7" s="222"/>
      <c r="S7" s="264"/>
      <c r="T7" s="265" t="s">
        <v>95</v>
      </c>
      <c r="U7" s="97"/>
      <c r="V7" s="98">
        <v>74</v>
      </c>
      <c r="W7" s="84"/>
      <c r="X7" s="85">
        <f t="shared" si="0"/>
        <v>140</v>
      </c>
      <c r="Y7" s="99"/>
      <c r="Z7" s="100"/>
      <c r="AA7" s="101"/>
      <c r="AB7" s="86">
        <v>135</v>
      </c>
      <c r="AC7" s="53">
        <f t="shared" si="1"/>
        <v>-5</v>
      </c>
      <c r="AD7" s="130">
        <f t="shared" si="2"/>
        <v>-5</v>
      </c>
      <c r="AF7" s="223"/>
    </row>
    <row r="8" spans="1:32" x14ac:dyDescent="0.3">
      <c r="A8" s="87" t="s">
        <v>96</v>
      </c>
      <c r="B8" s="87">
        <v>2</v>
      </c>
      <c r="C8" s="219">
        <v>0</v>
      </c>
      <c r="D8" s="83">
        <v>16</v>
      </c>
      <c r="E8" s="146">
        <f>15+4</f>
        <v>19</v>
      </c>
      <c r="F8" s="188">
        <f>18+4</f>
        <v>22</v>
      </c>
      <c r="G8" s="89">
        <v>0</v>
      </c>
      <c r="H8" s="256" t="s">
        <v>61</v>
      </c>
      <c r="I8" s="199">
        <v>0</v>
      </c>
      <c r="J8" s="91"/>
      <c r="K8" s="92"/>
      <c r="L8" s="93"/>
      <c r="M8" s="132"/>
      <c r="N8" s="238"/>
      <c r="O8" s="203" t="s">
        <v>111</v>
      </c>
      <c r="P8" s="204"/>
      <c r="Q8" s="258"/>
      <c r="R8" s="259" t="s">
        <v>95</v>
      </c>
      <c r="S8" s="262" t="s">
        <v>95</v>
      </c>
      <c r="T8" s="96"/>
      <c r="U8" s="97"/>
      <c r="V8" s="98"/>
      <c r="W8" s="84"/>
      <c r="X8" s="85">
        <f t="shared" si="0"/>
        <v>0</v>
      </c>
      <c r="Y8" s="208"/>
      <c r="Z8" s="100"/>
      <c r="AA8" s="101"/>
      <c r="AB8" s="268">
        <f>53-5</f>
        <v>48</v>
      </c>
      <c r="AC8" s="53">
        <f t="shared" si="1"/>
        <v>48</v>
      </c>
      <c r="AD8" s="130">
        <f t="shared" si="2"/>
        <v>48</v>
      </c>
      <c r="AF8" s="223">
        <v>26</v>
      </c>
    </row>
    <row r="9" spans="1:32" x14ac:dyDescent="0.3">
      <c r="A9" s="87" t="s">
        <v>103</v>
      </c>
      <c r="B9" s="87">
        <v>2</v>
      </c>
      <c r="C9" s="219">
        <v>0</v>
      </c>
      <c r="D9" s="220">
        <f>13+3</f>
        <v>16</v>
      </c>
      <c r="E9" s="102">
        <v>21</v>
      </c>
      <c r="F9" s="188">
        <f>23+3</f>
        <v>26</v>
      </c>
      <c r="G9" s="89">
        <v>0</v>
      </c>
      <c r="H9" s="129" t="s">
        <v>61</v>
      </c>
      <c r="I9" s="90">
        <v>0</v>
      </c>
      <c r="J9" s="210"/>
      <c r="K9" s="92"/>
      <c r="L9" s="93"/>
      <c r="M9" s="132"/>
      <c r="N9" s="238">
        <v>31</v>
      </c>
      <c r="O9" s="203" t="s">
        <v>110</v>
      </c>
      <c r="P9" s="204"/>
      <c r="Q9" s="258"/>
      <c r="R9" s="259" t="s">
        <v>95</v>
      </c>
      <c r="S9" s="262" t="s">
        <v>95</v>
      </c>
      <c r="T9" s="213"/>
      <c r="U9" s="97"/>
      <c r="V9" s="98"/>
      <c r="W9" s="84"/>
      <c r="X9" s="85">
        <f t="shared" si="0"/>
        <v>31</v>
      </c>
      <c r="Y9" s="99"/>
      <c r="Z9" s="100"/>
      <c r="AA9" s="214"/>
      <c r="AB9" s="86">
        <v>79</v>
      </c>
      <c r="AC9" s="53">
        <f t="shared" si="1"/>
        <v>48</v>
      </c>
      <c r="AD9" s="130">
        <f t="shared" si="2"/>
        <v>48</v>
      </c>
      <c r="AF9" s="223">
        <v>26</v>
      </c>
    </row>
    <row r="10" spans="1:32" x14ac:dyDescent="0.3">
      <c r="A10" s="171" t="s">
        <v>120</v>
      </c>
      <c r="B10" s="171">
        <v>2</v>
      </c>
      <c r="C10" s="219">
        <v>0</v>
      </c>
      <c r="D10" s="83">
        <f>13</f>
        <v>13</v>
      </c>
      <c r="E10" s="102">
        <v>21</v>
      </c>
      <c r="F10" s="88">
        <f>23</f>
        <v>23</v>
      </c>
      <c r="G10" s="89">
        <v>0</v>
      </c>
      <c r="H10" s="129" t="s">
        <v>61</v>
      </c>
      <c r="I10" s="90">
        <v>0</v>
      </c>
      <c r="J10" s="210"/>
      <c r="K10" s="92"/>
      <c r="L10" s="93"/>
      <c r="M10" s="132"/>
      <c r="N10" s="238"/>
      <c r="O10" s="203" t="s">
        <v>147</v>
      </c>
      <c r="P10" s="204"/>
      <c r="Q10" s="258"/>
      <c r="R10" s="259" t="s">
        <v>95</v>
      </c>
      <c r="S10" s="263"/>
      <c r="T10" s="213"/>
      <c r="U10" s="97"/>
      <c r="V10" s="98"/>
      <c r="W10" s="84"/>
      <c r="X10" s="85">
        <f t="shared" si="0"/>
        <v>0</v>
      </c>
      <c r="Y10" s="99"/>
      <c r="Z10" s="100"/>
      <c r="AA10" s="214"/>
      <c r="AB10" s="86">
        <v>70</v>
      </c>
      <c r="AC10" s="53">
        <f t="shared" si="1"/>
        <v>70</v>
      </c>
      <c r="AD10" s="130">
        <f t="shared" si="2"/>
        <v>70</v>
      </c>
      <c r="AF10" s="223">
        <v>26</v>
      </c>
    </row>
    <row r="11" spans="1:32" x14ac:dyDescent="0.3">
      <c r="A11" s="267" t="s">
        <v>122</v>
      </c>
      <c r="B11" s="267">
        <v>2</v>
      </c>
      <c r="C11" s="219">
        <v>0</v>
      </c>
      <c r="D11" s="83">
        <v>14</v>
      </c>
      <c r="E11" s="102">
        <v>17</v>
      </c>
      <c r="F11" s="88">
        <v>21</v>
      </c>
      <c r="G11" s="89">
        <v>0</v>
      </c>
      <c r="H11" s="129" t="s">
        <v>61</v>
      </c>
      <c r="I11" s="90">
        <v>0</v>
      </c>
      <c r="J11" s="210"/>
      <c r="K11" s="216"/>
      <c r="L11" s="93"/>
      <c r="M11" s="132"/>
      <c r="N11" s="221" t="s">
        <v>95</v>
      </c>
      <c r="O11" s="203"/>
      <c r="P11" s="266" t="s">
        <v>95</v>
      </c>
      <c r="Q11" s="258"/>
      <c r="R11" s="259" t="s">
        <v>95</v>
      </c>
      <c r="S11" s="262" t="s">
        <v>95</v>
      </c>
      <c r="T11" s="213"/>
      <c r="U11" s="217"/>
      <c r="V11" s="218"/>
      <c r="W11" s="84"/>
      <c r="X11" s="85">
        <f t="shared" si="0"/>
        <v>0</v>
      </c>
      <c r="Y11" s="208"/>
      <c r="Z11" s="100"/>
      <c r="AA11" s="214"/>
      <c r="AB11" s="86">
        <v>55</v>
      </c>
      <c r="AC11" s="53">
        <f t="shared" si="1"/>
        <v>55</v>
      </c>
      <c r="AD11" s="130">
        <f t="shared" si="2"/>
        <v>55</v>
      </c>
      <c r="AF11" s="223"/>
    </row>
    <row r="12" spans="1:32" x14ac:dyDescent="0.3">
      <c r="A12" s="171" t="s">
        <v>134</v>
      </c>
      <c r="B12" s="171">
        <v>2</v>
      </c>
      <c r="C12" s="219">
        <v>0</v>
      </c>
      <c r="D12" s="83">
        <v>12</v>
      </c>
      <c r="E12" s="102">
        <v>14</v>
      </c>
      <c r="F12" s="88">
        <v>16</v>
      </c>
      <c r="G12" s="89">
        <v>0</v>
      </c>
      <c r="H12" s="129" t="s">
        <v>61</v>
      </c>
      <c r="I12" s="90">
        <v>0</v>
      </c>
      <c r="J12" s="210"/>
      <c r="K12" s="216"/>
      <c r="L12" s="93"/>
      <c r="M12" s="132"/>
      <c r="N12" s="238"/>
      <c r="O12" s="212"/>
      <c r="P12" s="204"/>
      <c r="Q12" s="258"/>
      <c r="R12" s="259" t="s">
        <v>95</v>
      </c>
      <c r="S12" s="263"/>
      <c r="T12" s="213"/>
      <c r="U12" s="217"/>
      <c r="V12" s="218"/>
      <c r="W12" s="84"/>
      <c r="X12" s="85">
        <f t="shared" si="0"/>
        <v>0</v>
      </c>
      <c r="Y12" s="208"/>
      <c r="Z12" s="100"/>
      <c r="AA12" s="214"/>
      <c r="AB12" s="86">
        <v>13</v>
      </c>
      <c r="AC12" s="53">
        <f t="shared" si="1"/>
        <v>13</v>
      </c>
      <c r="AD12" s="130">
        <f t="shared" si="2"/>
        <v>13</v>
      </c>
      <c r="AF12" s="223">
        <v>26</v>
      </c>
    </row>
    <row r="13" spans="1:32" x14ac:dyDescent="0.3">
      <c r="A13" s="171" t="s">
        <v>160</v>
      </c>
      <c r="B13" s="171">
        <v>1</v>
      </c>
      <c r="C13" s="219">
        <v>0</v>
      </c>
      <c r="D13" s="83">
        <f>11</f>
        <v>11</v>
      </c>
      <c r="E13" s="225">
        <f>15+2</f>
        <v>17</v>
      </c>
      <c r="F13" s="188">
        <f>16+2</f>
        <v>18</v>
      </c>
      <c r="G13" s="89">
        <v>0</v>
      </c>
      <c r="H13" s="198" t="s">
        <v>61</v>
      </c>
      <c r="I13" s="199">
        <v>0</v>
      </c>
      <c r="J13" s="210"/>
      <c r="K13" s="216">
        <v>90</v>
      </c>
      <c r="L13" s="211"/>
      <c r="M13" s="132"/>
      <c r="N13" s="202"/>
      <c r="O13" s="212"/>
      <c r="P13" s="204"/>
      <c r="Q13" s="205"/>
      <c r="R13" s="206" t="s">
        <v>95</v>
      </c>
      <c r="S13" s="207" t="s">
        <v>95</v>
      </c>
      <c r="T13" s="213"/>
      <c r="U13" s="217"/>
      <c r="V13" s="218"/>
      <c r="W13" s="84"/>
      <c r="X13" s="85">
        <f t="shared" si="0"/>
        <v>90</v>
      </c>
      <c r="Y13" s="208"/>
      <c r="Z13" s="100"/>
      <c r="AA13" s="214"/>
      <c r="AB13" s="86">
        <v>29</v>
      </c>
      <c r="AC13" s="53">
        <f t="shared" si="1"/>
        <v>-61</v>
      </c>
      <c r="AD13" s="130">
        <f t="shared" si="2"/>
        <v>-61</v>
      </c>
      <c r="AF13" s="223"/>
    </row>
    <row r="14" spans="1:32" x14ac:dyDescent="0.3">
      <c r="A14" s="171" t="s">
        <v>162</v>
      </c>
      <c r="B14" s="171">
        <v>1</v>
      </c>
      <c r="C14" s="219">
        <v>0</v>
      </c>
      <c r="D14" s="83">
        <v>13</v>
      </c>
      <c r="E14" s="102">
        <v>15</v>
      </c>
      <c r="F14" s="88">
        <v>18</v>
      </c>
      <c r="G14" s="89">
        <v>0</v>
      </c>
      <c r="H14" s="198" t="s">
        <v>61</v>
      </c>
      <c r="I14" s="199">
        <v>0</v>
      </c>
      <c r="J14" s="210"/>
      <c r="K14" s="216">
        <v>139</v>
      </c>
      <c r="L14" s="211"/>
      <c r="M14" s="132"/>
      <c r="N14" s="202"/>
      <c r="O14" s="212"/>
      <c r="P14" s="204"/>
      <c r="Q14" s="205"/>
      <c r="R14" s="206" t="s">
        <v>95</v>
      </c>
      <c r="S14" s="207" t="s">
        <v>95</v>
      </c>
      <c r="T14" s="213"/>
      <c r="U14" s="217"/>
      <c r="V14" s="218"/>
      <c r="W14" s="84"/>
      <c r="X14" s="85">
        <f t="shared" si="0"/>
        <v>139</v>
      </c>
      <c r="Y14" s="208"/>
      <c r="Z14" s="100"/>
      <c r="AA14" s="214">
        <v>36</v>
      </c>
      <c r="AB14" s="268">
        <f>42+12</f>
        <v>54</v>
      </c>
      <c r="AC14" s="53">
        <f t="shared" si="1"/>
        <v>-49</v>
      </c>
      <c r="AD14" s="130">
        <f t="shared" si="2"/>
        <v>-49</v>
      </c>
      <c r="AF14" s="223"/>
    </row>
    <row r="15" spans="1:32" x14ac:dyDescent="0.3">
      <c r="A15" s="171" t="s">
        <v>164</v>
      </c>
      <c r="B15" s="171">
        <v>1</v>
      </c>
      <c r="C15" s="219">
        <v>0</v>
      </c>
      <c r="D15" s="83">
        <v>13</v>
      </c>
      <c r="E15" s="102">
        <v>14</v>
      </c>
      <c r="F15" s="88">
        <v>17</v>
      </c>
      <c r="G15" s="89">
        <v>0</v>
      </c>
      <c r="H15" s="198" t="s">
        <v>61</v>
      </c>
      <c r="I15" s="199">
        <v>0</v>
      </c>
      <c r="J15" s="210"/>
      <c r="K15" s="216">
        <v>64</v>
      </c>
      <c r="L15" s="211"/>
      <c r="M15" s="132"/>
      <c r="N15" s="202"/>
      <c r="O15" s="212"/>
      <c r="P15" s="204"/>
      <c r="Q15" s="205"/>
      <c r="R15" s="206" t="s">
        <v>95</v>
      </c>
      <c r="S15" s="207" t="s">
        <v>95</v>
      </c>
      <c r="T15" s="96"/>
      <c r="U15" s="217"/>
      <c r="V15" s="218"/>
      <c r="W15" s="84"/>
      <c r="X15" s="85">
        <f t="shared" si="0"/>
        <v>64</v>
      </c>
      <c r="Y15" s="208"/>
      <c r="Z15" s="100"/>
      <c r="AA15" s="214"/>
      <c r="AB15" s="86">
        <v>29</v>
      </c>
      <c r="AC15" s="53">
        <f t="shared" si="1"/>
        <v>-35</v>
      </c>
      <c r="AD15" s="130">
        <f t="shared" si="2"/>
        <v>-35</v>
      </c>
      <c r="AF15" s="223"/>
    </row>
    <row r="16" spans="1:32" x14ac:dyDescent="0.3">
      <c r="A16" s="171" t="s">
        <v>174</v>
      </c>
      <c r="B16" s="171">
        <v>1</v>
      </c>
      <c r="C16" s="219">
        <v>0</v>
      </c>
      <c r="D16" s="83">
        <v>8</v>
      </c>
      <c r="E16" s="102">
        <v>17</v>
      </c>
      <c r="F16" s="88">
        <v>17</v>
      </c>
      <c r="G16" s="89">
        <v>0</v>
      </c>
      <c r="H16" s="198" t="s">
        <v>61</v>
      </c>
      <c r="I16" s="199">
        <v>0</v>
      </c>
      <c r="J16" s="210">
        <v>8</v>
      </c>
      <c r="K16" s="216"/>
      <c r="L16" s="211"/>
      <c r="M16" s="132"/>
      <c r="N16" s="202"/>
      <c r="O16" s="212"/>
      <c r="P16" s="204"/>
      <c r="Q16" s="205"/>
      <c r="R16" s="206"/>
      <c r="S16" s="207"/>
      <c r="T16" s="96"/>
      <c r="U16" s="217"/>
      <c r="V16" s="218">
        <v>27</v>
      </c>
      <c r="W16" s="84"/>
      <c r="X16" s="85">
        <f t="shared" si="0"/>
        <v>35</v>
      </c>
      <c r="Y16" s="208"/>
      <c r="Z16" s="100"/>
      <c r="AA16" s="214"/>
      <c r="AB16" s="86">
        <v>30</v>
      </c>
      <c r="AC16" s="53">
        <f t="shared" si="1"/>
        <v>-5</v>
      </c>
      <c r="AD16" s="130">
        <f t="shared" si="2"/>
        <v>-5</v>
      </c>
      <c r="AF16" s="223"/>
    </row>
    <row r="17" spans="1:32" x14ac:dyDescent="0.3">
      <c r="A17" s="171" t="s">
        <v>175</v>
      </c>
      <c r="B17" s="171">
        <v>1</v>
      </c>
      <c r="C17" s="219">
        <v>0</v>
      </c>
      <c r="D17" s="83">
        <v>8</v>
      </c>
      <c r="E17" s="102">
        <v>17</v>
      </c>
      <c r="F17" s="88">
        <v>17</v>
      </c>
      <c r="G17" s="89">
        <v>0</v>
      </c>
      <c r="H17" s="198" t="s">
        <v>61</v>
      </c>
      <c r="I17" s="199">
        <v>0</v>
      </c>
      <c r="J17" s="210">
        <v>16</v>
      </c>
      <c r="K17" s="216"/>
      <c r="L17" s="211"/>
      <c r="M17" s="132"/>
      <c r="N17" s="202"/>
      <c r="O17" s="212"/>
      <c r="P17" s="204"/>
      <c r="Q17" s="205">
        <v>5</v>
      </c>
      <c r="R17" s="206"/>
      <c r="S17" s="207"/>
      <c r="T17" s="96"/>
      <c r="U17" s="217"/>
      <c r="V17" s="218">
        <v>20</v>
      </c>
      <c r="W17" s="84"/>
      <c r="X17" s="85">
        <f t="shared" si="0"/>
        <v>41</v>
      </c>
      <c r="Y17" s="208"/>
      <c r="Z17" s="100"/>
      <c r="AA17" s="214"/>
      <c r="AB17" s="86">
        <v>30</v>
      </c>
      <c r="AC17" s="53">
        <f t="shared" si="1"/>
        <v>-11</v>
      </c>
      <c r="AD17" s="130">
        <f t="shared" si="2"/>
        <v>-11</v>
      </c>
      <c r="AF17" s="223"/>
    </row>
    <row r="18" spans="1:32" x14ac:dyDescent="0.3">
      <c r="A18" s="171" t="s">
        <v>176</v>
      </c>
      <c r="B18" s="171">
        <v>1</v>
      </c>
      <c r="C18" s="219">
        <v>0</v>
      </c>
      <c r="D18" s="83">
        <v>8</v>
      </c>
      <c r="E18" s="102">
        <v>17</v>
      </c>
      <c r="F18" s="88">
        <v>17</v>
      </c>
      <c r="G18" s="89">
        <v>0</v>
      </c>
      <c r="H18" s="198" t="s">
        <v>61</v>
      </c>
      <c r="I18" s="199">
        <v>0</v>
      </c>
      <c r="J18" s="210"/>
      <c r="K18" s="216"/>
      <c r="L18" s="211"/>
      <c r="M18" s="132"/>
      <c r="N18" s="202"/>
      <c r="O18" s="212">
        <v>13</v>
      </c>
      <c r="P18" s="204"/>
      <c r="Q18" s="205"/>
      <c r="R18" s="206"/>
      <c r="S18" s="207"/>
      <c r="T18" s="96"/>
      <c r="U18" s="217"/>
      <c r="V18" s="218">
        <v>18</v>
      </c>
      <c r="W18" s="84"/>
      <c r="X18" s="85">
        <f t="shared" si="0"/>
        <v>31</v>
      </c>
      <c r="Y18" s="208"/>
      <c r="Z18" s="100"/>
      <c r="AA18" s="214"/>
      <c r="AB18" s="86">
        <v>30</v>
      </c>
      <c r="AC18" s="53">
        <f t="shared" si="1"/>
        <v>-1</v>
      </c>
      <c r="AD18" s="130">
        <f t="shared" si="2"/>
        <v>-1</v>
      </c>
      <c r="AF18" s="223"/>
    </row>
    <row r="19" spans="1:32" x14ac:dyDescent="0.3">
      <c r="A19" s="171" t="s">
        <v>177</v>
      </c>
      <c r="B19" s="171">
        <v>1</v>
      </c>
      <c r="C19" s="219">
        <v>0</v>
      </c>
      <c r="D19" s="83">
        <v>8</v>
      </c>
      <c r="E19" s="102">
        <v>17</v>
      </c>
      <c r="F19" s="88">
        <v>17</v>
      </c>
      <c r="G19" s="89">
        <v>0</v>
      </c>
      <c r="H19" s="198" t="s">
        <v>61</v>
      </c>
      <c r="I19" s="199">
        <v>0</v>
      </c>
      <c r="J19" s="210"/>
      <c r="K19" s="216"/>
      <c r="L19" s="211"/>
      <c r="M19" s="132"/>
      <c r="N19" s="202"/>
      <c r="O19" s="212"/>
      <c r="P19" s="204"/>
      <c r="Q19" s="205"/>
      <c r="R19" s="206"/>
      <c r="S19" s="207"/>
      <c r="T19" s="96"/>
      <c r="U19" s="217"/>
      <c r="V19" s="218">
        <v>35</v>
      </c>
      <c r="W19" s="84"/>
      <c r="X19" s="85">
        <f t="shared" si="0"/>
        <v>35</v>
      </c>
      <c r="Y19" s="208"/>
      <c r="Z19" s="100"/>
      <c r="AA19" s="214"/>
      <c r="AB19" s="86">
        <v>30</v>
      </c>
      <c r="AC19" s="53">
        <f t="shared" si="1"/>
        <v>-5</v>
      </c>
      <c r="AD19" s="130">
        <f t="shared" si="2"/>
        <v>-5</v>
      </c>
      <c r="AF19" s="223"/>
    </row>
    <row r="20" spans="1:32" x14ac:dyDescent="0.3">
      <c r="A20" s="87" t="s">
        <v>154</v>
      </c>
      <c r="B20" s="87">
        <v>1</v>
      </c>
      <c r="C20" s="219">
        <v>0</v>
      </c>
      <c r="D20" s="83">
        <v>11</v>
      </c>
      <c r="E20" s="225">
        <v>14</v>
      </c>
      <c r="F20" s="188">
        <v>16</v>
      </c>
      <c r="G20" s="89">
        <v>0</v>
      </c>
      <c r="H20" s="198" t="s">
        <v>61</v>
      </c>
      <c r="I20" s="199">
        <v>0</v>
      </c>
      <c r="J20" s="210"/>
      <c r="K20" s="216"/>
      <c r="L20" s="211"/>
      <c r="M20" s="132"/>
      <c r="N20" s="202"/>
      <c r="O20" s="212"/>
      <c r="P20" s="204"/>
      <c r="Q20" s="205"/>
      <c r="R20" s="206" t="s">
        <v>95</v>
      </c>
      <c r="S20" s="207" t="s">
        <v>95</v>
      </c>
      <c r="T20" s="96"/>
      <c r="U20" s="217"/>
      <c r="V20" s="218"/>
      <c r="W20" s="84"/>
      <c r="X20" s="85">
        <f t="shared" si="0"/>
        <v>0</v>
      </c>
      <c r="Y20" s="208"/>
      <c r="Z20" s="100"/>
      <c r="AA20" s="214"/>
      <c r="AB20" s="268">
        <f>15-5</f>
        <v>10</v>
      </c>
      <c r="AC20" s="53">
        <f t="shared" si="1"/>
        <v>10</v>
      </c>
      <c r="AD20" s="130">
        <f t="shared" si="2"/>
        <v>10</v>
      </c>
      <c r="AF20" s="223">
        <v>26</v>
      </c>
    </row>
    <row r="21" spans="1:32" x14ac:dyDescent="0.3">
      <c r="A21" s="87" t="s">
        <v>151</v>
      </c>
      <c r="B21" s="87">
        <v>1</v>
      </c>
      <c r="C21" s="219">
        <v>0</v>
      </c>
      <c r="D21" s="83">
        <v>11</v>
      </c>
      <c r="E21" s="102">
        <v>14</v>
      </c>
      <c r="F21" s="88">
        <v>15</v>
      </c>
      <c r="G21" s="89">
        <v>0</v>
      </c>
      <c r="H21" s="198" t="s">
        <v>61</v>
      </c>
      <c r="I21" s="199">
        <v>0</v>
      </c>
      <c r="J21" s="210">
        <v>4</v>
      </c>
      <c r="K21" s="216"/>
      <c r="L21" s="211"/>
      <c r="M21" s="132"/>
      <c r="N21" s="202"/>
      <c r="O21" s="212"/>
      <c r="P21" s="204"/>
      <c r="Q21" s="205"/>
      <c r="R21" s="206" t="s">
        <v>95</v>
      </c>
      <c r="S21" s="215"/>
      <c r="T21" s="265" t="s">
        <v>95</v>
      </c>
      <c r="U21" s="217"/>
      <c r="V21" s="218"/>
      <c r="W21" s="84"/>
      <c r="X21" s="85">
        <f t="shared" si="0"/>
        <v>4</v>
      </c>
      <c r="Y21" s="208"/>
      <c r="Z21" s="100"/>
      <c r="AA21" s="214">
        <v>4</v>
      </c>
      <c r="AB21" s="268">
        <f>35-5</f>
        <v>30</v>
      </c>
      <c r="AC21" s="53">
        <f t="shared" si="1"/>
        <v>30</v>
      </c>
      <c r="AD21" s="130">
        <f t="shared" si="2"/>
        <v>30</v>
      </c>
      <c r="AF21" s="223">
        <v>26</v>
      </c>
    </row>
    <row r="22" spans="1:32" x14ac:dyDescent="0.3">
      <c r="A22" s="87" t="s">
        <v>152</v>
      </c>
      <c r="B22" s="87">
        <v>1</v>
      </c>
      <c r="C22" s="219">
        <v>0</v>
      </c>
      <c r="D22" s="83">
        <v>12</v>
      </c>
      <c r="E22" s="102">
        <v>16</v>
      </c>
      <c r="F22" s="88">
        <v>18</v>
      </c>
      <c r="G22" s="89">
        <v>0</v>
      </c>
      <c r="H22" s="209" t="s">
        <v>61</v>
      </c>
      <c r="I22" s="90">
        <v>0</v>
      </c>
      <c r="J22" s="210"/>
      <c r="K22" s="92"/>
      <c r="L22" s="211"/>
      <c r="M22" s="132"/>
      <c r="N22" s="202"/>
      <c r="O22" s="94"/>
      <c r="P22" s="95"/>
      <c r="Q22" s="205">
        <v>12</v>
      </c>
      <c r="R22" s="260" t="s">
        <v>95</v>
      </c>
      <c r="S22" s="207" t="s">
        <v>95</v>
      </c>
      <c r="T22" s="96"/>
      <c r="U22" s="97"/>
      <c r="V22" s="98"/>
      <c r="W22" s="84"/>
      <c r="X22" s="85">
        <f t="shared" si="0"/>
        <v>12</v>
      </c>
      <c r="Y22" s="99"/>
      <c r="Z22" s="100"/>
      <c r="AA22" s="214"/>
      <c r="AB22" s="268">
        <f>36-5</f>
        <v>31</v>
      </c>
      <c r="AC22" s="53">
        <f t="shared" si="1"/>
        <v>19</v>
      </c>
      <c r="AD22" s="130">
        <f t="shared" si="2"/>
        <v>19</v>
      </c>
      <c r="AF22" s="223">
        <v>26</v>
      </c>
    </row>
    <row r="23" spans="1:32" x14ac:dyDescent="0.3">
      <c r="A23" s="87" t="s">
        <v>149</v>
      </c>
      <c r="B23" s="87">
        <v>1</v>
      </c>
      <c r="C23" s="219">
        <v>0</v>
      </c>
      <c r="D23" s="83">
        <v>9</v>
      </c>
      <c r="E23" s="102">
        <v>10</v>
      </c>
      <c r="F23" s="88">
        <v>10</v>
      </c>
      <c r="G23" s="89">
        <v>0</v>
      </c>
      <c r="H23" s="209" t="s">
        <v>61</v>
      </c>
      <c r="I23" s="90">
        <v>0</v>
      </c>
      <c r="J23" s="210"/>
      <c r="K23" s="216"/>
      <c r="L23" s="211"/>
      <c r="M23" s="132"/>
      <c r="N23" s="202"/>
      <c r="O23" s="94"/>
      <c r="P23" s="95"/>
      <c r="Q23" s="205"/>
      <c r="R23" s="206" t="s">
        <v>95</v>
      </c>
      <c r="S23" s="215"/>
      <c r="T23" s="213"/>
      <c r="U23" s="217"/>
      <c r="V23" s="218"/>
      <c r="W23" s="84"/>
      <c r="X23" s="85">
        <f t="shared" si="0"/>
        <v>0</v>
      </c>
      <c r="Y23" s="208"/>
      <c r="Z23" s="100"/>
      <c r="AA23" s="214"/>
      <c r="AB23" s="86">
        <v>31</v>
      </c>
      <c r="AC23" s="53">
        <f t="shared" si="1"/>
        <v>31</v>
      </c>
      <c r="AD23" s="130">
        <f t="shared" si="2"/>
        <v>31</v>
      </c>
      <c r="AF23" s="223">
        <v>26</v>
      </c>
    </row>
    <row r="24" spans="1:32" x14ac:dyDescent="0.3">
      <c r="A24" s="87" t="s">
        <v>150</v>
      </c>
      <c r="B24" s="87">
        <v>1</v>
      </c>
      <c r="C24" s="219">
        <v>0</v>
      </c>
      <c r="D24" s="83">
        <v>11</v>
      </c>
      <c r="E24" s="102">
        <v>12</v>
      </c>
      <c r="F24" s="88">
        <v>14</v>
      </c>
      <c r="G24" s="89">
        <v>0</v>
      </c>
      <c r="H24" s="209" t="s">
        <v>61</v>
      </c>
      <c r="I24" s="90">
        <v>0</v>
      </c>
      <c r="J24" s="210"/>
      <c r="K24" s="216"/>
      <c r="L24" s="211"/>
      <c r="M24" s="132"/>
      <c r="N24" s="202"/>
      <c r="O24" s="94"/>
      <c r="P24" s="95"/>
      <c r="Q24" s="205"/>
      <c r="R24" s="206" t="s">
        <v>95</v>
      </c>
      <c r="S24" s="207" t="s">
        <v>95</v>
      </c>
      <c r="T24" s="213"/>
      <c r="U24" s="217"/>
      <c r="V24" s="218"/>
      <c r="W24" s="84"/>
      <c r="X24" s="85">
        <f t="shared" si="0"/>
        <v>0</v>
      </c>
      <c r="Y24" s="208"/>
      <c r="Z24" s="100"/>
      <c r="AA24" s="214"/>
      <c r="AB24" s="268">
        <f>30-5</f>
        <v>25</v>
      </c>
      <c r="AC24" s="53">
        <f t="shared" si="1"/>
        <v>25</v>
      </c>
      <c r="AD24" s="130">
        <f t="shared" si="2"/>
        <v>25</v>
      </c>
      <c r="AF24" s="223">
        <v>26</v>
      </c>
    </row>
    <row r="25" spans="1:32" x14ac:dyDescent="0.3">
      <c r="A25" s="171" t="s">
        <v>173</v>
      </c>
      <c r="B25" s="171">
        <v>1</v>
      </c>
      <c r="C25" s="219">
        <v>0</v>
      </c>
      <c r="D25" s="83">
        <v>12</v>
      </c>
      <c r="E25" s="102">
        <v>12</v>
      </c>
      <c r="F25" s="88">
        <v>14</v>
      </c>
      <c r="G25" s="89">
        <v>0</v>
      </c>
      <c r="H25" s="198" t="s">
        <v>61</v>
      </c>
      <c r="I25" s="199">
        <v>0</v>
      </c>
      <c r="J25" s="210"/>
      <c r="K25" s="216"/>
      <c r="L25" s="211"/>
      <c r="M25" s="132"/>
      <c r="N25" s="202"/>
      <c r="O25" s="94"/>
      <c r="P25" s="95"/>
      <c r="Q25" s="205"/>
      <c r="R25" s="206"/>
      <c r="S25" s="207"/>
      <c r="T25" s="213"/>
      <c r="U25" s="217"/>
      <c r="V25" s="218"/>
      <c r="W25" s="84"/>
      <c r="X25" s="85">
        <f t="shared" si="0"/>
        <v>0</v>
      </c>
      <c r="Y25" s="208"/>
      <c r="Z25" s="100"/>
      <c r="AA25" s="214"/>
      <c r="AB25" s="86">
        <v>15</v>
      </c>
      <c r="AC25" s="53">
        <f t="shared" si="1"/>
        <v>15</v>
      </c>
      <c r="AD25" s="130">
        <f t="shared" si="2"/>
        <v>15</v>
      </c>
      <c r="AF25" s="223">
        <v>26</v>
      </c>
    </row>
    <row r="26" spans="1:32" x14ac:dyDescent="0.3">
      <c r="A26" s="147" t="s">
        <v>146</v>
      </c>
      <c r="B26" s="147">
        <v>0</v>
      </c>
      <c r="C26" s="219">
        <v>0</v>
      </c>
      <c r="D26" s="83">
        <v>11</v>
      </c>
      <c r="E26" s="102">
        <v>21</v>
      </c>
      <c r="F26" s="88">
        <v>22</v>
      </c>
      <c r="G26" s="89">
        <v>15</v>
      </c>
      <c r="H26" s="256" t="s">
        <v>144</v>
      </c>
      <c r="I26" s="199">
        <v>5</v>
      </c>
      <c r="J26" s="210">
        <v>119</v>
      </c>
      <c r="K26" s="216">
        <v>139</v>
      </c>
      <c r="L26" s="93"/>
      <c r="M26" s="132"/>
      <c r="N26" s="238"/>
      <c r="O26" s="212"/>
      <c r="P26" s="95"/>
      <c r="Q26" s="258"/>
      <c r="R26" s="261"/>
      <c r="S26" s="263"/>
      <c r="T26" s="213"/>
      <c r="U26" s="217"/>
      <c r="V26" s="218"/>
      <c r="W26" s="84"/>
      <c r="X26" s="85">
        <f t="shared" si="0"/>
        <v>258</v>
      </c>
      <c r="Y26" s="208"/>
      <c r="Z26" s="100"/>
      <c r="AA26" s="214"/>
      <c r="AB26" s="86">
        <v>145</v>
      </c>
      <c r="AC26" s="53">
        <f t="shared" si="1"/>
        <v>-113</v>
      </c>
      <c r="AD26" s="130">
        <f t="shared" si="2"/>
        <v>-113</v>
      </c>
      <c r="AF26" s="223"/>
    </row>
    <row r="27" spans="1:32" x14ac:dyDescent="0.3">
      <c r="A27" s="147" t="s">
        <v>166</v>
      </c>
      <c r="B27" s="147">
        <v>0</v>
      </c>
      <c r="C27" s="219">
        <v>0</v>
      </c>
      <c r="D27" s="83">
        <v>14</v>
      </c>
      <c r="E27" s="102">
        <v>12</v>
      </c>
      <c r="F27" s="88">
        <v>16</v>
      </c>
      <c r="G27" s="89">
        <v>0</v>
      </c>
      <c r="H27" s="198" t="s">
        <v>61</v>
      </c>
      <c r="I27" s="199">
        <v>0</v>
      </c>
      <c r="J27" s="210"/>
      <c r="K27" s="216"/>
      <c r="L27" s="200" t="s">
        <v>172</v>
      </c>
      <c r="M27" s="201" t="s">
        <v>172</v>
      </c>
      <c r="N27" s="202"/>
      <c r="O27" s="203" t="s">
        <v>172</v>
      </c>
      <c r="P27" s="191">
        <v>53</v>
      </c>
      <c r="Q27" s="205"/>
      <c r="R27" s="206"/>
      <c r="S27" s="207"/>
      <c r="T27" s="213"/>
      <c r="U27" s="217"/>
      <c r="V27" s="218"/>
      <c r="W27" s="84"/>
      <c r="X27" s="85">
        <f t="shared" si="0"/>
        <v>53</v>
      </c>
      <c r="Y27" s="208"/>
      <c r="Z27" s="100"/>
      <c r="AA27" s="214"/>
      <c r="AB27" s="86">
        <v>23</v>
      </c>
      <c r="AC27" s="53">
        <f t="shared" si="1"/>
        <v>-30</v>
      </c>
      <c r="AD27" s="130">
        <f t="shared" si="2"/>
        <v>-30</v>
      </c>
      <c r="AF27" s="223"/>
    </row>
    <row r="28" spans="1:32" x14ac:dyDescent="0.3">
      <c r="A28" s="147" t="s">
        <v>223</v>
      </c>
      <c r="B28" s="147">
        <v>0</v>
      </c>
      <c r="C28" s="219">
        <v>0</v>
      </c>
      <c r="D28" s="83">
        <v>22</v>
      </c>
      <c r="E28" s="102">
        <v>22</v>
      </c>
      <c r="F28" s="88">
        <v>27</v>
      </c>
      <c r="G28" s="89">
        <v>0</v>
      </c>
      <c r="H28" s="129" t="s">
        <v>61</v>
      </c>
      <c r="I28" s="90">
        <v>0</v>
      </c>
      <c r="J28" s="91">
        <v>5</v>
      </c>
      <c r="K28" s="92"/>
      <c r="L28" s="200">
        <v>58</v>
      </c>
      <c r="M28" s="201"/>
      <c r="N28" s="221"/>
      <c r="O28" s="131"/>
      <c r="P28" s="191">
        <v>53</v>
      </c>
      <c r="Q28" s="228" t="s">
        <v>95</v>
      </c>
      <c r="R28" s="224"/>
      <c r="S28" s="207" t="s">
        <v>95</v>
      </c>
      <c r="T28" s="96"/>
      <c r="U28" s="97"/>
      <c r="V28" s="98"/>
      <c r="W28" s="84"/>
      <c r="X28" s="85">
        <f t="shared" ref="X28:X51" si="3">SUM(J28:W28)</f>
        <v>116</v>
      </c>
      <c r="Y28" s="208"/>
      <c r="Z28" s="100"/>
      <c r="AA28" s="101"/>
      <c r="AB28" s="86">
        <v>115</v>
      </c>
      <c r="AC28" s="53">
        <f t="shared" si="1"/>
        <v>-1</v>
      </c>
      <c r="AD28" s="130">
        <f t="shared" si="2"/>
        <v>-1</v>
      </c>
      <c r="AF28" s="229"/>
    </row>
    <row r="29" spans="1:32" x14ac:dyDescent="0.3">
      <c r="A29" s="147" t="s">
        <v>189</v>
      </c>
      <c r="B29" s="147">
        <v>0</v>
      </c>
      <c r="C29" s="219">
        <v>0</v>
      </c>
      <c r="D29" s="83">
        <v>15</v>
      </c>
      <c r="E29" s="230">
        <v>16</v>
      </c>
      <c r="F29" s="88">
        <v>20</v>
      </c>
      <c r="G29" s="231">
        <v>0</v>
      </c>
      <c r="H29" s="232" t="s">
        <v>61</v>
      </c>
      <c r="I29" s="233">
        <v>0</v>
      </c>
      <c r="J29" s="234">
        <v>132</v>
      </c>
      <c r="K29" s="235"/>
      <c r="L29" s="236"/>
      <c r="M29" s="237"/>
      <c r="N29" s="238"/>
      <c r="O29" s="94"/>
      <c r="P29" s="191">
        <v>53</v>
      </c>
      <c r="Q29" s="239" t="s">
        <v>95</v>
      </c>
      <c r="R29" s="240"/>
      <c r="S29" s="241" t="s">
        <v>95</v>
      </c>
      <c r="T29" s="242"/>
      <c r="U29" s="243"/>
      <c r="V29" s="244"/>
      <c r="W29" s="84"/>
      <c r="X29" s="245">
        <f t="shared" si="3"/>
        <v>185</v>
      </c>
      <c r="Y29" s="246"/>
      <c r="Z29" s="247"/>
      <c r="AA29" s="248"/>
      <c r="AB29" s="249">
        <v>114</v>
      </c>
      <c r="AC29" s="250">
        <f t="shared" si="1"/>
        <v>-71</v>
      </c>
      <c r="AD29" s="251">
        <f t="shared" si="2"/>
        <v>-71</v>
      </c>
      <c r="AF29" s="229"/>
    </row>
    <row r="30" spans="1:32" x14ac:dyDescent="0.3">
      <c r="A30" s="147" t="s">
        <v>188</v>
      </c>
      <c r="B30" s="147">
        <v>0</v>
      </c>
      <c r="C30" s="219">
        <v>0</v>
      </c>
      <c r="D30" s="188">
        <f>14+1+4</f>
        <v>19</v>
      </c>
      <c r="E30" s="188">
        <f>14+1+4+6</f>
        <v>25</v>
      </c>
      <c r="F30" s="188">
        <f>17+1+4+6</f>
        <v>28</v>
      </c>
      <c r="G30" s="89">
        <v>0</v>
      </c>
      <c r="H30" s="209" t="s">
        <v>61</v>
      </c>
      <c r="I30" s="90">
        <v>0</v>
      </c>
      <c r="J30" s="91"/>
      <c r="K30" s="92">
        <v>117</v>
      </c>
      <c r="L30" s="93"/>
      <c r="M30" s="132"/>
      <c r="N30" s="238"/>
      <c r="O30" s="94"/>
      <c r="P30" s="95"/>
      <c r="Q30" s="252" t="s">
        <v>95</v>
      </c>
      <c r="R30" s="222"/>
      <c r="S30" s="241" t="s">
        <v>95</v>
      </c>
      <c r="T30" s="96"/>
      <c r="U30" s="97"/>
      <c r="V30" s="98"/>
      <c r="W30" s="84"/>
      <c r="X30" s="85">
        <f t="shared" si="3"/>
        <v>117</v>
      </c>
      <c r="Y30" s="99"/>
      <c r="Z30" s="100"/>
      <c r="AA30" s="101"/>
      <c r="AB30" s="253">
        <f>76+30</f>
        <v>106</v>
      </c>
      <c r="AC30" s="53">
        <f t="shared" si="1"/>
        <v>-11</v>
      </c>
      <c r="AD30" s="130">
        <f t="shared" si="2"/>
        <v>-11</v>
      </c>
      <c r="AF30" s="229"/>
    </row>
    <row r="31" spans="1:32" x14ac:dyDescent="0.3">
      <c r="A31" s="147" t="s">
        <v>199</v>
      </c>
      <c r="B31" s="147">
        <v>0</v>
      </c>
      <c r="C31" s="219">
        <v>0</v>
      </c>
      <c r="D31" s="83">
        <v>12</v>
      </c>
      <c r="E31" s="102">
        <v>16</v>
      </c>
      <c r="F31" s="88">
        <v>17</v>
      </c>
      <c r="G31" s="89">
        <v>0</v>
      </c>
      <c r="H31" s="129" t="s">
        <v>61</v>
      </c>
      <c r="I31" s="90">
        <v>0</v>
      </c>
      <c r="J31" s="91"/>
      <c r="K31" s="92"/>
      <c r="L31" s="200">
        <v>63</v>
      </c>
      <c r="M31" s="201"/>
      <c r="N31" s="221"/>
      <c r="O31" s="131"/>
      <c r="P31" s="191"/>
      <c r="Q31" s="228" t="s">
        <v>95</v>
      </c>
      <c r="R31" s="224"/>
      <c r="S31" s="207" t="s">
        <v>95</v>
      </c>
      <c r="T31" s="96"/>
      <c r="U31" s="97"/>
      <c r="V31" s="98"/>
      <c r="W31" s="84"/>
      <c r="X31" s="85">
        <f t="shared" si="3"/>
        <v>63</v>
      </c>
      <c r="Y31" s="208"/>
      <c r="Z31" s="100"/>
      <c r="AA31" s="101"/>
      <c r="AB31" s="86">
        <v>45</v>
      </c>
      <c r="AC31" s="53">
        <f t="shared" si="1"/>
        <v>-18</v>
      </c>
      <c r="AD31" s="130">
        <f t="shared" si="2"/>
        <v>-18</v>
      </c>
      <c r="AF31" s="229"/>
    </row>
    <row r="32" spans="1:32" x14ac:dyDescent="0.3">
      <c r="A32" s="147" t="s">
        <v>200</v>
      </c>
      <c r="B32" s="147">
        <v>0</v>
      </c>
      <c r="C32" s="219">
        <v>0</v>
      </c>
      <c r="D32" s="83">
        <v>17</v>
      </c>
      <c r="E32" s="102">
        <v>14</v>
      </c>
      <c r="F32" s="88">
        <v>17</v>
      </c>
      <c r="G32" s="89">
        <v>0</v>
      </c>
      <c r="H32" s="129" t="s">
        <v>61</v>
      </c>
      <c r="I32" s="90">
        <v>0</v>
      </c>
      <c r="J32" s="91"/>
      <c r="K32" s="92"/>
      <c r="L32" s="200">
        <v>55</v>
      </c>
      <c r="M32" s="201"/>
      <c r="N32" s="221"/>
      <c r="O32" s="131"/>
      <c r="P32" s="191">
        <v>53</v>
      </c>
      <c r="Q32" s="228" t="s">
        <v>95</v>
      </c>
      <c r="R32" s="224"/>
      <c r="S32" s="207" t="s">
        <v>95</v>
      </c>
      <c r="T32" s="96"/>
      <c r="U32" s="97"/>
      <c r="V32" s="98"/>
      <c r="W32" s="84"/>
      <c r="X32" s="85">
        <f t="shared" si="3"/>
        <v>108</v>
      </c>
      <c r="Y32" s="208"/>
      <c r="Z32" s="100"/>
      <c r="AA32" s="101"/>
      <c r="AB32" s="86">
        <v>92</v>
      </c>
      <c r="AC32" s="53">
        <f t="shared" si="1"/>
        <v>-16</v>
      </c>
      <c r="AD32" s="130">
        <f t="shared" si="2"/>
        <v>-16</v>
      </c>
      <c r="AF32" s="229"/>
    </row>
    <row r="33" spans="1:32" x14ac:dyDescent="0.3">
      <c r="A33" s="147" t="s">
        <v>201</v>
      </c>
      <c r="B33" s="147">
        <v>0</v>
      </c>
      <c r="C33" s="219">
        <v>0</v>
      </c>
      <c r="D33" s="83">
        <v>12</v>
      </c>
      <c r="E33" s="102">
        <v>21</v>
      </c>
      <c r="F33" s="88">
        <v>23</v>
      </c>
      <c r="G33" s="89">
        <v>0</v>
      </c>
      <c r="H33" s="129" t="s">
        <v>61</v>
      </c>
      <c r="I33" s="90">
        <v>0</v>
      </c>
      <c r="J33" s="91">
        <v>5</v>
      </c>
      <c r="K33" s="92"/>
      <c r="L33" s="200">
        <v>59</v>
      </c>
      <c r="M33" s="201"/>
      <c r="N33" s="221"/>
      <c r="O33" s="131"/>
      <c r="P33" s="191">
        <v>26</v>
      </c>
      <c r="Q33" s="228" t="s">
        <v>95</v>
      </c>
      <c r="R33" s="224"/>
      <c r="S33" s="207" t="s">
        <v>95</v>
      </c>
      <c r="T33" s="96"/>
      <c r="U33" s="97"/>
      <c r="V33" s="98"/>
      <c r="W33" s="84"/>
      <c r="X33" s="85">
        <f t="shared" si="3"/>
        <v>90</v>
      </c>
      <c r="Y33" s="208"/>
      <c r="Z33" s="100"/>
      <c r="AA33" s="101"/>
      <c r="AB33" s="86">
        <v>98</v>
      </c>
      <c r="AC33" s="53">
        <f t="shared" si="1"/>
        <v>8</v>
      </c>
      <c r="AD33" s="130">
        <f t="shared" si="2"/>
        <v>8</v>
      </c>
      <c r="AF33" s="229"/>
    </row>
    <row r="34" spans="1:32" x14ac:dyDescent="0.3">
      <c r="A34" s="147" t="s">
        <v>202</v>
      </c>
      <c r="B34" s="147">
        <v>0</v>
      </c>
      <c r="C34" s="219">
        <v>0</v>
      </c>
      <c r="D34" s="220">
        <v>13</v>
      </c>
      <c r="E34" s="102">
        <v>17</v>
      </c>
      <c r="F34" s="188">
        <v>20</v>
      </c>
      <c r="G34" s="89">
        <v>0</v>
      </c>
      <c r="H34" s="129" t="s">
        <v>61</v>
      </c>
      <c r="I34" s="90">
        <v>0</v>
      </c>
      <c r="J34" s="91"/>
      <c r="K34" s="92"/>
      <c r="L34" s="200">
        <v>56</v>
      </c>
      <c r="M34" s="201"/>
      <c r="N34" s="221"/>
      <c r="O34" s="131"/>
      <c r="P34" s="191">
        <v>26</v>
      </c>
      <c r="Q34" s="228" t="s">
        <v>95</v>
      </c>
      <c r="R34" s="224"/>
      <c r="S34" s="207" t="s">
        <v>95</v>
      </c>
      <c r="T34" s="96"/>
      <c r="U34" s="97"/>
      <c r="V34" s="98"/>
      <c r="W34" s="84"/>
      <c r="X34" s="85">
        <f t="shared" si="3"/>
        <v>82</v>
      </c>
      <c r="Y34" s="208"/>
      <c r="Z34" s="100"/>
      <c r="AA34" s="101"/>
      <c r="AB34" s="253">
        <f>95+14</f>
        <v>109</v>
      </c>
      <c r="AC34" s="53">
        <f t="shared" ref="AC34:AC51" si="4">SUM(AA34:AB34)-(X34+Y34)</f>
        <v>27</v>
      </c>
      <c r="AD34" s="130">
        <f t="shared" ref="AD34:AD51" si="5">SMALL(AB34:AC34,1)+Z34</f>
        <v>27</v>
      </c>
      <c r="AF34" s="229"/>
    </row>
    <row r="35" spans="1:32" x14ac:dyDescent="0.3">
      <c r="A35" s="147" t="s">
        <v>225</v>
      </c>
      <c r="B35" s="147">
        <v>0</v>
      </c>
      <c r="C35" s="219">
        <v>0</v>
      </c>
      <c r="D35" s="83">
        <v>13</v>
      </c>
      <c r="E35" s="102">
        <v>25</v>
      </c>
      <c r="F35" s="88">
        <v>25</v>
      </c>
      <c r="G35" s="89">
        <v>0</v>
      </c>
      <c r="H35" s="129" t="s">
        <v>61</v>
      </c>
      <c r="I35" s="90">
        <v>0</v>
      </c>
      <c r="J35" s="91"/>
      <c r="K35" s="92"/>
      <c r="L35" s="200"/>
      <c r="M35" s="201"/>
      <c r="N35" s="221"/>
      <c r="O35" s="131"/>
      <c r="P35" s="191">
        <v>53</v>
      </c>
      <c r="Q35" s="228" t="s">
        <v>95</v>
      </c>
      <c r="R35" s="224"/>
      <c r="S35" s="207" t="s">
        <v>95</v>
      </c>
      <c r="T35" s="96"/>
      <c r="U35" s="97"/>
      <c r="V35" s="98">
        <v>84</v>
      </c>
      <c r="W35" s="84"/>
      <c r="X35" s="85">
        <f t="shared" si="3"/>
        <v>137</v>
      </c>
      <c r="Y35" s="208"/>
      <c r="Z35" s="100"/>
      <c r="AA35" s="101"/>
      <c r="AB35" s="86">
        <v>104</v>
      </c>
      <c r="AC35" s="53">
        <f t="shared" si="4"/>
        <v>-33</v>
      </c>
      <c r="AD35" s="130">
        <f t="shared" si="5"/>
        <v>-33</v>
      </c>
      <c r="AF35" s="229"/>
    </row>
    <row r="36" spans="1:32" x14ac:dyDescent="0.3">
      <c r="A36" s="147" t="s">
        <v>203</v>
      </c>
      <c r="B36" s="147">
        <v>0</v>
      </c>
      <c r="C36" s="219">
        <v>0</v>
      </c>
      <c r="D36" s="83">
        <v>10</v>
      </c>
      <c r="E36" s="102">
        <v>10</v>
      </c>
      <c r="F36" s="88">
        <v>10</v>
      </c>
      <c r="G36" s="89">
        <v>0</v>
      </c>
      <c r="H36" s="129" t="s">
        <v>61</v>
      </c>
      <c r="I36" s="90">
        <v>0</v>
      </c>
      <c r="J36" s="91"/>
      <c r="K36" s="92"/>
      <c r="L36" s="200"/>
      <c r="M36" s="201"/>
      <c r="N36" s="221"/>
      <c r="O36" s="131"/>
      <c r="P36" s="191">
        <v>53</v>
      </c>
      <c r="Q36" s="228" t="s">
        <v>95</v>
      </c>
      <c r="R36" s="224"/>
      <c r="S36" s="207" t="s">
        <v>95</v>
      </c>
      <c r="T36" s="96"/>
      <c r="U36" s="97"/>
      <c r="V36" s="98"/>
      <c r="W36" s="84"/>
      <c r="X36" s="85">
        <f t="shared" si="3"/>
        <v>53</v>
      </c>
      <c r="Y36" s="208"/>
      <c r="Z36" s="100"/>
      <c r="AA36" s="101"/>
      <c r="AB36" s="86">
        <v>15</v>
      </c>
      <c r="AC36" s="53">
        <f t="shared" si="4"/>
        <v>-38</v>
      </c>
      <c r="AD36" s="130">
        <f t="shared" si="5"/>
        <v>-38</v>
      </c>
      <c r="AF36" s="229"/>
    </row>
    <row r="37" spans="1:32" x14ac:dyDescent="0.3">
      <c r="A37" s="147" t="s">
        <v>204</v>
      </c>
      <c r="B37" s="147">
        <v>0</v>
      </c>
      <c r="C37" s="219">
        <v>0</v>
      </c>
      <c r="D37" s="83">
        <v>11</v>
      </c>
      <c r="E37" s="102">
        <v>24</v>
      </c>
      <c r="F37" s="88">
        <v>25</v>
      </c>
      <c r="G37" s="89">
        <v>0</v>
      </c>
      <c r="H37" s="129" t="s">
        <v>61</v>
      </c>
      <c r="I37" s="90">
        <v>0</v>
      </c>
      <c r="J37" s="91"/>
      <c r="K37" s="92"/>
      <c r="L37" s="200"/>
      <c r="M37" s="201"/>
      <c r="N37" s="221"/>
      <c r="O37" s="131"/>
      <c r="P37" s="191">
        <v>26</v>
      </c>
      <c r="Q37" s="228" t="s">
        <v>95</v>
      </c>
      <c r="R37" s="224"/>
      <c r="S37" s="207" t="s">
        <v>95</v>
      </c>
      <c r="T37" s="96"/>
      <c r="U37" s="97"/>
      <c r="V37" s="98">
        <v>8</v>
      </c>
      <c r="W37" s="84"/>
      <c r="X37" s="85">
        <f t="shared" si="3"/>
        <v>34</v>
      </c>
      <c r="Y37" s="208"/>
      <c r="Z37" s="100"/>
      <c r="AA37" s="101"/>
      <c r="AB37" s="253">
        <f>145+30</f>
        <v>175</v>
      </c>
      <c r="AC37" s="53">
        <f t="shared" si="4"/>
        <v>141</v>
      </c>
      <c r="AD37" s="130">
        <f t="shared" si="5"/>
        <v>141</v>
      </c>
      <c r="AF37" s="229"/>
    </row>
    <row r="38" spans="1:32" x14ac:dyDescent="0.3">
      <c r="A38" s="147" t="s">
        <v>205</v>
      </c>
      <c r="B38" s="147">
        <v>0</v>
      </c>
      <c r="C38" s="219">
        <v>0</v>
      </c>
      <c r="D38" s="83">
        <v>10</v>
      </c>
      <c r="E38" s="102">
        <v>22</v>
      </c>
      <c r="F38" s="88">
        <v>22</v>
      </c>
      <c r="G38" s="89">
        <v>0</v>
      </c>
      <c r="H38" s="129" t="s">
        <v>61</v>
      </c>
      <c r="I38" s="90">
        <v>0</v>
      </c>
      <c r="J38" s="91"/>
      <c r="K38" s="92"/>
      <c r="L38" s="200">
        <v>72</v>
      </c>
      <c r="M38" s="201"/>
      <c r="N38" s="221"/>
      <c r="O38" s="131"/>
      <c r="P38" s="191"/>
      <c r="Q38" s="228" t="s">
        <v>95</v>
      </c>
      <c r="R38" s="224"/>
      <c r="S38" s="207" t="s">
        <v>95</v>
      </c>
      <c r="T38" s="96"/>
      <c r="U38" s="97"/>
      <c r="V38" s="98"/>
      <c r="W38" s="84"/>
      <c r="X38" s="85">
        <f t="shared" si="3"/>
        <v>72</v>
      </c>
      <c r="Y38" s="208"/>
      <c r="Z38" s="100"/>
      <c r="AA38" s="101"/>
      <c r="AB38" s="86">
        <v>72</v>
      </c>
      <c r="AC38" s="53">
        <f t="shared" si="4"/>
        <v>0</v>
      </c>
      <c r="AD38" s="130">
        <f t="shared" si="5"/>
        <v>0</v>
      </c>
      <c r="AF38" s="229"/>
    </row>
    <row r="39" spans="1:32" x14ac:dyDescent="0.3">
      <c r="A39" s="147" t="s">
        <v>206</v>
      </c>
      <c r="B39" s="147">
        <v>0</v>
      </c>
      <c r="C39" s="219">
        <v>0</v>
      </c>
      <c r="D39" s="83">
        <v>14</v>
      </c>
      <c r="E39" s="102">
        <v>12</v>
      </c>
      <c r="F39" s="88">
        <v>15</v>
      </c>
      <c r="G39" s="89">
        <v>0</v>
      </c>
      <c r="H39" s="129" t="s">
        <v>61</v>
      </c>
      <c r="I39" s="90">
        <v>0</v>
      </c>
      <c r="J39" s="91"/>
      <c r="K39" s="92"/>
      <c r="L39" s="200">
        <v>75</v>
      </c>
      <c r="M39" s="201"/>
      <c r="N39" s="221"/>
      <c r="O39" s="131"/>
      <c r="P39" s="191">
        <v>53</v>
      </c>
      <c r="Q39" s="228" t="s">
        <v>95</v>
      </c>
      <c r="R39" s="224"/>
      <c r="S39" s="207" t="s">
        <v>95</v>
      </c>
      <c r="T39" s="96"/>
      <c r="U39" s="97"/>
      <c r="V39" s="98"/>
      <c r="W39" s="84"/>
      <c r="X39" s="85">
        <f t="shared" si="3"/>
        <v>128</v>
      </c>
      <c r="Y39" s="208"/>
      <c r="Z39" s="100"/>
      <c r="AA39" s="101"/>
      <c r="AB39" s="86">
        <v>109</v>
      </c>
      <c r="AC39" s="53">
        <f t="shared" si="4"/>
        <v>-19</v>
      </c>
      <c r="AD39" s="130">
        <f t="shared" si="5"/>
        <v>-19</v>
      </c>
      <c r="AF39" s="229"/>
    </row>
    <row r="40" spans="1:32" x14ac:dyDescent="0.3">
      <c r="A40" s="147" t="s">
        <v>207</v>
      </c>
      <c r="B40" s="147">
        <v>0</v>
      </c>
      <c r="C40" s="219">
        <v>0</v>
      </c>
      <c r="D40" s="83">
        <v>12</v>
      </c>
      <c r="E40" s="225">
        <v>13</v>
      </c>
      <c r="F40" s="188">
        <v>16</v>
      </c>
      <c r="G40" s="89">
        <v>0</v>
      </c>
      <c r="H40" s="129" t="s">
        <v>61</v>
      </c>
      <c r="I40" s="90">
        <v>0</v>
      </c>
      <c r="J40" s="91"/>
      <c r="K40" s="92"/>
      <c r="L40" s="200">
        <v>71</v>
      </c>
      <c r="M40" s="201"/>
      <c r="N40" s="221"/>
      <c r="O40" s="131"/>
      <c r="P40" s="191"/>
      <c r="Q40" s="228" t="s">
        <v>95</v>
      </c>
      <c r="R40" s="224"/>
      <c r="S40" s="207" t="s">
        <v>95</v>
      </c>
      <c r="T40" s="96"/>
      <c r="U40" s="97"/>
      <c r="V40" s="98"/>
      <c r="W40" s="84"/>
      <c r="X40" s="85">
        <f t="shared" si="3"/>
        <v>71</v>
      </c>
      <c r="Y40" s="208"/>
      <c r="Z40" s="100"/>
      <c r="AA40" s="101"/>
      <c r="AB40" s="86">
        <v>24</v>
      </c>
      <c r="AC40" s="53">
        <f t="shared" si="4"/>
        <v>-47</v>
      </c>
      <c r="AD40" s="130">
        <f t="shared" si="5"/>
        <v>-47</v>
      </c>
      <c r="AF40" s="229"/>
    </row>
    <row r="41" spans="1:32" x14ac:dyDescent="0.3">
      <c r="A41" s="147" t="s">
        <v>208</v>
      </c>
      <c r="B41" s="147">
        <v>0</v>
      </c>
      <c r="C41" s="219">
        <v>0</v>
      </c>
      <c r="D41" s="83">
        <v>13</v>
      </c>
      <c r="E41" s="102">
        <v>18</v>
      </c>
      <c r="F41" s="88">
        <v>18</v>
      </c>
      <c r="G41" s="89">
        <v>0</v>
      </c>
      <c r="H41" s="129" t="s">
        <v>61</v>
      </c>
      <c r="I41" s="90">
        <v>0</v>
      </c>
      <c r="J41" s="91"/>
      <c r="K41" s="92">
        <v>4</v>
      </c>
      <c r="L41" s="200">
        <v>64</v>
      </c>
      <c r="M41" s="201"/>
      <c r="N41" s="221"/>
      <c r="O41" s="131"/>
      <c r="P41" s="191">
        <v>53</v>
      </c>
      <c r="Q41" s="228" t="s">
        <v>95</v>
      </c>
      <c r="R41" s="224"/>
      <c r="S41" s="207" t="s">
        <v>95</v>
      </c>
      <c r="T41" s="96"/>
      <c r="U41" s="97"/>
      <c r="V41" s="98"/>
      <c r="W41" s="84"/>
      <c r="X41" s="85">
        <f t="shared" si="3"/>
        <v>121</v>
      </c>
      <c r="Y41" s="208"/>
      <c r="Z41" s="100"/>
      <c r="AA41" s="101"/>
      <c r="AB41" s="86">
        <v>87</v>
      </c>
      <c r="AC41" s="53">
        <f t="shared" si="4"/>
        <v>-34</v>
      </c>
      <c r="AD41" s="130">
        <f t="shared" si="5"/>
        <v>-34</v>
      </c>
      <c r="AF41" s="229"/>
    </row>
    <row r="42" spans="1:32" x14ac:dyDescent="0.3">
      <c r="A42" s="147" t="s">
        <v>209</v>
      </c>
      <c r="B42" s="147">
        <v>0</v>
      </c>
      <c r="C42" s="219">
        <v>0</v>
      </c>
      <c r="D42" s="83">
        <v>19</v>
      </c>
      <c r="E42" s="102">
        <v>20</v>
      </c>
      <c r="F42" s="88">
        <v>20</v>
      </c>
      <c r="G42" s="89">
        <v>0</v>
      </c>
      <c r="H42" s="129" t="s">
        <v>61</v>
      </c>
      <c r="I42" s="90">
        <v>0</v>
      </c>
      <c r="J42" s="91">
        <v>5</v>
      </c>
      <c r="K42" s="92"/>
      <c r="L42" s="200">
        <v>62</v>
      </c>
      <c r="M42" s="201"/>
      <c r="N42" s="221"/>
      <c r="O42" s="131"/>
      <c r="P42" s="191"/>
      <c r="Q42" s="228" t="s">
        <v>95</v>
      </c>
      <c r="R42" s="224"/>
      <c r="S42" s="207" t="s">
        <v>95</v>
      </c>
      <c r="T42" s="96"/>
      <c r="U42" s="97"/>
      <c r="V42" s="98"/>
      <c r="W42" s="84"/>
      <c r="X42" s="85">
        <f t="shared" si="3"/>
        <v>67</v>
      </c>
      <c r="Y42" s="208"/>
      <c r="Z42" s="100"/>
      <c r="AA42" s="101"/>
      <c r="AB42" s="86">
        <v>51</v>
      </c>
      <c r="AC42" s="53">
        <f t="shared" si="4"/>
        <v>-16</v>
      </c>
      <c r="AD42" s="130">
        <f t="shared" si="5"/>
        <v>-16</v>
      </c>
      <c r="AF42" s="229"/>
    </row>
    <row r="43" spans="1:32" x14ac:dyDescent="0.3">
      <c r="A43" s="147" t="s">
        <v>210</v>
      </c>
      <c r="B43" s="147">
        <v>0</v>
      </c>
      <c r="C43" s="219">
        <v>0</v>
      </c>
      <c r="D43" s="83">
        <v>13</v>
      </c>
      <c r="E43" s="102">
        <v>18</v>
      </c>
      <c r="F43" s="88">
        <v>21</v>
      </c>
      <c r="G43" s="89">
        <v>0</v>
      </c>
      <c r="H43" s="129" t="s">
        <v>61</v>
      </c>
      <c r="I43" s="90">
        <v>0</v>
      </c>
      <c r="J43" s="91"/>
      <c r="K43" s="92"/>
      <c r="L43" s="200"/>
      <c r="M43" s="201"/>
      <c r="N43" s="221"/>
      <c r="O43" s="131"/>
      <c r="P43" s="191">
        <v>53</v>
      </c>
      <c r="Q43" s="228" t="s">
        <v>95</v>
      </c>
      <c r="R43" s="224"/>
      <c r="S43" s="207" t="s">
        <v>95</v>
      </c>
      <c r="T43" s="96"/>
      <c r="U43" s="97"/>
      <c r="V43" s="98"/>
      <c r="W43" s="84"/>
      <c r="X43" s="85">
        <f t="shared" si="3"/>
        <v>53</v>
      </c>
      <c r="Y43" s="208"/>
      <c r="Z43" s="100"/>
      <c r="AA43" s="101"/>
      <c r="AB43" s="86">
        <v>28</v>
      </c>
      <c r="AC43" s="53">
        <f t="shared" si="4"/>
        <v>-25</v>
      </c>
      <c r="AD43" s="130">
        <f t="shared" si="5"/>
        <v>-25</v>
      </c>
      <c r="AF43" s="229"/>
    </row>
    <row r="44" spans="1:32" x14ac:dyDescent="0.3">
      <c r="A44" s="147" t="s">
        <v>211</v>
      </c>
      <c r="B44" s="147">
        <v>0</v>
      </c>
      <c r="C44" s="219">
        <v>0</v>
      </c>
      <c r="D44" s="83">
        <v>13</v>
      </c>
      <c r="E44" s="102">
        <v>18</v>
      </c>
      <c r="F44" s="88">
        <v>21</v>
      </c>
      <c r="G44" s="89">
        <v>0</v>
      </c>
      <c r="H44" s="129" t="s">
        <v>61</v>
      </c>
      <c r="I44" s="90">
        <v>0</v>
      </c>
      <c r="J44" s="91">
        <v>5</v>
      </c>
      <c r="K44" s="92"/>
      <c r="L44" s="200">
        <v>63</v>
      </c>
      <c r="M44" s="201"/>
      <c r="N44" s="221"/>
      <c r="O44" s="131"/>
      <c r="P44" s="191"/>
      <c r="Q44" s="228" t="s">
        <v>95</v>
      </c>
      <c r="R44" s="224"/>
      <c r="S44" s="207" t="s">
        <v>95</v>
      </c>
      <c r="T44" s="96"/>
      <c r="U44" s="97"/>
      <c r="V44" s="98"/>
      <c r="W44" s="84"/>
      <c r="X44" s="85">
        <f t="shared" si="3"/>
        <v>68</v>
      </c>
      <c r="Y44" s="208"/>
      <c r="Z44" s="100"/>
      <c r="AA44" s="101"/>
      <c r="AB44" s="86">
        <v>39</v>
      </c>
      <c r="AC44" s="53">
        <f t="shared" si="4"/>
        <v>-29</v>
      </c>
      <c r="AD44" s="130">
        <f t="shared" si="5"/>
        <v>-29</v>
      </c>
      <c r="AF44" s="229"/>
    </row>
    <row r="45" spans="1:32" x14ac:dyDescent="0.3">
      <c r="A45" s="147" t="s">
        <v>212</v>
      </c>
      <c r="B45" s="147">
        <v>0</v>
      </c>
      <c r="C45" s="219">
        <v>0</v>
      </c>
      <c r="D45" s="83">
        <v>16</v>
      </c>
      <c r="E45" s="102">
        <v>23</v>
      </c>
      <c r="F45" s="88">
        <v>26</v>
      </c>
      <c r="G45" s="89">
        <v>0</v>
      </c>
      <c r="H45" s="129" t="s">
        <v>61</v>
      </c>
      <c r="I45" s="90">
        <v>0</v>
      </c>
      <c r="J45" s="91"/>
      <c r="K45" s="92">
        <v>161</v>
      </c>
      <c r="L45" s="200"/>
      <c r="M45" s="201"/>
      <c r="N45" s="221"/>
      <c r="O45" s="131"/>
      <c r="P45" s="191">
        <v>53</v>
      </c>
      <c r="Q45" s="228" t="s">
        <v>95</v>
      </c>
      <c r="R45" s="224"/>
      <c r="S45" s="207" t="s">
        <v>95</v>
      </c>
      <c r="T45" s="96"/>
      <c r="U45" s="97"/>
      <c r="V45" s="98"/>
      <c r="W45" s="84"/>
      <c r="X45" s="85">
        <f t="shared" si="3"/>
        <v>214</v>
      </c>
      <c r="Y45" s="208"/>
      <c r="Z45" s="100"/>
      <c r="AA45" s="101"/>
      <c r="AB45" s="86">
        <v>105</v>
      </c>
      <c r="AC45" s="53">
        <f t="shared" si="4"/>
        <v>-109</v>
      </c>
      <c r="AD45" s="130">
        <f t="shared" si="5"/>
        <v>-109</v>
      </c>
      <c r="AF45" s="229"/>
    </row>
    <row r="46" spans="1:32" x14ac:dyDescent="0.3">
      <c r="A46" s="147" t="s">
        <v>213</v>
      </c>
      <c r="B46" s="147">
        <v>0</v>
      </c>
      <c r="C46" s="219">
        <v>0</v>
      </c>
      <c r="D46" s="83">
        <v>19</v>
      </c>
      <c r="E46" s="102">
        <v>18</v>
      </c>
      <c r="F46" s="88">
        <v>19</v>
      </c>
      <c r="G46" s="89">
        <v>0</v>
      </c>
      <c r="H46" s="129" t="s">
        <v>61</v>
      </c>
      <c r="I46" s="90">
        <v>0</v>
      </c>
      <c r="J46" s="91"/>
      <c r="K46" s="92"/>
      <c r="L46" s="200">
        <v>65</v>
      </c>
      <c r="M46" s="201"/>
      <c r="N46" s="221"/>
      <c r="O46" s="131"/>
      <c r="P46" s="191"/>
      <c r="Q46" s="228" t="s">
        <v>95</v>
      </c>
      <c r="R46" s="224"/>
      <c r="S46" s="207" t="s">
        <v>95</v>
      </c>
      <c r="T46" s="96"/>
      <c r="U46" s="97"/>
      <c r="V46" s="98"/>
      <c r="W46" s="84"/>
      <c r="X46" s="85">
        <f t="shared" si="3"/>
        <v>65</v>
      </c>
      <c r="Y46" s="208"/>
      <c r="Z46" s="100"/>
      <c r="AA46" s="101"/>
      <c r="AB46" s="86">
        <v>56</v>
      </c>
      <c r="AC46" s="53">
        <f t="shared" si="4"/>
        <v>-9</v>
      </c>
      <c r="AD46" s="130">
        <f t="shared" si="5"/>
        <v>-9</v>
      </c>
      <c r="AF46" s="229"/>
    </row>
    <row r="47" spans="1:32" x14ac:dyDescent="0.3">
      <c r="A47" s="147" t="s">
        <v>214</v>
      </c>
      <c r="B47" s="147">
        <v>0</v>
      </c>
      <c r="C47" s="219">
        <v>0</v>
      </c>
      <c r="D47" s="83">
        <v>14</v>
      </c>
      <c r="E47" s="102">
        <v>20</v>
      </c>
      <c r="F47" s="88">
        <v>24</v>
      </c>
      <c r="G47" s="89">
        <v>27</v>
      </c>
      <c r="H47" s="129" t="s">
        <v>61</v>
      </c>
      <c r="I47" s="90">
        <v>0</v>
      </c>
      <c r="J47" s="91"/>
      <c r="K47" s="92"/>
      <c r="L47" s="200">
        <v>57</v>
      </c>
      <c r="M47" s="201"/>
      <c r="N47" s="221"/>
      <c r="O47" s="131">
        <v>31</v>
      </c>
      <c r="P47" s="191">
        <v>53</v>
      </c>
      <c r="Q47" s="228" t="s">
        <v>95</v>
      </c>
      <c r="R47" s="224"/>
      <c r="S47" s="207" t="s">
        <v>95</v>
      </c>
      <c r="T47" s="96"/>
      <c r="U47" s="97"/>
      <c r="V47" s="98"/>
      <c r="W47" s="84"/>
      <c r="X47" s="85">
        <f t="shared" si="3"/>
        <v>141</v>
      </c>
      <c r="Y47" s="208"/>
      <c r="Z47" s="100"/>
      <c r="AA47" s="101"/>
      <c r="AB47" s="86">
        <v>98</v>
      </c>
      <c r="AC47" s="53">
        <f t="shared" si="4"/>
        <v>-43</v>
      </c>
      <c r="AD47" s="130">
        <f t="shared" si="5"/>
        <v>-43</v>
      </c>
      <c r="AF47" s="229"/>
    </row>
    <row r="48" spans="1:32" x14ac:dyDescent="0.3">
      <c r="A48" s="147" t="s">
        <v>215</v>
      </c>
      <c r="B48" s="147">
        <v>0</v>
      </c>
      <c r="C48" s="219">
        <v>0</v>
      </c>
      <c r="D48" s="83">
        <v>11</v>
      </c>
      <c r="E48" s="102">
        <v>15</v>
      </c>
      <c r="F48" s="88">
        <v>16</v>
      </c>
      <c r="G48" s="89">
        <v>0</v>
      </c>
      <c r="H48" s="129" t="s">
        <v>61</v>
      </c>
      <c r="I48" s="90">
        <v>0</v>
      </c>
      <c r="J48" s="91">
        <v>21</v>
      </c>
      <c r="K48" s="92"/>
      <c r="L48" s="200">
        <v>73</v>
      </c>
      <c r="M48" s="201">
        <v>6</v>
      </c>
      <c r="N48" s="221"/>
      <c r="O48" s="131"/>
      <c r="P48" s="191"/>
      <c r="Q48" s="228" t="s">
        <v>95</v>
      </c>
      <c r="R48" s="224"/>
      <c r="S48" s="207" t="s">
        <v>95</v>
      </c>
      <c r="T48" s="96"/>
      <c r="U48" s="97"/>
      <c r="V48" s="98"/>
      <c r="W48" s="84"/>
      <c r="X48" s="85">
        <f t="shared" si="3"/>
        <v>100</v>
      </c>
      <c r="Y48" s="208"/>
      <c r="Z48" s="100"/>
      <c r="AA48" s="101"/>
      <c r="AB48" s="86">
        <v>78</v>
      </c>
      <c r="AC48" s="53">
        <f t="shared" si="4"/>
        <v>-22</v>
      </c>
      <c r="AD48" s="130">
        <f t="shared" si="5"/>
        <v>-22</v>
      </c>
      <c r="AF48" s="229"/>
    </row>
    <row r="49" spans="1:32" x14ac:dyDescent="0.3">
      <c r="A49" s="147" t="s">
        <v>216</v>
      </c>
      <c r="B49" s="147">
        <v>0</v>
      </c>
      <c r="C49" s="219">
        <v>0</v>
      </c>
      <c r="D49" s="83">
        <v>17</v>
      </c>
      <c r="E49" s="102">
        <v>18</v>
      </c>
      <c r="F49" s="88" t="s">
        <v>218</v>
      </c>
      <c r="G49" s="89">
        <v>0</v>
      </c>
      <c r="H49" s="129" t="s">
        <v>61</v>
      </c>
      <c r="I49" s="90">
        <v>0</v>
      </c>
      <c r="J49" s="91"/>
      <c r="K49" s="92"/>
      <c r="L49" s="200">
        <v>5</v>
      </c>
      <c r="M49" s="201" t="s">
        <v>172</v>
      </c>
      <c r="N49" s="221" t="s">
        <v>172</v>
      </c>
      <c r="O49" s="131">
        <v>7</v>
      </c>
      <c r="P49" s="191"/>
      <c r="Q49" s="228" t="s">
        <v>95</v>
      </c>
      <c r="R49" s="224"/>
      <c r="S49" s="207" t="s">
        <v>95</v>
      </c>
      <c r="T49" s="96"/>
      <c r="U49" s="97"/>
      <c r="V49" s="98"/>
      <c r="W49" s="84"/>
      <c r="X49" s="85">
        <f t="shared" si="3"/>
        <v>12</v>
      </c>
      <c r="Y49" s="208"/>
      <c r="Z49" s="100"/>
      <c r="AA49" s="101"/>
      <c r="AB49" s="86">
        <v>63</v>
      </c>
      <c r="AC49" s="53">
        <f t="shared" si="4"/>
        <v>51</v>
      </c>
      <c r="AD49" s="130">
        <f t="shared" si="5"/>
        <v>51</v>
      </c>
      <c r="AF49" s="229"/>
    </row>
    <row r="50" spans="1:32" x14ac:dyDescent="0.3">
      <c r="A50" s="147" t="s">
        <v>243</v>
      </c>
      <c r="B50" s="147">
        <v>0</v>
      </c>
      <c r="C50" s="219">
        <v>0</v>
      </c>
      <c r="D50" s="83">
        <v>12</v>
      </c>
      <c r="E50" s="102">
        <v>23</v>
      </c>
      <c r="F50" s="88">
        <v>24</v>
      </c>
      <c r="G50" s="89">
        <v>0</v>
      </c>
      <c r="H50" s="129" t="s">
        <v>61</v>
      </c>
      <c r="I50" s="90">
        <v>0</v>
      </c>
      <c r="J50" s="91" t="s">
        <v>244</v>
      </c>
      <c r="K50" s="91" t="s">
        <v>244</v>
      </c>
      <c r="L50" s="200">
        <v>57</v>
      </c>
      <c r="M50" s="201"/>
      <c r="N50" s="221"/>
      <c r="O50" s="131"/>
      <c r="P50" s="191">
        <v>53</v>
      </c>
      <c r="Q50" s="228" t="s">
        <v>95</v>
      </c>
      <c r="R50" s="224"/>
      <c r="S50" s="207" t="s">
        <v>95</v>
      </c>
      <c r="T50" s="96"/>
      <c r="U50" s="97"/>
      <c r="V50" s="98"/>
      <c r="W50" s="84"/>
      <c r="X50" s="85">
        <f t="shared" si="3"/>
        <v>110</v>
      </c>
      <c r="Y50" s="208"/>
      <c r="Z50" s="100"/>
      <c r="AA50" s="101"/>
      <c r="AB50" s="86">
        <v>74</v>
      </c>
      <c r="AC50" s="53">
        <f t="shared" si="4"/>
        <v>-36</v>
      </c>
      <c r="AD50" s="130">
        <f t="shared" si="5"/>
        <v>-36</v>
      </c>
      <c r="AF50" s="272" t="s">
        <v>292</v>
      </c>
    </row>
    <row r="51" spans="1:32" x14ac:dyDescent="0.3">
      <c r="A51" s="147" t="s">
        <v>293</v>
      </c>
      <c r="B51" s="147">
        <v>0</v>
      </c>
      <c r="C51" s="219">
        <v>0</v>
      </c>
      <c r="D51" s="83">
        <v>11</v>
      </c>
      <c r="E51" s="102">
        <v>14</v>
      </c>
      <c r="F51" s="88">
        <v>15</v>
      </c>
      <c r="G51" s="89">
        <v>0</v>
      </c>
      <c r="H51" s="129" t="s">
        <v>61</v>
      </c>
      <c r="I51" s="90">
        <v>0</v>
      </c>
      <c r="J51" s="91">
        <v>15</v>
      </c>
      <c r="K51" s="92"/>
      <c r="L51" s="200"/>
      <c r="M51" s="201"/>
      <c r="N51" s="221"/>
      <c r="O51" s="131"/>
      <c r="P51" s="191"/>
      <c r="Q51" s="228" t="s">
        <v>95</v>
      </c>
      <c r="R51" s="224"/>
      <c r="S51" s="207" t="s">
        <v>95</v>
      </c>
      <c r="T51" s="96"/>
      <c r="U51" s="97"/>
      <c r="V51" s="98"/>
      <c r="W51" s="84"/>
      <c r="X51" s="85">
        <f t="shared" si="3"/>
        <v>15</v>
      </c>
      <c r="Y51" s="208"/>
      <c r="Z51" s="100"/>
      <c r="AA51" s="101"/>
      <c r="AB51" s="86">
        <v>6</v>
      </c>
      <c r="AC51" s="53">
        <f t="shared" si="4"/>
        <v>-9</v>
      </c>
      <c r="AD51" s="130">
        <f t="shared" si="5"/>
        <v>-9</v>
      </c>
      <c r="AF51" s="229"/>
    </row>
  </sheetData>
  <sortState xmlns:xlrd2="http://schemas.microsoft.com/office/spreadsheetml/2017/richdata2" ref="A2:AD51">
    <sortCondition descending="1" ref="B2:B51"/>
  </sortState>
  <conditionalFormatting sqref="AD2:AD51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106</v>
      </c>
      <c r="J1" s="167" t="s">
        <v>107</v>
      </c>
      <c r="K1" s="167" t="s">
        <v>108</v>
      </c>
      <c r="L1" s="4" t="s">
        <v>109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4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168">
        <f ca="1">RANDBETWEEN(1,3)+RANDBETWEEN(1,3)+RANDBETWEEN(1,3)+RANDBETWEEN(1,3)+RANDBETWEEN(1,3)+RANDBETWEEN(1,3)</f>
        <v>14</v>
      </c>
      <c r="I2" s="168">
        <f ca="1">RANDBETWEEN(1,3)+RANDBETWEEN(1,3)+RANDBETWEEN(1,3)+RANDBETWEEN(1,3)+RANDBETWEEN(1,3)+RANDBETWEEN(1,3)+RANDBETWEEN(1,3)</f>
        <v>10</v>
      </c>
      <c r="J2" s="168">
        <f ca="1">RANDBETWEEN(1,3)+RANDBETWEEN(1,3)+RANDBETWEEN(1,3)+RANDBETWEEN(1,3)+RANDBETWEEN(1,3)+RANDBETWEEN(1,3)+RANDBETWEEN(1,3)+RANDBETWEEN(1,3)</f>
        <v>20</v>
      </c>
      <c r="K2" s="168">
        <f ca="1">RANDBETWEEN(1,3)+RANDBETWEEN(1,3)+RANDBETWEEN(1,3)+RANDBETWEEN(1,3)+RANDBETWEEN(1,3)+RANDBETWEEN(1,3)+RANDBETWEEN(1,3)+RANDBETWEEN(1,3)+RANDBETWEEN(1,3)</f>
        <v>16</v>
      </c>
      <c r="L2" s="8">
        <f ca="1">RANDBETWEEN(1,3)+RANDBETWEEN(1,3)+RANDBETWEEN(1,3)+RANDBETWEEN(1,3)+RANDBETWEEN(1,3)+RANDBETWEEN(1,3)+RANDBETWEEN(1,3)+RANDBETWEEN(1,3)+RANDBETWEEN(1,3)+RANDBETWEEN(1,3)</f>
        <v>23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12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12</v>
      </c>
      <c r="H3" s="169">
        <f ca="1">RANDBETWEEN(1,4)+RANDBETWEEN(1,4)+RANDBETWEEN(1,4)+RANDBETWEEN(1,4)+RANDBETWEEN(1,4)+RANDBETWEEN(1,4)</f>
        <v>10</v>
      </c>
      <c r="I3" s="169">
        <f ca="1">RANDBETWEEN(1,4)+RANDBETWEEN(1,4)+RANDBETWEEN(1,4)+RANDBETWEEN(1,4)+RANDBETWEEN(1,4)+RANDBETWEEN(1,4)+RANDBETWEEN(1,4)</f>
        <v>18</v>
      </c>
      <c r="J3" s="169">
        <f ca="1">RANDBETWEEN(1,4)+RANDBETWEEN(1,4)+RANDBETWEEN(1,4)+RANDBETWEEN(1,4)+RANDBETWEEN(1,4)+RANDBETWEEN(1,4)+RANDBETWEEN(1,4)+RANDBETWEEN(1,4)</f>
        <v>21</v>
      </c>
      <c r="K3" s="169">
        <f ca="1">RANDBETWEEN(1,4)+RANDBETWEEN(1,4)+RANDBETWEEN(1,4)+RANDBETWEEN(1,4)+RANDBETWEEN(1,4)+RANDBETWEEN(1,4)+RANDBETWEEN(1,4)+RANDBETWEEN(1,4)+RANDBETWEEN(1,4)</f>
        <v>26</v>
      </c>
      <c r="L3" s="11">
        <f ca="1">RANDBETWEEN(1,4)+RANDBETWEEN(1,4)+RANDBETWEEN(1,4)+RANDBETWEEN(1,4)+RANDBETWEEN(1,4)+RANDBETWEEN(1,4)+RANDBETWEEN(1,4)+RANDBETWEEN(1,4)+RANDBETWEEN(1,4)+RANDBETWEEN(1,4)</f>
        <v>24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7</v>
      </c>
      <c r="E4" s="10">
        <f ca="1">RANDBETWEEN(1,6)+RANDBETWEEN(1,6)+RANDBETWEEN(1,6)</f>
        <v>7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23</v>
      </c>
      <c r="H4" s="169">
        <f ca="1">RANDBETWEEN(1,6)+RANDBETWEEN(1,6)+RANDBETWEEN(1,6)+RANDBETWEEN(1,6)+RANDBETWEEN(1,6)+RANDBETWEEN(1,6)</f>
        <v>14</v>
      </c>
      <c r="I4" s="169">
        <f ca="1">RANDBETWEEN(1,6)+RANDBETWEEN(1,6)+RANDBETWEEN(1,6)+RANDBETWEEN(1,6)+RANDBETWEEN(1,6)+RANDBETWEEN(1,6)+RANDBETWEEN(1,6)</f>
        <v>23</v>
      </c>
      <c r="J4" s="169">
        <f ca="1">RANDBETWEEN(1,6)+RANDBETWEEN(1,6)+RANDBETWEEN(1,6)+RANDBETWEEN(1,6)+RANDBETWEEN(1,6)+RANDBETWEEN(1,6)+RANDBETWEEN(1,6)+RANDBETWEEN(1,6)</f>
        <v>29</v>
      </c>
      <c r="K4" s="169">
        <f ca="1">RANDBETWEEN(1,6)+RANDBETWEEN(1,6)+RANDBETWEEN(1,6)+RANDBETWEEN(1,6)+RANDBETWEEN(1,6)+RANDBETWEEN(1,6)+RANDBETWEEN(1,6)+RANDBETWEEN(1,6)+RANDBETWEEN(1,6)</f>
        <v>28</v>
      </c>
      <c r="L4" s="11">
        <f ca="1">RANDBETWEEN(1,6)+RANDBETWEEN(1,6)+RANDBETWEEN(1,6)+RANDBETWEEN(1,6)+RANDBETWEEN(1,6)+RANDBETWEEN(1,6)+RANDBETWEEN(1,6)+RANDBETWEEN(1,6)+RANDBETWEEN(1,6)+RANDBETWEEN(1,6)</f>
        <v>41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12</v>
      </c>
      <c r="E5" s="10">
        <f ca="1">RANDBETWEEN(1,8)+RANDBETWEEN(1,8)+RANDBETWEEN(1,8)</f>
        <v>16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29</v>
      </c>
      <c r="H5" s="169">
        <f ca="1">RANDBETWEEN(1,8)+RANDBETWEEN(1,8)+RANDBETWEEN(1,8)+RANDBETWEEN(1,8)+RANDBETWEEN(1,8)+RANDBETWEEN(1,8)</f>
        <v>29</v>
      </c>
      <c r="I5" s="169">
        <f ca="1">RANDBETWEEN(1,8)+RANDBETWEEN(1,8)+RANDBETWEEN(1,8)+RANDBETWEEN(1,8)+RANDBETWEEN(1,8)+RANDBETWEEN(1,8)+RANDBETWEEN(1,8)</f>
        <v>23</v>
      </c>
      <c r="J5" s="169">
        <f ca="1">RANDBETWEEN(1,8)+RANDBETWEEN(1,8)+RANDBETWEEN(1,8)+RANDBETWEEN(1,8)+RANDBETWEEN(1,8)+RANDBETWEEN(1,8)+RANDBETWEEN(1,8)+RANDBETWEEN(1,8)</f>
        <v>28</v>
      </c>
      <c r="K5" s="169">
        <f ca="1">RANDBETWEEN(1,8)+RANDBETWEEN(1,8)+RANDBETWEEN(1,8)+RANDBETWEEN(1,8)+RANDBETWEEN(1,8)+RANDBETWEEN(1,8)+RANDBETWEEN(1,8)+RANDBETWEEN(1,8)+RANDBETWEEN(1,8)</f>
        <v>32</v>
      </c>
      <c r="L5" s="11">
        <f ca="1">RANDBETWEEN(1,8)+RANDBETWEEN(1,8)+RANDBETWEEN(1,8)+RANDBETWEEN(1,8)+RANDBETWEEN(1,8)+RANDBETWEEN(1,8)+RANDBETWEEN(1,8)+RANDBETWEEN(1,8)+RANDBETWEEN(1,8)+RANDBETWEEN(1,8)</f>
        <v>39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11</v>
      </c>
      <c r="E6" s="10">
        <f ca="1">RANDBETWEEN(1,10)+RANDBETWEEN(1,10)+RANDBETWEEN(1,10)</f>
        <v>20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26</v>
      </c>
      <c r="H6" s="169">
        <f ca="1">RANDBETWEEN(1,10)+RANDBETWEEN(1,10)+RANDBETWEEN(1,10)+RANDBETWEEN(1,10)+RANDBETWEEN(1,10)+RANDBETWEEN(1,10)</f>
        <v>37</v>
      </c>
      <c r="I6" s="169">
        <f ca="1">RANDBETWEEN(1,10)+RANDBETWEEN(1,10)+RANDBETWEEN(1,10)+RANDBETWEEN(1,10)+RANDBETWEEN(1,10)+RANDBETWEEN(1,10)+RANDBETWEEN(1,10)</f>
        <v>51</v>
      </c>
      <c r="J6" s="169">
        <f ca="1">RANDBETWEEN(1,10)+RANDBETWEEN(1,10)+RANDBETWEEN(1,10)+RANDBETWEEN(1,10)+RANDBETWEEN(1,10)+RANDBETWEEN(1,10)+RANDBETWEEN(1,10)+RANDBETWEEN(1,10)</f>
        <v>39</v>
      </c>
      <c r="K6" s="169">
        <f ca="1">RANDBETWEEN(1,10)+RANDBETWEEN(1,10)+RANDBETWEEN(1,10)+RANDBETWEEN(1,10)+RANDBETWEEN(1,10)+RANDBETWEEN(1,10)+RANDBETWEEN(1,10)+RANDBETWEEN(1,10)+RANDBETWEEN(1,10)</f>
        <v>37</v>
      </c>
      <c r="L6" s="11">
        <f ca="1">RANDBETWEEN(1,10)+RANDBETWEEN(1,10)+RANDBETWEEN(1,10)+RANDBETWEEN(1,10)+RANDBETWEEN(1,10)+RANDBETWEEN(1,10)+RANDBETWEEN(1,10)+RANDBETWEEN(1,10)+RANDBETWEEN(1,10)+RANDBETWEEN(1,10)</f>
        <v>67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10</v>
      </c>
      <c r="E7" s="10">
        <f ca="1">RANDBETWEEN(1,12)+RANDBETWEEN(1,12)+RANDBETWEEN(1,12)</f>
        <v>21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48</v>
      </c>
      <c r="H7" s="169">
        <f ca="1">RANDBETWEEN(1,12)+RANDBETWEEN(1,12)+RANDBETWEEN(1,12)+RANDBETWEEN(1,12)+RANDBETWEEN(1,12)+RANDBETWEEN(1,12)</f>
        <v>41</v>
      </c>
      <c r="I7" s="169">
        <f ca="1">RANDBETWEEN(1,12)+RANDBETWEEN(1,12)+RANDBETWEEN(1,12)+RANDBETWEEN(1,12)+RANDBETWEEN(1,12)+RANDBETWEEN(1,12)+RANDBETWEEN(1,12)</f>
        <v>50</v>
      </c>
      <c r="J7" s="169">
        <f ca="1">RANDBETWEEN(1,12)+RANDBETWEEN(1,12)+RANDBETWEEN(1,12)+RANDBETWEEN(1,12)+RANDBETWEEN(1,12)+RANDBETWEEN(1,12)+RANDBETWEEN(1,12)+RANDBETWEEN(1,12)</f>
        <v>43</v>
      </c>
      <c r="K7" s="169">
        <f ca="1">RANDBETWEEN(1,12)+RANDBETWEEN(1,12)+RANDBETWEEN(1,12)+RANDBETWEEN(1,12)+RANDBETWEEN(1,12)+RANDBETWEEN(1,12)+RANDBETWEEN(1,12)+RANDBETWEEN(1,12)+RANDBETWEEN(1,12)</f>
        <v>54</v>
      </c>
      <c r="L7" s="11">
        <f ca="1">RANDBETWEEN(1,12)+RANDBETWEEN(1,12)+RANDBETWEEN(1,12)+RANDBETWEEN(1,12)+RANDBETWEEN(1,12)+RANDBETWEEN(1,12)+RANDBETWEEN(1,12)+RANDBETWEEN(1,12)+RANDBETWEEN(1,12)+RANDBETWEEN(1,12)</f>
        <v>63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25</v>
      </c>
      <c r="E8" s="10">
        <f ca="1">RANDBETWEEN(1,20)+RANDBETWEEN(1,20)+RANDBETWEEN(1,20)</f>
        <v>24</v>
      </c>
      <c r="F8" s="10">
        <f ca="1">RANDBETWEEN(1,20)+RANDBETWEEN(1,20)+RANDBETWEEN(1,20)+RANDBETWEEN(1,20)</f>
        <v>52</v>
      </c>
      <c r="G8" s="10">
        <f ca="1">RANDBETWEEN(1,20)+RANDBETWEEN(1,20)+RANDBETWEEN(1,20)+RANDBETWEEN(1,20)+RANDBETWEEN(1,20)</f>
        <v>71</v>
      </c>
      <c r="H8" s="169">
        <f ca="1">RANDBETWEEN(1,20)+RANDBETWEEN(1,20)+RANDBETWEEN(1,20)+RANDBETWEEN(1,20)+RANDBETWEEN(1,20)+RANDBETWEEN(1,20)</f>
        <v>70</v>
      </c>
      <c r="I8" s="169">
        <f ca="1">RANDBETWEEN(1,20)+RANDBETWEEN(1,20)+RANDBETWEEN(1,20)+RANDBETWEEN(1,20)+RANDBETWEEN(1,20)+RANDBETWEEN(1,20)+RANDBETWEEN(1,20)</f>
        <v>81</v>
      </c>
      <c r="J8" s="169">
        <f ca="1">RANDBETWEEN(1,20)+RANDBETWEEN(1,20)+RANDBETWEEN(1,20)+RANDBETWEEN(1,20)+RANDBETWEEN(1,20)+RANDBETWEEN(1,20)+RANDBETWEEN(1,20)+RANDBETWEEN(1,20)</f>
        <v>61</v>
      </c>
      <c r="K8" s="169">
        <f ca="1">RANDBETWEEN(1,20)+RANDBETWEEN(1,20)+RANDBETWEEN(1,20)+RANDBETWEEN(1,20)+RANDBETWEEN(1,20)+RANDBETWEEN(1,20)+RANDBETWEEN(1,20)+RANDBETWEEN(1,20)+RANDBETWEEN(1,20)</f>
        <v>105</v>
      </c>
      <c r="L8" s="11">
        <f ca="1">RANDBETWEEN(1,20)+RANDBETWEEN(1,20)+RANDBETWEEN(1,20)+RANDBETWEEN(1,20)+RANDBETWEEN(1,20)+RANDBETWEEN(1,20)+RANDBETWEEN(1,20)+RANDBETWEEN(1,20)+RANDBETWEEN(1,20)+RANDBETWEEN(1,20)</f>
        <v>109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</v>
      </c>
      <c r="D9" s="13">
        <f ca="1">RANDBETWEEN(1,100)+RANDBETWEEN(1,100)</f>
        <v>114</v>
      </c>
      <c r="E9" s="13">
        <f ca="1">RANDBETWEEN(1,100)+RANDBETWEEN(1,100)+RANDBETWEEN(1,100)</f>
        <v>119</v>
      </c>
      <c r="F9" s="13">
        <f ca="1">RANDBETWEEN(1,100)+RANDBETWEEN(1,100)+RANDBETWEEN(1,100)+RANDBETWEEN(1,100)</f>
        <v>157</v>
      </c>
      <c r="G9" s="13">
        <f ca="1">RANDBETWEEN(1,100)+RANDBETWEEN(1,100)+RANDBETWEEN(1,100)+RANDBETWEEN(1,100)+RANDBETWEEN(1,100)</f>
        <v>212</v>
      </c>
      <c r="H9" s="170">
        <f ca="1">RANDBETWEEN(1,100)+RANDBETWEEN(1,100)+RANDBETWEEN(1,100)+RANDBETWEEN(1,100)+RANDBETWEEN(1,100)+RANDBETWEEN(1,100)</f>
        <v>370</v>
      </c>
      <c r="I9" s="170">
        <f ca="1">RANDBETWEEN(1,100)+RANDBETWEEN(1,100)+RANDBETWEEN(1,100)+RANDBETWEEN(1,100)+RANDBETWEEN(1,100)+RANDBETWEEN(1,100)+RANDBETWEEN(1,100)</f>
        <v>371</v>
      </c>
      <c r="J9" s="170">
        <f ca="1">RANDBETWEEN(1,100)+RANDBETWEEN(1,100)+RANDBETWEEN(1,100)+RANDBETWEEN(1,100)+RANDBETWEEN(1,100)+RANDBETWEEN(1,100)+RANDBETWEEN(1,100)+RANDBETWEEN(1,100)</f>
        <v>327</v>
      </c>
      <c r="K9" s="170">
        <f ca="1">RANDBETWEEN(1,100)+RANDBETWEEN(1,100)+RANDBETWEEN(1,100)+RANDBETWEEN(1,100)+RANDBETWEEN(1,100)+RANDBETWEEN(1,100)+RANDBETWEEN(1,100)+RANDBETWEEN(1,100)+RANDBETWEEN(1,100)</f>
        <v>598</v>
      </c>
      <c r="L9" s="14">
        <f ca="1">RANDBETWEEN(1,100)+RANDBETWEEN(1,100)+RANDBETWEEN(1,100)+RANDBETWEEN(1,100)+RANDBETWEEN(1,100)+RANDBETWEEN(1,100)+RANDBETWEEN(1,100)+RANDBETWEEN(1,100)+RANDBETWEEN(1,100)+RANDBETWEEN(1,100)</f>
        <v>451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2023-11-09T12:22:45Z</dcterms:modified>
</cp:coreProperties>
</file>