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gos\FoL\Used\Battle Tallies\"/>
    </mc:Choice>
  </mc:AlternateContent>
  <xr:revisionPtr revIDLastSave="0" documentId="13_ncr:1_{189A5274-C89B-441E-BA3C-6FDE956015C0}" xr6:coauthVersionLast="47" xr6:coauthVersionMax="47" xr10:uidLastSave="{00000000-0000-0000-0000-000000000000}"/>
  <bookViews>
    <workbookView xWindow="-108" yWindow="-108" windowWidth="23256" windowHeight="13176" tabRatio="498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4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9" l="1"/>
  <c r="J5" i="9" s="1"/>
  <c r="E6" i="9"/>
  <c r="J6" i="9" s="1"/>
  <c r="E7" i="9"/>
  <c r="E2" i="9"/>
  <c r="E3" i="9"/>
  <c r="E4" i="9"/>
  <c r="D7" i="1"/>
  <c r="D6" i="1"/>
  <c r="D5" i="1"/>
  <c r="E5" i="1" s="1"/>
  <c r="D4" i="1"/>
  <c r="E4" i="1" s="1"/>
  <c r="D3" i="1"/>
  <c r="D2" i="1"/>
  <c r="X4" i="5"/>
  <c r="AC4" i="5" s="1"/>
  <c r="AD4" i="5" s="1"/>
  <c r="F4" i="5"/>
  <c r="D4" i="5"/>
  <c r="X3" i="5"/>
  <c r="AC3" i="5" s="1"/>
  <c r="AD3" i="5" s="1"/>
  <c r="F3" i="5"/>
  <c r="E3" i="5"/>
  <c r="K10" i="9"/>
  <c r="N10" i="9" s="1"/>
  <c r="J10" i="9"/>
  <c r="K9" i="9"/>
  <c r="N9" i="9" s="1"/>
  <c r="J9" i="9"/>
  <c r="K8" i="9"/>
  <c r="N8" i="9" s="1"/>
  <c r="J8" i="9"/>
  <c r="K7" i="9"/>
  <c r="N7" i="9" s="1"/>
  <c r="J7" i="9"/>
  <c r="K6" i="9"/>
  <c r="N6" i="9" s="1"/>
  <c r="K5" i="9"/>
  <c r="N5" i="9" s="1"/>
  <c r="K4" i="9"/>
  <c r="N4" i="9" s="1"/>
  <c r="J4" i="9"/>
  <c r="K3" i="9"/>
  <c r="N3" i="9" s="1"/>
  <c r="J3" i="9"/>
  <c r="K2" i="9"/>
  <c r="N2" i="9" s="1"/>
  <c r="J2" i="9"/>
  <c r="K14" i="9"/>
  <c r="N14" i="9" s="1"/>
  <c r="J14" i="9"/>
  <c r="K13" i="9"/>
  <c r="N13" i="9" s="1"/>
  <c r="J13" i="9"/>
  <c r="K12" i="9"/>
  <c r="N12" i="9" s="1"/>
  <c r="J12" i="9"/>
  <c r="K11" i="9"/>
  <c r="N11" i="9" s="1"/>
  <c r="J11" i="9"/>
  <c r="L3" i="9" l="1"/>
  <c r="L7" i="9"/>
  <c r="L9" i="9"/>
  <c r="L6" i="9"/>
  <c r="L10" i="9"/>
  <c r="L8" i="9"/>
  <c r="L5" i="9"/>
  <c r="L11" i="9"/>
  <c r="L2" i="9"/>
  <c r="L13" i="9"/>
  <c r="L14" i="9"/>
  <c r="L4" i="9"/>
  <c r="L12" i="9"/>
  <c r="D5" i="5" l="1"/>
  <c r="E2" i="1" l="1"/>
  <c r="E3" i="1"/>
  <c r="D9" i="1"/>
  <c r="X6" i="5"/>
  <c r="AC6" i="5" s="1"/>
  <c r="AD6" i="5" s="1"/>
  <c r="X7" i="5"/>
  <c r="AC7" i="5" s="1"/>
  <c r="AD7" i="5" s="1"/>
  <c r="E7" i="1" l="1"/>
  <c r="E6" i="1"/>
  <c r="X8" i="5"/>
  <c r="AC8" i="5" s="1"/>
  <c r="AD8" i="5" s="1"/>
  <c r="X5" i="5"/>
  <c r="AC5" i="5" s="1"/>
  <c r="AD5" i="5" s="1"/>
  <c r="X2" i="5" l="1"/>
  <c r="AC2" i="5" l="1"/>
  <c r="AD2" i="5" s="1"/>
  <c r="D4" i="7" l="1"/>
  <c r="E4" i="7" s="1"/>
  <c r="D3" i="7"/>
  <c r="E3" i="7" s="1"/>
  <c r="D2" i="7"/>
  <c r="E2" i="7" s="1"/>
  <c r="D13" i="7" l="1"/>
  <c r="E13" i="7" s="1"/>
  <c r="D12" i="7"/>
  <c r="E12" i="7" s="1"/>
  <c r="D11" i="7"/>
  <c r="E11" i="7" s="1"/>
  <c r="J5" i="10" l="1"/>
  <c r="K5" i="10" s="1"/>
  <c r="M5" i="10" s="1"/>
  <c r="J6" i="10"/>
  <c r="K6" i="10" s="1"/>
  <c r="M6" i="10"/>
  <c r="D10" i="7" l="1"/>
  <c r="E10" i="7" s="1"/>
  <c r="D9" i="7"/>
  <c r="E9" i="7" s="1"/>
  <c r="D8" i="7"/>
  <c r="E8" i="7" s="1"/>
  <c r="J7" i="7" l="1"/>
  <c r="K7" i="7" s="1"/>
  <c r="J6" i="7"/>
  <c r="K6" i="7" s="1"/>
  <c r="J5" i="7"/>
  <c r="K5" i="7" s="1"/>
  <c r="M20" i="10"/>
  <c r="J20" i="10"/>
  <c r="K20" i="10" s="1"/>
  <c r="M19" i="10"/>
  <c r="J19" i="10"/>
  <c r="K19" i="10" s="1"/>
  <c r="M18" i="10"/>
  <c r="J18" i="10"/>
  <c r="K18" i="10" s="1"/>
  <c r="M17" i="10"/>
  <c r="J17" i="10"/>
  <c r="K17" i="10" s="1"/>
  <c r="D7" i="7" l="1"/>
  <c r="E7" i="7" s="1"/>
  <c r="D6" i="7"/>
  <c r="E6" i="7" s="1"/>
  <c r="D5" i="7"/>
  <c r="E5" i="7" s="1"/>
  <c r="J10" i="7" l="1"/>
  <c r="K10" i="7" s="1"/>
  <c r="J9" i="7"/>
  <c r="K9" i="7" s="1"/>
  <c r="J8" i="7"/>
  <c r="K8" i="7" s="1"/>
  <c r="J13" i="7"/>
  <c r="K13" i="7" s="1"/>
  <c r="J12" i="7"/>
  <c r="K12" i="7" s="1"/>
  <c r="J11" i="7"/>
  <c r="K11" i="7" s="1"/>
  <c r="J4" i="10"/>
  <c r="K4" i="10" s="1"/>
  <c r="J7" i="10"/>
  <c r="K7" i="10" s="1"/>
  <c r="J16" i="10" l="1"/>
  <c r="K16" i="10" s="1"/>
  <c r="M16" i="10" s="1"/>
  <c r="J11" i="10" l="1"/>
  <c r="K11" i="10" s="1"/>
  <c r="M11" i="10"/>
  <c r="J10" i="10"/>
  <c r="K10" i="10" s="1"/>
  <c r="M10" i="10" s="1"/>
  <c r="J4" i="7" l="1"/>
  <c r="K4" i="7" s="1"/>
  <c r="J3" i="7"/>
  <c r="K3" i="7" s="1"/>
  <c r="J2" i="7"/>
  <c r="K2" i="7" s="1"/>
  <c r="L9" i="4" l="1"/>
  <c r="L8" i="4"/>
  <c r="L6" i="4"/>
  <c r="L7" i="4"/>
  <c r="L5" i="4"/>
  <c r="L4" i="4"/>
  <c r="L3" i="4"/>
  <c r="L2" i="4"/>
  <c r="K9" i="4"/>
  <c r="K8" i="4"/>
  <c r="K7" i="4"/>
  <c r="K6" i="4"/>
  <c r="K5" i="4"/>
  <c r="K4" i="4"/>
  <c r="K3" i="4"/>
  <c r="K2" i="4"/>
  <c r="J9" i="4"/>
  <c r="J8" i="4"/>
  <c r="J7" i="4"/>
  <c r="J6" i="4"/>
  <c r="J5" i="4"/>
  <c r="J4" i="4"/>
  <c r="J3" i="4"/>
  <c r="J2" i="4"/>
  <c r="I9" i="4"/>
  <c r="I8" i="4"/>
  <c r="I7" i="4"/>
  <c r="I6" i="4"/>
  <c r="I5" i="4"/>
  <c r="I4" i="4"/>
  <c r="I3" i="4"/>
  <c r="I2" i="4"/>
  <c r="H9" i="4"/>
  <c r="H8" i="4"/>
  <c r="H7" i="4"/>
  <c r="H6" i="4"/>
  <c r="H5" i="4"/>
  <c r="H4" i="4"/>
  <c r="H3" i="4"/>
  <c r="H2" i="4"/>
  <c r="J9" i="10" l="1"/>
  <c r="K9" i="10" s="1"/>
  <c r="M9" i="10" s="1"/>
  <c r="J13" i="10" l="1"/>
  <c r="K13" i="10" s="1"/>
  <c r="M13" i="10" s="1"/>
  <c r="J12" i="10"/>
  <c r="K12" i="10" s="1"/>
  <c r="M12" i="10" s="1"/>
  <c r="J7" i="1" l="1"/>
  <c r="N5" i="1"/>
  <c r="I7" i="1" l="1"/>
  <c r="I9" i="1" s="1"/>
  <c r="M10" i="1" s="1"/>
  <c r="I10" i="1" l="1"/>
  <c r="M12" i="1"/>
  <c r="M11" i="1" l="1"/>
  <c r="I8" i="1"/>
  <c r="J14" i="10"/>
  <c r="K14" i="10" s="1"/>
  <c r="M14" i="10" s="1"/>
  <c r="J15" i="10"/>
  <c r="K15" i="10" s="1"/>
  <c r="M15" i="10" s="1"/>
  <c r="C2" i="4" l="1"/>
  <c r="D2" i="4"/>
  <c r="E2" i="4"/>
  <c r="F2" i="4"/>
  <c r="G2" i="4"/>
  <c r="C3" i="4"/>
  <c r="D3" i="4"/>
  <c r="E3" i="4"/>
  <c r="F3" i="4"/>
  <c r="G3" i="4"/>
  <c r="C4" i="4"/>
  <c r="D4" i="4"/>
  <c r="E4" i="4"/>
  <c r="F4" i="4"/>
  <c r="G4" i="4"/>
  <c r="C5" i="4"/>
  <c r="D5" i="4"/>
  <c r="E5" i="4"/>
  <c r="F5" i="4"/>
  <c r="G5" i="4"/>
  <c r="C6" i="4"/>
  <c r="D6" i="4"/>
  <c r="E6" i="4"/>
  <c r="F6" i="4"/>
  <c r="G6" i="4"/>
  <c r="M7" i="1" l="1"/>
  <c r="M5" i="1"/>
  <c r="M6" i="1"/>
  <c r="M7" i="10" l="1"/>
  <c r="J8" i="10" l="1"/>
  <c r="K8" i="10" s="1"/>
  <c r="M8" i="10" s="1"/>
  <c r="J3" i="10" l="1"/>
  <c r="K3" i="10" s="1"/>
  <c r="M3" i="10" s="1"/>
  <c r="T1" i="10" l="1"/>
  <c r="J2" i="10" l="1"/>
  <c r="K2" i="10" s="1"/>
  <c r="M2" i="10" s="1"/>
  <c r="M4" i="10" l="1"/>
  <c r="G9" i="4" l="1"/>
  <c r="F9" i="4"/>
  <c r="E9" i="4"/>
  <c r="D9" i="4"/>
  <c r="C9" i="4"/>
  <c r="G8" i="4"/>
  <c r="F8" i="4"/>
  <c r="E8" i="4"/>
  <c r="D8" i="4"/>
  <c r="C8" i="4"/>
  <c r="G7" i="4"/>
  <c r="F7" i="4"/>
  <c r="E7" i="4"/>
  <c r="D7" i="4"/>
  <c r="C7" i="4"/>
  <c r="M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E2" authorId="0" shapeId="0" xr:uid="{2F0FF09F-5372-411D-8133-DEFE8A176C2A}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F2" authorId="0" shapeId="0" xr:uid="{9E856B60-1DC8-43DD-A152-6253E3F32809}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E3" authorId="0" shapeId="0" xr:uid="{76138BC1-8225-4A85-8076-DE51C4FDA6F4}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F3" authorId="0" shapeId="0" xr:uid="{0B7A2DAC-7059-4F92-9D6F-2EB1F765ABDE}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D4" authorId="0" shapeId="0" xr:uid="{86056013-0B1D-437F-AA2C-1A5D9E583348}">
      <text>
        <r>
          <rPr>
            <i/>
            <sz val="12"/>
            <color indexed="81"/>
            <rFont val="Times New Roman"/>
            <family val="1"/>
          </rPr>
          <t>luminous armor +5
shield of faith +3</t>
        </r>
      </text>
    </comment>
    <comment ref="E4" authorId="0" shapeId="0" xr:uid="{7AB45B20-0F52-4CC2-B4D0-FA2645BD8C40}">
      <text>
        <r>
          <rPr>
            <i/>
            <sz val="12"/>
            <color indexed="81"/>
            <rFont val="Times New Roman"/>
            <family val="1"/>
          </rPr>
          <t>luminous armor +5</t>
        </r>
      </text>
    </comment>
    <comment ref="F4" authorId="0" shapeId="0" xr:uid="{E8A17D1F-07DD-419E-9ADD-38EA74667213}">
      <text>
        <r>
          <rPr>
            <i/>
            <sz val="12"/>
            <color indexed="81"/>
            <rFont val="Times New Roman"/>
            <family val="1"/>
          </rPr>
          <t>hawkarmor +5
shield of faith +3</t>
        </r>
      </text>
    </comment>
    <comment ref="D5" authorId="0" shapeId="0" xr:uid="{C7F13FD6-255A-4204-AF55-920840D8ED10}">
      <text>
        <r>
          <rPr>
            <i/>
            <sz val="12"/>
            <color indexed="81"/>
            <rFont val="Times New Roman"/>
            <family val="1"/>
          </rPr>
          <t>Shield of Faith +3</t>
        </r>
      </text>
    </comment>
  </commentList>
</comments>
</file>

<file path=xl/sharedStrings.xml><?xml version="1.0" encoding="utf-8"?>
<sst xmlns="http://schemas.openxmlformats.org/spreadsheetml/2006/main" count="353" uniqueCount="147">
  <si>
    <t>Character</t>
  </si>
  <si>
    <t>Group</t>
  </si>
  <si>
    <t>Initiative</t>
  </si>
  <si>
    <t>Roll</t>
  </si>
  <si>
    <t>Modified Roll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</si>
  <si>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</si>
  <si>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</si>
  <si>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</si>
  <si>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</si>
  <si>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</si>
  <si>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</si>
  <si>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</si>
  <si>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</si>
  <si>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</si>
  <si>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</si>
  <si>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</si>
  <si>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</si>
  <si>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</si>
  <si>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</si>
  <si>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</si>
  <si>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</si>
  <si>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</si>
  <si>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</si>
  <si>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</si>
  <si>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</si>
  <si>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</si>
  <si>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</si>
  <si>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</si>
  <si>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</si>
  <si>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</si>
  <si>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</si>
  <si>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</si>
  <si>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</si>
  <si>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</si>
  <si>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</si>
  <si>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</si>
  <si>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</si>
  <si>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</si>
  <si>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</si>
  <si>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</si>
  <si>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</si>
  <si>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</si>
  <si>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</si>
  <si>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</si>
  <si>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</si>
  <si>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</si>
  <si>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</si>
  <si>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</si>
  <si>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</si>
  <si>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</si>
  <si>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</si>
  <si>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</si>
  <si>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</si>
  <si>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</si>
  <si>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</si>
  <si>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</si>
  <si>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</si>
  <si>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</si>
  <si>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</si>
  <si>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</si>
  <si>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</si>
  <si>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</si>
  <si>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</si>
  <si>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</si>
  <si>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</si>
  <si>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</si>
  <si>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</si>
  <si>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</si>
  <si>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</si>
  <si>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</si>
  <si>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</si>
  <si>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</si>
  <si>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</si>
  <si>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</si>
  <si>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</si>
  <si>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</si>
  <si>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</si>
  <si>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</si>
  <si>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</si>
  <si>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</si>
  <si>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</si>
  <si>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Threat</t>
  </si>
  <si>
    <t>Crit</t>
  </si>
  <si>
    <t>Notes</t>
  </si>
  <si>
    <t>Total Score</t>
  </si>
  <si>
    <t>Dex Mod+</t>
  </si>
  <si>
    <t>Str Mod+</t>
  </si>
  <si>
    <t>Ranged?</t>
  </si>
  <si>
    <t>1 hr/lvl</t>
  </si>
  <si>
    <t>10 min/lvl</t>
  </si>
  <si>
    <t>1 min/lvl</t>
  </si>
  <si>
    <t>1 rnd/lvl</t>
  </si>
  <si>
    <t>Specific Time</t>
  </si>
  <si>
    <t>Avg. ECL/CR</t>
  </si>
  <si>
    <t>Imm</t>
  </si>
  <si>
    <t>Check</t>
  </si>
  <si>
    <t>Party</t>
  </si>
  <si>
    <t>Time @ Round 1</t>
  </si>
  <si>
    <t>Current Time</t>
  </si>
  <si>
    <t>Result</t>
  </si>
  <si>
    <r>
      <rPr>
        <b/>
        <i/>
        <sz val="12"/>
        <color theme="1"/>
        <rFont val="Times New Roman"/>
        <family val="1"/>
      </rPr>
      <t xml:space="preserve">Fist of Light </t>
    </r>
    <r>
      <rPr>
        <b/>
        <sz val="12"/>
        <color theme="1"/>
        <rFont val="Times New Roman"/>
        <family val="1"/>
      </rPr>
      <t>Composition</t>
    </r>
  </si>
  <si>
    <t>Speed</t>
  </si>
  <si>
    <t>7d</t>
  </si>
  <si>
    <t>8d</t>
  </si>
  <si>
    <t>9d</t>
  </si>
  <si>
    <t>10d</t>
  </si>
  <si>
    <t>þ</t>
  </si>
  <si>
    <t>Concealment</t>
  </si>
  <si>
    <t>Stoneskin</t>
  </si>
  <si>
    <t>Immaline</t>
  </si>
  <si>
    <t>X</t>
  </si>
  <si>
    <t>Wizard</t>
  </si>
  <si>
    <t>Mage Armor</t>
  </si>
  <si>
    <t>Seeker</t>
  </si>
  <si>
    <t>Cleric-Seeker</t>
  </si>
  <si>
    <t>Malarian Guard</t>
  </si>
  <si>
    <t>Saradette</t>
  </si>
  <si>
    <t>20’</t>
  </si>
  <si>
    <t>Tore</t>
  </si>
  <si>
    <t>Malarians</t>
  </si>
  <si>
    <t>-</t>
  </si>
  <si>
    <t>Bystanders</t>
  </si>
  <si>
    <t>Rogue / Illusionist / Artificer</t>
  </si>
  <si>
    <t>Fighter / Cleric of Lurue</t>
  </si>
  <si>
    <t>ADVANCE SEEKER TO 12</t>
  </si>
  <si>
    <t>Celestial riding dog</t>
  </si>
  <si>
    <t>Bite</t>
  </si>
  <si>
    <t>1d6+3</t>
  </si>
  <si>
    <t>Grapple</t>
  </si>
  <si>
    <t>Celestial giant bee</t>
  </si>
  <si>
    <t>Sting</t>
  </si>
  <si>
    <t>1d4+Poison</t>
  </si>
  <si>
    <t>Fort DC 11, initial and Secondary damage 1d4 Con</t>
  </si>
  <si>
    <t>Malarian Guard 1</t>
  </si>
  <si>
    <t>Malarian Guard 2</t>
  </si>
  <si>
    <t>R30+20</t>
  </si>
  <si>
    <t>R20</t>
  </si>
  <si>
    <t>verify</t>
  </si>
  <si>
    <t>Malarian Guard 3</t>
  </si>
  <si>
    <t>1d4</t>
  </si>
  <si>
    <t>1d6+4</t>
  </si>
  <si>
    <t>Scimitar +1</t>
  </si>
  <si>
    <t>MW Dagger</t>
  </si>
  <si>
    <t>MW Sap</t>
  </si>
  <si>
    <t>Light Mace +1</t>
  </si>
  <si>
    <t>1d6+4+1</t>
  </si>
  <si>
    <t>1d6+3+1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</si>
</sst>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31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theme="0"/>
      <name val="Times New Roman"/>
      <family val="1"/>
    </font>
    <font>
      <sz val="12"/>
      <color rgb="FFFF00FF"/>
      <name val="Times New Roman"/>
      <family val="2"/>
    </font>
    <font>
      <b/>
      <sz val="12"/>
      <color theme="0" tint="-0.14999847407452621"/>
      <name val="Times New Roman"/>
      <family val="1"/>
    </font>
    <font>
      <b/>
      <i/>
      <sz val="12"/>
      <color theme="1"/>
      <name val="Times New Roman"/>
      <family val="1"/>
    </font>
    <font>
      <sz val="12"/>
      <name val="Times New Roman"/>
      <family val="1"/>
    </font>
    <font>
      <i/>
      <sz val="12"/>
      <color theme="0" tint="-0.499984740745262"/>
      <name val="Times New Roman"/>
      <family val="1"/>
    </font>
    <font>
      <b/>
      <sz val="11"/>
      <color theme="0" tint="-0.14999847407452621"/>
      <name val="Times New Roman"/>
      <family val="1"/>
    </font>
    <font>
      <i/>
      <sz val="12"/>
      <color indexed="81"/>
      <name val="Times New Roman"/>
      <family val="1"/>
    </font>
    <font>
      <sz val="16"/>
      <color rgb="FFFF0000"/>
      <name val="Times New Roman"/>
      <family val="2"/>
    </font>
  </fonts>
  <fills count="3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63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26" fillId="0" borderId="0"/>
  </cellStyleXfs>
  <cellXfs count="219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3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15" fillId="24" borderId="48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2" fillId="3" borderId="36" xfId="0" applyFont="1" applyFill="1" applyBorder="1" applyAlignment="1">
      <alignment horizontal="right" vertical="center"/>
    </xf>
    <xf numFmtId="0" fontId="0" fillId="3" borderId="37" xfId="0" quotePrefix="1" applyFill="1" applyBorder="1" applyAlignment="1">
      <alignment vertical="center"/>
    </xf>
    <xf numFmtId="0" fontId="2" fillId="3" borderId="38" xfId="0" applyFont="1" applyFill="1" applyBorder="1" applyAlignment="1">
      <alignment horizontal="right" vertical="center"/>
    </xf>
    <xf numFmtId="164" fontId="0" fillId="3" borderId="39" xfId="0" applyNumberFormat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1" xfId="0" applyFont="1" applyBorder="1" applyAlignment="1">
      <alignment horizontal="center" vertical="center"/>
    </xf>
    <xf numFmtId="0" fontId="10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25" borderId="31" xfId="0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21" fillId="26" borderId="31" xfId="0" applyFont="1" applyFill="1" applyBorder="1" applyAlignment="1">
      <alignment horizontal="center" vertical="center"/>
    </xf>
    <xf numFmtId="0" fontId="0" fillId="25" borderId="30" xfId="0" applyFill="1" applyBorder="1" applyAlignment="1">
      <alignment horizontal="center" vertical="center"/>
    </xf>
    <xf numFmtId="0" fontId="0" fillId="26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6" borderId="30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7" borderId="33" xfId="0" applyFont="1" applyFill="1" applyBorder="1" applyAlignment="1">
      <alignment horizontal="center" vertical="center" wrapText="1"/>
    </xf>
    <xf numFmtId="0" fontId="10" fillId="9" borderId="33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25" borderId="33" xfId="0" applyFont="1" applyFill="1" applyBorder="1" applyAlignment="1">
      <alignment horizontal="center" vertical="center" wrapText="1"/>
    </xf>
    <xf numFmtId="0" fontId="2" fillId="26" borderId="33" xfId="0" applyFont="1" applyFill="1" applyBorder="1" applyAlignment="1">
      <alignment horizontal="center" vertical="center" wrapText="1"/>
    </xf>
    <xf numFmtId="0" fontId="6" fillId="5" borderId="33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right" vertical="center"/>
    </xf>
    <xf numFmtId="164" fontId="7" fillId="5" borderId="0" xfId="0" applyNumberFormat="1" applyFont="1" applyFill="1" applyAlignment="1">
      <alignment horizontal="center" vertical="center"/>
    </xf>
    <xf numFmtId="0" fontId="6" fillId="5" borderId="38" xfId="0" applyFont="1" applyFill="1" applyBorder="1" applyAlignment="1">
      <alignment horizontal="right" vertical="center"/>
    </xf>
    <xf numFmtId="0" fontId="7" fillId="5" borderId="40" xfId="0" applyFont="1" applyFill="1" applyBorder="1" applyAlignment="1">
      <alignment horizontal="center" vertical="center"/>
    </xf>
    <xf numFmtId="0" fontId="0" fillId="13" borderId="18" xfId="0" quotePrefix="1" applyFill="1" applyBorder="1" applyAlignment="1">
      <alignment horizontal="center" vertical="center"/>
    </xf>
    <xf numFmtId="1" fontId="5" fillId="18" borderId="44" xfId="0" applyNumberFormat="1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14" fillId="5" borderId="30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5" fillId="7" borderId="30" xfId="0" applyFont="1" applyFill="1" applyBorder="1" applyAlignment="1">
      <alignment horizontal="center" vertical="center"/>
    </xf>
    <xf numFmtId="0" fontId="15" fillId="7" borderId="31" xfId="0" applyFont="1" applyFill="1" applyBorder="1" applyAlignment="1">
      <alignment horizontal="center" vertical="center"/>
    </xf>
    <xf numFmtId="0" fontId="2" fillId="19" borderId="51" xfId="0" applyFont="1" applyFill="1" applyBorder="1" applyAlignment="1">
      <alignment horizontal="center" vertical="center" wrapText="1"/>
    </xf>
    <xf numFmtId="0" fontId="6" fillId="27" borderId="51" xfId="0" applyFont="1" applyFill="1" applyBorder="1" applyAlignment="1">
      <alignment horizontal="center" vertical="center" wrapText="1"/>
    </xf>
    <xf numFmtId="20" fontId="19" fillId="0" borderId="50" xfId="0" applyNumberFormat="1" applyFont="1" applyBorder="1" applyAlignment="1">
      <alignment horizontal="center" vertical="center"/>
    </xf>
    <xf numFmtId="0" fontId="2" fillId="28" borderId="51" xfId="0" applyFont="1" applyFill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1" fontId="7" fillId="5" borderId="0" xfId="0" applyNumberFormat="1" applyFont="1" applyFill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0" fillId="9" borderId="35" xfId="0" applyFont="1" applyFill="1" applyBorder="1" applyAlignment="1">
      <alignment horizontal="center" vertical="center"/>
    </xf>
    <xf numFmtId="0" fontId="20" fillId="23" borderId="24" xfId="11" applyNumberFormat="1" applyFont="1" applyFill="1" applyBorder="1" applyAlignment="1">
      <alignment horizontal="center" vertical="center" shrinkToFit="1"/>
    </xf>
    <xf numFmtId="0" fontId="20" fillId="20" borderId="24" xfId="11" applyNumberFormat="1" applyFont="1" applyFill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7" fillId="5" borderId="46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/>
    </xf>
    <xf numFmtId="0" fontId="23" fillId="9" borderId="25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center" vertical="center"/>
    </xf>
    <xf numFmtId="0" fontId="15" fillId="7" borderId="25" xfId="0" applyFont="1" applyFill="1" applyBorder="1" applyAlignment="1">
      <alignment horizontal="center" vertical="center"/>
    </xf>
    <xf numFmtId="0" fontId="15" fillId="29" borderId="25" xfId="0" applyFont="1" applyFill="1" applyBorder="1" applyAlignment="1">
      <alignment horizontal="center" vertical="center"/>
    </xf>
    <xf numFmtId="0" fontId="4" fillId="0" borderId="54" xfId="1" applyFont="1" applyBorder="1" applyAlignment="1">
      <alignment horizontal="center" vertical="center"/>
    </xf>
    <xf numFmtId="0" fontId="3" fillId="0" borderId="13" xfId="1" applyBorder="1" applyAlignment="1">
      <alignment horizontal="center" vertical="center"/>
    </xf>
    <xf numFmtId="0" fontId="3" fillId="0" borderId="55" xfId="1" applyBorder="1" applyAlignment="1">
      <alignment horizontal="center" vertical="center"/>
    </xf>
    <xf numFmtId="0" fontId="3" fillId="2" borderId="56" xfId="1" applyFill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7" borderId="30" xfId="0" applyFont="1" applyFill="1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/>
    </xf>
    <xf numFmtId="0" fontId="2" fillId="20" borderId="17" xfId="0" applyFont="1" applyFill="1" applyBorder="1" applyAlignment="1">
      <alignment horizontal="center" vertical="center"/>
    </xf>
    <xf numFmtId="0" fontId="2" fillId="19" borderId="15" xfId="0" applyFont="1" applyFill="1" applyBorder="1" applyAlignment="1">
      <alignment horizontal="center" vertical="center"/>
    </xf>
    <xf numFmtId="0" fontId="6" fillId="21" borderId="20" xfId="0" applyFont="1" applyFill="1" applyBorder="1" applyAlignment="1">
      <alignment horizontal="center" vertical="center"/>
    </xf>
    <xf numFmtId="0" fontId="0" fillId="7" borderId="46" xfId="0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0" fillId="7" borderId="47" xfId="0" applyFill="1" applyBorder="1" applyAlignment="1">
      <alignment horizontal="center" vertical="center"/>
    </xf>
    <xf numFmtId="0" fontId="14" fillId="5" borderId="25" xfId="0" applyFont="1" applyFill="1" applyBorder="1" applyAlignment="1">
      <alignment horizontal="center" vertical="center"/>
    </xf>
    <xf numFmtId="0" fontId="14" fillId="5" borderId="57" xfId="0" applyFont="1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2" fillId="9" borderId="57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7" fillId="22" borderId="5" xfId="0" applyFont="1" applyFill="1" applyBorder="1" applyAlignment="1">
      <alignment horizontal="center" vertical="center"/>
    </xf>
    <xf numFmtId="0" fontId="27" fillId="12" borderId="5" xfId="0" applyFont="1" applyFill="1" applyBorder="1" applyAlignment="1">
      <alignment horizontal="center" vertical="center"/>
    </xf>
    <xf numFmtId="0" fontId="9" fillId="16" borderId="58" xfId="0" applyFont="1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9" fontId="24" fillId="30" borderId="48" xfId="11" applyFont="1" applyFill="1" applyBorder="1" applyAlignment="1">
      <alignment horizontal="center" vertical="center"/>
    </xf>
    <xf numFmtId="1" fontId="3" fillId="13" borderId="60" xfId="0" applyNumberFormat="1" applyFont="1" applyFill="1" applyBorder="1" applyAlignment="1">
      <alignment horizontal="center" vertical="center"/>
    </xf>
    <xf numFmtId="0" fontId="0" fillId="22" borderId="5" xfId="0" applyFill="1" applyBorder="1" applyAlignment="1">
      <alignment horizontal="center" vertical="center"/>
    </xf>
    <xf numFmtId="0" fontId="4" fillId="14" borderId="61" xfId="0" applyFont="1" applyFill="1" applyBorder="1" applyAlignment="1">
      <alignment horizontal="center" vertical="center" wrapText="1"/>
    </xf>
    <xf numFmtId="9" fontId="28" fillId="30" borderId="27" xfId="11" applyFont="1" applyFill="1" applyBorder="1" applyAlignment="1">
      <alignment horizontal="center" vertical="center" wrapText="1"/>
    </xf>
    <xf numFmtId="0" fontId="22" fillId="5" borderId="5" xfId="0" applyFont="1" applyFill="1" applyBorder="1" applyAlignment="1">
      <alignment horizontal="center" vertical="center"/>
    </xf>
    <xf numFmtId="0" fontId="3" fillId="13" borderId="60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0" fontId="3" fillId="13" borderId="60" xfId="0" quotePrefix="1" applyFont="1" applyFill="1" applyBorder="1" applyAlignment="1">
      <alignment horizontal="center" vertical="center"/>
    </xf>
    <xf numFmtId="1" fontId="7" fillId="5" borderId="39" xfId="0" applyNumberFormat="1" applyFont="1" applyFill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11" borderId="8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30" fillId="6" borderId="0" xfId="0" applyFont="1" applyFill="1" applyAlignment="1">
      <alignment vertical="center"/>
    </xf>
    <xf numFmtId="0" fontId="24" fillId="13" borderId="8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8" borderId="62" xfId="0" applyFill="1" applyBorder="1" applyAlignment="1">
      <alignment horizontal="center" vertical="center"/>
    </xf>
    <xf numFmtId="0" fontId="22" fillId="9" borderId="8" xfId="0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11" fillId="22" borderId="8" xfId="0" applyFont="1" applyFill="1" applyBorder="1" applyAlignment="1">
      <alignment horizontal="center" vertical="center"/>
    </xf>
    <xf numFmtId="0" fontId="11" fillId="12" borderId="8" xfId="0" applyFont="1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13" borderId="25" xfId="0" applyFill="1" applyBorder="1" applyAlignment="1">
      <alignment horizontal="center" vertical="center"/>
    </xf>
  </cellXfs>
  <cellStyles count="15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3 2" xfId="13" xr:uid="{B67A1851-78FF-4684-9A5B-AE93637640B4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Normal 7" xfId="14" xr:uid="{FD7EE822-269E-4F62-AA74-D04570019521}"/>
    <cellStyle name="Percent" xfId="11" builtinId="5"/>
    <cellStyle name="Percent 2" xfId="6" xr:uid="{00000000-0005-0000-0000-00000B000000}"/>
    <cellStyle name="Percent 2 2" xfId="8" xr:uid="{00000000-0005-0000-0000-00000C000000}"/>
  </cellStyles>
  <dxfs count="24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2F649531-B187-42D8-98F4-A008F996A0A2}"/>
  </tableStyles>
  <colors>
    <mruColors>
      <color rgb="FF00FFFF"/>
      <color rgb="FF9900FF"/>
      <color rgb="FFFF6600"/>
      <color rgb="FFFF0066"/>
      <color rgb="FF99FF99"/>
      <color rgb="FFCCFFCC"/>
      <color rgb="FF99FFCC"/>
      <color rgb="FF00FF00"/>
      <color rgb="FF0000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6</c:v>
                </c:pt>
                <c:pt idx="3">
                  <c:v>8</c:v>
                </c:pt>
                <c:pt idx="4">
                  <c:v>9</c:v>
                </c:pt>
                <c:pt idx="5">
                  <c:v>13</c:v>
                </c:pt>
                <c:pt idx="6">
                  <c:v>16</c:v>
                </c:pt>
                <c:pt idx="7">
                  <c:v>15</c:v>
                </c:pt>
                <c:pt idx="8">
                  <c:v>17</c:v>
                </c:pt>
                <c:pt idx="9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1-46EE-A354-9F488D997D8D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6</c:v>
                </c:pt>
                <c:pt idx="3">
                  <c:v>6</c:v>
                </c:pt>
                <c:pt idx="4">
                  <c:v>10</c:v>
                </c:pt>
                <c:pt idx="5">
                  <c:v>14</c:v>
                </c:pt>
                <c:pt idx="6">
                  <c:v>20</c:v>
                </c:pt>
                <c:pt idx="7">
                  <c:v>20</c:v>
                </c:pt>
                <c:pt idx="8">
                  <c:v>22</c:v>
                </c:pt>
                <c:pt idx="9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1-46EE-A354-9F488D997D8D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3</c:v>
                </c:pt>
                <c:pt idx="1">
                  <c:v>5</c:v>
                </c:pt>
                <c:pt idx="2">
                  <c:v>14</c:v>
                </c:pt>
                <c:pt idx="3">
                  <c:v>15</c:v>
                </c:pt>
                <c:pt idx="4">
                  <c:v>13</c:v>
                </c:pt>
                <c:pt idx="5">
                  <c:v>18</c:v>
                </c:pt>
                <c:pt idx="6">
                  <c:v>22</c:v>
                </c:pt>
                <c:pt idx="7">
                  <c:v>21</c:v>
                </c:pt>
                <c:pt idx="8">
                  <c:v>33</c:v>
                </c:pt>
                <c:pt idx="9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1-46EE-A354-9F488D997D8D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2</c:v>
                </c:pt>
                <c:pt idx="1">
                  <c:v>8</c:v>
                </c:pt>
                <c:pt idx="2">
                  <c:v>15</c:v>
                </c:pt>
                <c:pt idx="3">
                  <c:v>17</c:v>
                </c:pt>
                <c:pt idx="4">
                  <c:v>27</c:v>
                </c:pt>
                <c:pt idx="5">
                  <c:v>37</c:v>
                </c:pt>
                <c:pt idx="6">
                  <c:v>38</c:v>
                </c:pt>
                <c:pt idx="7">
                  <c:v>34</c:v>
                </c:pt>
                <c:pt idx="8">
                  <c:v>29</c:v>
                </c:pt>
                <c:pt idx="9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1-46EE-A354-9F488D997D8D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4</c:v>
                </c:pt>
                <c:pt idx="1">
                  <c:v>6</c:v>
                </c:pt>
                <c:pt idx="2">
                  <c:v>20</c:v>
                </c:pt>
                <c:pt idx="3">
                  <c:v>22</c:v>
                </c:pt>
                <c:pt idx="4">
                  <c:v>35</c:v>
                </c:pt>
                <c:pt idx="5">
                  <c:v>24</c:v>
                </c:pt>
                <c:pt idx="6">
                  <c:v>24</c:v>
                </c:pt>
                <c:pt idx="7">
                  <c:v>39</c:v>
                </c:pt>
                <c:pt idx="8">
                  <c:v>62</c:v>
                </c:pt>
                <c:pt idx="9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1-46EE-A354-9F488D997D8D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2</c:v>
                </c:pt>
                <c:pt idx="1">
                  <c:v>11</c:v>
                </c:pt>
                <c:pt idx="2">
                  <c:v>18</c:v>
                </c:pt>
                <c:pt idx="3">
                  <c:v>25</c:v>
                </c:pt>
                <c:pt idx="4">
                  <c:v>40</c:v>
                </c:pt>
                <c:pt idx="5">
                  <c:v>46</c:v>
                </c:pt>
                <c:pt idx="6">
                  <c:v>62</c:v>
                </c:pt>
                <c:pt idx="7">
                  <c:v>59</c:v>
                </c:pt>
                <c:pt idx="8">
                  <c:v>60</c:v>
                </c:pt>
                <c:pt idx="9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91-46EE-A354-9F488D997D8D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</c:v>
                </c:pt>
                <c:pt idx="1">
                  <c:v>18</c:v>
                </c:pt>
                <c:pt idx="2">
                  <c:v>37</c:v>
                </c:pt>
                <c:pt idx="3">
                  <c:v>48</c:v>
                </c:pt>
                <c:pt idx="4">
                  <c:v>36</c:v>
                </c:pt>
                <c:pt idx="5">
                  <c:v>62</c:v>
                </c:pt>
                <c:pt idx="6">
                  <c:v>55</c:v>
                </c:pt>
                <c:pt idx="7">
                  <c:v>86</c:v>
                </c:pt>
                <c:pt idx="8">
                  <c:v>61</c:v>
                </c:pt>
                <c:pt idx="9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91-46EE-A354-9F488D997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6-4C31-8C37-DFB4B61CDC0F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5</c:v>
                </c:pt>
                <c:pt idx="1">
                  <c:v>2</c:v>
                </c:pt>
                <c:pt idx="2">
                  <c:v>5</c:v>
                </c:pt>
                <c:pt idx="3">
                  <c:v>8</c:v>
                </c:pt>
                <c:pt idx="4">
                  <c:v>6</c:v>
                </c:pt>
                <c:pt idx="5">
                  <c:v>11</c:v>
                </c:pt>
                <c:pt idx="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6-4C31-8C37-DFB4B61CDC0F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6</c:v>
                </c:pt>
                <c:pt idx="1">
                  <c:v>6</c:v>
                </c:pt>
                <c:pt idx="2">
                  <c:v>14</c:v>
                </c:pt>
                <c:pt idx="3">
                  <c:v>15</c:v>
                </c:pt>
                <c:pt idx="4">
                  <c:v>20</c:v>
                </c:pt>
                <c:pt idx="5">
                  <c:v>18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B6-4C31-8C37-DFB4B61CDC0F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8</c:v>
                </c:pt>
                <c:pt idx="1">
                  <c:v>6</c:v>
                </c:pt>
                <c:pt idx="2">
                  <c:v>15</c:v>
                </c:pt>
                <c:pt idx="3">
                  <c:v>17</c:v>
                </c:pt>
                <c:pt idx="4">
                  <c:v>22</c:v>
                </c:pt>
                <c:pt idx="5">
                  <c:v>25</c:v>
                </c:pt>
                <c:pt idx="6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B6-4C31-8C37-DFB4B61CDC0F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9</c:v>
                </c:pt>
                <c:pt idx="1">
                  <c:v>10</c:v>
                </c:pt>
                <c:pt idx="2">
                  <c:v>13</c:v>
                </c:pt>
                <c:pt idx="3">
                  <c:v>27</c:v>
                </c:pt>
                <c:pt idx="4">
                  <c:v>35</c:v>
                </c:pt>
                <c:pt idx="5">
                  <c:v>40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B6-4C31-8C37-DFB4B61CDC0F}"/>
            </c:ext>
          </c:extLst>
        </c:ser>
        <c:ser>
          <c:idx val="6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Rolls!$H$2:$H$8</c:f>
              <c:numCache>
                <c:formatCode>General</c:formatCode>
                <c:ptCount val="7"/>
                <c:pt idx="0">
                  <c:v>13</c:v>
                </c:pt>
                <c:pt idx="1">
                  <c:v>14</c:v>
                </c:pt>
                <c:pt idx="2">
                  <c:v>18</c:v>
                </c:pt>
                <c:pt idx="3">
                  <c:v>37</c:v>
                </c:pt>
                <c:pt idx="4">
                  <c:v>24</c:v>
                </c:pt>
                <c:pt idx="5">
                  <c:v>46</c:v>
                </c:pt>
                <c:pt idx="6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88-4018-BE0F-525474B9DB8D}"/>
            </c:ext>
          </c:extLst>
        </c:ser>
        <c:ser>
          <c:idx val="7"/>
          <c:order val="6"/>
          <c:tx>
            <c:strRef>
              <c:f>Rolls!$I$1</c:f>
              <c:strCache>
                <c:ptCount val="1"/>
                <c:pt idx="0">
                  <c:v>7d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Rolls!$I$2:$I$8</c:f>
              <c:numCache>
                <c:formatCode>General</c:formatCode>
                <c:ptCount val="7"/>
                <c:pt idx="0">
                  <c:v>16</c:v>
                </c:pt>
                <c:pt idx="1">
                  <c:v>20</c:v>
                </c:pt>
                <c:pt idx="2">
                  <c:v>22</c:v>
                </c:pt>
                <c:pt idx="3">
                  <c:v>38</c:v>
                </c:pt>
                <c:pt idx="4">
                  <c:v>24</c:v>
                </c:pt>
                <c:pt idx="5">
                  <c:v>62</c:v>
                </c:pt>
                <c:pt idx="6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88-4018-BE0F-525474B9DB8D}"/>
            </c:ext>
          </c:extLst>
        </c:ser>
        <c:ser>
          <c:idx val="8"/>
          <c:order val="7"/>
          <c:tx>
            <c:strRef>
              <c:f>Rolls!$J$1</c:f>
              <c:strCache>
                <c:ptCount val="1"/>
                <c:pt idx="0">
                  <c:v>8d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Rolls!$J$2:$J$8</c:f>
              <c:numCache>
                <c:formatCode>General</c:formatCode>
                <c:ptCount val="7"/>
                <c:pt idx="0">
                  <c:v>15</c:v>
                </c:pt>
                <c:pt idx="1">
                  <c:v>20</c:v>
                </c:pt>
                <c:pt idx="2">
                  <c:v>21</c:v>
                </c:pt>
                <c:pt idx="3">
                  <c:v>34</c:v>
                </c:pt>
                <c:pt idx="4">
                  <c:v>39</c:v>
                </c:pt>
                <c:pt idx="5">
                  <c:v>59</c:v>
                </c:pt>
                <c:pt idx="6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88-4018-BE0F-525474B9DB8D}"/>
            </c:ext>
          </c:extLst>
        </c:ser>
        <c:ser>
          <c:idx val="9"/>
          <c:order val="8"/>
          <c:tx>
            <c:strRef>
              <c:f>Rolls!$K$1</c:f>
              <c:strCache>
                <c:ptCount val="1"/>
                <c:pt idx="0">
                  <c:v>9d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Rolls!$K$2:$K$8</c:f>
              <c:numCache>
                <c:formatCode>General</c:formatCode>
                <c:ptCount val="7"/>
                <c:pt idx="0">
                  <c:v>17</c:v>
                </c:pt>
                <c:pt idx="1">
                  <c:v>22</c:v>
                </c:pt>
                <c:pt idx="2">
                  <c:v>33</c:v>
                </c:pt>
                <c:pt idx="3">
                  <c:v>29</c:v>
                </c:pt>
                <c:pt idx="4">
                  <c:v>62</c:v>
                </c:pt>
                <c:pt idx="5">
                  <c:v>60</c:v>
                </c:pt>
                <c:pt idx="6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88-4018-BE0F-525474B9DB8D}"/>
            </c:ext>
          </c:extLst>
        </c:ser>
        <c:ser>
          <c:idx val="5"/>
          <c:order val="9"/>
          <c:tx>
            <c:strRef>
              <c:f>Rolls!$L$1</c:f>
              <c:strCache>
                <c:ptCount val="1"/>
                <c:pt idx="0">
                  <c:v>10d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Rolls!$L$2:$L$8</c:f>
              <c:numCache>
                <c:formatCode>General</c:formatCode>
                <c:ptCount val="7"/>
                <c:pt idx="0">
                  <c:v>22</c:v>
                </c:pt>
                <c:pt idx="1">
                  <c:v>20</c:v>
                </c:pt>
                <c:pt idx="2">
                  <c:v>42</c:v>
                </c:pt>
                <c:pt idx="3">
                  <c:v>41</c:v>
                </c:pt>
                <c:pt idx="4">
                  <c:v>42</c:v>
                </c:pt>
                <c:pt idx="5">
                  <c:v>39</c:v>
                </c:pt>
                <c:pt idx="6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B6-4C31-8C37-DFB4B61C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6</c:v>
                </c:pt>
                <c:pt idx="3">
                  <c:v>8</c:v>
                </c:pt>
                <c:pt idx="4">
                  <c:v>9</c:v>
                </c:pt>
                <c:pt idx="5">
                  <c:v>13</c:v>
                </c:pt>
                <c:pt idx="6">
                  <c:v>16</c:v>
                </c:pt>
                <c:pt idx="7">
                  <c:v>15</c:v>
                </c:pt>
                <c:pt idx="8">
                  <c:v>17</c:v>
                </c:pt>
                <c:pt idx="9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7-4579-BFB9-E8F3A185F476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6</c:v>
                </c:pt>
                <c:pt idx="3">
                  <c:v>6</c:v>
                </c:pt>
                <c:pt idx="4">
                  <c:v>10</c:v>
                </c:pt>
                <c:pt idx="5">
                  <c:v>14</c:v>
                </c:pt>
                <c:pt idx="6">
                  <c:v>20</c:v>
                </c:pt>
                <c:pt idx="7">
                  <c:v>20</c:v>
                </c:pt>
                <c:pt idx="8">
                  <c:v>22</c:v>
                </c:pt>
                <c:pt idx="9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7-4579-BFB9-E8F3A185F476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3</c:v>
                </c:pt>
                <c:pt idx="1">
                  <c:v>5</c:v>
                </c:pt>
                <c:pt idx="2">
                  <c:v>14</c:v>
                </c:pt>
                <c:pt idx="3">
                  <c:v>15</c:v>
                </c:pt>
                <c:pt idx="4">
                  <c:v>13</c:v>
                </c:pt>
                <c:pt idx="5">
                  <c:v>18</c:v>
                </c:pt>
                <c:pt idx="6">
                  <c:v>22</c:v>
                </c:pt>
                <c:pt idx="7">
                  <c:v>21</c:v>
                </c:pt>
                <c:pt idx="8">
                  <c:v>33</c:v>
                </c:pt>
                <c:pt idx="9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57-4579-BFB9-E8F3A185F476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2</c:v>
                </c:pt>
                <c:pt idx="1">
                  <c:v>8</c:v>
                </c:pt>
                <c:pt idx="2">
                  <c:v>15</c:v>
                </c:pt>
                <c:pt idx="3">
                  <c:v>17</c:v>
                </c:pt>
                <c:pt idx="4">
                  <c:v>27</c:v>
                </c:pt>
                <c:pt idx="5">
                  <c:v>37</c:v>
                </c:pt>
                <c:pt idx="6">
                  <c:v>38</c:v>
                </c:pt>
                <c:pt idx="7">
                  <c:v>34</c:v>
                </c:pt>
                <c:pt idx="8">
                  <c:v>29</c:v>
                </c:pt>
                <c:pt idx="9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7-4579-BFB9-E8F3A185F476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4</c:v>
                </c:pt>
                <c:pt idx="1">
                  <c:v>6</c:v>
                </c:pt>
                <c:pt idx="2">
                  <c:v>20</c:v>
                </c:pt>
                <c:pt idx="3">
                  <c:v>22</c:v>
                </c:pt>
                <c:pt idx="4">
                  <c:v>35</c:v>
                </c:pt>
                <c:pt idx="5">
                  <c:v>24</c:v>
                </c:pt>
                <c:pt idx="6">
                  <c:v>24</c:v>
                </c:pt>
                <c:pt idx="7">
                  <c:v>39</c:v>
                </c:pt>
                <c:pt idx="8">
                  <c:v>62</c:v>
                </c:pt>
                <c:pt idx="9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57-4579-BFB9-E8F3A185F476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2</c:v>
                </c:pt>
                <c:pt idx="1">
                  <c:v>11</c:v>
                </c:pt>
                <c:pt idx="2">
                  <c:v>18</c:v>
                </c:pt>
                <c:pt idx="3">
                  <c:v>25</c:v>
                </c:pt>
                <c:pt idx="4">
                  <c:v>40</c:v>
                </c:pt>
                <c:pt idx="5">
                  <c:v>46</c:v>
                </c:pt>
                <c:pt idx="6">
                  <c:v>62</c:v>
                </c:pt>
                <c:pt idx="7">
                  <c:v>59</c:v>
                </c:pt>
                <c:pt idx="8">
                  <c:v>60</c:v>
                </c:pt>
                <c:pt idx="9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57-4579-BFB9-E8F3A185F476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</c:v>
                </c:pt>
                <c:pt idx="1">
                  <c:v>18</c:v>
                </c:pt>
                <c:pt idx="2">
                  <c:v>37</c:v>
                </c:pt>
                <c:pt idx="3">
                  <c:v>48</c:v>
                </c:pt>
                <c:pt idx="4">
                  <c:v>36</c:v>
                </c:pt>
                <c:pt idx="5">
                  <c:v>62</c:v>
                </c:pt>
                <c:pt idx="6">
                  <c:v>55</c:v>
                </c:pt>
                <c:pt idx="7">
                  <c:v>86</c:v>
                </c:pt>
                <c:pt idx="8">
                  <c:v>61</c:v>
                </c:pt>
                <c:pt idx="9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57-4579-BFB9-E8F3A185F476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228599</xdr:colOff>
      <xdr:row>0</xdr:row>
      <xdr:rowOff>66674</xdr:rowOff>
    </xdr:from>
    <xdr:to>
      <xdr:col>26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93344</xdr:colOff>
      <xdr:row>0</xdr:row>
      <xdr:rowOff>74295</xdr:rowOff>
    </xdr:from>
    <xdr:to>
      <xdr:col>19</xdr:col>
      <xdr:colOff>226695</xdr:colOff>
      <xdr:row>16</xdr:row>
      <xdr:rowOff>46637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19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showGridLines="0" tabSelected="1" zoomScaleNormal="100" workbookViewId="0"/>
  </sheetViews>
  <sheetFormatPr defaultRowHeight="15.6" x14ac:dyDescent="0.3"/>
  <cols>
    <col min="1" max="1" width="11.19921875" style="43" bestFit="1" customWidth="1"/>
    <col min="2" max="2" width="6.296875" style="48" bestFit="1" customWidth="1"/>
    <col min="3" max="3" width="8.5" style="48" bestFit="1" customWidth="1"/>
    <col min="4" max="4" width="4.296875" style="48" bestFit="1" customWidth="1"/>
    <col min="5" max="5" width="8.3984375" style="48" bestFit="1" customWidth="1"/>
    <col min="6" max="6" width="8" style="48" bestFit="1" customWidth="1"/>
    <col min="7" max="7" width="3" style="43" customWidth="1"/>
    <col min="8" max="8" width="14.09765625" style="43" bestFit="1" customWidth="1"/>
    <col min="9" max="9" width="5.3984375" style="43" bestFit="1" customWidth="1"/>
    <col min="10" max="10" width="24.19921875" style="43" bestFit="1" customWidth="1"/>
    <col min="11" max="11" width="3" style="43" customWidth="1"/>
    <col min="12" max="12" width="14.796875" style="43" customWidth="1"/>
    <col min="13" max="13" width="4.8984375" style="43" bestFit="1" customWidth="1"/>
    <col min="14" max="14" width="21.8984375" style="43" bestFit="1" customWidth="1"/>
    <col min="15" max="16384" width="8.796875" style="43"/>
  </cols>
  <sheetData>
    <row r="1" spans="1:14" s="38" customFormat="1" ht="31.8" thickBot="1" x14ac:dyDescent="0.35">
      <c r="A1" s="140" t="s">
        <v>0</v>
      </c>
      <c r="B1" s="140" t="s">
        <v>1</v>
      </c>
      <c r="C1" s="140" t="s">
        <v>2</v>
      </c>
      <c r="D1" s="141" t="s">
        <v>3</v>
      </c>
      <c r="E1" s="37" t="s">
        <v>4</v>
      </c>
      <c r="F1" s="140" t="s">
        <v>101</v>
      </c>
      <c r="H1" s="39" t="s">
        <v>100</v>
      </c>
      <c r="I1" s="39"/>
      <c r="J1" s="39"/>
      <c r="K1" s="39"/>
      <c r="L1" s="39" t="s">
        <v>80</v>
      </c>
      <c r="M1" s="39"/>
      <c r="N1" s="39"/>
    </row>
    <row r="2" spans="1:14" ht="16.8" thickTop="1" thickBot="1" x14ac:dyDescent="0.35">
      <c r="A2" s="58" t="s">
        <v>113</v>
      </c>
      <c r="B2" s="58">
        <v>1</v>
      </c>
      <c r="C2" s="44">
        <v>5</v>
      </c>
      <c r="D2" s="45">
        <f t="shared" ref="D2:D7" ca="1" si="0">RANDBETWEEN(1,20)</f>
        <v>2</v>
      </c>
      <c r="E2" s="44">
        <f t="shared" ref="E2:E7" ca="1" si="1">SUM(C2:D2)</f>
        <v>7</v>
      </c>
      <c r="F2" s="44" t="s">
        <v>5</v>
      </c>
      <c r="H2" s="66" t="s">
        <v>0</v>
      </c>
      <c r="I2" s="67" t="s">
        <v>20</v>
      </c>
      <c r="J2" s="68" t="s">
        <v>63</v>
      </c>
      <c r="L2" s="114" t="s">
        <v>0</v>
      </c>
      <c r="M2" s="115" t="s">
        <v>20</v>
      </c>
      <c r="N2" s="116" t="s">
        <v>63</v>
      </c>
    </row>
    <row r="3" spans="1:14" x14ac:dyDescent="0.3">
      <c r="A3" s="104" t="s">
        <v>119</v>
      </c>
      <c r="B3" s="104">
        <v>2</v>
      </c>
      <c r="C3" s="44">
        <v>2</v>
      </c>
      <c r="D3" s="45">
        <f t="shared" ca="1" si="0"/>
        <v>7</v>
      </c>
      <c r="E3" s="44">
        <f t="shared" ca="1" si="1"/>
        <v>9</v>
      </c>
      <c r="F3" s="44" t="s">
        <v>5</v>
      </c>
      <c r="H3" s="69" t="s">
        <v>109</v>
      </c>
      <c r="I3" s="65">
        <v>12</v>
      </c>
      <c r="J3" s="70" t="s">
        <v>111</v>
      </c>
      <c r="L3" s="117" t="s">
        <v>119</v>
      </c>
      <c r="M3" s="104">
        <v>12</v>
      </c>
      <c r="N3" s="118"/>
    </row>
    <row r="4" spans="1:14" ht="16.2" thickBot="1" x14ac:dyDescent="0.35">
      <c r="A4" s="65" t="s">
        <v>116</v>
      </c>
      <c r="B4" s="65">
        <v>1</v>
      </c>
      <c r="C4" s="44">
        <v>3</v>
      </c>
      <c r="D4" s="45">
        <f t="shared" ca="1" si="0"/>
        <v>20</v>
      </c>
      <c r="E4" s="44">
        <f t="shared" ca="1" si="1"/>
        <v>23</v>
      </c>
      <c r="F4" s="44" t="s">
        <v>117</v>
      </c>
      <c r="H4" s="69" t="s">
        <v>116</v>
      </c>
      <c r="I4" s="65">
        <v>12</v>
      </c>
      <c r="J4" s="70" t="s">
        <v>122</v>
      </c>
      <c r="L4" s="147" t="s">
        <v>121</v>
      </c>
      <c r="M4" s="148">
        <v>0</v>
      </c>
      <c r="N4" s="149"/>
    </row>
    <row r="5" spans="1:14" x14ac:dyDescent="0.3">
      <c r="A5" s="65" t="s">
        <v>118</v>
      </c>
      <c r="B5" s="65">
        <v>1</v>
      </c>
      <c r="C5" s="44">
        <v>2</v>
      </c>
      <c r="D5" s="45">
        <f t="shared" ca="1" si="0"/>
        <v>9</v>
      </c>
      <c r="E5" s="44">
        <f t="shared" ca="1" si="1"/>
        <v>11</v>
      </c>
      <c r="F5" s="44" t="s">
        <v>5</v>
      </c>
      <c r="H5" s="69" t="s">
        <v>118</v>
      </c>
      <c r="I5" s="65">
        <v>12</v>
      </c>
      <c r="J5" s="70" t="s">
        <v>123</v>
      </c>
      <c r="L5" s="119" t="s">
        <v>21</v>
      </c>
      <c r="M5" s="139">
        <f>SUM(M3:M4)</f>
        <v>12</v>
      </c>
      <c r="N5" s="152" t="str">
        <f>CONCATENATE("Average Level: ",ROUND(AVERAGE(M3:M4),0))</f>
        <v>Average Level: 6</v>
      </c>
    </row>
    <row r="6" spans="1:14" ht="16.2" thickBot="1" x14ac:dyDescent="0.35">
      <c r="A6" s="65" t="s">
        <v>109</v>
      </c>
      <c r="B6" s="65">
        <v>1</v>
      </c>
      <c r="C6" s="44">
        <v>5</v>
      </c>
      <c r="D6" s="45">
        <f t="shared" ca="1" si="0"/>
        <v>12</v>
      </c>
      <c r="E6" s="44">
        <f t="shared" ca="1" si="1"/>
        <v>17</v>
      </c>
      <c r="F6" s="44" t="s">
        <v>5</v>
      </c>
      <c r="H6" s="168" t="s">
        <v>113</v>
      </c>
      <c r="I6" s="169">
        <v>12</v>
      </c>
      <c r="J6" s="170" t="s">
        <v>114</v>
      </c>
      <c r="L6" s="119" t="s">
        <v>93</v>
      </c>
      <c r="M6" s="120">
        <f>AVERAGE(M3:M4)</f>
        <v>6</v>
      </c>
      <c r="N6" s="118"/>
    </row>
    <row r="7" spans="1:14" ht="16.2" thickBot="1" x14ac:dyDescent="0.35">
      <c r="A7" s="104" t="s">
        <v>120</v>
      </c>
      <c r="B7" s="104" t="s">
        <v>120</v>
      </c>
      <c r="C7" s="44" t="s">
        <v>120</v>
      </c>
      <c r="D7" s="45">
        <f t="shared" ca="1" si="0"/>
        <v>12</v>
      </c>
      <c r="E7" s="44">
        <f t="shared" ca="1" si="1"/>
        <v>12</v>
      </c>
      <c r="F7" s="44" t="s">
        <v>120</v>
      </c>
      <c r="H7" s="71" t="s">
        <v>21</v>
      </c>
      <c r="I7" s="194">
        <f>SUM(I3:I6)</f>
        <v>48</v>
      </c>
      <c r="J7" s="151" t="str">
        <f>CONCATENATE("Average Level: ",ROUND(AVERAGE(I3:I6),0))</f>
        <v>Average Level: 12</v>
      </c>
      <c r="L7" s="121" t="s">
        <v>22</v>
      </c>
      <c r="M7" s="197">
        <f>COUNT(M3:M4)</f>
        <v>2</v>
      </c>
      <c r="N7" s="122"/>
    </row>
    <row r="8" spans="1:14" ht="16.2" thickTop="1" x14ac:dyDescent="0.3">
      <c r="H8" s="71" t="s">
        <v>22</v>
      </c>
      <c r="I8" s="194">
        <f>COUNT(I3:I6)</f>
        <v>4</v>
      </c>
      <c r="J8" s="72"/>
    </row>
    <row r="9" spans="1:14" x14ac:dyDescent="0.3">
      <c r="D9" s="45">
        <f ca="1">RANDBETWEEN(1,20)</f>
        <v>15</v>
      </c>
      <c r="H9" s="71" t="s">
        <v>24</v>
      </c>
      <c r="I9" s="195">
        <f>I7/4</f>
        <v>12</v>
      </c>
      <c r="J9" s="70" t="s">
        <v>25</v>
      </c>
      <c r="N9" s="76"/>
    </row>
    <row r="10" spans="1:14" ht="16.2" thickBot="1" x14ac:dyDescent="0.35">
      <c r="H10" s="73" t="s">
        <v>26</v>
      </c>
      <c r="I10" s="74">
        <f>I9*2</f>
        <v>24</v>
      </c>
      <c r="J10" s="75" t="s">
        <v>27</v>
      </c>
      <c r="L10" s="77" t="s">
        <v>28</v>
      </c>
      <c r="M10" s="78">
        <f>I9</f>
        <v>12</v>
      </c>
      <c r="N10" s="76"/>
    </row>
    <row r="11" spans="1:14" ht="16.2" thickTop="1" x14ac:dyDescent="0.3">
      <c r="L11" s="77" t="s">
        <v>29</v>
      </c>
      <c r="M11" s="78">
        <f>I10</f>
        <v>24</v>
      </c>
      <c r="N11" s="76"/>
    </row>
    <row r="12" spans="1:14" ht="21" x14ac:dyDescent="0.3">
      <c r="H12" s="206" t="s">
        <v>124</v>
      </c>
      <c r="I12" s="206"/>
      <c r="J12" s="206"/>
      <c r="L12" s="77" t="s">
        <v>30</v>
      </c>
      <c r="M12" s="78">
        <f>I7</f>
        <v>48</v>
      </c>
      <c r="N12" s="76"/>
    </row>
    <row r="14" spans="1:14" x14ac:dyDescent="0.3">
      <c r="L14" s="79" t="s">
        <v>31</v>
      </c>
      <c r="M14" s="78">
        <f>M5</f>
        <v>12</v>
      </c>
    </row>
    <row r="20" spans="11:11" x14ac:dyDescent="0.3">
      <c r="K20" s="43" t="s">
        <v>110</v>
      </c>
    </row>
  </sheetData>
  <sortState xmlns:xlrd2="http://schemas.microsoft.com/office/spreadsheetml/2017/richdata2" ref="A2:F9">
    <sortCondition descending="1" ref="E2:E9"/>
    <sortCondition descending="1" ref="C2:C9"/>
  </sortState>
  <conditionalFormatting sqref="M14">
    <cfRule type="cellIs" dxfId="23" priority="1434" operator="greaterThan">
      <formula>$M$12</formula>
    </cfRule>
    <cfRule type="cellIs" dxfId="22" priority="1435" operator="between">
      <formula>$M$11</formula>
      <formula>$M$12</formula>
    </cfRule>
    <cfRule type="cellIs" dxfId="21" priority="1436" operator="between">
      <formula>$M$10</formula>
      <formula>$M$11</formula>
    </cfRule>
    <cfRule type="cellIs" dxfId="20" priority="1437" operator="lessThan">
      <formula>$M$10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0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5.8984375" style="48" bestFit="1" customWidth="1"/>
    <col min="2" max="2" width="16.3984375" style="48" bestFit="1" customWidth="1"/>
    <col min="3" max="3" width="7.296875" style="48" bestFit="1" customWidth="1"/>
    <col min="4" max="4" width="3.59765625" style="48" bestFit="1" customWidth="1"/>
    <col min="5" max="5" width="7.796875" style="48" bestFit="1" customWidth="1"/>
    <col min="6" max="6" width="8" style="48" bestFit="1" customWidth="1"/>
    <col min="7" max="7" width="9" style="48" bestFit="1" customWidth="1"/>
    <col min="8" max="8" width="6.796875" style="48" bestFit="1" customWidth="1"/>
    <col min="9" max="9" width="7.5" style="48" bestFit="1" customWidth="1"/>
    <col min="10" max="10" width="8.5" style="48" bestFit="1" customWidth="1"/>
    <col min="11" max="11" width="8.796875" style="48" bestFit="1" customWidth="1"/>
    <col min="12" max="12" width="7.296875" style="56" bestFit="1" customWidth="1"/>
    <col min="13" max="13" width="7.5" style="56" bestFit="1" customWidth="1"/>
    <col min="14" max="14" width="2.296875" style="48" customWidth="1"/>
    <col min="15" max="15" width="7.59765625" style="48" bestFit="1" customWidth="1"/>
    <col min="16" max="16" width="6.3984375" style="48" bestFit="1" customWidth="1"/>
    <col min="17" max="17" width="7.796875" style="48" bestFit="1" customWidth="1"/>
    <col min="18" max="18" width="9" style="48" bestFit="1" customWidth="1"/>
    <col min="19" max="19" width="7.59765625" style="48" bestFit="1" customWidth="1"/>
    <col min="20" max="20" width="9" style="48" bestFit="1" customWidth="1"/>
    <col min="21" max="16384" width="8.796875" style="48"/>
  </cols>
  <sheetData>
    <row r="1" spans="1:20" s="52" customFormat="1" ht="31.8" thickBot="1" x14ac:dyDescent="0.35">
      <c r="A1" s="144" t="s">
        <v>70</v>
      </c>
      <c r="B1" s="144" t="s">
        <v>71</v>
      </c>
      <c r="C1" s="144" t="s">
        <v>72</v>
      </c>
      <c r="D1" s="144" t="s">
        <v>73</v>
      </c>
      <c r="E1" s="144" t="s">
        <v>91</v>
      </c>
      <c r="F1" s="144" t="s">
        <v>90</v>
      </c>
      <c r="G1" s="144" t="s">
        <v>89</v>
      </c>
      <c r="H1" s="144" t="s">
        <v>88</v>
      </c>
      <c r="I1" s="144" t="s">
        <v>92</v>
      </c>
      <c r="J1" s="144" t="s">
        <v>74</v>
      </c>
      <c r="K1" s="144" t="s">
        <v>75</v>
      </c>
      <c r="L1" s="144" t="s">
        <v>76</v>
      </c>
      <c r="M1" s="144" t="s">
        <v>77</v>
      </c>
      <c r="O1" s="131" t="s">
        <v>78</v>
      </c>
      <c r="P1" s="62">
        <v>1</v>
      </c>
      <c r="Q1" s="132" t="s">
        <v>97</v>
      </c>
      <c r="R1" s="133">
        <v>0.5</v>
      </c>
      <c r="S1" s="134" t="s">
        <v>98</v>
      </c>
      <c r="T1" s="133">
        <f>R1+((P1)/(24*60*10))</f>
        <v>0.50006944444444446</v>
      </c>
    </row>
    <row r="2" spans="1:20" ht="16.8" x14ac:dyDescent="0.3">
      <c r="A2" s="57" t="s">
        <v>109</v>
      </c>
      <c r="B2" s="85" t="s">
        <v>112</v>
      </c>
      <c r="C2" s="85">
        <v>1</v>
      </c>
      <c r="D2" s="53">
        <v>12</v>
      </c>
      <c r="E2" s="142" t="s">
        <v>79</v>
      </c>
      <c r="F2" s="142" t="s">
        <v>79</v>
      </c>
      <c r="G2" s="142" t="s">
        <v>79</v>
      </c>
      <c r="H2" s="142" t="s">
        <v>106</v>
      </c>
      <c r="I2" s="85"/>
      <c r="J2" s="85">
        <f t="shared" ref="J2:J20" si="0">IF($E2="þ",$D2,IF($F2="þ",($D2*10),IF($G2="þ",($D2*100),IF($H2="þ",($D2*600),$I2))))</f>
        <v>7200</v>
      </c>
      <c r="K2" s="85">
        <f t="shared" ref="K2" si="1">J2+C2</f>
        <v>7201</v>
      </c>
      <c r="L2" s="54" t="s">
        <v>106</v>
      </c>
      <c r="M2" s="143" t="str">
        <f t="shared" ref="M2:M8" si="2">IF(C2="","",IF(K2&lt;=$P$1,"þ","q"))</f>
        <v>q</v>
      </c>
    </row>
    <row r="3" spans="1:20" ht="16.8" x14ac:dyDescent="0.3">
      <c r="A3" s="57" t="s">
        <v>109</v>
      </c>
      <c r="B3" s="53"/>
      <c r="C3" s="53"/>
      <c r="D3" s="53"/>
      <c r="E3" s="54" t="s">
        <v>106</v>
      </c>
      <c r="F3" s="142" t="s">
        <v>79</v>
      </c>
      <c r="G3" s="54" t="s">
        <v>79</v>
      </c>
      <c r="H3" s="54" t="s">
        <v>79</v>
      </c>
      <c r="I3" s="53"/>
      <c r="J3" s="53">
        <f>IF($E3="þ",$D3,IF($F3="þ",($D3*10),IF($G3="þ",($D3*100),IF($H3="þ",($D3*600),$I3))))</f>
        <v>0</v>
      </c>
      <c r="K3" s="53">
        <f t="shared" ref="K3:K4" si="3">J3+C3</f>
        <v>0</v>
      </c>
      <c r="L3" s="54" t="s">
        <v>79</v>
      </c>
      <c r="M3" s="55" t="str">
        <f t="shared" si="2"/>
        <v/>
      </c>
    </row>
    <row r="4" spans="1:20" ht="16.8" x14ac:dyDescent="0.3">
      <c r="A4" s="57" t="s">
        <v>109</v>
      </c>
      <c r="B4" s="146"/>
      <c r="C4" s="53"/>
      <c r="D4" s="53"/>
      <c r="E4" s="54" t="s">
        <v>79</v>
      </c>
      <c r="F4" s="54" t="s">
        <v>79</v>
      </c>
      <c r="G4" s="54" t="s">
        <v>79</v>
      </c>
      <c r="H4" s="54" t="s">
        <v>79</v>
      </c>
      <c r="I4" s="53"/>
      <c r="J4" s="53">
        <f t="shared" si="0"/>
        <v>0</v>
      </c>
      <c r="K4" s="53">
        <f t="shared" si="3"/>
        <v>0</v>
      </c>
      <c r="L4" s="54" t="s">
        <v>79</v>
      </c>
      <c r="M4" s="55" t="str">
        <f t="shared" si="2"/>
        <v/>
      </c>
    </row>
    <row r="5" spans="1:20" ht="16.8" x14ac:dyDescent="0.3">
      <c r="A5" s="57" t="s">
        <v>109</v>
      </c>
      <c r="B5" s="146"/>
      <c r="C5" s="53"/>
      <c r="D5" s="53"/>
      <c r="E5" s="54" t="s">
        <v>79</v>
      </c>
      <c r="F5" s="54" t="s">
        <v>79</v>
      </c>
      <c r="G5" s="54" t="s">
        <v>79</v>
      </c>
      <c r="H5" s="54" t="s">
        <v>79</v>
      </c>
      <c r="I5" s="53"/>
      <c r="J5" s="53">
        <f t="shared" si="0"/>
        <v>0</v>
      </c>
      <c r="K5" s="53">
        <f t="shared" ref="K5:K6" si="4">J5+C5</f>
        <v>0</v>
      </c>
      <c r="L5" s="54" t="s">
        <v>79</v>
      </c>
      <c r="M5" s="55" t="str">
        <f t="shared" ref="M5" si="5">IF(C5="","",IF(K5&lt;=$P$1,"þ","q"))</f>
        <v/>
      </c>
      <c r="O5" s="64"/>
      <c r="Q5" s="64"/>
    </row>
    <row r="6" spans="1:20" ht="16.8" x14ac:dyDescent="0.3">
      <c r="A6" s="153" t="s">
        <v>118</v>
      </c>
      <c r="B6" s="53"/>
      <c r="C6" s="53"/>
      <c r="D6" s="53"/>
      <c r="E6" s="54" t="s">
        <v>79</v>
      </c>
      <c r="F6" s="54" t="s">
        <v>79</v>
      </c>
      <c r="G6" s="54" t="s">
        <v>79</v>
      </c>
      <c r="H6" s="54" t="s">
        <v>79</v>
      </c>
      <c r="I6" s="53"/>
      <c r="J6" s="53">
        <f t="shared" si="0"/>
        <v>0</v>
      </c>
      <c r="K6" s="53">
        <f t="shared" si="4"/>
        <v>0</v>
      </c>
      <c r="L6" s="54" t="s">
        <v>79</v>
      </c>
      <c r="M6" s="55" t="str">
        <f t="shared" si="2"/>
        <v/>
      </c>
      <c r="O6" s="64"/>
      <c r="Q6" s="64"/>
    </row>
    <row r="7" spans="1:20" ht="16.8" x14ac:dyDescent="0.3">
      <c r="A7" s="153" t="s">
        <v>118</v>
      </c>
      <c r="B7" s="53"/>
      <c r="C7" s="53"/>
      <c r="D7" s="53"/>
      <c r="E7" s="54" t="s">
        <v>79</v>
      </c>
      <c r="F7" s="54" t="s">
        <v>79</v>
      </c>
      <c r="G7" s="54" t="s">
        <v>79</v>
      </c>
      <c r="H7" s="54" t="s">
        <v>79</v>
      </c>
      <c r="I7" s="53"/>
      <c r="J7" s="53">
        <f t="shared" si="0"/>
        <v>0</v>
      </c>
      <c r="K7" s="53">
        <f t="shared" ref="K7" si="6">J7+C7</f>
        <v>0</v>
      </c>
      <c r="L7" s="54" t="s">
        <v>79</v>
      </c>
      <c r="M7" s="55" t="str">
        <f t="shared" si="2"/>
        <v/>
      </c>
      <c r="O7" s="64"/>
      <c r="Q7" s="64"/>
    </row>
    <row r="8" spans="1:20" ht="16.8" x14ac:dyDescent="0.3">
      <c r="A8" s="153" t="s">
        <v>118</v>
      </c>
      <c r="B8" s="138"/>
      <c r="C8" s="53"/>
      <c r="D8" s="53"/>
      <c r="E8" s="54" t="s">
        <v>79</v>
      </c>
      <c r="F8" s="54" t="s">
        <v>79</v>
      </c>
      <c r="G8" s="54" t="s">
        <v>79</v>
      </c>
      <c r="H8" s="54" t="s">
        <v>79</v>
      </c>
      <c r="I8" s="53"/>
      <c r="J8" s="53">
        <f t="shared" si="0"/>
        <v>0</v>
      </c>
      <c r="K8" s="53">
        <f t="shared" ref="K8" si="7">J8+C8</f>
        <v>0</v>
      </c>
      <c r="L8" s="54" t="s">
        <v>79</v>
      </c>
      <c r="M8" s="55" t="str">
        <f t="shared" si="2"/>
        <v/>
      </c>
      <c r="O8" s="64"/>
      <c r="Q8" s="64"/>
    </row>
    <row r="9" spans="1:20" ht="16.8" x14ac:dyDescent="0.3">
      <c r="A9" s="153" t="s">
        <v>118</v>
      </c>
      <c r="B9" s="138"/>
      <c r="C9" s="53"/>
      <c r="D9" s="53"/>
      <c r="E9" s="54" t="s">
        <v>79</v>
      </c>
      <c r="F9" s="54" t="s">
        <v>79</v>
      </c>
      <c r="G9" s="54" t="s">
        <v>79</v>
      </c>
      <c r="H9" s="54" t="s">
        <v>79</v>
      </c>
      <c r="I9" s="53"/>
      <c r="J9" s="53">
        <f t="shared" si="0"/>
        <v>0</v>
      </c>
      <c r="K9" s="53">
        <f t="shared" ref="K9" si="8">J9+C9</f>
        <v>0</v>
      </c>
      <c r="L9" s="54" t="s">
        <v>79</v>
      </c>
      <c r="M9" s="55" t="str">
        <f t="shared" ref="M9" si="9">IF(C9="","",IF(K9&lt;=$P$1,"þ","q"))</f>
        <v/>
      </c>
    </row>
    <row r="10" spans="1:20" ht="16.8" x14ac:dyDescent="0.3">
      <c r="A10" s="153" t="s">
        <v>118</v>
      </c>
      <c r="B10" s="138"/>
      <c r="C10" s="53"/>
      <c r="D10" s="53"/>
      <c r="E10" s="54" t="s">
        <v>79</v>
      </c>
      <c r="F10" s="54" t="s">
        <v>79</v>
      </c>
      <c r="G10" s="54" t="s">
        <v>79</v>
      </c>
      <c r="H10" s="54" t="s">
        <v>79</v>
      </c>
      <c r="I10" s="53"/>
      <c r="J10" s="53">
        <f t="shared" si="0"/>
        <v>0</v>
      </c>
      <c r="K10" s="53">
        <f t="shared" ref="K10" si="10">J10+C10</f>
        <v>0</v>
      </c>
      <c r="L10" s="54" t="s">
        <v>79</v>
      </c>
      <c r="M10" s="55" t="str">
        <f t="shared" ref="M10" si="11">IF(C10="","",IF(K10&lt;=$P$1,"þ","q"))</f>
        <v/>
      </c>
    </row>
    <row r="11" spans="1:20" ht="16.8" x14ac:dyDescent="0.3">
      <c r="A11" s="154" t="s">
        <v>116</v>
      </c>
      <c r="B11" s="146"/>
      <c r="C11" s="53"/>
      <c r="D11" s="53"/>
      <c r="E11" s="54" t="s">
        <v>79</v>
      </c>
      <c r="F11" s="54" t="s">
        <v>79</v>
      </c>
      <c r="G11" s="54" t="s">
        <v>79</v>
      </c>
      <c r="H11" s="54" t="s">
        <v>79</v>
      </c>
      <c r="I11" s="53"/>
      <c r="J11" s="53">
        <f t="shared" si="0"/>
        <v>0</v>
      </c>
      <c r="K11" s="53">
        <f t="shared" ref="K11" si="12">J11+C11</f>
        <v>0</v>
      </c>
      <c r="L11" s="54" t="s">
        <v>79</v>
      </c>
      <c r="M11" s="55" t="str">
        <f t="shared" ref="M11" si="13">IF(C11="","",IF(K11&lt;=$P$1,"þ","q"))</f>
        <v/>
      </c>
    </row>
    <row r="12" spans="1:20" ht="16.8" x14ac:dyDescent="0.3">
      <c r="A12" s="154" t="s">
        <v>116</v>
      </c>
      <c r="B12" s="146"/>
      <c r="C12" s="53"/>
      <c r="D12" s="53"/>
      <c r="E12" s="54" t="s">
        <v>79</v>
      </c>
      <c r="F12" s="54" t="s">
        <v>79</v>
      </c>
      <c r="G12" s="54" t="s">
        <v>79</v>
      </c>
      <c r="H12" s="54" t="s">
        <v>79</v>
      </c>
      <c r="I12" s="53"/>
      <c r="J12" s="53">
        <f t="shared" si="0"/>
        <v>0</v>
      </c>
      <c r="K12" s="53">
        <f t="shared" ref="K12:K13" si="14">J12+C12</f>
        <v>0</v>
      </c>
      <c r="L12" s="54" t="s">
        <v>79</v>
      </c>
      <c r="M12" s="55" t="str">
        <f t="shared" ref="M12:M13" si="15">IF(C12="","",IF(K12&lt;=$P$1,"þ","q"))</f>
        <v/>
      </c>
    </row>
    <row r="13" spans="1:20" ht="16.8" x14ac:dyDescent="0.3">
      <c r="A13" s="154" t="s">
        <v>116</v>
      </c>
      <c r="B13" s="146"/>
      <c r="C13" s="53"/>
      <c r="D13" s="53"/>
      <c r="E13" s="54" t="s">
        <v>79</v>
      </c>
      <c r="F13" s="54" t="s">
        <v>79</v>
      </c>
      <c r="G13" s="54" t="s">
        <v>79</v>
      </c>
      <c r="H13" s="54" t="s">
        <v>79</v>
      </c>
      <c r="I13" s="53"/>
      <c r="J13" s="53">
        <f t="shared" si="0"/>
        <v>0</v>
      </c>
      <c r="K13" s="53">
        <f t="shared" si="14"/>
        <v>0</v>
      </c>
      <c r="L13" s="54" t="s">
        <v>79</v>
      </c>
      <c r="M13" s="55" t="str">
        <f t="shared" si="15"/>
        <v/>
      </c>
    </row>
    <row r="14" spans="1:20" ht="16.8" x14ac:dyDescent="0.3">
      <c r="A14" s="150"/>
      <c r="B14" s="138"/>
      <c r="C14" s="53"/>
      <c r="D14" s="53"/>
      <c r="E14" s="54" t="s">
        <v>79</v>
      </c>
      <c r="F14" s="54" t="s">
        <v>79</v>
      </c>
      <c r="G14" s="54" t="s">
        <v>79</v>
      </c>
      <c r="H14" s="54" t="s">
        <v>79</v>
      </c>
      <c r="I14" s="53"/>
      <c r="J14" s="53">
        <f t="shared" si="0"/>
        <v>0</v>
      </c>
      <c r="K14" s="53">
        <f t="shared" ref="K14:K15" si="16">J14+C14</f>
        <v>0</v>
      </c>
      <c r="L14" s="54" t="s">
        <v>79</v>
      </c>
      <c r="M14" s="55" t="str">
        <f t="shared" ref="M14:M15" si="17">IF(C14="","",IF(K14&lt;=$P$1,"þ","q"))</f>
        <v/>
      </c>
    </row>
    <row r="15" spans="1:20" ht="16.8" x14ac:dyDescent="0.3">
      <c r="A15" s="150"/>
      <c r="B15" s="138"/>
      <c r="C15" s="53"/>
      <c r="D15" s="53"/>
      <c r="E15" s="54" t="s">
        <v>79</v>
      </c>
      <c r="F15" s="54" t="s">
        <v>79</v>
      </c>
      <c r="G15" s="54" t="s">
        <v>79</v>
      </c>
      <c r="H15" s="54" t="s">
        <v>79</v>
      </c>
      <c r="I15" s="53"/>
      <c r="J15" s="53">
        <f t="shared" si="0"/>
        <v>0</v>
      </c>
      <c r="K15" s="53">
        <f t="shared" si="16"/>
        <v>0</v>
      </c>
      <c r="L15" s="54" t="s">
        <v>79</v>
      </c>
      <c r="M15" s="55" t="str">
        <f t="shared" si="17"/>
        <v/>
      </c>
    </row>
    <row r="16" spans="1:20" ht="16.8" x14ac:dyDescent="0.3">
      <c r="A16" s="150"/>
      <c r="B16" s="138"/>
      <c r="C16" s="53"/>
      <c r="D16" s="53"/>
      <c r="E16" s="54" t="s">
        <v>79</v>
      </c>
      <c r="F16" s="54" t="s">
        <v>79</v>
      </c>
      <c r="G16" s="54" t="s">
        <v>79</v>
      </c>
      <c r="H16" s="54" t="s">
        <v>79</v>
      </c>
      <c r="I16" s="53"/>
      <c r="J16" s="53">
        <f t="shared" si="0"/>
        <v>0</v>
      </c>
      <c r="K16" s="53">
        <f t="shared" ref="K16" si="18">J16+C16</f>
        <v>0</v>
      </c>
      <c r="L16" s="54" t="s">
        <v>79</v>
      </c>
      <c r="M16" s="55" t="str">
        <f t="shared" ref="M16" si="19">IF(C16="","",IF(K16&lt;=$P$1,"þ","q"))</f>
        <v/>
      </c>
    </row>
    <row r="17" spans="1:13" ht="16.8" x14ac:dyDescent="0.3">
      <c r="A17" s="171"/>
      <c r="B17" s="138"/>
      <c r="C17" s="53"/>
      <c r="D17" s="53"/>
      <c r="E17" s="54" t="s">
        <v>79</v>
      </c>
      <c r="F17" s="54" t="s">
        <v>79</v>
      </c>
      <c r="G17" s="54" t="s">
        <v>79</v>
      </c>
      <c r="H17" s="54" t="s">
        <v>79</v>
      </c>
      <c r="I17" s="53"/>
      <c r="J17" s="53">
        <f t="shared" si="0"/>
        <v>0</v>
      </c>
      <c r="K17" s="53">
        <f t="shared" ref="K17:K20" si="20">J17+C17</f>
        <v>0</v>
      </c>
      <c r="L17" s="54" t="s">
        <v>79</v>
      </c>
      <c r="M17" s="55" t="str">
        <f t="shared" ref="M17:M20" si="21">IF(C17="","",IF(K17&lt;=$P$1,"þ","q"))</f>
        <v/>
      </c>
    </row>
    <row r="18" spans="1:13" ht="16.8" x14ac:dyDescent="0.3">
      <c r="A18" s="171"/>
      <c r="B18" s="138"/>
      <c r="C18" s="53"/>
      <c r="D18" s="53"/>
      <c r="E18" s="54" t="s">
        <v>79</v>
      </c>
      <c r="F18" s="54" t="s">
        <v>79</v>
      </c>
      <c r="G18" s="54" t="s">
        <v>79</v>
      </c>
      <c r="H18" s="54" t="s">
        <v>79</v>
      </c>
      <c r="I18" s="53"/>
      <c r="J18" s="53">
        <f t="shared" si="0"/>
        <v>0</v>
      </c>
      <c r="K18" s="53">
        <f t="shared" si="20"/>
        <v>0</v>
      </c>
      <c r="L18" s="54" t="s">
        <v>79</v>
      </c>
      <c r="M18" s="55" t="str">
        <f t="shared" si="21"/>
        <v/>
      </c>
    </row>
    <row r="19" spans="1:13" ht="16.8" x14ac:dyDescent="0.3">
      <c r="A19" s="171"/>
      <c r="B19" s="138"/>
      <c r="C19" s="53"/>
      <c r="D19" s="53"/>
      <c r="E19" s="54" t="s">
        <v>79</v>
      </c>
      <c r="F19" s="54" t="s">
        <v>79</v>
      </c>
      <c r="G19" s="54" t="s">
        <v>79</v>
      </c>
      <c r="H19" s="54" t="s">
        <v>79</v>
      </c>
      <c r="I19" s="53"/>
      <c r="J19" s="53">
        <f t="shared" si="0"/>
        <v>0</v>
      </c>
      <c r="K19" s="53">
        <f t="shared" si="20"/>
        <v>0</v>
      </c>
      <c r="L19" s="54" t="s">
        <v>79</v>
      </c>
      <c r="M19" s="55" t="str">
        <f t="shared" si="21"/>
        <v/>
      </c>
    </row>
    <row r="20" spans="1:13" ht="16.8" x14ac:dyDescent="0.3">
      <c r="A20" s="171"/>
      <c r="B20" s="138"/>
      <c r="C20" s="53"/>
      <c r="D20" s="53"/>
      <c r="E20" s="54" t="s">
        <v>79</v>
      </c>
      <c r="F20" s="54" t="s">
        <v>79</v>
      </c>
      <c r="G20" s="54" t="s">
        <v>79</v>
      </c>
      <c r="H20" s="54" t="s">
        <v>79</v>
      </c>
      <c r="I20" s="53"/>
      <c r="J20" s="53">
        <f t="shared" si="0"/>
        <v>0</v>
      </c>
      <c r="K20" s="53">
        <f t="shared" si="20"/>
        <v>0</v>
      </c>
      <c r="L20" s="54" t="s">
        <v>79</v>
      </c>
      <c r="M20" s="55" t="str">
        <f t="shared" si="21"/>
        <v/>
      </c>
    </row>
  </sheetData>
  <sortState xmlns:xlrd2="http://schemas.microsoft.com/office/spreadsheetml/2017/richdata2" ref="A2:M8">
    <sortCondition ref="A2:A8"/>
    <sortCondition ref="C2:C8"/>
  </sortState>
  <conditionalFormatting sqref="E7:E20">
    <cfRule type="cellIs" dxfId="19" priority="1" stopIfTrue="1" operator="equal">
      <formula>"þ"</formula>
    </cfRule>
  </conditionalFormatting>
  <conditionalFormatting sqref="E15:G15">
    <cfRule type="cellIs" dxfId="18" priority="54" stopIfTrue="1" operator="equal">
      <formula>"þ"</formula>
    </cfRule>
  </conditionalFormatting>
  <conditionalFormatting sqref="E2:H6">
    <cfRule type="cellIs" dxfId="17" priority="25" stopIfTrue="1" operator="equal">
      <formula>"þ"</formula>
    </cfRule>
  </conditionalFormatting>
  <conditionalFormatting sqref="F8">
    <cfRule type="cellIs" dxfId="16" priority="18" stopIfTrue="1" operator="equal">
      <formula>"þ"</formula>
    </cfRule>
  </conditionalFormatting>
  <conditionalFormatting sqref="F16:G20">
    <cfRule type="cellIs" dxfId="15" priority="36" stopIfTrue="1" operator="equal">
      <formula>"þ"</formula>
    </cfRule>
  </conditionalFormatting>
  <conditionalFormatting sqref="F7:H14">
    <cfRule type="cellIs" dxfId="14" priority="68" stopIfTrue="1" operator="equal">
      <formula>"þ"</formula>
    </cfRule>
  </conditionalFormatting>
  <conditionalFormatting sqref="H15:H20">
    <cfRule type="cellIs" dxfId="13" priority="116" stopIfTrue="1" operator="equal">
      <formula>"þ"</formula>
    </cfRule>
  </conditionalFormatting>
  <conditionalFormatting sqref="K2:K20">
    <cfRule type="cellIs" dxfId="12" priority="33" operator="lessThan">
      <formula>$P$1</formula>
    </cfRule>
  </conditionalFormatting>
  <conditionalFormatting sqref="L3:L5">
    <cfRule type="cellIs" dxfId="11" priority="22" stopIfTrue="1" operator="equal">
      <formula>"þ"</formula>
    </cfRule>
  </conditionalFormatting>
  <conditionalFormatting sqref="L7:L20">
    <cfRule type="cellIs" dxfId="10" priority="34" stopIfTrue="1" operator="equal">
      <formula>"þ"</formula>
    </cfRule>
  </conditionalFormatting>
  <conditionalFormatting sqref="L2:M20">
    <cfRule type="cellIs" dxfId="9" priority="171" stopIfTrue="1" operator="equal">
      <formula>"þ"</formula>
    </cfRule>
  </conditionalFormatting>
  <conditionalFormatting sqref="M16:M20">
    <cfRule type="cellIs" dxfId="8" priority="152" stopIfTrue="1" operator="equal">
      <formula>"þ"</formula>
    </cfRule>
  </conditionalFormatting>
  <conditionalFormatting sqref="P1">
    <cfRule type="cellIs" dxfId="7" priority="1042" operator="equal">
      <formula>0</formula>
    </cfRule>
  </conditionalFormatting>
  <conditionalFormatting sqref="R1">
    <cfRule type="cellIs" dxfId="6" priority="1041" operator="equal">
      <formula>0</formula>
    </cfRule>
  </conditionalFormatting>
  <conditionalFormatting sqref="T1">
    <cfRule type="cellIs" dxfId="5" priority="1040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4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6.69921875" style="48" bestFit="1" customWidth="1"/>
    <col min="2" max="2" width="17.8984375" style="48" bestFit="1" customWidth="1"/>
    <col min="3" max="3" width="16.296875" style="48" bestFit="1" customWidth="1"/>
    <col min="4" max="4" width="7.296875" style="48" bestFit="1" customWidth="1"/>
    <col min="5" max="5" width="4.8984375" style="48" bestFit="1" customWidth="1"/>
    <col min="6" max="6" width="5.796875" style="48" bestFit="1" customWidth="1"/>
    <col min="7" max="7" width="5.796875" style="48" customWidth="1"/>
    <col min="8" max="8" width="3.8984375" style="48" bestFit="1" customWidth="1"/>
    <col min="9" max="9" width="7.09765625" style="48" bestFit="1" customWidth="1"/>
    <col min="10" max="10" width="5.69921875" style="48" bestFit="1" customWidth="1"/>
    <col min="11" max="11" width="4.296875" style="48" bestFit="1" customWidth="1"/>
    <col min="12" max="12" width="5.3984375" style="48" bestFit="1" customWidth="1"/>
    <col min="13" max="13" width="4.296875" style="48" bestFit="1" customWidth="1"/>
    <col min="14" max="14" width="6.69921875" style="48" bestFit="1" customWidth="1"/>
    <col min="15" max="15" width="24" style="162" customWidth="1"/>
    <col min="16" max="16384" width="8.796875" style="43"/>
  </cols>
  <sheetData>
    <row r="1" spans="1:15" ht="31.8" thickBot="1" x14ac:dyDescent="0.35">
      <c r="A1" s="113" t="s">
        <v>0</v>
      </c>
      <c r="B1" s="109" t="s">
        <v>32</v>
      </c>
      <c r="C1" s="109" t="s">
        <v>33</v>
      </c>
      <c r="D1" s="110" t="s">
        <v>87</v>
      </c>
      <c r="E1" s="112" t="s">
        <v>34</v>
      </c>
      <c r="F1" s="111" t="s">
        <v>86</v>
      </c>
      <c r="G1" s="110" t="s">
        <v>85</v>
      </c>
      <c r="H1" s="109" t="s">
        <v>35</v>
      </c>
      <c r="I1" s="109" t="s">
        <v>36</v>
      </c>
      <c r="J1" s="106" t="s">
        <v>84</v>
      </c>
      <c r="K1" s="108" t="s">
        <v>3</v>
      </c>
      <c r="L1" s="106" t="s">
        <v>23</v>
      </c>
      <c r="M1" s="107" t="s">
        <v>82</v>
      </c>
      <c r="N1" s="106" t="s">
        <v>81</v>
      </c>
      <c r="O1" s="106" t="s">
        <v>83</v>
      </c>
    </row>
    <row r="2" spans="1:15" x14ac:dyDescent="0.3">
      <c r="A2" s="104" t="s">
        <v>133</v>
      </c>
      <c r="B2" s="63" t="s">
        <v>141</v>
      </c>
      <c r="C2" s="44" t="s">
        <v>146</v>
      </c>
      <c r="D2" s="105" t="s">
        <v>106</v>
      </c>
      <c r="E2" s="104">
        <f t="shared" ref="E2:E4" si="0">4+6</f>
        <v>10</v>
      </c>
      <c r="F2" s="103">
        <v>3</v>
      </c>
      <c r="G2" s="102">
        <v>3</v>
      </c>
      <c r="H2" s="44">
        <v>1</v>
      </c>
      <c r="I2" s="44">
        <v>0</v>
      </c>
      <c r="J2" s="44">
        <f t="shared" ref="J2:J4" si="1">IF(D2="þ",SUM(E2,G2:I2),SUM(E2,F2,H2,I2))</f>
        <v>14</v>
      </c>
      <c r="K2" s="45">
        <f t="shared" ref="K2:K10" ca="1" si="2">RANDBETWEEN(1,20)</f>
        <v>18</v>
      </c>
      <c r="L2" s="44">
        <f t="shared" ref="L2:L4" ca="1" si="3">SUM(J2:K2)</f>
        <v>32</v>
      </c>
      <c r="M2" s="58">
        <v>20</v>
      </c>
      <c r="N2" s="61" t="str">
        <f t="shared" ref="N2:N4" ca="1" si="4">IF(K2&gt;(M2-1),"þ","ý")</f>
        <v>ý</v>
      </c>
      <c r="O2" s="145"/>
    </row>
    <row r="3" spans="1:15" x14ac:dyDescent="0.3">
      <c r="A3" s="104" t="s">
        <v>133</v>
      </c>
      <c r="B3" s="63" t="s">
        <v>142</v>
      </c>
      <c r="C3" s="44" t="s">
        <v>139</v>
      </c>
      <c r="D3" s="105" t="s">
        <v>79</v>
      </c>
      <c r="E3" s="104">
        <f t="shared" si="0"/>
        <v>10</v>
      </c>
      <c r="F3" s="103">
        <v>3</v>
      </c>
      <c r="G3" s="102">
        <v>3</v>
      </c>
      <c r="H3" s="44">
        <v>1</v>
      </c>
      <c r="I3" s="44">
        <v>0</v>
      </c>
      <c r="J3" s="44">
        <f t="shared" si="1"/>
        <v>14</v>
      </c>
      <c r="K3" s="45">
        <f t="shared" ca="1" si="2"/>
        <v>1</v>
      </c>
      <c r="L3" s="44">
        <f t="shared" ca="1" si="3"/>
        <v>15</v>
      </c>
      <c r="M3" s="58">
        <v>20</v>
      </c>
      <c r="N3" s="61" t="str">
        <f t="shared" ca="1" si="4"/>
        <v>ý</v>
      </c>
      <c r="O3" s="145"/>
    </row>
    <row r="4" spans="1:15" x14ac:dyDescent="0.3">
      <c r="A4" s="100" t="s">
        <v>133</v>
      </c>
      <c r="B4" s="46" t="s">
        <v>128</v>
      </c>
      <c r="C4" s="46" t="s">
        <v>128</v>
      </c>
      <c r="D4" s="101" t="s">
        <v>79</v>
      </c>
      <c r="E4" s="100">
        <f t="shared" si="0"/>
        <v>10</v>
      </c>
      <c r="F4" s="99">
        <v>3</v>
      </c>
      <c r="G4" s="98">
        <v>3</v>
      </c>
      <c r="H4" s="46">
        <v>0</v>
      </c>
      <c r="I4" s="46">
        <v>0</v>
      </c>
      <c r="J4" s="46">
        <f t="shared" si="1"/>
        <v>13</v>
      </c>
      <c r="K4" s="47">
        <f t="shared" ca="1" si="2"/>
        <v>16</v>
      </c>
      <c r="L4" s="46">
        <f t="shared" ca="1" si="3"/>
        <v>29</v>
      </c>
      <c r="M4" s="59">
        <v>20</v>
      </c>
      <c r="N4" s="60" t="str">
        <f t="shared" ca="1" si="4"/>
        <v>ý</v>
      </c>
      <c r="O4" s="161"/>
    </row>
    <row r="5" spans="1:15" x14ac:dyDescent="0.3">
      <c r="A5" s="104" t="s">
        <v>138</v>
      </c>
      <c r="B5" s="63" t="s">
        <v>144</v>
      </c>
      <c r="C5" s="44" t="s">
        <v>145</v>
      </c>
      <c r="D5" s="105" t="s">
        <v>79</v>
      </c>
      <c r="E5" s="104">
        <f t="shared" ref="E5:E7" si="5">4+8</f>
        <v>12</v>
      </c>
      <c r="F5" s="103">
        <v>4</v>
      </c>
      <c r="G5" s="102">
        <v>2</v>
      </c>
      <c r="H5" s="44">
        <v>1</v>
      </c>
      <c r="I5" s="44">
        <v>0</v>
      </c>
      <c r="J5" s="44">
        <f t="shared" ref="J5:J10" si="6">IF(D5="þ",SUM(E5,G5:I5),SUM(E5,F5,H5,I5))</f>
        <v>17</v>
      </c>
      <c r="K5" s="45">
        <f t="shared" ca="1" si="2"/>
        <v>20</v>
      </c>
      <c r="L5" s="44">
        <f t="shared" ref="L5:L10" ca="1" si="7">SUM(J5:K5)</f>
        <v>37</v>
      </c>
      <c r="M5" s="58">
        <v>20</v>
      </c>
      <c r="N5" s="61" t="str">
        <f t="shared" ref="N5:N10" ca="1" si="8">IF(K5&gt;(M5-1),"þ","ý")</f>
        <v>þ</v>
      </c>
      <c r="O5" s="145"/>
    </row>
    <row r="6" spans="1:15" x14ac:dyDescent="0.3">
      <c r="A6" s="104" t="s">
        <v>138</v>
      </c>
      <c r="B6" s="63" t="s">
        <v>143</v>
      </c>
      <c r="C6" s="44" t="s">
        <v>140</v>
      </c>
      <c r="D6" s="105" t="s">
        <v>79</v>
      </c>
      <c r="E6" s="104">
        <f t="shared" si="5"/>
        <v>12</v>
      </c>
      <c r="F6" s="103">
        <v>4</v>
      </c>
      <c r="G6" s="102">
        <v>2</v>
      </c>
      <c r="H6" s="44">
        <v>1</v>
      </c>
      <c r="I6" s="44">
        <v>0</v>
      </c>
      <c r="J6" s="44">
        <f t="shared" si="6"/>
        <v>17</v>
      </c>
      <c r="K6" s="45">
        <f t="shared" ca="1" si="2"/>
        <v>15</v>
      </c>
      <c r="L6" s="44">
        <f t="shared" ca="1" si="7"/>
        <v>32</v>
      </c>
      <c r="M6" s="58">
        <v>20</v>
      </c>
      <c r="N6" s="61" t="str">
        <f t="shared" ca="1" si="8"/>
        <v>ý</v>
      </c>
      <c r="O6" s="145"/>
    </row>
    <row r="7" spans="1:15" x14ac:dyDescent="0.3">
      <c r="A7" s="100" t="s">
        <v>138</v>
      </c>
      <c r="B7" s="46" t="s">
        <v>128</v>
      </c>
      <c r="C7" s="46" t="s">
        <v>128</v>
      </c>
      <c r="D7" s="101" t="s">
        <v>79</v>
      </c>
      <c r="E7" s="100">
        <f t="shared" si="5"/>
        <v>12</v>
      </c>
      <c r="F7" s="99">
        <v>4</v>
      </c>
      <c r="G7" s="98">
        <v>2</v>
      </c>
      <c r="H7" s="46">
        <v>0</v>
      </c>
      <c r="I7" s="46">
        <v>0</v>
      </c>
      <c r="J7" s="46">
        <f t="shared" si="6"/>
        <v>16</v>
      </c>
      <c r="K7" s="47">
        <f t="shared" ca="1" si="2"/>
        <v>20</v>
      </c>
      <c r="L7" s="46">
        <f t="shared" ca="1" si="7"/>
        <v>36</v>
      </c>
      <c r="M7" s="59">
        <v>20</v>
      </c>
      <c r="N7" s="60" t="str">
        <f t="shared" ca="1" si="8"/>
        <v>þ</v>
      </c>
      <c r="O7" s="161"/>
    </row>
    <row r="8" spans="1:15" x14ac:dyDescent="0.3">
      <c r="A8" s="104"/>
      <c r="B8" s="63"/>
      <c r="C8" s="44"/>
      <c r="D8" s="105" t="s">
        <v>79</v>
      </c>
      <c r="E8" s="104"/>
      <c r="F8" s="103"/>
      <c r="G8" s="102"/>
      <c r="H8" s="44">
        <v>0</v>
      </c>
      <c r="I8" s="44">
        <v>0</v>
      </c>
      <c r="J8" s="44">
        <f t="shared" si="6"/>
        <v>0</v>
      </c>
      <c r="K8" s="45">
        <f t="shared" ca="1" si="2"/>
        <v>17</v>
      </c>
      <c r="L8" s="44">
        <f t="shared" ca="1" si="7"/>
        <v>17</v>
      </c>
      <c r="M8" s="58">
        <v>20</v>
      </c>
      <c r="N8" s="61" t="str">
        <f t="shared" ca="1" si="8"/>
        <v>ý</v>
      </c>
      <c r="O8" s="145"/>
    </row>
    <row r="9" spans="1:15" x14ac:dyDescent="0.3">
      <c r="A9" s="104"/>
      <c r="B9" s="63"/>
      <c r="C9" s="44"/>
      <c r="D9" s="105" t="s">
        <v>106</v>
      </c>
      <c r="E9" s="104"/>
      <c r="F9" s="103"/>
      <c r="G9" s="102"/>
      <c r="H9" s="44">
        <v>0</v>
      </c>
      <c r="I9" s="44">
        <v>0</v>
      </c>
      <c r="J9" s="44">
        <f t="shared" si="6"/>
        <v>0</v>
      </c>
      <c r="K9" s="45">
        <f t="shared" ca="1" si="2"/>
        <v>5</v>
      </c>
      <c r="L9" s="44">
        <f t="shared" ca="1" si="7"/>
        <v>5</v>
      </c>
      <c r="M9" s="58">
        <v>20</v>
      </c>
      <c r="N9" s="61" t="str">
        <f t="shared" ca="1" si="8"/>
        <v>ý</v>
      </c>
      <c r="O9" s="145"/>
    </row>
    <row r="10" spans="1:15" x14ac:dyDescent="0.3">
      <c r="A10" s="100"/>
      <c r="B10" s="46" t="s">
        <v>128</v>
      </c>
      <c r="C10" s="46" t="s">
        <v>128</v>
      </c>
      <c r="D10" s="101" t="s">
        <v>79</v>
      </c>
      <c r="E10" s="100"/>
      <c r="F10" s="99"/>
      <c r="G10" s="98"/>
      <c r="H10" s="46">
        <v>0</v>
      </c>
      <c r="I10" s="46">
        <v>0</v>
      </c>
      <c r="J10" s="46">
        <f t="shared" si="6"/>
        <v>0</v>
      </c>
      <c r="K10" s="47">
        <f t="shared" ca="1" si="2"/>
        <v>16</v>
      </c>
      <c r="L10" s="46">
        <f t="shared" ca="1" si="7"/>
        <v>16</v>
      </c>
      <c r="M10" s="59">
        <v>20</v>
      </c>
      <c r="N10" s="60" t="str">
        <f t="shared" ca="1" si="8"/>
        <v>ý</v>
      </c>
      <c r="O10" s="161"/>
    </row>
    <row r="11" spans="1:15" x14ac:dyDescent="0.3">
      <c r="A11" s="163" t="s">
        <v>125</v>
      </c>
      <c r="B11" s="63" t="s">
        <v>126</v>
      </c>
      <c r="C11" s="44" t="s">
        <v>127</v>
      </c>
      <c r="D11" s="105" t="s">
        <v>79</v>
      </c>
      <c r="E11" s="104">
        <v>1</v>
      </c>
      <c r="F11" s="103">
        <v>2</v>
      </c>
      <c r="G11" s="102">
        <v>2</v>
      </c>
      <c r="H11" s="44">
        <v>0</v>
      </c>
      <c r="I11" s="44">
        <v>0</v>
      </c>
      <c r="J11" s="44">
        <f t="shared" ref="J11:J14" si="9">IF(D11="þ",SUM(E11,G11:I11),SUM(E11,F11,H11,I11))</f>
        <v>3</v>
      </c>
      <c r="K11" s="45">
        <f t="shared" ref="K11:K14" ca="1" si="10">RANDBETWEEN(1,20)</f>
        <v>16</v>
      </c>
      <c r="L11" s="44">
        <f t="shared" ref="L11:L14" ca="1" si="11">SUM(J11:K11)</f>
        <v>19</v>
      </c>
      <c r="M11" s="58">
        <v>20</v>
      </c>
      <c r="N11" s="61" t="str">
        <f t="shared" ref="N11:N14" ca="1" si="12">IF(K11&gt;(M11-1),"þ","ý")</f>
        <v>ý</v>
      </c>
      <c r="O11" s="145"/>
    </row>
    <row r="12" spans="1:15" x14ac:dyDescent="0.3">
      <c r="A12" s="164" t="s">
        <v>125</v>
      </c>
      <c r="B12" s="46" t="s">
        <v>128</v>
      </c>
      <c r="C12" s="46" t="s">
        <v>128</v>
      </c>
      <c r="D12" s="101" t="s">
        <v>79</v>
      </c>
      <c r="E12" s="100">
        <v>1</v>
      </c>
      <c r="F12" s="99">
        <v>2</v>
      </c>
      <c r="G12" s="98">
        <v>2</v>
      </c>
      <c r="H12" s="46">
        <v>0</v>
      </c>
      <c r="I12" s="46">
        <v>0</v>
      </c>
      <c r="J12" s="46">
        <f t="shared" si="9"/>
        <v>3</v>
      </c>
      <c r="K12" s="47">
        <f t="shared" ca="1" si="10"/>
        <v>10</v>
      </c>
      <c r="L12" s="46">
        <f t="shared" ca="1" si="11"/>
        <v>13</v>
      </c>
      <c r="M12" s="59">
        <v>20</v>
      </c>
      <c r="N12" s="60" t="str">
        <f t="shared" ca="1" si="12"/>
        <v>ý</v>
      </c>
      <c r="O12" s="161"/>
    </row>
    <row r="13" spans="1:15" ht="31.2" x14ac:dyDescent="0.3">
      <c r="A13" s="163" t="s">
        <v>129</v>
      </c>
      <c r="B13" s="63" t="s">
        <v>130</v>
      </c>
      <c r="C13" s="44" t="s">
        <v>131</v>
      </c>
      <c r="D13" s="105" t="s">
        <v>79</v>
      </c>
      <c r="E13" s="104">
        <v>2</v>
      </c>
      <c r="F13" s="103">
        <v>2</v>
      </c>
      <c r="G13" s="102">
        <v>2</v>
      </c>
      <c r="H13" s="44">
        <v>0</v>
      </c>
      <c r="I13" s="44">
        <v>0</v>
      </c>
      <c r="J13" s="44">
        <f t="shared" si="9"/>
        <v>4</v>
      </c>
      <c r="K13" s="45">
        <f t="shared" ca="1" si="10"/>
        <v>2</v>
      </c>
      <c r="L13" s="44">
        <f t="shared" ca="1" si="11"/>
        <v>6</v>
      </c>
      <c r="M13" s="58">
        <v>20</v>
      </c>
      <c r="N13" s="61" t="str">
        <f t="shared" ca="1" si="12"/>
        <v>ý</v>
      </c>
      <c r="O13" s="145" t="s">
        <v>132</v>
      </c>
    </row>
    <row r="14" spans="1:15" x14ac:dyDescent="0.3">
      <c r="A14" s="164" t="s">
        <v>129</v>
      </c>
      <c r="B14" s="46" t="s">
        <v>128</v>
      </c>
      <c r="C14" s="46" t="s">
        <v>128</v>
      </c>
      <c r="D14" s="101" t="s">
        <v>79</v>
      </c>
      <c r="E14" s="100">
        <v>2</v>
      </c>
      <c r="F14" s="99">
        <v>2</v>
      </c>
      <c r="G14" s="98">
        <v>2</v>
      </c>
      <c r="H14" s="46">
        <v>0</v>
      </c>
      <c r="I14" s="46">
        <v>0</v>
      </c>
      <c r="J14" s="46">
        <f t="shared" si="9"/>
        <v>4</v>
      </c>
      <c r="K14" s="47">
        <f t="shared" ca="1" si="10"/>
        <v>7</v>
      </c>
      <c r="L14" s="46">
        <f t="shared" ca="1" si="11"/>
        <v>11</v>
      </c>
      <c r="M14" s="59">
        <v>20</v>
      </c>
      <c r="N14" s="60" t="str">
        <f t="shared" ca="1" si="12"/>
        <v>ý</v>
      </c>
      <c r="O14" s="161"/>
    </row>
  </sheetData>
  <conditionalFormatting sqref="D2:D14">
    <cfRule type="cellIs" dxfId="4" priority="1" operator="equal">
      <formula>"þ"</formula>
    </cfRule>
  </conditionalFormatting>
  <conditionalFormatting sqref="K2:K14">
    <cfRule type="cellIs" dxfId="3" priority="3" operator="greaterThanOrEqual">
      <formula>$M2</formula>
    </cfRule>
  </conditionalFormatting>
  <conditionalFormatting sqref="N2:N14">
    <cfRule type="cellIs" dxfId="2" priority="2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3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ColWidth="4" defaultRowHeight="15.6" x14ac:dyDescent="0.3"/>
  <cols>
    <col min="1" max="1" width="13.59765625" style="18" bestFit="1" customWidth="1"/>
    <col min="2" max="2" width="8.09765625" style="18" bestFit="1" customWidth="1"/>
    <col min="3" max="3" width="6.19921875" style="18" bestFit="1" customWidth="1"/>
    <col min="4" max="4" width="4.296875" style="18" bestFit="1" customWidth="1"/>
    <col min="5" max="5" width="6.296875" style="18" bestFit="1" customWidth="1"/>
    <col min="6" max="6" width="4" style="18"/>
    <col min="7" max="7" width="9.5" style="18" bestFit="1" customWidth="1"/>
    <col min="8" max="8" width="8.09765625" style="18" bestFit="1" customWidth="1"/>
    <col min="9" max="9" width="6.19921875" style="18" bestFit="1" customWidth="1"/>
    <col min="10" max="10" width="4.296875" style="18" bestFit="1" customWidth="1"/>
    <col min="11" max="11" width="6.296875" style="18" bestFit="1" customWidth="1"/>
    <col min="12" max="12" width="19.3984375" style="18" bestFit="1" customWidth="1"/>
    <col min="13" max="16384" width="4" style="18"/>
  </cols>
  <sheetData>
    <row r="1" spans="1:11" s="19" customFormat="1" x14ac:dyDescent="0.3">
      <c r="A1" s="80" t="s">
        <v>0</v>
      </c>
      <c r="B1" s="80" t="s">
        <v>62</v>
      </c>
      <c r="C1" s="80" t="s">
        <v>37</v>
      </c>
      <c r="D1" s="81" t="s">
        <v>3</v>
      </c>
      <c r="E1" s="80" t="s">
        <v>99</v>
      </c>
      <c r="F1" s="18"/>
      <c r="G1" s="80" t="s">
        <v>0</v>
      </c>
      <c r="H1" s="80" t="s">
        <v>95</v>
      </c>
      <c r="I1" s="80" t="s">
        <v>37</v>
      </c>
      <c r="J1" s="81" t="s">
        <v>3</v>
      </c>
      <c r="K1" s="80" t="s">
        <v>99</v>
      </c>
    </row>
    <row r="2" spans="1:11" x14ac:dyDescent="0.3">
      <c r="A2" s="172" t="s">
        <v>115</v>
      </c>
      <c r="B2" s="5" t="s">
        <v>38</v>
      </c>
      <c r="C2" s="173">
        <v>10</v>
      </c>
      <c r="D2" s="174">
        <f t="shared" ref="D2:D4" ca="1" si="0">RANDBETWEEN(1,20)</f>
        <v>19</v>
      </c>
      <c r="E2" s="173">
        <f t="shared" ref="E2:E4" ca="1" si="1">D2+C2</f>
        <v>29</v>
      </c>
      <c r="G2" s="129"/>
      <c r="H2" s="5" t="s">
        <v>38</v>
      </c>
      <c r="I2" s="159"/>
      <c r="J2" s="45">
        <f t="shared" ref="J2:J10" ca="1" si="2">RANDBETWEEN(1,20)</f>
        <v>1</v>
      </c>
      <c r="K2" s="44">
        <f t="shared" ref="K2:K4" ca="1" si="3">J2+I2</f>
        <v>1</v>
      </c>
    </row>
    <row r="3" spans="1:11" x14ac:dyDescent="0.3">
      <c r="A3" s="127" t="s">
        <v>115</v>
      </c>
      <c r="B3" s="5" t="s">
        <v>39</v>
      </c>
      <c r="C3" s="44">
        <v>7</v>
      </c>
      <c r="D3" s="45">
        <f t="shared" ca="1" si="0"/>
        <v>17</v>
      </c>
      <c r="E3" s="44">
        <f t="shared" ca="1" si="1"/>
        <v>24</v>
      </c>
      <c r="G3" s="129"/>
      <c r="H3" s="5" t="s">
        <v>39</v>
      </c>
      <c r="I3" s="159"/>
      <c r="J3" s="45">
        <f t="shared" ca="1" si="2"/>
        <v>4</v>
      </c>
      <c r="K3" s="44">
        <f t="shared" ca="1" si="3"/>
        <v>4</v>
      </c>
    </row>
    <row r="4" spans="1:11" x14ac:dyDescent="0.3">
      <c r="A4" s="128" t="s">
        <v>115</v>
      </c>
      <c r="B4" s="82" t="s">
        <v>40</v>
      </c>
      <c r="C4" s="46">
        <v>4</v>
      </c>
      <c r="D4" s="47">
        <f t="shared" ca="1" si="0"/>
        <v>1</v>
      </c>
      <c r="E4" s="46">
        <f t="shared" ca="1" si="1"/>
        <v>5</v>
      </c>
      <c r="G4" s="130"/>
      <c r="H4" s="82" t="s">
        <v>40</v>
      </c>
      <c r="I4" s="160"/>
      <c r="J4" s="47">
        <f t="shared" ca="1" si="2"/>
        <v>19</v>
      </c>
      <c r="K4" s="46">
        <f t="shared" ca="1" si="3"/>
        <v>19</v>
      </c>
    </row>
    <row r="5" spans="1:11" x14ac:dyDescent="0.3">
      <c r="A5" s="127"/>
      <c r="B5" s="5" t="s">
        <v>38</v>
      </c>
      <c r="C5" s="135"/>
      <c r="D5" s="45">
        <f t="shared" ref="D5:D13" ca="1" si="4">RANDBETWEEN(1,20)</f>
        <v>13</v>
      </c>
      <c r="E5" s="44">
        <f t="shared" ref="E5:E7" ca="1" si="5">D5+C5</f>
        <v>13</v>
      </c>
      <c r="G5" s="129"/>
      <c r="H5" s="5" t="s">
        <v>38</v>
      </c>
      <c r="I5" s="159"/>
      <c r="J5" s="45">
        <f ca="1">RANDBETWEEN(1,20)</f>
        <v>13</v>
      </c>
      <c r="K5" s="44">
        <f t="shared" ref="K5:K7" ca="1" si="6">J5+I5</f>
        <v>13</v>
      </c>
    </row>
    <row r="6" spans="1:11" x14ac:dyDescent="0.3">
      <c r="A6" s="127"/>
      <c r="B6" s="5" t="s">
        <v>39</v>
      </c>
      <c r="C6" s="135"/>
      <c r="D6" s="45">
        <f t="shared" ca="1" si="4"/>
        <v>1</v>
      </c>
      <c r="E6" s="44">
        <f t="shared" ca="1" si="5"/>
        <v>1</v>
      </c>
      <c r="G6" s="129"/>
      <c r="H6" s="5" t="s">
        <v>39</v>
      </c>
      <c r="I6" s="159"/>
      <c r="J6" s="45">
        <f ca="1">RANDBETWEEN(1,20)</f>
        <v>19</v>
      </c>
      <c r="K6" s="44">
        <f t="shared" ca="1" si="6"/>
        <v>19</v>
      </c>
    </row>
    <row r="7" spans="1:11" x14ac:dyDescent="0.3">
      <c r="A7" s="128"/>
      <c r="B7" s="82" t="s">
        <v>40</v>
      </c>
      <c r="C7" s="136"/>
      <c r="D7" s="47">
        <f t="shared" ca="1" si="4"/>
        <v>2</v>
      </c>
      <c r="E7" s="46">
        <f t="shared" ca="1" si="5"/>
        <v>2</v>
      </c>
      <c r="G7" s="130"/>
      <c r="H7" s="82" t="s">
        <v>40</v>
      </c>
      <c r="I7" s="160"/>
      <c r="J7" s="47">
        <f ca="1">RANDBETWEEN(1,20)</f>
        <v>8</v>
      </c>
      <c r="K7" s="46">
        <f t="shared" ca="1" si="6"/>
        <v>8</v>
      </c>
    </row>
    <row r="8" spans="1:11" x14ac:dyDescent="0.3">
      <c r="A8" s="127"/>
      <c r="B8" s="5" t="s">
        <v>38</v>
      </c>
      <c r="C8" s="135"/>
      <c r="D8" s="45">
        <f t="shared" ca="1" si="4"/>
        <v>12</v>
      </c>
      <c r="E8" s="44">
        <f t="shared" ref="E8:E10" ca="1" si="7">D8+C8</f>
        <v>12</v>
      </c>
      <c r="G8" s="129"/>
      <c r="H8" s="5" t="s">
        <v>38</v>
      </c>
      <c r="I8" s="159"/>
      <c r="J8" s="45">
        <f t="shared" ca="1" si="2"/>
        <v>20</v>
      </c>
      <c r="K8" s="44">
        <f t="shared" ref="K8:K10" ca="1" si="8">J8+I8</f>
        <v>20</v>
      </c>
    </row>
    <row r="9" spans="1:11" x14ac:dyDescent="0.3">
      <c r="A9" s="127"/>
      <c r="B9" s="5" t="s">
        <v>39</v>
      </c>
      <c r="C9" s="135"/>
      <c r="D9" s="45">
        <f t="shared" ca="1" si="4"/>
        <v>15</v>
      </c>
      <c r="E9" s="44">
        <f t="shared" ca="1" si="7"/>
        <v>15</v>
      </c>
      <c r="G9" s="129"/>
      <c r="H9" s="5" t="s">
        <v>39</v>
      </c>
      <c r="I9" s="159"/>
      <c r="J9" s="45">
        <f t="shared" ca="1" si="2"/>
        <v>7</v>
      </c>
      <c r="K9" s="44">
        <f t="shared" ca="1" si="8"/>
        <v>7</v>
      </c>
    </row>
    <row r="10" spans="1:11" x14ac:dyDescent="0.3">
      <c r="A10" s="128"/>
      <c r="B10" s="82" t="s">
        <v>40</v>
      </c>
      <c r="C10" s="136"/>
      <c r="D10" s="47">
        <f t="shared" ca="1" si="4"/>
        <v>4</v>
      </c>
      <c r="E10" s="46">
        <f t="shared" ca="1" si="7"/>
        <v>4</v>
      </c>
      <c r="G10" s="130"/>
      <c r="H10" s="82" t="s">
        <v>40</v>
      </c>
      <c r="I10" s="160"/>
      <c r="J10" s="47">
        <f t="shared" ca="1" si="2"/>
        <v>6</v>
      </c>
      <c r="K10" s="46">
        <f t="shared" ca="1" si="8"/>
        <v>6</v>
      </c>
    </row>
    <row r="11" spans="1:11" x14ac:dyDescent="0.3">
      <c r="A11" s="127"/>
      <c r="B11" s="5" t="s">
        <v>38</v>
      </c>
      <c r="C11" s="135"/>
      <c r="D11" s="45">
        <f t="shared" ca="1" si="4"/>
        <v>1</v>
      </c>
      <c r="E11" s="44">
        <f t="shared" ref="E11:E13" ca="1" si="9">D11+C11</f>
        <v>1</v>
      </c>
      <c r="G11" s="129"/>
      <c r="H11" s="5" t="s">
        <v>38</v>
      </c>
      <c r="I11" s="159"/>
      <c r="J11" s="45">
        <f t="shared" ref="J11:J13" ca="1" si="10">RANDBETWEEN(1,20)</f>
        <v>4</v>
      </c>
      <c r="K11" s="44">
        <f t="shared" ref="K11:K13" ca="1" si="11">J11+I11</f>
        <v>4</v>
      </c>
    </row>
    <row r="12" spans="1:11" x14ac:dyDescent="0.3">
      <c r="A12" s="127"/>
      <c r="B12" s="5" t="s">
        <v>39</v>
      </c>
      <c r="C12" s="135"/>
      <c r="D12" s="45">
        <f t="shared" ca="1" si="4"/>
        <v>18</v>
      </c>
      <c r="E12" s="44">
        <f t="shared" ca="1" si="9"/>
        <v>18</v>
      </c>
      <c r="G12" s="129"/>
      <c r="H12" s="5" t="s">
        <v>39</v>
      </c>
      <c r="I12" s="159"/>
      <c r="J12" s="45">
        <f t="shared" ca="1" si="10"/>
        <v>1</v>
      </c>
      <c r="K12" s="44">
        <f t="shared" ca="1" si="11"/>
        <v>1</v>
      </c>
    </row>
    <row r="13" spans="1:11" x14ac:dyDescent="0.3">
      <c r="A13" s="128"/>
      <c r="B13" s="82" t="s">
        <v>40</v>
      </c>
      <c r="C13" s="136"/>
      <c r="D13" s="47">
        <f t="shared" ca="1" si="4"/>
        <v>3</v>
      </c>
      <c r="E13" s="46">
        <f t="shared" ca="1" si="9"/>
        <v>3</v>
      </c>
      <c r="G13" s="130"/>
      <c r="H13" s="82" t="s">
        <v>40</v>
      </c>
      <c r="I13" s="160"/>
      <c r="J13" s="47">
        <f t="shared" ca="1" si="10"/>
        <v>14</v>
      </c>
      <c r="K13" s="46">
        <f t="shared" ca="1" si="11"/>
        <v>14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8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15.6" x14ac:dyDescent="0.3"/>
  <cols>
    <col min="1" max="1" width="16" style="1" bestFit="1" customWidth="1"/>
    <col min="2" max="2" width="5.69921875" style="1" customWidth="1"/>
    <col min="3" max="3" width="11.09765625" style="1" bestFit="1" customWidth="1"/>
    <col min="4" max="4" width="5" style="1" bestFit="1" customWidth="1"/>
    <col min="5" max="5" width="5.8984375" style="1" bestFit="1" customWidth="1"/>
    <col min="6" max="6" width="4.3984375" style="1" customWidth="1"/>
    <col min="7" max="7" width="6.09765625" style="1" bestFit="1" customWidth="1"/>
    <col min="8" max="8" width="8.3984375" style="48" customWidth="1"/>
    <col min="9" max="9" width="2.8984375" style="48" bestFit="1" customWidth="1"/>
    <col min="10" max="10" width="7.19921875" style="48" bestFit="1" customWidth="1"/>
    <col min="11" max="11" width="7.296875" style="48" bestFit="1" customWidth="1"/>
    <col min="12" max="12" width="7" style="48" bestFit="1" customWidth="1"/>
    <col min="13" max="13" width="4.796875" style="48" bestFit="1" customWidth="1"/>
    <col min="14" max="14" width="4.69921875" style="48" bestFit="1" customWidth="1"/>
    <col min="15" max="15" width="8" style="5" bestFit="1" customWidth="1"/>
    <col min="16" max="16" width="5.3984375" style="48" bestFit="1" customWidth="1"/>
    <col min="17" max="17" width="5" style="48" bestFit="1" customWidth="1"/>
    <col min="18" max="19" width="6.09765625" style="48" bestFit="1" customWidth="1"/>
    <col min="20" max="20" width="5" style="48" bestFit="1" customWidth="1"/>
    <col min="21" max="21" width="5.796875" style="48" bestFit="1" customWidth="1"/>
    <col min="22" max="22" width="6.69921875" style="48" bestFit="1" customWidth="1"/>
    <col min="23" max="23" width="9" style="48" bestFit="1" customWidth="1"/>
    <col min="24" max="24" width="7.796875" style="48" bestFit="1" customWidth="1"/>
    <col min="25" max="25" width="8.796875" style="48" bestFit="1" customWidth="1"/>
    <col min="26" max="26" width="5.69921875" style="48" bestFit="1" customWidth="1"/>
    <col min="27" max="27" width="7.3984375" style="48" bestFit="1" customWidth="1"/>
    <col min="28" max="28" width="4.3984375" style="48" bestFit="1" customWidth="1"/>
    <col min="29" max="29" width="6.69921875" style="48" hidden="1" customWidth="1"/>
    <col min="30" max="30" width="7.59765625" style="48" bestFit="1" customWidth="1"/>
    <col min="31" max="31" width="1.59765625" style="48" customWidth="1"/>
    <col min="32" max="16384" width="9.69921875" style="48"/>
  </cols>
  <sheetData>
    <row r="1" spans="1:32" s="16" customFormat="1" ht="32.4" thickTop="1" thickBot="1" x14ac:dyDescent="0.35">
      <c r="A1" s="30" t="s">
        <v>0</v>
      </c>
      <c r="B1" s="126" t="s">
        <v>96</v>
      </c>
      <c r="C1" s="191" t="s">
        <v>107</v>
      </c>
      <c r="D1" s="165" t="s">
        <v>42</v>
      </c>
      <c r="E1" s="166" t="s">
        <v>41</v>
      </c>
      <c r="F1" s="167" t="s">
        <v>43</v>
      </c>
      <c r="G1" s="42" t="s">
        <v>64</v>
      </c>
      <c r="H1" s="40" t="s">
        <v>44</v>
      </c>
      <c r="I1" s="41"/>
      <c r="J1" s="29" t="s">
        <v>45</v>
      </c>
      <c r="K1" s="15" t="s">
        <v>46</v>
      </c>
      <c r="L1" s="17" t="s">
        <v>47</v>
      </c>
      <c r="M1" s="20" t="s">
        <v>48</v>
      </c>
      <c r="N1" s="21" t="s">
        <v>49</v>
      </c>
      <c r="O1" s="22" t="s">
        <v>50</v>
      </c>
      <c r="P1" s="24" t="s">
        <v>51</v>
      </c>
      <c r="Q1" s="25" t="s">
        <v>68</v>
      </c>
      <c r="R1" s="49" t="s">
        <v>65</v>
      </c>
      <c r="S1" s="26" t="s">
        <v>52</v>
      </c>
      <c r="T1" s="27" t="s">
        <v>53</v>
      </c>
      <c r="U1" s="28" t="s">
        <v>66</v>
      </c>
      <c r="V1" s="23" t="s">
        <v>69</v>
      </c>
      <c r="W1" s="31" t="s">
        <v>54</v>
      </c>
      <c r="X1" s="32" t="s">
        <v>55</v>
      </c>
      <c r="Y1" s="35" t="s">
        <v>56</v>
      </c>
      <c r="Z1" s="50" t="s">
        <v>67</v>
      </c>
      <c r="AA1" s="36" t="s">
        <v>57</v>
      </c>
      <c r="AB1" s="34" t="s">
        <v>58</v>
      </c>
      <c r="AC1" s="32" t="s">
        <v>59</v>
      </c>
      <c r="AD1" s="33" t="s">
        <v>60</v>
      </c>
      <c r="AF1" s="190" t="s">
        <v>108</v>
      </c>
    </row>
    <row r="2" spans="1:32" ht="16.2" thickTop="1" x14ac:dyDescent="0.3">
      <c r="A2" s="87" t="s">
        <v>109</v>
      </c>
      <c r="B2" s="87">
        <v>1</v>
      </c>
      <c r="C2" s="187">
        <v>0</v>
      </c>
      <c r="D2" s="83">
        <v>11</v>
      </c>
      <c r="E2" s="203">
        <v>22</v>
      </c>
      <c r="F2" s="204">
        <v>23</v>
      </c>
      <c r="G2" s="89">
        <v>0</v>
      </c>
      <c r="H2" s="180" t="s">
        <v>61</v>
      </c>
      <c r="I2" s="90">
        <v>0</v>
      </c>
      <c r="J2" s="198"/>
      <c r="K2" s="199"/>
      <c r="L2" s="181"/>
      <c r="M2" s="125"/>
      <c r="N2" s="175"/>
      <c r="O2" s="91"/>
      <c r="P2" s="200"/>
      <c r="Q2" s="176"/>
      <c r="R2" s="177" t="s">
        <v>94</v>
      </c>
      <c r="S2" s="184"/>
      <c r="T2" s="182"/>
      <c r="U2" s="185"/>
      <c r="V2" s="186"/>
      <c r="W2" s="84"/>
      <c r="X2" s="85">
        <f t="shared" ref="X2:X4" si="0">SUM(J2:V2)</f>
        <v>0</v>
      </c>
      <c r="Y2" s="179"/>
      <c r="Z2" s="95"/>
      <c r="AA2" s="183"/>
      <c r="AB2" s="86">
        <v>72</v>
      </c>
      <c r="AC2" s="53">
        <f t="shared" ref="AC2:AC4" si="1">SUM(AA2:AB2)-(X2+Y2)</f>
        <v>72</v>
      </c>
      <c r="AD2" s="124">
        <f t="shared" ref="AD2:AD4" si="2">SMALL(AB2:AC2,1)+Z2</f>
        <v>72</v>
      </c>
      <c r="AF2" s="188"/>
    </row>
    <row r="3" spans="1:32" x14ac:dyDescent="0.3">
      <c r="A3" s="87" t="s">
        <v>116</v>
      </c>
      <c r="B3" s="87">
        <v>1</v>
      </c>
      <c r="C3" s="187">
        <v>0</v>
      </c>
      <c r="D3" s="83">
        <v>16</v>
      </c>
      <c r="E3" s="207">
        <f>15+4</f>
        <v>19</v>
      </c>
      <c r="F3" s="204">
        <f>18+4</f>
        <v>22</v>
      </c>
      <c r="G3" s="89">
        <v>0</v>
      </c>
      <c r="H3" s="123" t="s">
        <v>61</v>
      </c>
      <c r="I3" s="90">
        <v>0</v>
      </c>
      <c r="J3" s="208">
        <v>7</v>
      </c>
      <c r="K3" s="209"/>
      <c r="L3" s="210"/>
      <c r="M3" s="125"/>
      <c r="N3" s="211"/>
      <c r="O3" s="212" t="s">
        <v>135</v>
      </c>
      <c r="P3" s="213"/>
      <c r="Q3" s="214"/>
      <c r="R3" s="215" t="s">
        <v>94</v>
      </c>
      <c r="S3" s="216" t="s">
        <v>94</v>
      </c>
      <c r="T3" s="92"/>
      <c r="U3" s="93"/>
      <c r="V3" s="94"/>
      <c r="W3" s="84"/>
      <c r="X3" s="85">
        <f t="shared" si="0"/>
        <v>7</v>
      </c>
      <c r="Y3" s="217"/>
      <c r="Z3" s="95"/>
      <c r="AA3" s="96"/>
      <c r="AB3" s="86">
        <v>69</v>
      </c>
      <c r="AC3" s="53">
        <f t="shared" si="1"/>
        <v>62</v>
      </c>
      <c r="AD3" s="124">
        <f t="shared" si="2"/>
        <v>62</v>
      </c>
      <c r="AF3" s="188"/>
    </row>
    <row r="4" spans="1:32" x14ac:dyDescent="0.3">
      <c r="A4" s="87" t="s">
        <v>118</v>
      </c>
      <c r="B4" s="87">
        <v>1</v>
      </c>
      <c r="C4" s="187">
        <v>0</v>
      </c>
      <c r="D4" s="204">
        <f>13+3</f>
        <v>16</v>
      </c>
      <c r="E4" s="97">
        <v>21</v>
      </c>
      <c r="F4" s="204">
        <f>23+3</f>
        <v>26</v>
      </c>
      <c r="G4" s="89">
        <v>0</v>
      </c>
      <c r="H4" s="123" t="s">
        <v>61</v>
      </c>
      <c r="I4" s="90">
        <v>0</v>
      </c>
      <c r="J4" s="208"/>
      <c r="K4" s="209"/>
      <c r="L4" s="210"/>
      <c r="M4" s="125"/>
      <c r="N4" s="211"/>
      <c r="O4" s="212" t="s">
        <v>136</v>
      </c>
      <c r="P4" s="213"/>
      <c r="Q4" s="214"/>
      <c r="R4" s="215" t="s">
        <v>94</v>
      </c>
      <c r="S4" s="216" t="s">
        <v>94</v>
      </c>
      <c r="T4" s="92"/>
      <c r="U4" s="93"/>
      <c r="V4" s="94"/>
      <c r="W4" s="84"/>
      <c r="X4" s="85">
        <f t="shared" si="0"/>
        <v>0</v>
      </c>
      <c r="Y4" s="217"/>
      <c r="Z4" s="95"/>
      <c r="AA4" s="96"/>
      <c r="AB4" s="86">
        <v>100</v>
      </c>
      <c r="AC4" s="53">
        <f t="shared" si="1"/>
        <v>100</v>
      </c>
      <c r="AD4" s="124">
        <f t="shared" si="2"/>
        <v>100</v>
      </c>
      <c r="AF4" s="188"/>
    </row>
    <row r="5" spans="1:32" x14ac:dyDescent="0.3">
      <c r="A5" s="205" t="s">
        <v>113</v>
      </c>
      <c r="B5" s="205">
        <v>1</v>
      </c>
      <c r="C5" s="187">
        <v>0</v>
      </c>
      <c r="D5" s="203">
        <f>17+3</f>
        <v>20</v>
      </c>
      <c r="E5" s="97">
        <v>25</v>
      </c>
      <c r="F5" s="88">
        <v>28</v>
      </c>
      <c r="G5" s="89">
        <v>0</v>
      </c>
      <c r="H5" s="123" t="s">
        <v>61</v>
      </c>
      <c r="I5" s="90">
        <v>0</v>
      </c>
      <c r="J5" s="201"/>
      <c r="K5" s="202"/>
      <c r="L5" s="181"/>
      <c r="M5" s="125"/>
      <c r="N5" s="175"/>
      <c r="O5" s="91"/>
      <c r="P5" s="200"/>
      <c r="Q5" s="176"/>
      <c r="R5" s="177" t="s">
        <v>94</v>
      </c>
      <c r="S5" s="178" t="s">
        <v>94</v>
      </c>
      <c r="T5" s="92"/>
      <c r="U5" s="93"/>
      <c r="V5" s="94"/>
      <c r="W5" s="84"/>
      <c r="X5" s="85">
        <f t="shared" ref="X5:X8" si="3">SUM(J5:W5)</f>
        <v>0</v>
      </c>
      <c r="Y5" s="179"/>
      <c r="Z5" s="95"/>
      <c r="AA5" s="96" t="s">
        <v>137</v>
      </c>
      <c r="AB5" s="218">
        <v>80</v>
      </c>
      <c r="AC5" s="53">
        <f t="shared" ref="AC5:AC8" si="4">SUM(AA5:AB5)-(X5+Y5)</f>
        <v>80</v>
      </c>
      <c r="AD5" s="124">
        <f t="shared" ref="AD5:AD8" si="5">SMALL(AB5:AC5,1)+Z5</f>
        <v>80</v>
      </c>
      <c r="AF5" s="193"/>
    </row>
    <row r="6" spans="1:32" x14ac:dyDescent="0.3">
      <c r="A6" s="137" t="s">
        <v>133</v>
      </c>
      <c r="B6" s="137">
        <v>2</v>
      </c>
      <c r="C6" s="187">
        <v>0</v>
      </c>
      <c r="D6" s="83">
        <v>12</v>
      </c>
      <c r="E6" s="97">
        <v>16</v>
      </c>
      <c r="F6" s="88">
        <v>18</v>
      </c>
      <c r="G6" s="89">
        <v>0</v>
      </c>
      <c r="H6" s="123" t="s">
        <v>61</v>
      </c>
      <c r="I6" s="90">
        <v>0</v>
      </c>
      <c r="J6" s="201">
        <v>5</v>
      </c>
      <c r="K6" s="202">
        <v>4</v>
      </c>
      <c r="L6" s="181"/>
      <c r="M6" s="125"/>
      <c r="N6" s="175"/>
      <c r="O6" s="91">
        <v>12</v>
      </c>
      <c r="P6" s="200"/>
      <c r="Q6" s="192" t="s">
        <v>94</v>
      </c>
      <c r="R6" s="189">
        <v>12</v>
      </c>
      <c r="S6" s="178" t="s">
        <v>94</v>
      </c>
      <c r="T6" s="92"/>
      <c r="U6" s="93"/>
      <c r="V6" s="94">
        <v>12</v>
      </c>
      <c r="W6" s="84"/>
      <c r="X6" s="85">
        <f t="shared" ref="X6:X7" si="6">SUM(J6:W6)</f>
        <v>45</v>
      </c>
      <c r="Y6" s="179"/>
      <c r="Z6" s="95"/>
      <c r="AA6" s="96"/>
      <c r="AB6" s="86">
        <v>40</v>
      </c>
      <c r="AC6" s="53">
        <f t="shared" ref="AC6:AC7" si="7">SUM(AA6:AB6)-(X6+Y6)</f>
        <v>-5</v>
      </c>
      <c r="AD6" s="124">
        <f t="shared" ref="AD6:AD7" si="8">SMALL(AB6:AC6,1)+Z6</f>
        <v>-5</v>
      </c>
      <c r="AF6" s="193"/>
    </row>
    <row r="7" spans="1:32" x14ac:dyDescent="0.3">
      <c r="A7" s="137" t="s">
        <v>134</v>
      </c>
      <c r="B7" s="137">
        <v>2</v>
      </c>
      <c r="C7" s="187">
        <v>0</v>
      </c>
      <c r="D7" s="83">
        <v>12</v>
      </c>
      <c r="E7" s="97">
        <v>16</v>
      </c>
      <c r="F7" s="88">
        <v>18</v>
      </c>
      <c r="G7" s="89">
        <v>0</v>
      </c>
      <c r="H7" s="123" t="s">
        <v>61</v>
      </c>
      <c r="I7" s="90">
        <v>0</v>
      </c>
      <c r="J7" s="201"/>
      <c r="K7" s="202"/>
      <c r="L7" s="181"/>
      <c r="M7" s="125"/>
      <c r="N7" s="175"/>
      <c r="O7" s="91">
        <v>45</v>
      </c>
      <c r="P7" s="200"/>
      <c r="Q7" s="192" t="s">
        <v>94</v>
      </c>
      <c r="R7" s="189"/>
      <c r="S7" s="178" t="s">
        <v>94</v>
      </c>
      <c r="T7" s="92"/>
      <c r="U7" s="93"/>
      <c r="V7" s="94"/>
      <c r="W7" s="84"/>
      <c r="X7" s="85">
        <f t="shared" si="6"/>
        <v>45</v>
      </c>
      <c r="Y7" s="179">
        <v>3</v>
      </c>
      <c r="Z7" s="95"/>
      <c r="AA7" s="96"/>
      <c r="AB7" s="86">
        <v>38</v>
      </c>
      <c r="AC7" s="53">
        <f t="shared" si="7"/>
        <v>-10</v>
      </c>
      <c r="AD7" s="124">
        <f t="shared" si="8"/>
        <v>-10</v>
      </c>
      <c r="AF7" s="196"/>
    </row>
    <row r="8" spans="1:32" x14ac:dyDescent="0.3">
      <c r="A8" s="137" t="s">
        <v>138</v>
      </c>
      <c r="B8" s="137">
        <v>2</v>
      </c>
      <c r="C8" s="187">
        <v>0</v>
      </c>
      <c r="D8" s="83">
        <v>12</v>
      </c>
      <c r="E8" s="97">
        <v>16</v>
      </c>
      <c r="F8" s="88">
        <v>18</v>
      </c>
      <c r="G8" s="89">
        <v>0</v>
      </c>
      <c r="H8" s="123" t="s">
        <v>61</v>
      </c>
      <c r="I8" s="90">
        <v>0</v>
      </c>
      <c r="J8" s="201"/>
      <c r="K8" s="202"/>
      <c r="L8" s="181"/>
      <c r="M8" s="125"/>
      <c r="N8" s="175">
        <v>16</v>
      </c>
      <c r="O8" s="91"/>
      <c r="P8" s="200"/>
      <c r="Q8" s="192" t="s">
        <v>94</v>
      </c>
      <c r="R8" s="189"/>
      <c r="S8" s="178" t="s">
        <v>94</v>
      </c>
      <c r="T8" s="92"/>
      <c r="U8" s="93"/>
      <c r="V8" s="94"/>
      <c r="W8" s="84"/>
      <c r="X8" s="85">
        <f t="shared" si="3"/>
        <v>16</v>
      </c>
      <c r="Y8" s="179"/>
      <c r="Z8" s="95"/>
      <c r="AA8" s="96"/>
      <c r="AB8" s="86">
        <v>42</v>
      </c>
      <c r="AC8" s="53">
        <f t="shared" si="4"/>
        <v>26</v>
      </c>
      <c r="AD8" s="124">
        <f t="shared" si="5"/>
        <v>26</v>
      </c>
      <c r="AF8" s="193"/>
    </row>
  </sheetData>
  <sortState xmlns:xlrd2="http://schemas.microsoft.com/office/spreadsheetml/2017/richdata2" ref="A2:AD8">
    <sortCondition descending="1" ref="B2:B8"/>
  </sortState>
  <conditionalFormatting sqref="AD2:AD8">
    <cfRule type="cellIs" dxfId="1" priority="1" stopIfTrue="1" operator="lessThan">
      <formula>0.5</formula>
    </cfRule>
    <cfRule type="cellIs" dxfId="0" priority="2" operator="lessThan">
      <formula>0.5*AB2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7" width="3.8984375" style="5" bestFit="1" customWidth="1"/>
    <col min="8" max="11" width="3.8984375" style="5" customWidth="1"/>
    <col min="12" max="12" width="3.8984375" style="5" bestFit="1" customWidth="1"/>
    <col min="13" max="18" width="8.69921875" style="5" customWidth="1"/>
    <col min="19" max="16384" width="9" style="5"/>
  </cols>
  <sheetData>
    <row r="1" spans="1:20" s="1" customFormat="1" ht="16.8" thickTop="1" thickBot="1" x14ac:dyDescent="0.35">
      <c r="A1" s="5"/>
      <c r="B1" s="2"/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155" t="s">
        <v>11</v>
      </c>
      <c r="I1" s="155" t="s">
        <v>102</v>
      </c>
      <c r="J1" s="155" t="s">
        <v>103</v>
      </c>
      <c r="K1" s="155" t="s">
        <v>104</v>
      </c>
      <c r="L1" s="4" t="s">
        <v>105</v>
      </c>
    </row>
    <row r="2" spans="1:20" x14ac:dyDescent="0.3">
      <c r="B2" s="6" t="s">
        <v>12</v>
      </c>
      <c r="C2" s="7">
        <f ca="1">RANDBETWEEN(1,3)</f>
        <v>1</v>
      </c>
      <c r="D2" s="7">
        <f ca="1">RANDBETWEEN(1,3)+RANDBETWEEN(1,3)</f>
        <v>5</v>
      </c>
      <c r="E2" s="7">
        <f ca="1">RANDBETWEEN(1,3)+RANDBETWEEN(1,3)+RANDBETWEEN(1,3)</f>
        <v>6</v>
      </c>
      <c r="F2" s="7">
        <f ca="1">RANDBETWEEN(1,3)+RANDBETWEEN(1,3)+RANDBETWEEN(1,3)+RANDBETWEEN(1,3)</f>
        <v>8</v>
      </c>
      <c r="G2" s="7">
        <f ca="1">RANDBETWEEN(1,3)+RANDBETWEEN(1,3)+RANDBETWEEN(1,3)+RANDBETWEEN(1,3)+RANDBETWEEN(1,3)</f>
        <v>9</v>
      </c>
      <c r="H2" s="156">
        <f ca="1">RANDBETWEEN(1,3)+RANDBETWEEN(1,3)+RANDBETWEEN(1,3)+RANDBETWEEN(1,3)+RANDBETWEEN(1,3)+RANDBETWEEN(1,3)</f>
        <v>13</v>
      </c>
      <c r="I2" s="156">
        <f ca="1">RANDBETWEEN(1,3)+RANDBETWEEN(1,3)+RANDBETWEEN(1,3)+RANDBETWEEN(1,3)+RANDBETWEEN(1,3)+RANDBETWEEN(1,3)+RANDBETWEEN(1,3)</f>
        <v>16</v>
      </c>
      <c r="J2" s="156">
        <f ca="1">RANDBETWEEN(1,3)+RANDBETWEEN(1,3)+RANDBETWEEN(1,3)+RANDBETWEEN(1,3)+RANDBETWEEN(1,3)+RANDBETWEEN(1,3)+RANDBETWEEN(1,3)+RANDBETWEEN(1,3)</f>
        <v>15</v>
      </c>
      <c r="K2" s="156">
        <f ca="1">RANDBETWEEN(1,3)+RANDBETWEEN(1,3)+RANDBETWEEN(1,3)+RANDBETWEEN(1,3)+RANDBETWEEN(1,3)+RANDBETWEEN(1,3)+RANDBETWEEN(1,3)+RANDBETWEEN(1,3)+RANDBETWEEN(1,3)</f>
        <v>17</v>
      </c>
      <c r="L2" s="8">
        <f ca="1">RANDBETWEEN(1,3)+RANDBETWEEN(1,3)+RANDBETWEEN(1,3)+RANDBETWEEN(1,3)+RANDBETWEEN(1,3)+RANDBETWEEN(1,3)+RANDBETWEEN(1,3)+RANDBETWEEN(1,3)+RANDBETWEEN(1,3)+RANDBETWEEN(1,3)</f>
        <v>22</v>
      </c>
      <c r="P2" s="1"/>
      <c r="Q2" s="1"/>
      <c r="R2" s="1"/>
      <c r="S2" s="1"/>
      <c r="T2" s="1"/>
    </row>
    <row r="3" spans="1:20" x14ac:dyDescent="0.3">
      <c r="B3" s="9" t="s">
        <v>13</v>
      </c>
      <c r="C3" s="10">
        <f ca="1">RANDBETWEEN(1,4)</f>
        <v>1</v>
      </c>
      <c r="D3" s="10">
        <f ca="1">RANDBETWEEN(1,4)+RANDBETWEEN(1,4)</f>
        <v>2</v>
      </c>
      <c r="E3" s="10">
        <f ca="1">RANDBETWEEN(1,4)+RANDBETWEEN(1,4)+RANDBETWEEN(1,4)</f>
        <v>6</v>
      </c>
      <c r="F3" s="10">
        <f ca="1">RANDBETWEEN(1,4)+RANDBETWEEN(1,4)+RANDBETWEEN(1,4)+RANDBETWEEN(1,4)</f>
        <v>6</v>
      </c>
      <c r="G3" s="10">
        <f ca="1">RANDBETWEEN(1,4)+RANDBETWEEN(1,4)+RANDBETWEEN(1,4)+RANDBETWEEN(1,4)+RANDBETWEEN(1,4)</f>
        <v>10</v>
      </c>
      <c r="H3" s="157">
        <f ca="1">RANDBETWEEN(1,4)+RANDBETWEEN(1,4)+RANDBETWEEN(1,4)+RANDBETWEEN(1,4)+RANDBETWEEN(1,4)+RANDBETWEEN(1,4)</f>
        <v>14</v>
      </c>
      <c r="I3" s="157">
        <f ca="1">RANDBETWEEN(1,4)+RANDBETWEEN(1,4)+RANDBETWEEN(1,4)+RANDBETWEEN(1,4)+RANDBETWEEN(1,4)+RANDBETWEEN(1,4)+RANDBETWEEN(1,4)</f>
        <v>20</v>
      </c>
      <c r="J3" s="157">
        <f ca="1">RANDBETWEEN(1,4)+RANDBETWEEN(1,4)+RANDBETWEEN(1,4)+RANDBETWEEN(1,4)+RANDBETWEEN(1,4)+RANDBETWEEN(1,4)+RANDBETWEEN(1,4)+RANDBETWEEN(1,4)</f>
        <v>20</v>
      </c>
      <c r="K3" s="157">
        <f ca="1">RANDBETWEEN(1,4)+RANDBETWEEN(1,4)+RANDBETWEEN(1,4)+RANDBETWEEN(1,4)+RANDBETWEEN(1,4)+RANDBETWEEN(1,4)+RANDBETWEEN(1,4)+RANDBETWEEN(1,4)+RANDBETWEEN(1,4)</f>
        <v>22</v>
      </c>
      <c r="L3" s="11">
        <f ca="1">RANDBETWEEN(1,4)+RANDBETWEEN(1,4)+RANDBETWEEN(1,4)+RANDBETWEEN(1,4)+RANDBETWEEN(1,4)+RANDBETWEEN(1,4)+RANDBETWEEN(1,4)+RANDBETWEEN(1,4)+RANDBETWEEN(1,4)+RANDBETWEEN(1,4)</f>
        <v>20</v>
      </c>
      <c r="P3" s="1"/>
      <c r="Q3" s="1"/>
      <c r="R3" s="1"/>
      <c r="S3" s="1"/>
      <c r="T3" s="1"/>
    </row>
    <row r="4" spans="1:20" x14ac:dyDescent="0.3">
      <c r="B4" s="9" t="s">
        <v>14</v>
      </c>
      <c r="C4" s="10">
        <f ca="1">RANDBETWEEN(1,6)</f>
        <v>3</v>
      </c>
      <c r="D4" s="10">
        <f ca="1">RANDBETWEEN(1,6)+RANDBETWEEN(1,6)</f>
        <v>5</v>
      </c>
      <c r="E4" s="10">
        <f ca="1">RANDBETWEEN(1,6)+RANDBETWEEN(1,6)+RANDBETWEEN(1,6)</f>
        <v>14</v>
      </c>
      <c r="F4" s="10">
        <f ca="1">RANDBETWEEN(1,6)+RANDBETWEEN(1,6)+RANDBETWEEN(1,6)+RANDBETWEEN(1,6)</f>
        <v>15</v>
      </c>
      <c r="G4" s="10">
        <f ca="1">RANDBETWEEN(1,6)+RANDBETWEEN(1,6)+RANDBETWEEN(1,6)+RANDBETWEEN(1,6)+RANDBETWEEN(1,6)</f>
        <v>13</v>
      </c>
      <c r="H4" s="157">
        <f ca="1">RANDBETWEEN(1,6)+RANDBETWEEN(1,6)+RANDBETWEEN(1,6)+RANDBETWEEN(1,6)+RANDBETWEEN(1,6)+RANDBETWEEN(1,6)</f>
        <v>18</v>
      </c>
      <c r="I4" s="157">
        <f ca="1">RANDBETWEEN(1,6)+RANDBETWEEN(1,6)+RANDBETWEEN(1,6)+RANDBETWEEN(1,6)+RANDBETWEEN(1,6)+RANDBETWEEN(1,6)+RANDBETWEEN(1,6)</f>
        <v>22</v>
      </c>
      <c r="J4" s="157">
        <f ca="1">RANDBETWEEN(1,6)+RANDBETWEEN(1,6)+RANDBETWEEN(1,6)+RANDBETWEEN(1,6)+RANDBETWEEN(1,6)+RANDBETWEEN(1,6)+RANDBETWEEN(1,6)+RANDBETWEEN(1,6)</f>
        <v>21</v>
      </c>
      <c r="K4" s="157">
        <f ca="1">RANDBETWEEN(1,6)+RANDBETWEEN(1,6)+RANDBETWEEN(1,6)+RANDBETWEEN(1,6)+RANDBETWEEN(1,6)+RANDBETWEEN(1,6)+RANDBETWEEN(1,6)+RANDBETWEEN(1,6)+RANDBETWEEN(1,6)</f>
        <v>33</v>
      </c>
      <c r="L4" s="11">
        <f ca="1">RANDBETWEEN(1,6)+RANDBETWEEN(1,6)+RANDBETWEEN(1,6)+RANDBETWEEN(1,6)+RANDBETWEEN(1,6)+RANDBETWEEN(1,6)+RANDBETWEEN(1,6)+RANDBETWEEN(1,6)+RANDBETWEEN(1,6)+RANDBETWEEN(1,6)</f>
        <v>42</v>
      </c>
      <c r="P4" s="1"/>
      <c r="Q4" s="1"/>
      <c r="R4" s="1"/>
      <c r="S4" s="1"/>
      <c r="T4" s="1"/>
    </row>
    <row r="5" spans="1:20" x14ac:dyDescent="0.3">
      <c r="B5" s="9" t="s">
        <v>15</v>
      </c>
      <c r="C5" s="10">
        <f ca="1">RANDBETWEEN(1,8)</f>
        <v>2</v>
      </c>
      <c r="D5" s="10">
        <f ca="1">RANDBETWEEN(1,8)+RANDBETWEEN(1,8)</f>
        <v>8</v>
      </c>
      <c r="E5" s="10">
        <f ca="1">RANDBETWEEN(1,8)+RANDBETWEEN(1,8)+RANDBETWEEN(1,8)</f>
        <v>15</v>
      </c>
      <c r="F5" s="10">
        <f ca="1">RANDBETWEEN(1,8)+RANDBETWEEN(1,8)+RANDBETWEEN(1,8)+RANDBETWEEN(1,8)</f>
        <v>17</v>
      </c>
      <c r="G5" s="10">
        <f ca="1">RANDBETWEEN(1,8)+RANDBETWEEN(1,8)+RANDBETWEEN(1,8)+RANDBETWEEN(1,8)+RANDBETWEEN(1,8)</f>
        <v>27</v>
      </c>
      <c r="H5" s="157">
        <f ca="1">RANDBETWEEN(1,8)+RANDBETWEEN(1,8)+RANDBETWEEN(1,8)+RANDBETWEEN(1,8)+RANDBETWEEN(1,8)+RANDBETWEEN(1,8)</f>
        <v>37</v>
      </c>
      <c r="I5" s="157">
        <f ca="1">RANDBETWEEN(1,8)+RANDBETWEEN(1,8)+RANDBETWEEN(1,8)+RANDBETWEEN(1,8)+RANDBETWEEN(1,8)+RANDBETWEEN(1,8)+RANDBETWEEN(1,8)</f>
        <v>38</v>
      </c>
      <c r="J5" s="157">
        <f ca="1">RANDBETWEEN(1,8)+RANDBETWEEN(1,8)+RANDBETWEEN(1,8)+RANDBETWEEN(1,8)+RANDBETWEEN(1,8)+RANDBETWEEN(1,8)+RANDBETWEEN(1,8)+RANDBETWEEN(1,8)</f>
        <v>34</v>
      </c>
      <c r="K5" s="157">
        <f ca="1">RANDBETWEEN(1,8)+RANDBETWEEN(1,8)+RANDBETWEEN(1,8)+RANDBETWEEN(1,8)+RANDBETWEEN(1,8)+RANDBETWEEN(1,8)+RANDBETWEEN(1,8)+RANDBETWEEN(1,8)+RANDBETWEEN(1,8)</f>
        <v>29</v>
      </c>
      <c r="L5" s="11">
        <f ca="1">RANDBETWEEN(1,8)+RANDBETWEEN(1,8)+RANDBETWEEN(1,8)+RANDBETWEEN(1,8)+RANDBETWEEN(1,8)+RANDBETWEEN(1,8)+RANDBETWEEN(1,8)+RANDBETWEEN(1,8)+RANDBETWEEN(1,8)+RANDBETWEEN(1,8)</f>
        <v>41</v>
      </c>
      <c r="P5" s="1"/>
      <c r="Q5" s="1"/>
      <c r="R5" s="1"/>
      <c r="S5" s="1"/>
      <c r="T5" s="1"/>
    </row>
    <row r="6" spans="1:20" x14ac:dyDescent="0.3">
      <c r="B6" s="9" t="s">
        <v>16</v>
      </c>
      <c r="C6" s="10">
        <f ca="1">RANDBETWEEN(1,10)</f>
        <v>4</v>
      </c>
      <c r="D6" s="10">
        <f ca="1">RANDBETWEEN(1,10)+RANDBETWEEN(1,10)</f>
        <v>6</v>
      </c>
      <c r="E6" s="10">
        <f ca="1">RANDBETWEEN(1,10)+RANDBETWEEN(1,10)+RANDBETWEEN(1,10)</f>
        <v>20</v>
      </c>
      <c r="F6" s="10">
        <f ca="1">RANDBETWEEN(1,10)+RANDBETWEEN(1,10)+RANDBETWEEN(1,10)+RANDBETWEEN(1,10)</f>
        <v>22</v>
      </c>
      <c r="G6" s="10">
        <f ca="1">RANDBETWEEN(1,10)+RANDBETWEEN(1,10)+RANDBETWEEN(1,10)+RANDBETWEEN(1,10)+RANDBETWEEN(1,10)</f>
        <v>35</v>
      </c>
      <c r="H6" s="157">
        <f ca="1">RANDBETWEEN(1,10)+RANDBETWEEN(1,10)+RANDBETWEEN(1,10)+RANDBETWEEN(1,10)+RANDBETWEEN(1,10)+RANDBETWEEN(1,10)</f>
        <v>24</v>
      </c>
      <c r="I6" s="157">
        <f ca="1">RANDBETWEEN(1,10)+RANDBETWEEN(1,10)+RANDBETWEEN(1,10)+RANDBETWEEN(1,10)+RANDBETWEEN(1,10)+RANDBETWEEN(1,10)+RANDBETWEEN(1,10)</f>
        <v>24</v>
      </c>
      <c r="J6" s="157">
        <f ca="1">RANDBETWEEN(1,10)+RANDBETWEEN(1,10)+RANDBETWEEN(1,10)+RANDBETWEEN(1,10)+RANDBETWEEN(1,10)+RANDBETWEEN(1,10)+RANDBETWEEN(1,10)+RANDBETWEEN(1,10)</f>
        <v>39</v>
      </c>
      <c r="K6" s="157">
        <f ca="1">RANDBETWEEN(1,10)+RANDBETWEEN(1,10)+RANDBETWEEN(1,10)+RANDBETWEEN(1,10)+RANDBETWEEN(1,10)+RANDBETWEEN(1,10)+RANDBETWEEN(1,10)+RANDBETWEEN(1,10)+RANDBETWEEN(1,10)</f>
        <v>62</v>
      </c>
      <c r="L6" s="11">
        <f ca="1">RANDBETWEEN(1,10)+RANDBETWEEN(1,10)+RANDBETWEEN(1,10)+RANDBETWEEN(1,10)+RANDBETWEEN(1,10)+RANDBETWEEN(1,10)+RANDBETWEEN(1,10)+RANDBETWEEN(1,10)+RANDBETWEEN(1,10)+RANDBETWEEN(1,10)</f>
        <v>42</v>
      </c>
      <c r="P6" s="1"/>
      <c r="Q6" s="1"/>
      <c r="R6" s="1"/>
      <c r="S6" s="1"/>
      <c r="T6" s="1"/>
    </row>
    <row r="7" spans="1:20" x14ac:dyDescent="0.3">
      <c r="B7" s="9" t="s">
        <v>17</v>
      </c>
      <c r="C7" s="10">
        <f ca="1">RANDBETWEEN(1,12)</f>
        <v>2</v>
      </c>
      <c r="D7" s="10">
        <f ca="1">RANDBETWEEN(1,12)+RANDBETWEEN(1,12)</f>
        <v>11</v>
      </c>
      <c r="E7" s="10">
        <f ca="1">RANDBETWEEN(1,12)+RANDBETWEEN(1,12)+RANDBETWEEN(1,12)</f>
        <v>18</v>
      </c>
      <c r="F7" s="10">
        <f ca="1">RANDBETWEEN(1,12)+RANDBETWEEN(1,12)+RANDBETWEEN(1,12)+RANDBETWEEN(1,12)</f>
        <v>25</v>
      </c>
      <c r="G7" s="10">
        <f ca="1">RANDBETWEEN(1,12)+RANDBETWEEN(1,12)+RANDBETWEEN(1,12)+RANDBETWEEN(1,12)+RANDBETWEEN(1,12)</f>
        <v>40</v>
      </c>
      <c r="H7" s="157">
        <f ca="1">RANDBETWEEN(1,12)+RANDBETWEEN(1,12)+RANDBETWEEN(1,12)+RANDBETWEEN(1,12)+RANDBETWEEN(1,12)+RANDBETWEEN(1,12)</f>
        <v>46</v>
      </c>
      <c r="I7" s="157">
        <f ca="1">RANDBETWEEN(1,12)+RANDBETWEEN(1,12)+RANDBETWEEN(1,12)+RANDBETWEEN(1,12)+RANDBETWEEN(1,12)+RANDBETWEEN(1,12)+RANDBETWEEN(1,12)</f>
        <v>62</v>
      </c>
      <c r="J7" s="157">
        <f ca="1">RANDBETWEEN(1,12)+RANDBETWEEN(1,12)+RANDBETWEEN(1,12)+RANDBETWEEN(1,12)+RANDBETWEEN(1,12)+RANDBETWEEN(1,12)+RANDBETWEEN(1,12)+RANDBETWEEN(1,12)</f>
        <v>59</v>
      </c>
      <c r="K7" s="157">
        <f ca="1">RANDBETWEEN(1,12)+RANDBETWEEN(1,12)+RANDBETWEEN(1,12)+RANDBETWEEN(1,12)+RANDBETWEEN(1,12)+RANDBETWEEN(1,12)+RANDBETWEEN(1,12)+RANDBETWEEN(1,12)+RANDBETWEEN(1,12)</f>
        <v>60</v>
      </c>
      <c r="L7" s="11">
        <f ca="1">RANDBETWEEN(1,12)+RANDBETWEEN(1,12)+RANDBETWEEN(1,12)+RANDBETWEEN(1,12)+RANDBETWEEN(1,12)+RANDBETWEEN(1,12)+RANDBETWEEN(1,12)+RANDBETWEEN(1,12)+RANDBETWEEN(1,12)+RANDBETWEEN(1,12)</f>
        <v>39</v>
      </c>
      <c r="P7" s="1"/>
      <c r="Q7" s="1"/>
      <c r="R7" s="1"/>
      <c r="S7" s="1"/>
      <c r="T7" s="1"/>
    </row>
    <row r="8" spans="1:20" x14ac:dyDescent="0.3">
      <c r="B8" s="9" t="s">
        <v>18</v>
      </c>
      <c r="C8" s="10">
        <f ca="1">RANDBETWEEN(1,20)</f>
        <v>1</v>
      </c>
      <c r="D8" s="10">
        <f ca="1">RANDBETWEEN(1,20)+RANDBETWEEN(1,20)</f>
        <v>18</v>
      </c>
      <c r="E8" s="10">
        <f ca="1">RANDBETWEEN(1,20)+RANDBETWEEN(1,20)+RANDBETWEEN(1,20)</f>
        <v>37</v>
      </c>
      <c r="F8" s="10">
        <f ca="1">RANDBETWEEN(1,20)+RANDBETWEEN(1,20)+RANDBETWEEN(1,20)+RANDBETWEEN(1,20)</f>
        <v>48</v>
      </c>
      <c r="G8" s="10">
        <f ca="1">RANDBETWEEN(1,20)+RANDBETWEEN(1,20)+RANDBETWEEN(1,20)+RANDBETWEEN(1,20)+RANDBETWEEN(1,20)</f>
        <v>36</v>
      </c>
      <c r="H8" s="157">
        <f ca="1">RANDBETWEEN(1,20)+RANDBETWEEN(1,20)+RANDBETWEEN(1,20)+RANDBETWEEN(1,20)+RANDBETWEEN(1,20)+RANDBETWEEN(1,20)</f>
        <v>62</v>
      </c>
      <c r="I8" s="157">
        <f ca="1">RANDBETWEEN(1,20)+RANDBETWEEN(1,20)+RANDBETWEEN(1,20)+RANDBETWEEN(1,20)+RANDBETWEEN(1,20)+RANDBETWEEN(1,20)+RANDBETWEEN(1,20)</f>
        <v>55</v>
      </c>
      <c r="J8" s="157">
        <f ca="1">RANDBETWEEN(1,20)+RANDBETWEEN(1,20)+RANDBETWEEN(1,20)+RANDBETWEEN(1,20)+RANDBETWEEN(1,20)+RANDBETWEEN(1,20)+RANDBETWEEN(1,20)+RANDBETWEEN(1,20)</f>
        <v>86</v>
      </c>
      <c r="K8" s="157">
        <f ca="1">RANDBETWEEN(1,20)+RANDBETWEEN(1,20)+RANDBETWEEN(1,20)+RANDBETWEEN(1,20)+RANDBETWEEN(1,20)+RANDBETWEEN(1,20)+RANDBETWEEN(1,20)+RANDBETWEEN(1,20)+RANDBETWEEN(1,20)</f>
        <v>61</v>
      </c>
      <c r="L8" s="11">
        <f ca="1">RANDBETWEEN(1,20)+RANDBETWEEN(1,20)+RANDBETWEEN(1,20)+RANDBETWEEN(1,20)+RANDBETWEEN(1,20)+RANDBETWEEN(1,20)+RANDBETWEEN(1,20)+RANDBETWEEN(1,20)+RANDBETWEEN(1,20)+RANDBETWEEN(1,20)</f>
        <v>91</v>
      </c>
      <c r="P8" s="1"/>
      <c r="Q8" s="1"/>
      <c r="R8" s="1"/>
      <c r="S8" s="1"/>
      <c r="T8" s="1"/>
    </row>
    <row r="9" spans="1:20" ht="16.2" thickBot="1" x14ac:dyDescent="0.35">
      <c r="B9" s="12" t="s">
        <v>19</v>
      </c>
      <c r="C9" s="13">
        <f ca="1">RANDBETWEEN(1,100)</f>
        <v>13</v>
      </c>
      <c r="D9" s="13">
        <f ca="1">RANDBETWEEN(1,100)+RANDBETWEEN(1,100)</f>
        <v>89</v>
      </c>
      <c r="E9" s="13">
        <f ca="1">RANDBETWEEN(1,100)+RANDBETWEEN(1,100)+RANDBETWEEN(1,100)</f>
        <v>194</v>
      </c>
      <c r="F9" s="13">
        <f ca="1">RANDBETWEEN(1,100)+RANDBETWEEN(1,100)+RANDBETWEEN(1,100)+RANDBETWEEN(1,100)</f>
        <v>184</v>
      </c>
      <c r="G9" s="13">
        <f ca="1">RANDBETWEEN(1,100)+RANDBETWEEN(1,100)+RANDBETWEEN(1,100)+RANDBETWEEN(1,100)+RANDBETWEEN(1,100)</f>
        <v>250</v>
      </c>
      <c r="H9" s="158">
        <f ca="1">RANDBETWEEN(1,100)+RANDBETWEEN(1,100)+RANDBETWEEN(1,100)+RANDBETWEEN(1,100)+RANDBETWEEN(1,100)+RANDBETWEEN(1,100)</f>
        <v>304</v>
      </c>
      <c r="I9" s="158">
        <f ca="1">RANDBETWEEN(1,100)+RANDBETWEEN(1,100)+RANDBETWEEN(1,100)+RANDBETWEEN(1,100)+RANDBETWEEN(1,100)+RANDBETWEEN(1,100)+RANDBETWEEN(1,100)</f>
        <v>301</v>
      </c>
      <c r="J9" s="158">
        <f ca="1">RANDBETWEEN(1,100)+RANDBETWEEN(1,100)+RANDBETWEEN(1,100)+RANDBETWEEN(1,100)+RANDBETWEEN(1,100)+RANDBETWEEN(1,100)+RANDBETWEEN(1,100)+RANDBETWEEN(1,100)</f>
        <v>377</v>
      </c>
      <c r="K9" s="158">
        <f ca="1">RANDBETWEEN(1,100)+RANDBETWEEN(1,100)+RANDBETWEEN(1,100)+RANDBETWEEN(1,100)+RANDBETWEEN(1,100)+RANDBETWEEN(1,100)+RANDBETWEEN(1,100)+RANDBETWEEN(1,100)+RANDBETWEEN(1,100)</f>
        <v>407</v>
      </c>
      <c r="L9" s="14">
        <f ca="1">RANDBETWEEN(1,100)+RANDBETWEEN(1,100)+RANDBETWEEN(1,100)+RANDBETWEEN(1,100)+RANDBETWEEN(1,100)+RANDBETWEEN(1,100)+RANDBETWEEN(1,100)+RANDBETWEEN(1,100)+RANDBETWEEN(1,100)+RANDBETWEEN(1,100)</f>
        <v>355</v>
      </c>
      <c r="P9" s="1"/>
      <c r="Q9" s="1"/>
      <c r="R9" s="1"/>
      <c r="S9" s="1"/>
      <c r="T9" s="1"/>
    </row>
    <row r="10" spans="1:20" ht="16.2" thickTop="1" x14ac:dyDescent="0.3">
      <c r="A10" s="1"/>
      <c r="C10" s="1"/>
      <c r="D10" s="1"/>
      <c r="E10" s="1"/>
      <c r="F10" s="1"/>
    </row>
    <row r="11" spans="1:20" x14ac:dyDescent="0.3">
      <c r="A11" s="1"/>
      <c r="C11" s="1"/>
      <c r="D11" s="1"/>
      <c r="E11" s="1"/>
      <c r="F11" s="1"/>
    </row>
    <row r="12" spans="1:20" x14ac:dyDescent="0.3">
      <c r="A12" s="1"/>
      <c r="C12" s="1"/>
      <c r="D12" s="1"/>
      <c r="E12" s="1"/>
      <c r="F12" s="1"/>
    </row>
    <row r="13" spans="1:20" x14ac:dyDescent="0.3">
      <c r="A13" s="1"/>
      <c r="C13" s="1"/>
      <c r="D13" s="1"/>
      <c r="E13" s="1"/>
      <c r="F13" s="1"/>
    </row>
    <row r="14" spans="1:20" x14ac:dyDescent="0.3">
      <c r="A14" s="1"/>
      <c r="C14" s="1"/>
      <c r="D14" s="1"/>
      <c r="E14" s="1"/>
      <c r="F14" s="1"/>
    </row>
    <row r="15" spans="1:20" x14ac:dyDescent="0.3">
      <c r="A15" s="1"/>
      <c r="C15" s="1"/>
      <c r="D15" s="1"/>
      <c r="E15" s="1"/>
      <c r="F15" s="1"/>
    </row>
    <row r="16" spans="1:20" x14ac:dyDescent="0.3">
      <c r="A16" s="1"/>
      <c r="C16" s="1"/>
      <c r="D16" s="1"/>
      <c r="E16" s="1"/>
      <c r="F16" s="1"/>
    </row>
    <row r="17" spans="1:26" x14ac:dyDescent="0.3">
      <c r="A17" s="1"/>
      <c r="C17" s="1"/>
      <c r="D17" s="1"/>
      <c r="E17" s="1"/>
      <c r="F17" s="1"/>
    </row>
    <row r="18" spans="1:26" x14ac:dyDescent="0.3">
      <c r="A18" s="1"/>
      <c r="C18" s="1"/>
      <c r="D18" s="1"/>
      <c r="E18" s="1"/>
      <c r="F18" s="1"/>
    </row>
    <row r="19" spans="1:26" x14ac:dyDescent="0.3">
      <c r="A19" s="1"/>
      <c r="C19" s="1"/>
      <c r="D19" s="1"/>
      <c r="E19" s="1"/>
      <c r="F19" s="1"/>
    </row>
    <row r="20" spans="1:26" x14ac:dyDescent="0.3">
      <c r="A20" s="1"/>
      <c r="C20" s="1"/>
      <c r="D20" s="1"/>
      <c r="E20" s="1"/>
      <c r="F20" s="1"/>
    </row>
    <row r="21" spans="1:26" x14ac:dyDescent="0.3">
      <c r="A21" s="1"/>
      <c r="C21" s="1"/>
      <c r="D21" s="1"/>
      <c r="E21" s="1"/>
      <c r="F21" s="1"/>
    </row>
    <row r="22" spans="1:26" x14ac:dyDescent="0.3">
      <c r="A22" s="1"/>
      <c r="C22" s="1"/>
      <c r="D22" s="1"/>
      <c r="E22" s="1"/>
      <c r="F22" s="1"/>
    </row>
    <row r="23" spans="1:26" x14ac:dyDescent="0.3">
      <c r="A23" s="1"/>
      <c r="C23" s="1"/>
      <c r="D23" s="1"/>
      <c r="E23" s="1"/>
      <c r="F23" s="1"/>
    </row>
    <row r="24" spans="1:26" x14ac:dyDescent="0.3">
      <c r="A24" s="1"/>
      <c r="C24" s="1"/>
      <c r="D24" s="1"/>
      <c r="E24" s="1"/>
      <c r="F24" s="1"/>
    </row>
    <row r="25" spans="1:26" x14ac:dyDescent="0.3">
      <c r="A25" s="1"/>
      <c r="C25" s="1"/>
      <c r="D25" s="1"/>
      <c r="E25" s="1"/>
      <c r="F25" s="1"/>
    </row>
    <row r="26" spans="1:26" x14ac:dyDescent="0.3">
      <c r="A26" s="1"/>
      <c r="C26" s="1"/>
      <c r="D26" s="1"/>
      <c r="E26" s="1"/>
      <c r="F26" s="1"/>
    </row>
    <row r="27" spans="1:26" x14ac:dyDescent="0.3">
      <c r="A27" s="1"/>
      <c r="C27" s="1"/>
      <c r="D27" s="1"/>
      <c r="E27" s="1"/>
      <c r="F27" s="1"/>
      <c r="X27" s="51"/>
      <c r="Y27" s="51"/>
      <c r="Z27" s="51"/>
    </row>
    <row r="28" spans="1:26" x14ac:dyDescent="0.3">
      <c r="A28" s="1"/>
      <c r="C28" s="1"/>
      <c r="D28" s="1"/>
      <c r="E28" s="1"/>
      <c r="F28" s="1"/>
      <c r="X28" s="51"/>
      <c r="Y28" s="51"/>
      <c r="Z28" s="51"/>
    </row>
    <row r="29" spans="1:26" x14ac:dyDescent="0.3">
      <c r="A29" s="1"/>
      <c r="C29" s="1"/>
      <c r="D29" s="1"/>
      <c r="E29" s="1"/>
      <c r="F29" s="1"/>
      <c r="U29" s="51"/>
      <c r="V29" s="51"/>
      <c r="W29" s="51"/>
      <c r="X29" s="51"/>
      <c r="Y29" s="51"/>
      <c r="Z29" s="51"/>
    </row>
    <row r="30" spans="1:26" x14ac:dyDescent="0.3">
      <c r="A30" s="1"/>
      <c r="C30" s="1"/>
      <c r="D30" s="1"/>
      <c r="E30" s="1"/>
      <c r="F30" s="1"/>
    </row>
    <row r="31" spans="1:26" x14ac:dyDescent="0.3">
      <c r="C31" s="1"/>
      <c r="D31" s="1"/>
      <c r="E31" s="1"/>
      <c r="F31" s="1"/>
      <c r="G31" s="1"/>
      <c r="H31" s="1"/>
      <c r="I31" s="1"/>
      <c r="J31" s="1"/>
      <c r="K31" s="1"/>
    </row>
    <row r="32" spans="1:26" x14ac:dyDescent="0.3">
      <c r="C32" s="1"/>
      <c r="D32" s="1"/>
      <c r="E32" s="1"/>
      <c r="F32" s="1"/>
      <c r="G32" s="1"/>
      <c r="H32" s="1"/>
      <c r="I32" s="1"/>
      <c r="J32" s="1"/>
      <c r="K32" s="1"/>
    </row>
    <row r="33" spans="3:11" x14ac:dyDescent="0.3">
      <c r="C33" s="1"/>
      <c r="D33" s="1"/>
      <c r="E33" s="1"/>
      <c r="F33" s="1"/>
      <c r="G33" s="1"/>
      <c r="H33" s="1"/>
      <c r="I33" s="1"/>
      <c r="J33" s="1"/>
      <c r="K33" s="1"/>
    </row>
    <row r="34" spans="3:11" x14ac:dyDescent="0.3">
      <c r="C34" s="1"/>
      <c r="D34" s="1"/>
      <c r="E34" s="1"/>
      <c r="F34" s="1"/>
      <c r="G34" s="1"/>
      <c r="H34" s="1"/>
      <c r="I34" s="1"/>
      <c r="J34" s="1"/>
      <c r="K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Battle Tally</dc:title>
  <dc:creator>Alexis Álvarez</dc:creator>
  <cp:lastModifiedBy>Alexis Álvarez</cp:lastModifiedBy>
  <cp:lastPrinted>2020-03-11T08:04:14Z</cp:lastPrinted>
  <dcterms:created xsi:type="dcterms:W3CDTF">2014-01-30T16:13:23Z</dcterms:created>
  <dcterms:modified xsi:type="dcterms:W3CDTF">2025-02-15T16:23:03Z</dcterms:modified>
</cp:coreProperties>
</file>