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Used\Battle Tallies\"/>
    </mc:Choice>
  </mc:AlternateContent>
  <xr:revisionPtr revIDLastSave="0" documentId="13_ncr:1_{2F67EA18-B7EC-4286-B8BF-B3222B6E9778}" xr6:coauthVersionLast="47" xr6:coauthVersionMax="47" xr10:uidLastSave="{00000000-0000-0000-0000-000000000000}"/>
  <bookViews>
    <workbookView xWindow="-108" yWindow="-108" windowWidth="23256" windowHeight="13176" tabRatio="498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5" l="1"/>
  <c r="F3" i="5"/>
  <c r="D4" i="5"/>
  <c r="D3" i="5"/>
  <c r="E3" i="9"/>
  <c r="J3" i="9" s="1"/>
  <c r="K3" i="9"/>
  <c r="N3" i="9" s="1"/>
  <c r="K15" i="9"/>
  <c r="N15" i="9" s="1"/>
  <c r="J15" i="9"/>
  <c r="X8" i="5"/>
  <c r="AC8" i="5" s="1"/>
  <c r="AD8" i="5" s="1"/>
  <c r="X7" i="5"/>
  <c r="AC7" i="5" s="1"/>
  <c r="AD7" i="5" s="1"/>
  <c r="D16" i="7"/>
  <c r="E16" i="7" s="1"/>
  <c r="D15" i="7"/>
  <c r="E15" i="7" s="1"/>
  <c r="D14" i="7"/>
  <c r="E14" i="7" s="1"/>
  <c r="D17" i="7"/>
  <c r="E17" i="7" s="1"/>
  <c r="D18" i="7"/>
  <c r="E18" i="7" s="1"/>
  <c r="D19" i="7"/>
  <c r="E19" i="7" s="1"/>
  <c r="D20" i="7"/>
  <c r="E20" i="7" s="1"/>
  <c r="D21" i="7"/>
  <c r="E21" i="7" s="1"/>
  <c r="X18" i="5"/>
  <c r="AC18" i="5" s="1"/>
  <c r="AD18" i="5" s="1"/>
  <c r="K25" i="9"/>
  <c r="N25" i="9" s="1"/>
  <c r="J25" i="9"/>
  <c r="K24" i="9"/>
  <c r="N24" i="9" s="1"/>
  <c r="J24" i="9"/>
  <c r="K28" i="9"/>
  <c r="N28" i="9" s="1"/>
  <c r="J28" i="9"/>
  <c r="K27" i="9"/>
  <c r="N27" i="9" s="1"/>
  <c r="J27" i="9"/>
  <c r="K26" i="9"/>
  <c r="N26" i="9" s="1"/>
  <c r="J26" i="9"/>
  <c r="J5" i="7"/>
  <c r="K5" i="7" s="1"/>
  <c r="J6" i="7"/>
  <c r="K6" i="7" s="1"/>
  <c r="J7" i="7"/>
  <c r="K7" i="7" s="1"/>
  <c r="J8" i="7"/>
  <c r="K8" i="7" s="1"/>
  <c r="X6" i="5"/>
  <c r="AC6" i="5" s="1"/>
  <c r="AD6" i="5" s="1"/>
  <c r="E3" i="5"/>
  <c r="E4" i="5"/>
  <c r="L3" i="9" l="1"/>
  <c r="L15" i="9"/>
  <c r="L24" i="9"/>
  <c r="L25" i="9"/>
  <c r="L27" i="9"/>
  <c r="L26" i="9"/>
  <c r="L28" i="9"/>
  <c r="J18" i="10"/>
  <c r="K18" i="10" s="1"/>
  <c r="M18" i="10" s="1"/>
  <c r="D9" i="5"/>
  <c r="F9" i="5"/>
  <c r="E9" i="5"/>
  <c r="X17" i="5" l="1"/>
  <c r="AC17" i="5" s="1"/>
  <c r="AD17" i="5" s="1"/>
  <c r="X16" i="5"/>
  <c r="AC16" i="5" s="1"/>
  <c r="AD16" i="5" s="1"/>
  <c r="X15" i="5"/>
  <c r="AC15" i="5" s="1"/>
  <c r="AD15" i="5" s="1"/>
  <c r="X14" i="5"/>
  <c r="AC14" i="5" s="1"/>
  <c r="AD14" i="5" s="1"/>
  <c r="K22" i="9"/>
  <c r="N22" i="9" s="1"/>
  <c r="J22" i="9"/>
  <c r="K23" i="9"/>
  <c r="N23" i="9" s="1"/>
  <c r="J23" i="9"/>
  <c r="K21" i="9"/>
  <c r="N21" i="9" s="1"/>
  <c r="J21" i="9"/>
  <c r="L22" i="9" l="1"/>
  <c r="L23" i="9"/>
  <c r="L21" i="9"/>
  <c r="X13" i="5"/>
  <c r="X12" i="5"/>
  <c r="X11" i="5"/>
  <c r="X10" i="5"/>
  <c r="X9" i="5"/>
  <c r="X5" i="5"/>
  <c r="X4" i="5"/>
  <c r="X3" i="5"/>
  <c r="X2" i="5"/>
  <c r="J16" i="10" l="1"/>
  <c r="K16" i="10" s="1"/>
  <c r="M16" i="10" s="1"/>
  <c r="J19" i="10"/>
  <c r="K19" i="10" s="1"/>
  <c r="M19" i="10" s="1"/>
  <c r="K20" i="9" l="1"/>
  <c r="N20" i="9" s="1"/>
  <c r="J20" i="9"/>
  <c r="K19" i="9"/>
  <c r="N19" i="9" s="1"/>
  <c r="J19" i="9"/>
  <c r="K18" i="9"/>
  <c r="N18" i="9" s="1"/>
  <c r="J18" i="9"/>
  <c r="K17" i="9"/>
  <c r="N17" i="9" s="1"/>
  <c r="J17" i="9"/>
  <c r="C13" i="7"/>
  <c r="C12" i="7"/>
  <c r="C11" i="7"/>
  <c r="C10" i="7"/>
  <c r="D13" i="7"/>
  <c r="D12" i="7"/>
  <c r="D11" i="7"/>
  <c r="D10" i="7"/>
  <c r="D9" i="7"/>
  <c r="E9" i="7" s="1"/>
  <c r="D8" i="7"/>
  <c r="E8" i="7" s="1"/>
  <c r="D7" i="7"/>
  <c r="E7" i="7" s="1"/>
  <c r="D6" i="7"/>
  <c r="E6" i="7" s="1"/>
  <c r="D5" i="7"/>
  <c r="E5" i="7" s="1"/>
  <c r="D4" i="7"/>
  <c r="E4" i="7" s="1"/>
  <c r="D3" i="7"/>
  <c r="E3" i="7" s="1"/>
  <c r="D2" i="7"/>
  <c r="E2" i="7" s="1"/>
  <c r="K16" i="9"/>
  <c r="N16" i="9" s="1"/>
  <c r="J16" i="9"/>
  <c r="K14" i="9"/>
  <c r="N14" i="9" s="1"/>
  <c r="J14" i="9"/>
  <c r="K13" i="9"/>
  <c r="N13" i="9" s="1"/>
  <c r="J13" i="9"/>
  <c r="K12" i="9"/>
  <c r="N12" i="9" s="1"/>
  <c r="J12" i="9"/>
  <c r="K11" i="9"/>
  <c r="N11" i="9" s="1"/>
  <c r="J11" i="9"/>
  <c r="K10" i="9"/>
  <c r="N10" i="9" s="1"/>
  <c r="J10" i="9"/>
  <c r="K9" i="9"/>
  <c r="N9" i="9" s="1"/>
  <c r="J9" i="9"/>
  <c r="K8" i="9"/>
  <c r="N8" i="9" s="1"/>
  <c r="J8" i="9"/>
  <c r="K7" i="9"/>
  <c r="N7" i="9" s="1"/>
  <c r="J7" i="9"/>
  <c r="K6" i="9"/>
  <c r="N6" i="9" s="1"/>
  <c r="J6" i="9"/>
  <c r="K5" i="9"/>
  <c r="J5" i="9"/>
  <c r="K4" i="9"/>
  <c r="N4" i="9" s="1"/>
  <c r="J4" i="9"/>
  <c r="K2" i="9"/>
  <c r="N2" i="9" s="1"/>
  <c r="J2" i="9"/>
  <c r="E11" i="7" l="1"/>
  <c r="E13" i="7"/>
  <c r="E10" i="7"/>
  <c r="L17" i="9"/>
  <c r="L19" i="9"/>
  <c r="L18" i="9"/>
  <c r="L20" i="9"/>
  <c r="E12" i="7"/>
  <c r="L8" i="9"/>
  <c r="L12" i="9"/>
  <c r="L14" i="9"/>
  <c r="L13" i="9"/>
  <c r="L16" i="9"/>
  <c r="L10" i="9"/>
  <c r="L7" i="9"/>
  <c r="L9" i="9"/>
  <c r="L11" i="9"/>
  <c r="L5" i="9"/>
  <c r="L4" i="9"/>
  <c r="L2" i="9"/>
  <c r="L6" i="9"/>
  <c r="N5" i="9"/>
  <c r="AC11" i="5" l="1"/>
  <c r="AD11" i="5" s="1"/>
  <c r="AC9" i="5" l="1"/>
  <c r="AD9" i="5" s="1"/>
  <c r="AC10" i="5"/>
  <c r="AD10" i="5" s="1"/>
  <c r="AC12" i="5" l="1"/>
  <c r="AD12" i="5" s="1"/>
  <c r="E6" i="1" l="1"/>
  <c r="AC2" i="5" l="1"/>
  <c r="AD2" i="5" s="1"/>
  <c r="AC13" i="5" l="1"/>
  <c r="AC3" i="5"/>
  <c r="AD3" i="5" s="1"/>
  <c r="AC5" i="5"/>
  <c r="J4" i="7"/>
  <c r="K4" i="7" s="1"/>
  <c r="J3" i="7"/>
  <c r="K3" i="7" s="1"/>
  <c r="J2" i="7"/>
  <c r="K2" i="7" s="1"/>
  <c r="J11" i="10"/>
  <c r="K11" i="10" s="1"/>
  <c r="M11" i="10" s="1"/>
  <c r="E3" i="1" l="1"/>
  <c r="E2" i="1"/>
  <c r="AD5" i="5"/>
  <c r="AC4" i="5"/>
  <c r="AD4" i="5" s="1"/>
  <c r="E4" i="1" l="1"/>
  <c r="D9" i="1"/>
  <c r="AD13" i="5"/>
  <c r="E5" i="1" l="1"/>
  <c r="E7" i="1"/>
  <c r="J2" i="10" l="1"/>
  <c r="K2" i="10" s="1"/>
  <c r="M2" i="10" s="1"/>
  <c r="J17" i="10" l="1"/>
  <c r="K17" i="10" s="1"/>
  <c r="M17" i="10" s="1"/>
  <c r="J15" i="10"/>
  <c r="K15" i="10" s="1"/>
  <c r="M15" i="10" s="1"/>
  <c r="J14" i="10"/>
  <c r="K14" i="10" s="1"/>
  <c r="M14" i="10" s="1"/>
  <c r="J3" i="10" l="1"/>
  <c r="K3" i="10" s="1"/>
  <c r="J13" i="10" l="1"/>
  <c r="K13" i="10" s="1"/>
  <c r="M13" i="10" s="1"/>
  <c r="J7" i="10" l="1"/>
  <c r="K7" i="10" s="1"/>
  <c r="M7" i="10"/>
  <c r="J6" i="10"/>
  <c r="K6" i="10" s="1"/>
  <c r="M6" i="10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5" i="10" l="1"/>
  <c r="K5" i="10" s="1"/>
  <c r="M5" i="10" s="1"/>
  <c r="J9" i="10" l="1"/>
  <c r="K9" i="10" s="1"/>
  <c r="M9" i="10" s="1"/>
  <c r="J8" i="10"/>
  <c r="K8" i="10" s="1"/>
  <c r="M8" i="10" s="1"/>
  <c r="J7" i="1" l="1"/>
  <c r="N7" i="1"/>
  <c r="I7" i="1" l="1"/>
  <c r="I9" i="1" s="1"/>
  <c r="M12" i="1" s="1"/>
  <c r="I10" i="1" l="1"/>
  <c r="M14" i="1"/>
  <c r="M13" i="1" l="1"/>
  <c r="I8" i="1"/>
  <c r="J10" i="10"/>
  <c r="K10" i="10" s="1"/>
  <c r="M10" i="10" s="1"/>
  <c r="J12" i="10"/>
  <c r="K12" i="10" s="1"/>
  <c r="M12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3" i="10" l="1"/>
  <c r="J4" i="10" l="1"/>
  <c r="K4" i="10" s="1"/>
  <c r="M4" i="10" s="1"/>
  <c r="T1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2" authorId="0" shapeId="0" xr:uid="{64957F99-7CC1-4ACD-A9A8-E7F2F2653D21}">
      <text>
        <r>
          <rPr>
            <i/>
            <sz val="12"/>
            <color indexed="81"/>
            <rFont val="Times New Roman"/>
            <family val="1"/>
          </rPr>
          <t>ki-frenzy +1</t>
        </r>
      </text>
    </comment>
    <comment ref="G2" authorId="0" shapeId="0" xr:uid="{DDF282A9-E692-4BE1-88C0-75B45846E00D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F4" authorId="0" shapeId="0" xr:uid="{9591924E-F205-4C7D-8055-8805FC2ABF2F}">
      <text>
        <r>
          <rPr>
            <i/>
            <sz val="12"/>
            <color indexed="81"/>
            <rFont val="Times New Roman"/>
            <family val="1"/>
          </rPr>
          <t>ki-frenzy +1</t>
        </r>
      </text>
    </comment>
    <comment ref="G4" authorId="0" shapeId="0" xr:uid="{B8AAB069-042B-4D96-9A31-7C123EBFE067}">
      <text>
        <r>
          <rPr>
            <i/>
            <sz val="12"/>
            <color indexed="81"/>
            <rFont val="Times New Roman"/>
            <family val="1"/>
          </rPr>
          <t>ki-frenzy +1</t>
        </r>
      </text>
    </comment>
    <comment ref="F5" authorId="0" shapeId="0" xr:uid="{5DD70C0E-ADD0-4BAE-B2C8-6A529352EC06}">
      <text>
        <r>
          <rPr>
            <i/>
            <sz val="12"/>
            <color indexed="81"/>
            <rFont val="Times New Roman"/>
            <family val="1"/>
          </rPr>
          <t>ki-frenzy +1</t>
        </r>
      </text>
    </comment>
    <comment ref="G5" authorId="0" shapeId="0" xr:uid="{C5400387-6EDC-48E0-A556-1F71CF0E002A}">
      <text>
        <r>
          <rPr>
            <i/>
            <sz val="12"/>
            <color indexed="81"/>
            <rFont val="Times New Roman"/>
            <family val="1"/>
          </rPr>
          <t>ki-frenzy +1</t>
        </r>
      </text>
    </comment>
    <comment ref="F6" authorId="0" shapeId="0" xr:uid="{381627B6-F065-454E-8B52-EDD711D29EEF}">
      <text>
        <r>
          <rPr>
            <i/>
            <sz val="12"/>
            <color indexed="81"/>
            <rFont val="Times New Roman"/>
            <family val="1"/>
          </rPr>
          <t>ki-frenzy +1</t>
        </r>
      </text>
    </comment>
    <comment ref="G6" authorId="0" shapeId="0" xr:uid="{3AAFD038-682F-47B9-BFE6-2FFCF99BE00A}">
      <text>
        <r>
          <rPr>
            <i/>
            <sz val="12"/>
            <color indexed="81"/>
            <rFont val="Times New Roman"/>
            <family val="1"/>
          </rPr>
          <t>ki-frenzy +1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3" authorId="0" shapeId="0" xr:uid="{AE673882-E1B8-48E4-B954-A0A26741C9D3}">
      <text>
        <r>
          <rPr>
            <i/>
            <sz val="12"/>
            <color indexed="81"/>
            <rFont val="Times New Roman"/>
            <family val="1"/>
          </rPr>
          <t>Fatigue -1</t>
        </r>
      </text>
    </comment>
    <comment ref="E3" authorId="0" shapeId="0" xr:uid="{C9358A44-F3A4-4E8F-B28D-35A0D85BE2C3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F3" authorId="0" shapeId="0" xr:uid="{E2810A85-5F3E-4FA5-B803-78BE0945CAD9}">
      <text>
        <r>
          <rPr>
            <i/>
            <sz val="12"/>
            <color indexed="81"/>
            <rFont val="Times New Roman"/>
            <family val="1"/>
          </rPr>
          <t>Fatigue -1</t>
        </r>
      </text>
    </comment>
    <comment ref="E4" authorId="0" shapeId="0" xr:uid="{76138BC1-8225-4A85-8076-DE51C4FDA6F4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F4" authorId="0" shapeId="0" xr:uid="{0B7A2DAC-7059-4F92-9D6F-2EB1F765ABDE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5" authorId="0" shapeId="0" xr:uid="{86056013-0B1D-437F-AA2C-1A5D9E583348}">
      <text>
        <r>
          <rPr>
            <i/>
            <sz val="12"/>
            <color indexed="81"/>
            <rFont val="Times New Roman"/>
            <family val="1"/>
          </rPr>
          <t>luminous armor +5
shield of faith +3</t>
        </r>
      </text>
    </comment>
    <comment ref="E5" authorId="0" shapeId="0" xr:uid="{7AB45B20-0F52-4CC2-B4D0-FA2645BD8C40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F5" authorId="0" shapeId="0" xr:uid="{E8A17D1F-07DD-419E-9ADD-38EA74667213}">
      <text>
        <r>
          <rPr>
            <i/>
            <sz val="12"/>
            <color indexed="81"/>
            <rFont val="Times New Roman"/>
            <family val="1"/>
          </rPr>
          <t>hawkarmor +5
shield of faith +3</t>
        </r>
      </text>
    </comment>
    <comment ref="Y5" authorId="0" shapeId="0" xr:uid="{526BC182-7598-4BE7-AE10-D33D5CE9F96B}">
      <text>
        <r>
          <rPr>
            <i/>
            <sz val="12"/>
            <color indexed="81"/>
            <rFont val="Times New Roman"/>
            <family val="1"/>
          </rPr>
          <t>Con dmg -13</t>
        </r>
      </text>
    </comment>
    <comment ref="D9" authorId="0" shapeId="0" xr:uid="{A331CC68-63E4-4A15-8152-985263ED2286}">
      <text>
        <r>
          <rPr>
            <i/>
            <sz val="12"/>
            <color theme="1"/>
            <rFont val="Times New Roman"/>
            <family val="1"/>
          </rPr>
          <t>shield of faith  +4</t>
        </r>
      </text>
    </comment>
    <comment ref="E9" authorId="0" shapeId="0" xr:uid="{C5690E21-1FF5-4728-9435-E32116796A93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F9" authorId="0" shapeId="0" xr:uid="{021B857E-3CB3-4A77-8E78-212565D503A8}">
      <text>
        <r>
          <rPr>
            <i/>
            <sz val="12"/>
            <color theme="1"/>
            <rFont val="Times New Roman"/>
            <family val="1"/>
          </rPr>
          <t>mage armor +4
shield of faith +4</t>
        </r>
      </text>
    </comment>
  </commentList>
</comments>
</file>

<file path=xl/sharedStrings.xml><?xml version="1.0" encoding="utf-8"?>
<sst xmlns="http://schemas.openxmlformats.org/spreadsheetml/2006/main" count="487" uniqueCount="178">
  <si>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</si>
  <si>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</si>
  <si>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</si>
  <si>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</si>
  <si>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</si>
  <si>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</si>
  <si>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</si>
  <si>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</si>
  <si>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</si>
  <si>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</si>
  <si>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</si>
  <si>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</si>
  <si>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</si>
  <si>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</si>
  <si>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</si>
  <si>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</si>
  <si>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</si>
  <si>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</si>
  <si>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</si>
  <si>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</si>
  <si>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</si>
  <si>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</si>
  <si>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</si>
  <si>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</si>
  <si>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</si>
  <si>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</si>
  <si>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</si>
  <si>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</si>
  <si>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</si>
  <si>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</si>
  <si>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</si>
  <si>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</si>
  <si>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</si>
  <si>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</si>
  <si>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</si>
  <si>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</si>
  <si>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</si>
  <si>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</si>
  <si>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</si>
  <si>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</si>
  <si>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</si>
  <si>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</si>
  <si>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</si>
  <si>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</si>
  <si>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</si>
  <si>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</si>
  <si>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</si>
  <si>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</si>
  <si>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</si>
  <si>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</si>
  <si>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</si>
  <si>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</si>
  <si>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</si>
  <si>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</si>
  <si>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</si>
  <si>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</si>
  <si>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</si>
  <si>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</si>
  <si>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</si>
  <si>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</si>
  <si>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</si>
  <si>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</si>
  <si>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</si>
  <si>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</si>
  <si>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</si>
  <si>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</si>
  <si>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</si>
  <si>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</si>
  <si>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</si>
  <si>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</si>
  <si>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</si>
  <si>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</si>
  <si>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</si>
  <si>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</si>
  <si>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</si>
  <si>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</si>
  <si>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</si>
  <si>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</si>
  <si>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</si>
  <si>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</si>
  <si>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</si>
  <si>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</si>
  <si>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</si>
  <si>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</si>
  <si>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</si>
  <si>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</si>
  <si>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</si>
  <si>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</si>
  <si>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</si>
  <si>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</si>
  <si>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</si>
  <si>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</si>
  <si>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</si>
  <si>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Imm</t>
  </si>
  <si>
    <t>Party</t>
  </si>
  <si>
    <t>Time @ Round 1</t>
  </si>
  <si>
    <t>Current Time</t>
  </si>
  <si>
    <t>Result</t>
  </si>
  <si>
    <r>
      <rPr>
        <b/>
        <i/>
        <sz val="12"/>
        <color theme="1"/>
        <rFont val="Times New Roman"/>
        <family val="1"/>
      </rPr>
      <t xml:space="preserve">Fist of Light </t>
    </r>
    <r>
      <rPr>
        <b/>
        <sz val="12"/>
        <color theme="1"/>
        <rFont val="Times New Roman"/>
        <family val="1"/>
      </rPr>
      <t>Composition</t>
    </r>
  </si>
  <si>
    <t>Speed</t>
  </si>
  <si>
    <t>7d</t>
  </si>
  <si>
    <t>8d</t>
  </si>
  <si>
    <t>9d</t>
  </si>
  <si>
    <t>10d</t>
  </si>
  <si>
    <t>þ</t>
  </si>
  <si>
    <t>Stoneskin</t>
  </si>
  <si>
    <t>Saradette</t>
  </si>
  <si>
    <t>20’</t>
  </si>
  <si>
    <t>Tore</t>
  </si>
  <si>
    <t>Rogue / Illusionist / Artificer</t>
  </si>
  <si>
    <t>Fighter / Cleric of Lurue</t>
  </si>
  <si>
    <t>Detect Magic</t>
  </si>
  <si>
    <t>Listen</t>
  </si>
  <si>
    <t>Ranged / Finesse</t>
  </si>
  <si>
    <t>Nimbus of Light</t>
  </si>
  <si>
    <t>Jinx</t>
  </si>
  <si>
    <t>Ada</t>
  </si>
  <si>
    <t>Aarakocra</t>
  </si>
  <si>
    <t>60’</t>
  </si>
  <si>
    <t>30’ - 40’</t>
  </si>
  <si>
    <t>Ranger / Scout</t>
  </si>
  <si>
    <t>R30</t>
  </si>
  <si>
    <t>Yurm the Sprinter</t>
  </si>
  <si>
    <t>Snafu Roachmunch</t>
  </si>
  <si>
    <t>Gaylord Faulkner</t>
  </si>
  <si>
    <t>Ill-at-Ease</t>
  </si>
  <si>
    <t>Conceal.</t>
  </si>
  <si>
    <t>Necropolitan</t>
  </si>
  <si>
    <t>Ghast Ninja</t>
  </si>
  <si>
    <t>Sohei</t>
  </si>
  <si>
    <t>Swashbuckler</t>
  </si>
  <si>
    <t>Ranged Touch Attack</t>
  </si>
  <si>
    <t>varies</t>
  </si>
  <si>
    <t>Grapple</t>
  </si>
  <si>
    <t>Bypass Spell Resistance</t>
  </si>
  <si>
    <t>1d4+2</t>
  </si>
  <si>
    <t>Doom Burst Naginata, 10’</t>
  </si>
  <si>
    <t>1d10+4</t>
  </si>
  <si>
    <t>QR Hand Crossbow</t>
  </si>
  <si>
    <t>1d4</t>
  </si>
  <si>
    <t>Bite</t>
  </si>
  <si>
    <t>1d8+6+ghoul fever+paralysis</t>
  </si>
  <si>
    <t>Claw 1</t>
  </si>
  <si>
    <t>1d6+3+paralysis</t>
  </si>
  <si>
    <t>Claw 2</t>
  </si>
  <si>
    <t>Quarterstaff +1</t>
  </si>
  <si>
    <t>1d6+1</t>
  </si>
  <si>
    <t>Touch Attack</t>
  </si>
  <si>
    <t>Heavy Crossbow +1</t>
  </si>
  <si>
    <t>1d10+1</t>
  </si>
  <si>
    <t>Rapier +1</t>
  </si>
  <si>
    <t>Residents</t>
  </si>
  <si>
    <t>Flaming Sphere</t>
  </si>
  <si>
    <t>Gaylord</t>
  </si>
  <si>
    <t>Shield of Faith</t>
  </si>
  <si>
    <t>Rumi</t>
  </si>
  <si>
    <t>Bull’s Strength</t>
  </si>
  <si>
    <t>Skeleton, M</t>
  </si>
  <si>
    <t>1d4+1</t>
  </si>
  <si>
    <t>bludgeoning</t>
  </si>
  <si>
    <t>PfG</t>
  </si>
  <si>
    <t>Hide</t>
  </si>
  <si>
    <t>Celestial wolverine</t>
  </si>
  <si>
    <t>Smite Evil 1/day; +3 Good</t>
  </si>
  <si>
    <t>R5</t>
  </si>
  <si>
    <t>Celestial Wolverine</t>
  </si>
  <si>
    <t>+4 to Str, +4 to Con, –2 to AC</t>
  </si>
  <si>
    <t>Allip</t>
  </si>
  <si>
    <t>1d4 Wis</t>
  </si>
  <si>
    <t>Incorporeal Touch</t>
  </si>
  <si>
    <t>destroyed</t>
  </si>
  <si>
    <t>Incorporeal</t>
  </si>
  <si>
    <t>-</t>
  </si>
  <si>
    <t>Celestial Wolverine 1</t>
  </si>
  <si>
    <t>Celestial Wolverine 2</t>
  </si>
  <si>
    <t>Celestial Wolverine 3</t>
  </si>
  <si>
    <t>Naginata, 2nd Attack</t>
  </si>
  <si>
    <t>Summon Monster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</si>
</sst>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3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b/>
      <sz val="12"/>
      <color theme="0" tint="-0.1499984740745262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0" tint="-0.499984740745262"/>
      <name val="Times New Roman"/>
      <family val="1"/>
    </font>
    <font>
      <b/>
      <sz val="11"/>
      <color theme="0" tint="-0.14999847407452621"/>
      <name val="Times New Roman"/>
      <family val="1"/>
    </font>
    <font>
      <i/>
      <sz val="12"/>
      <color indexed="81"/>
      <name val="Times New Roman"/>
      <family val="1"/>
    </font>
    <font>
      <b/>
      <sz val="12"/>
      <color theme="0" tint="-0.34998626667073579"/>
      <name val="Times New Roman"/>
      <family val="1"/>
    </font>
    <font>
      <sz val="12"/>
      <color rgb="FFFFFF00"/>
      <name val="Times New Roman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66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5" fillId="0" borderId="0"/>
    <xf numFmtId="0" fontId="3" fillId="0" borderId="0"/>
  </cellStyleXfs>
  <cellXfs count="26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28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26" fillId="22" borderId="5" xfId="0" applyFont="1" applyFill="1" applyBorder="1" applyAlignment="1">
      <alignment horizontal="center" vertical="center"/>
    </xf>
    <xf numFmtId="0" fontId="26" fillId="12" borderId="5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9" fontId="23" fillId="29" borderId="48" xfId="11" applyFont="1" applyFill="1" applyBorder="1" applyAlignment="1">
      <alignment horizontal="center" vertical="center"/>
    </xf>
    <xf numFmtId="1" fontId="3" fillId="13" borderId="60" xfId="0" applyNumberFormat="1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 wrapText="1"/>
    </xf>
    <xf numFmtId="9" fontId="27" fillId="29" borderId="27" xfId="11" applyFont="1" applyFill="1" applyBorder="1" applyAlignment="1">
      <alignment horizontal="center" vertical="center" wrapText="1"/>
    </xf>
    <xf numFmtId="0" fontId="3" fillId="13" borderId="6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9" fillId="16" borderId="8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/>
    </xf>
    <xf numFmtId="0" fontId="13" fillId="9" borderId="25" xfId="0" applyFont="1" applyFill="1" applyBorder="1" applyAlignment="1">
      <alignment horizontal="center"/>
    </xf>
    <xf numFmtId="0" fontId="0" fillId="13" borderId="63" xfId="0" applyFill="1" applyBorder="1" applyAlignment="1">
      <alignment horizontal="center"/>
    </xf>
    <xf numFmtId="0" fontId="0" fillId="13" borderId="6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22" borderId="8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5" borderId="55" xfId="0" applyFill="1" applyBorder="1" applyAlignment="1">
      <alignment horizontal="center"/>
    </xf>
    <xf numFmtId="0" fontId="9" fillId="16" borderId="28" xfId="0" applyFont="1" applyFill="1" applyBorder="1" applyAlignment="1">
      <alignment horizontal="center"/>
    </xf>
    <xf numFmtId="0" fontId="0" fillId="20" borderId="25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17" borderId="25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5" fillId="18" borderId="44" xfId="0" applyFon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4" fillId="19" borderId="8" xfId="0" applyFont="1" applyFill="1" applyBorder="1" applyAlignment="1">
      <alignment horizontal="center"/>
    </xf>
    <xf numFmtId="0" fontId="4" fillId="20" borderId="18" xfId="0" applyFont="1" applyFill="1" applyBorder="1" applyAlignment="1">
      <alignment horizontal="center"/>
    </xf>
    <xf numFmtId="0" fontId="5" fillId="7" borderId="65" xfId="0" applyFont="1" applyFill="1" applyBorder="1" applyAlignment="1">
      <alignment horizontal="center" vertical="center"/>
    </xf>
    <xf numFmtId="0" fontId="5" fillId="8" borderId="65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/>
    </xf>
    <xf numFmtId="0" fontId="0" fillId="22" borderId="8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/>
    </xf>
    <xf numFmtId="0" fontId="26" fillId="12" borderId="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/>
    </xf>
    <xf numFmtId="0" fontId="0" fillId="15" borderId="55" xfId="0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/>
    </xf>
    <xf numFmtId="0" fontId="9" fillId="16" borderId="28" xfId="0" applyFont="1" applyFill="1" applyBorder="1" applyAlignment="1">
      <alignment horizontal="center" vertical="center"/>
    </xf>
    <xf numFmtId="0" fontId="30" fillId="9" borderId="25" xfId="0" applyFont="1" applyFill="1" applyBorder="1" applyAlignment="1">
      <alignment horizontal="center" vertical="center"/>
    </xf>
    <xf numFmtId="0" fontId="6" fillId="16" borderId="25" xfId="0" applyFon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12" fillId="9" borderId="31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14" fillId="5" borderId="31" xfId="0" applyFont="1" applyFill="1" applyBorder="1" applyAlignment="1">
      <alignment horizontal="center"/>
    </xf>
    <xf numFmtId="0" fontId="7" fillId="16" borderId="30" xfId="0" applyFont="1" applyFill="1" applyBorder="1" applyAlignment="1">
      <alignment horizontal="center" vertical="center"/>
    </xf>
    <xf numFmtId="0" fontId="14" fillId="16" borderId="25" xfId="0" applyFont="1" applyFill="1" applyBorder="1" applyAlignment="1">
      <alignment horizontal="center" vertical="center"/>
    </xf>
    <xf numFmtId="0" fontId="7" fillId="16" borderId="31" xfId="0" applyFont="1" applyFill="1" applyBorder="1" applyAlignment="1">
      <alignment horizontal="center" vertical="center"/>
    </xf>
    <xf numFmtId="0" fontId="14" fillId="16" borderId="57" xfId="0" applyFont="1" applyFill="1" applyBorder="1" applyAlignment="1">
      <alignment horizontal="center" vertical="center"/>
    </xf>
    <xf numFmtId="0" fontId="14" fillId="16" borderId="30" xfId="0" applyFont="1" applyFill="1" applyBorder="1" applyAlignment="1">
      <alignment horizontal="center" vertical="center"/>
    </xf>
    <xf numFmtId="0" fontId="14" fillId="16" borderId="31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/>
    </xf>
    <xf numFmtId="0" fontId="5" fillId="0" borderId="31" xfId="0" quotePrefix="1" applyFont="1" applyBorder="1" applyAlignment="1">
      <alignment horizontal="center" vertical="center" wrapText="1"/>
    </xf>
    <xf numFmtId="0" fontId="5" fillId="0" borderId="30" xfId="0" quotePrefix="1" applyFont="1" applyBorder="1" applyAlignment="1">
      <alignment horizontal="center" vertical="center" wrapText="1"/>
    </xf>
    <xf numFmtId="0" fontId="9" fillId="6" borderId="58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22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color rgb="FFFFFF00"/>
      </font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F9361B1D-D1BD-4DC0-B49C-78CB4C899C2E}"/>
  </tableStyles>
  <colors>
    <mruColors>
      <color rgb="FF00FFFF"/>
      <color rgb="FF99FF99"/>
      <color rgb="FFFF66FF"/>
      <color rgb="FF0000FF"/>
      <color rgb="FF00FF00"/>
      <color rgb="FF9900FF"/>
      <color rgb="FFFF6600"/>
      <color rgb="FFFF0066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12</c:v>
                </c:pt>
                <c:pt idx="5">
                  <c:v>14</c:v>
                </c:pt>
                <c:pt idx="6">
                  <c:v>14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12</c:v>
                </c:pt>
                <c:pt idx="5">
                  <c:v>20</c:v>
                </c:pt>
                <c:pt idx="6">
                  <c:v>19</c:v>
                </c:pt>
                <c:pt idx="7">
                  <c:v>17</c:v>
                </c:pt>
                <c:pt idx="8">
                  <c:v>27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18</c:v>
                </c:pt>
                <c:pt idx="4">
                  <c:v>12</c:v>
                </c:pt>
                <c:pt idx="5">
                  <c:v>16</c:v>
                </c:pt>
                <c:pt idx="6">
                  <c:v>29</c:v>
                </c:pt>
                <c:pt idx="7">
                  <c:v>26</c:v>
                </c:pt>
                <c:pt idx="8">
                  <c:v>25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8</c:v>
                </c:pt>
                <c:pt idx="2">
                  <c:v>9</c:v>
                </c:pt>
                <c:pt idx="3">
                  <c:v>15</c:v>
                </c:pt>
                <c:pt idx="4">
                  <c:v>19</c:v>
                </c:pt>
                <c:pt idx="5">
                  <c:v>24</c:v>
                </c:pt>
                <c:pt idx="6">
                  <c:v>44</c:v>
                </c:pt>
                <c:pt idx="7">
                  <c:v>39</c:v>
                </c:pt>
                <c:pt idx="8">
                  <c:v>47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26</c:v>
                </c:pt>
                <c:pt idx="3">
                  <c:v>18</c:v>
                </c:pt>
                <c:pt idx="4">
                  <c:v>42</c:v>
                </c:pt>
                <c:pt idx="5">
                  <c:v>21</c:v>
                </c:pt>
                <c:pt idx="6">
                  <c:v>38</c:v>
                </c:pt>
                <c:pt idx="7">
                  <c:v>51</c:v>
                </c:pt>
                <c:pt idx="8">
                  <c:v>40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19</c:v>
                </c:pt>
                <c:pt idx="3">
                  <c:v>26</c:v>
                </c:pt>
                <c:pt idx="4">
                  <c:v>30</c:v>
                </c:pt>
                <c:pt idx="5">
                  <c:v>46</c:v>
                </c:pt>
                <c:pt idx="6">
                  <c:v>60</c:v>
                </c:pt>
                <c:pt idx="7">
                  <c:v>71</c:v>
                </c:pt>
                <c:pt idx="8">
                  <c:v>52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16</c:v>
                </c:pt>
                <c:pt idx="1">
                  <c:v>20</c:v>
                </c:pt>
                <c:pt idx="2">
                  <c:v>50</c:v>
                </c:pt>
                <c:pt idx="3">
                  <c:v>21</c:v>
                </c:pt>
                <c:pt idx="4">
                  <c:v>60</c:v>
                </c:pt>
                <c:pt idx="5">
                  <c:v>48</c:v>
                </c:pt>
                <c:pt idx="6">
                  <c:v>73</c:v>
                </c:pt>
                <c:pt idx="7">
                  <c:v>56</c:v>
                </c:pt>
                <c:pt idx="8">
                  <c:v>112</c:v>
                </c:pt>
                <c:pt idx="9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9</c:v>
                </c:pt>
                <c:pt idx="5">
                  <c:v>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26</c:v>
                </c:pt>
                <c:pt idx="5">
                  <c:v>19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18</c:v>
                </c:pt>
                <c:pt idx="3">
                  <c:v>15</c:v>
                </c:pt>
                <c:pt idx="4">
                  <c:v>18</c:v>
                </c:pt>
                <c:pt idx="5">
                  <c:v>26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19</c:v>
                </c:pt>
                <c:pt idx="4">
                  <c:v>42</c:v>
                </c:pt>
                <c:pt idx="5">
                  <c:v>30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20</c:v>
                </c:pt>
                <c:pt idx="2">
                  <c:v>16</c:v>
                </c:pt>
                <c:pt idx="3">
                  <c:v>24</c:v>
                </c:pt>
                <c:pt idx="4">
                  <c:v>21</c:v>
                </c:pt>
                <c:pt idx="5">
                  <c:v>46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14</c:v>
                </c:pt>
                <c:pt idx="1">
                  <c:v>19</c:v>
                </c:pt>
                <c:pt idx="2">
                  <c:v>29</c:v>
                </c:pt>
                <c:pt idx="3">
                  <c:v>44</c:v>
                </c:pt>
                <c:pt idx="4">
                  <c:v>38</c:v>
                </c:pt>
                <c:pt idx="5">
                  <c:v>60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26</c:v>
                </c:pt>
                <c:pt idx="3">
                  <c:v>39</c:v>
                </c:pt>
                <c:pt idx="4">
                  <c:v>51</c:v>
                </c:pt>
                <c:pt idx="5">
                  <c:v>71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17</c:v>
                </c:pt>
                <c:pt idx="1">
                  <c:v>27</c:v>
                </c:pt>
                <c:pt idx="2">
                  <c:v>25</c:v>
                </c:pt>
                <c:pt idx="3">
                  <c:v>47</c:v>
                </c:pt>
                <c:pt idx="4">
                  <c:v>40</c:v>
                </c:pt>
                <c:pt idx="5">
                  <c:v>52</c:v>
                </c:pt>
                <c:pt idx="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15</c:v>
                </c:pt>
                <c:pt idx="1">
                  <c:v>25</c:v>
                </c:pt>
                <c:pt idx="2">
                  <c:v>33</c:v>
                </c:pt>
                <c:pt idx="3">
                  <c:v>46</c:v>
                </c:pt>
                <c:pt idx="4">
                  <c:v>65</c:v>
                </c:pt>
                <c:pt idx="5">
                  <c:v>74</c:v>
                </c:pt>
                <c:pt idx="6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12</c:v>
                </c:pt>
                <c:pt idx="5">
                  <c:v>14</c:v>
                </c:pt>
                <c:pt idx="6">
                  <c:v>14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12</c:v>
                </c:pt>
                <c:pt idx="5">
                  <c:v>20</c:v>
                </c:pt>
                <c:pt idx="6">
                  <c:v>19</c:v>
                </c:pt>
                <c:pt idx="7">
                  <c:v>17</c:v>
                </c:pt>
                <c:pt idx="8">
                  <c:v>27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18</c:v>
                </c:pt>
                <c:pt idx="4">
                  <c:v>12</c:v>
                </c:pt>
                <c:pt idx="5">
                  <c:v>16</c:v>
                </c:pt>
                <c:pt idx="6">
                  <c:v>29</c:v>
                </c:pt>
                <c:pt idx="7">
                  <c:v>26</c:v>
                </c:pt>
                <c:pt idx="8">
                  <c:v>25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8</c:v>
                </c:pt>
                <c:pt idx="2">
                  <c:v>9</c:v>
                </c:pt>
                <c:pt idx="3">
                  <c:v>15</c:v>
                </c:pt>
                <c:pt idx="4">
                  <c:v>19</c:v>
                </c:pt>
                <c:pt idx="5">
                  <c:v>24</c:v>
                </c:pt>
                <c:pt idx="6">
                  <c:v>44</c:v>
                </c:pt>
                <c:pt idx="7">
                  <c:v>39</c:v>
                </c:pt>
                <c:pt idx="8">
                  <c:v>47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26</c:v>
                </c:pt>
                <c:pt idx="3">
                  <c:v>18</c:v>
                </c:pt>
                <c:pt idx="4">
                  <c:v>42</c:v>
                </c:pt>
                <c:pt idx="5">
                  <c:v>21</c:v>
                </c:pt>
                <c:pt idx="6">
                  <c:v>38</c:v>
                </c:pt>
                <c:pt idx="7">
                  <c:v>51</c:v>
                </c:pt>
                <c:pt idx="8">
                  <c:v>40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19</c:v>
                </c:pt>
                <c:pt idx="3">
                  <c:v>26</c:v>
                </c:pt>
                <c:pt idx="4">
                  <c:v>30</c:v>
                </c:pt>
                <c:pt idx="5">
                  <c:v>46</c:v>
                </c:pt>
                <c:pt idx="6">
                  <c:v>60</c:v>
                </c:pt>
                <c:pt idx="7">
                  <c:v>71</c:v>
                </c:pt>
                <c:pt idx="8">
                  <c:v>52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16</c:v>
                </c:pt>
                <c:pt idx="1">
                  <c:v>20</c:v>
                </c:pt>
                <c:pt idx="2">
                  <c:v>50</c:v>
                </c:pt>
                <c:pt idx="3">
                  <c:v>21</c:v>
                </c:pt>
                <c:pt idx="4">
                  <c:v>60</c:v>
                </c:pt>
                <c:pt idx="5">
                  <c:v>48</c:v>
                </c:pt>
                <c:pt idx="6">
                  <c:v>73</c:v>
                </c:pt>
                <c:pt idx="7">
                  <c:v>56</c:v>
                </c:pt>
                <c:pt idx="8">
                  <c:v>112</c:v>
                </c:pt>
                <c:pt idx="9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showGridLines="0" tabSelected="1" zoomScaleNormal="100" workbookViewId="0"/>
  </sheetViews>
  <sheetFormatPr defaultRowHeight="15.6" x14ac:dyDescent="0.3"/>
  <cols>
    <col min="1" max="1" width="9.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3" style="43" customWidth="1"/>
    <col min="8" max="8" width="14.09765625" style="43" bestFit="1" customWidth="1"/>
    <col min="9" max="9" width="5.3984375" style="43" bestFit="1" customWidth="1"/>
    <col min="10" max="10" width="24.19921875" style="43" bestFit="1" customWidth="1"/>
    <col min="11" max="11" width="3" style="43" customWidth="1"/>
    <col min="12" max="12" width="17.59765625" style="43" customWidth="1"/>
    <col min="13" max="13" width="4.8984375" style="43" bestFit="1" customWidth="1"/>
    <col min="14" max="14" width="21.8984375" style="43" bestFit="1" customWidth="1"/>
    <col min="15" max="16384" width="8.796875" style="43"/>
  </cols>
  <sheetData>
    <row r="1" spans="1:14" s="38" customFormat="1" ht="31.8" thickBot="1" x14ac:dyDescent="0.35">
      <c r="A1" s="137" t="s">
        <v>0</v>
      </c>
      <c r="B1" s="137" t="s">
        <v>1</v>
      </c>
      <c r="C1" s="137" t="s">
        <v>2</v>
      </c>
      <c r="D1" s="138" t="s">
        <v>3</v>
      </c>
      <c r="E1" s="37" t="s">
        <v>4</v>
      </c>
      <c r="F1" s="137" t="s">
        <v>99</v>
      </c>
      <c r="H1" s="39" t="s">
        <v>98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64" t="s">
        <v>106</v>
      </c>
      <c r="B2" s="64">
        <v>1</v>
      </c>
      <c r="C2" s="44">
        <v>3</v>
      </c>
      <c r="D2" s="45">
        <v>16</v>
      </c>
      <c r="E2" s="44">
        <f t="shared" ref="E2:E7" si="0">SUM(C2:D2)</f>
        <v>19</v>
      </c>
      <c r="F2" s="44" t="s">
        <v>107</v>
      </c>
      <c r="H2" s="65" t="s">
        <v>0</v>
      </c>
      <c r="I2" s="66" t="s">
        <v>20</v>
      </c>
      <c r="J2" s="67" t="s">
        <v>63</v>
      </c>
      <c r="L2" s="113" t="s">
        <v>0</v>
      </c>
      <c r="M2" s="114" t="s">
        <v>20</v>
      </c>
      <c r="N2" s="115" t="s">
        <v>63</v>
      </c>
    </row>
    <row r="3" spans="1:14" x14ac:dyDescent="0.3">
      <c r="A3" s="64" t="s">
        <v>108</v>
      </c>
      <c r="B3" s="64">
        <v>1</v>
      </c>
      <c r="C3" s="44">
        <v>2</v>
      </c>
      <c r="D3" s="45">
        <v>17</v>
      </c>
      <c r="E3" s="44">
        <f t="shared" si="0"/>
        <v>19</v>
      </c>
      <c r="F3" s="44" t="s">
        <v>107</v>
      </c>
      <c r="H3" s="68" t="s">
        <v>115</v>
      </c>
      <c r="I3" s="64">
        <v>11</v>
      </c>
      <c r="J3" s="69" t="s">
        <v>109</v>
      </c>
      <c r="L3" s="116" t="s">
        <v>124</v>
      </c>
      <c r="M3" s="103">
        <v>14</v>
      </c>
      <c r="N3" s="117" t="s">
        <v>127</v>
      </c>
    </row>
    <row r="4" spans="1:14" x14ac:dyDescent="0.3">
      <c r="A4" s="64" t="s">
        <v>115</v>
      </c>
      <c r="B4" s="64">
        <v>1</v>
      </c>
      <c r="C4" s="44">
        <v>3</v>
      </c>
      <c r="D4" s="45">
        <v>15</v>
      </c>
      <c r="E4" s="44">
        <f t="shared" si="0"/>
        <v>18</v>
      </c>
      <c r="F4" s="44" t="s">
        <v>5</v>
      </c>
      <c r="H4" s="68" t="s">
        <v>106</v>
      </c>
      <c r="I4" s="64">
        <v>13</v>
      </c>
      <c r="J4" s="69" t="s">
        <v>109</v>
      </c>
      <c r="L4" s="116" t="s">
        <v>123</v>
      </c>
      <c r="M4" s="103">
        <v>13</v>
      </c>
      <c r="N4" s="117" t="s">
        <v>128</v>
      </c>
    </row>
    <row r="5" spans="1:14" x14ac:dyDescent="0.3">
      <c r="A5" s="103" t="s">
        <v>117</v>
      </c>
      <c r="B5" s="103">
        <v>3</v>
      </c>
      <c r="C5" s="44">
        <v>7</v>
      </c>
      <c r="D5" s="45">
        <v>10</v>
      </c>
      <c r="E5" s="44">
        <f t="shared" si="0"/>
        <v>17</v>
      </c>
      <c r="F5" s="44" t="s">
        <v>118</v>
      </c>
      <c r="H5" s="68" t="s">
        <v>108</v>
      </c>
      <c r="I5" s="64">
        <v>13</v>
      </c>
      <c r="J5" s="69" t="s">
        <v>110</v>
      </c>
      <c r="L5" s="116" t="s">
        <v>125</v>
      </c>
      <c r="M5" s="103">
        <v>12</v>
      </c>
      <c r="N5" s="117" t="s">
        <v>129</v>
      </c>
    </row>
    <row r="6" spans="1:14" ht="16.2" thickBot="1" x14ac:dyDescent="0.35">
      <c r="A6" s="103" t="s">
        <v>151</v>
      </c>
      <c r="B6" s="103">
        <v>3</v>
      </c>
      <c r="C6" s="44">
        <v>2</v>
      </c>
      <c r="D6" s="45">
        <v>9</v>
      </c>
      <c r="E6" s="44">
        <f t="shared" si="0"/>
        <v>11</v>
      </c>
      <c r="F6" s="44" t="s">
        <v>119</v>
      </c>
      <c r="H6" s="192" t="s">
        <v>116</v>
      </c>
      <c r="I6" s="193">
        <v>12</v>
      </c>
      <c r="J6" s="194" t="s">
        <v>120</v>
      </c>
      <c r="L6" s="259" t="s">
        <v>122</v>
      </c>
      <c r="M6" s="260">
        <v>10</v>
      </c>
      <c r="N6" s="261" t="s">
        <v>130</v>
      </c>
    </row>
    <row r="7" spans="1:14" x14ac:dyDescent="0.3">
      <c r="A7" s="64" t="s">
        <v>116</v>
      </c>
      <c r="B7" s="64">
        <v>1</v>
      </c>
      <c r="C7" s="44">
        <v>2</v>
      </c>
      <c r="D7" s="45">
        <v>1</v>
      </c>
      <c r="E7" s="44">
        <f t="shared" si="0"/>
        <v>3</v>
      </c>
      <c r="F7" s="44" t="s">
        <v>5</v>
      </c>
      <c r="H7" s="70" t="s">
        <v>21</v>
      </c>
      <c r="I7" s="175">
        <f>SUM(I3:I6)</f>
        <v>49</v>
      </c>
      <c r="J7" s="142" t="str">
        <f>CONCATENATE("Average Level: ",ROUND(AVERAGE(I3:I6),0))</f>
        <v>Average Level: 12</v>
      </c>
      <c r="L7" s="118" t="s">
        <v>21</v>
      </c>
      <c r="M7" s="136">
        <f>SUM(M3:M6)</f>
        <v>49</v>
      </c>
      <c r="N7" s="143" t="str">
        <f>CONCATENATE("Average Level: ",ROUND(AVERAGE(M3:M6),0))</f>
        <v>Average Level: 12</v>
      </c>
    </row>
    <row r="8" spans="1:14" x14ac:dyDescent="0.3">
      <c r="H8" s="70" t="s">
        <v>22</v>
      </c>
      <c r="I8" s="175">
        <f>COUNT(I3:I6)</f>
        <v>4</v>
      </c>
      <c r="J8" s="71"/>
      <c r="L8" s="118" t="s">
        <v>92</v>
      </c>
      <c r="M8" s="119">
        <f>AVERAGE(M3:M6)</f>
        <v>12.25</v>
      </c>
      <c r="N8" s="117"/>
    </row>
    <row r="9" spans="1:14" ht="16.2" thickBot="1" x14ac:dyDescent="0.35">
      <c r="D9" s="45">
        <f ca="1">RANDBETWEEN(1,20)</f>
        <v>18</v>
      </c>
      <c r="H9" s="70" t="s">
        <v>24</v>
      </c>
      <c r="I9" s="176">
        <f>I7/4</f>
        <v>12.25</v>
      </c>
      <c r="J9" s="69" t="s">
        <v>25</v>
      </c>
      <c r="L9" s="120" t="s">
        <v>22</v>
      </c>
      <c r="M9" s="177">
        <f>COUNT(M3:M6)</f>
        <v>4</v>
      </c>
      <c r="N9" s="121"/>
    </row>
    <row r="10" spans="1:14" ht="16.8" thickTop="1" thickBot="1" x14ac:dyDescent="0.35">
      <c r="H10" s="72" t="s">
        <v>26</v>
      </c>
      <c r="I10" s="73">
        <f>I9*2</f>
        <v>24.5</v>
      </c>
      <c r="J10" s="74" t="s">
        <v>27</v>
      </c>
    </row>
    <row r="11" spans="1:14" ht="16.2" thickTop="1" x14ac:dyDescent="0.3">
      <c r="N11" s="75"/>
    </row>
    <row r="12" spans="1:14" x14ac:dyDescent="0.3">
      <c r="L12" s="76" t="s">
        <v>28</v>
      </c>
      <c r="M12" s="77">
        <f>I9</f>
        <v>12.25</v>
      </c>
      <c r="N12" s="75"/>
    </row>
    <row r="13" spans="1:14" x14ac:dyDescent="0.3">
      <c r="L13" s="76" t="s">
        <v>29</v>
      </c>
      <c r="M13" s="77">
        <f>I10</f>
        <v>24.5</v>
      </c>
      <c r="N13" s="75"/>
    </row>
    <row r="14" spans="1:14" x14ac:dyDescent="0.3">
      <c r="L14" s="76" t="s">
        <v>30</v>
      </c>
      <c r="M14" s="77">
        <f>I7</f>
        <v>49</v>
      </c>
      <c r="N14" s="75"/>
    </row>
    <row r="16" spans="1:14" x14ac:dyDescent="0.3">
      <c r="L16" s="78" t="s">
        <v>31</v>
      </c>
      <c r="M16" s="77">
        <f>M7</f>
        <v>49</v>
      </c>
    </row>
  </sheetData>
  <sortState xmlns:xlrd2="http://schemas.microsoft.com/office/spreadsheetml/2017/richdata2" ref="A2:F7">
    <sortCondition descending="1" ref="E2:E7"/>
    <sortCondition descending="1" ref="C2:C7"/>
  </sortState>
  <conditionalFormatting sqref="M16">
    <cfRule type="cellIs" dxfId="21" priority="1434" operator="greaterThan">
      <formula>$M$14</formula>
    </cfRule>
    <cfRule type="cellIs" dxfId="20" priority="1435" operator="between">
      <formula>$M$13</formula>
      <formula>$M$14</formula>
    </cfRule>
    <cfRule type="cellIs" dxfId="19" priority="1436" operator="between">
      <formula>$M$12</formula>
      <formula>$M$13</formula>
    </cfRule>
    <cfRule type="cellIs" dxfId="18" priority="1437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1.296875" style="48" bestFit="1" customWidth="1"/>
    <col min="2" max="2" width="20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6" bestFit="1" customWidth="1"/>
    <col min="13" max="13" width="7.5" style="56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2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30" t="s">
        <v>78</v>
      </c>
      <c r="P1" s="61">
        <v>153</v>
      </c>
      <c r="Q1" s="131" t="s">
        <v>95</v>
      </c>
      <c r="R1" s="132">
        <v>0.375</v>
      </c>
      <c r="S1" s="133" t="s">
        <v>96</v>
      </c>
      <c r="T1" s="132">
        <f>R1+((P1)/(24*60*10))</f>
        <v>0.385625</v>
      </c>
    </row>
    <row r="2" spans="1:20" ht="16.8" x14ac:dyDescent="0.3">
      <c r="A2" s="144" t="s">
        <v>108</v>
      </c>
      <c r="B2" s="53" t="s">
        <v>111</v>
      </c>
      <c r="C2" s="53"/>
      <c r="D2" s="53">
        <v>11</v>
      </c>
      <c r="E2" s="54" t="s">
        <v>79</v>
      </c>
      <c r="F2" s="54" t="s">
        <v>104</v>
      </c>
      <c r="G2" s="54" t="s">
        <v>79</v>
      </c>
      <c r="H2" s="54" t="s">
        <v>79</v>
      </c>
      <c r="I2" s="53"/>
      <c r="J2" s="53">
        <f t="shared" ref="J2:J19" si="0">IF($E2="þ",$D2,IF($F2="þ",($D2*10),IF($G2="þ",($D2*100),IF($H2="þ",($D2*600),$I2))))</f>
        <v>110</v>
      </c>
      <c r="K2" s="53">
        <f t="shared" ref="K2" si="1">J2+C2</f>
        <v>110</v>
      </c>
      <c r="L2" s="54" t="s">
        <v>79</v>
      </c>
      <c r="M2" s="55" t="str">
        <f t="shared" ref="M2:M4" si="2">IF(C2="","",IF(K2&lt;=$P$1,"þ","q"))</f>
        <v/>
      </c>
      <c r="O2" s="63"/>
      <c r="Q2" s="63"/>
    </row>
    <row r="3" spans="1:20" ht="16.8" x14ac:dyDescent="0.3">
      <c r="A3" s="144" t="s">
        <v>108</v>
      </c>
      <c r="B3" s="53" t="s">
        <v>177</v>
      </c>
      <c r="C3" s="53">
        <v>94</v>
      </c>
      <c r="D3" s="53">
        <v>11</v>
      </c>
      <c r="E3" s="54" t="s">
        <v>104</v>
      </c>
      <c r="F3" s="54" t="s">
        <v>79</v>
      </c>
      <c r="G3" s="54" t="s">
        <v>79</v>
      </c>
      <c r="H3" s="54" t="s">
        <v>79</v>
      </c>
      <c r="I3" s="53"/>
      <c r="J3" s="53">
        <f t="shared" si="0"/>
        <v>11</v>
      </c>
      <c r="K3" s="53">
        <f t="shared" ref="K3" si="3">J3+C3</f>
        <v>105</v>
      </c>
      <c r="L3" s="54" t="s">
        <v>104</v>
      </c>
      <c r="M3" s="55" t="str">
        <f t="shared" si="2"/>
        <v>þ</v>
      </c>
      <c r="O3" s="63"/>
      <c r="Q3" s="63"/>
    </row>
    <row r="4" spans="1:20" ht="16.8" x14ac:dyDescent="0.3">
      <c r="A4" s="144" t="s">
        <v>108</v>
      </c>
      <c r="B4" s="135" t="s">
        <v>114</v>
      </c>
      <c r="C4" s="53"/>
      <c r="D4" s="53">
        <v>11</v>
      </c>
      <c r="E4" s="54" t="s">
        <v>79</v>
      </c>
      <c r="F4" s="54" t="s">
        <v>104</v>
      </c>
      <c r="G4" s="54" t="s">
        <v>79</v>
      </c>
      <c r="H4" s="54" t="s">
        <v>79</v>
      </c>
      <c r="I4" s="53"/>
      <c r="J4" s="53">
        <f t="shared" si="0"/>
        <v>110</v>
      </c>
      <c r="K4" s="53">
        <f t="shared" ref="K4" si="4">J4+C4</f>
        <v>110</v>
      </c>
      <c r="L4" s="54" t="s">
        <v>79</v>
      </c>
      <c r="M4" s="55" t="str">
        <f t="shared" si="2"/>
        <v/>
      </c>
      <c r="O4" s="63"/>
      <c r="Q4" s="63"/>
    </row>
    <row r="5" spans="1:20" ht="16.8" x14ac:dyDescent="0.3">
      <c r="A5" s="144" t="s">
        <v>108</v>
      </c>
      <c r="B5" s="135" t="s">
        <v>156</v>
      </c>
      <c r="C5" s="53">
        <v>41</v>
      </c>
      <c r="D5" s="53">
        <v>4</v>
      </c>
      <c r="E5" s="54" t="s">
        <v>79</v>
      </c>
      <c r="F5" s="54" t="s">
        <v>104</v>
      </c>
      <c r="G5" s="54" t="s">
        <v>79</v>
      </c>
      <c r="H5" s="54" t="s">
        <v>79</v>
      </c>
      <c r="I5" s="53"/>
      <c r="J5" s="53">
        <f t="shared" si="0"/>
        <v>40</v>
      </c>
      <c r="K5" s="53">
        <f t="shared" ref="K5" si="5">J5+C5</f>
        <v>81</v>
      </c>
      <c r="L5" s="54" t="s">
        <v>104</v>
      </c>
      <c r="M5" s="55" t="str">
        <f t="shared" ref="M5" si="6">IF(C5="","",IF(K5&lt;=$P$1,"þ","q"))</f>
        <v>þ</v>
      </c>
    </row>
    <row r="6" spans="1:20" ht="16.8" x14ac:dyDescent="0.3">
      <c r="A6" s="145" t="s">
        <v>106</v>
      </c>
      <c r="B6" s="135"/>
      <c r="C6" s="53"/>
      <c r="D6" s="53">
        <v>1</v>
      </c>
      <c r="E6" s="54" t="s">
        <v>79</v>
      </c>
      <c r="F6" s="54" t="s">
        <v>79</v>
      </c>
      <c r="G6" s="54" t="s">
        <v>79</v>
      </c>
      <c r="H6" s="54" t="s">
        <v>79</v>
      </c>
      <c r="I6" s="53"/>
      <c r="J6" s="53">
        <f t="shared" si="0"/>
        <v>0</v>
      </c>
      <c r="K6" s="53">
        <f t="shared" ref="K6" si="7">J6+C6</f>
        <v>0</v>
      </c>
      <c r="L6" s="54" t="s">
        <v>79</v>
      </c>
      <c r="M6" s="55" t="str">
        <f t="shared" ref="M6" si="8">IF(C6="","",IF(K6&lt;=$P$1,"þ","q"))</f>
        <v/>
      </c>
    </row>
    <row r="7" spans="1:20" ht="16.8" x14ac:dyDescent="0.3">
      <c r="A7" s="145" t="s">
        <v>106</v>
      </c>
      <c r="B7" s="141"/>
      <c r="C7" s="53"/>
      <c r="D7" s="53">
        <v>1</v>
      </c>
      <c r="E7" s="54" t="s">
        <v>79</v>
      </c>
      <c r="F7" s="54" t="s">
        <v>79</v>
      </c>
      <c r="G7" s="54" t="s">
        <v>79</v>
      </c>
      <c r="H7" s="54" t="s">
        <v>79</v>
      </c>
      <c r="I7" s="53"/>
      <c r="J7" s="53">
        <f t="shared" si="0"/>
        <v>0</v>
      </c>
      <c r="K7" s="53">
        <f t="shared" ref="K7" si="9">J7+C7</f>
        <v>0</v>
      </c>
      <c r="L7" s="54" t="s">
        <v>79</v>
      </c>
      <c r="M7" s="55" t="str">
        <f t="shared" ref="M7" si="10">IF(C7="","",IF(K7&lt;=$P$1,"þ","q"))</f>
        <v/>
      </c>
    </row>
    <row r="8" spans="1:20" ht="16.8" x14ac:dyDescent="0.3">
      <c r="A8" s="145" t="s">
        <v>106</v>
      </c>
      <c r="B8" s="141"/>
      <c r="C8" s="53"/>
      <c r="D8" s="53">
        <v>1</v>
      </c>
      <c r="E8" s="54" t="s">
        <v>79</v>
      </c>
      <c r="F8" s="54" t="s">
        <v>79</v>
      </c>
      <c r="G8" s="54" t="s">
        <v>79</v>
      </c>
      <c r="H8" s="54" t="s">
        <v>79</v>
      </c>
      <c r="I8" s="53"/>
      <c r="J8" s="53">
        <f t="shared" si="0"/>
        <v>0</v>
      </c>
      <c r="K8" s="53">
        <f t="shared" ref="K8:K9" si="11">J8+C8</f>
        <v>0</v>
      </c>
      <c r="L8" s="54" t="s">
        <v>79</v>
      </c>
      <c r="M8" s="55" t="str">
        <f t="shared" ref="M8:M9" si="12">IF(C8="","",IF(K8&lt;=$P$1,"þ","q"))</f>
        <v/>
      </c>
    </row>
    <row r="9" spans="1:20" ht="16.8" x14ac:dyDescent="0.3">
      <c r="A9" s="145" t="s">
        <v>106</v>
      </c>
      <c r="B9" s="141"/>
      <c r="C9" s="53"/>
      <c r="D9" s="53">
        <v>1</v>
      </c>
      <c r="E9" s="54" t="s">
        <v>79</v>
      </c>
      <c r="F9" s="54" t="s">
        <v>79</v>
      </c>
      <c r="G9" s="54" t="s">
        <v>79</v>
      </c>
      <c r="H9" s="54" t="s">
        <v>79</v>
      </c>
      <c r="I9" s="53"/>
      <c r="J9" s="53">
        <f t="shared" si="0"/>
        <v>0</v>
      </c>
      <c r="K9" s="53">
        <f t="shared" si="11"/>
        <v>0</v>
      </c>
      <c r="L9" s="54" t="s">
        <v>79</v>
      </c>
      <c r="M9" s="55" t="str">
        <f t="shared" si="12"/>
        <v/>
      </c>
    </row>
    <row r="10" spans="1:20" ht="16.8" x14ac:dyDescent="0.3">
      <c r="A10" s="239" t="s">
        <v>115</v>
      </c>
      <c r="B10" s="135"/>
      <c r="C10" s="53"/>
      <c r="D10" s="53"/>
      <c r="E10" s="54" t="s">
        <v>79</v>
      </c>
      <c r="F10" s="54" t="s">
        <v>79</v>
      </c>
      <c r="G10" s="54" t="s">
        <v>104</v>
      </c>
      <c r="H10" s="54" t="s">
        <v>79</v>
      </c>
      <c r="I10" s="53"/>
      <c r="J10" s="53">
        <f t="shared" si="0"/>
        <v>0</v>
      </c>
      <c r="K10" s="53">
        <f t="shared" ref="K10:K12" si="13">J10+C10</f>
        <v>0</v>
      </c>
      <c r="L10" s="54" t="s">
        <v>79</v>
      </c>
      <c r="M10" s="55" t="str">
        <f t="shared" ref="M10:M12" si="14">IF(C10="","",IF(K10&lt;=$P$1,"þ","q"))</f>
        <v/>
      </c>
    </row>
    <row r="11" spans="1:20" ht="16.8" x14ac:dyDescent="0.3">
      <c r="A11" s="239" t="s">
        <v>115</v>
      </c>
      <c r="B11" s="135"/>
      <c r="C11" s="53"/>
      <c r="D11" s="53"/>
      <c r="E11" s="54" t="s">
        <v>79</v>
      </c>
      <c r="F11" s="54" t="s">
        <v>79</v>
      </c>
      <c r="G11" s="54" t="s">
        <v>79</v>
      </c>
      <c r="H11" s="54" t="s">
        <v>79</v>
      </c>
      <c r="I11" s="53"/>
      <c r="J11" s="53">
        <f t="shared" si="0"/>
        <v>0</v>
      </c>
      <c r="K11" s="53">
        <f t="shared" ref="K11" si="15">J11+C11</f>
        <v>0</v>
      </c>
      <c r="L11" s="54" t="s">
        <v>79</v>
      </c>
      <c r="M11" s="55" t="str">
        <f t="shared" ref="M11" si="16">IF(C11="","",IF(K11&lt;=$P$1,"þ","q"))</f>
        <v/>
      </c>
    </row>
    <row r="12" spans="1:20" ht="16.8" x14ac:dyDescent="0.3">
      <c r="A12" s="239" t="s">
        <v>115</v>
      </c>
      <c r="B12" s="135"/>
      <c r="C12" s="53"/>
      <c r="D12" s="53"/>
      <c r="E12" s="54" t="s">
        <v>79</v>
      </c>
      <c r="F12" s="54" t="s">
        <v>79</v>
      </c>
      <c r="G12" s="54" t="s">
        <v>79</v>
      </c>
      <c r="H12" s="54" t="s">
        <v>79</v>
      </c>
      <c r="I12" s="53"/>
      <c r="J12" s="53">
        <f t="shared" si="0"/>
        <v>0</v>
      </c>
      <c r="K12" s="53">
        <f t="shared" si="13"/>
        <v>0</v>
      </c>
      <c r="L12" s="54" t="s">
        <v>79</v>
      </c>
      <c r="M12" s="55" t="str">
        <f t="shared" si="14"/>
        <v/>
      </c>
    </row>
    <row r="13" spans="1:20" ht="16.8" x14ac:dyDescent="0.3">
      <c r="A13" s="239" t="s">
        <v>115</v>
      </c>
      <c r="B13" s="135"/>
      <c r="C13" s="53"/>
      <c r="D13" s="53"/>
      <c r="E13" s="54" t="s">
        <v>79</v>
      </c>
      <c r="F13" s="54" t="s">
        <v>79</v>
      </c>
      <c r="G13" s="54" t="s">
        <v>79</v>
      </c>
      <c r="H13" s="54" t="s">
        <v>79</v>
      </c>
      <c r="I13" s="53"/>
      <c r="J13" s="53">
        <f t="shared" si="0"/>
        <v>0</v>
      </c>
      <c r="K13" s="53">
        <f t="shared" ref="K13" si="17">J13+C13</f>
        <v>0</v>
      </c>
      <c r="L13" s="54" t="s">
        <v>79</v>
      </c>
      <c r="M13" s="55" t="str">
        <f t="shared" ref="M13" si="18">IF(C13="","",IF(K13&lt;=$P$1,"þ","q"))</f>
        <v/>
      </c>
    </row>
    <row r="14" spans="1:20" ht="16.8" x14ac:dyDescent="0.3">
      <c r="A14" s="157" t="s">
        <v>116</v>
      </c>
      <c r="B14" s="135"/>
      <c r="C14" s="53"/>
      <c r="D14" s="53"/>
      <c r="E14" s="54" t="s">
        <v>79</v>
      </c>
      <c r="F14" s="54" t="s">
        <v>79</v>
      </c>
      <c r="G14" s="54" t="s">
        <v>79</v>
      </c>
      <c r="H14" s="54" t="s">
        <v>79</v>
      </c>
      <c r="I14" s="53"/>
      <c r="J14" s="53">
        <f t="shared" si="0"/>
        <v>0</v>
      </c>
      <c r="K14" s="53">
        <f t="shared" ref="K14:K17" si="19">J14+C14</f>
        <v>0</v>
      </c>
      <c r="L14" s="54" t="s">
        <v>79</v>
      </c>
      <c r="M14" s="55" t="str">
        <f t="shared" ref="M14:M17" si="20">IF(C14="","",IF(K14&lt;=$P$1,"þ","q"))</f>
        <v/>
      </c>
    </row>
    <row r="15" spans="1:20" ht="16.8" x14ac:dyDescent="0.3">
      <c r="A15" s="157" t="s">
        <v>116</v>
      </c>
      <c r="B15" s="135"/>
      <c r="C15" s="53"/>
      <c r="D15" s="53"/>
      <c r="E15" s="54" t="s">
        <v>79</v>
      </c>
      <c r="F15" s="54" t="s">
        <v>79</v>
      </c>
      <c r="G15" s="54" t="s">
        <v>79</v>
      </c>
      <c r="H15" s="54" t="s">
        <v>79</v>
      </c>
      <c r="I15" s="53"/>
      <c r="J15" s="53">
        <f t="shared" si="0"/>
        <v>0</v>
      </c>
      <c r="K15" s="53">
        <f t="shared" si="19"/>
        <v>0</v>
      </c>
      <c r="L15" s="54" t="s">
        <v>79</v>
      </c>
      <c r="M15" s="55" t="str">
        <f t="shared" si="20"/>
        <v/>
      </c>
    </row>
    <row r="16" spans="1:20" ht="16.8" x14ac:dyDescent="0.3">
      <c r="A16" s="249" t="s">
        <v>153</v>
      </c>
      <c r="B16" s="135" t="s">
        <v>152</v>
      </c>
      <c r="C16" s="53">
        <v>42</v>
      </c>
      <c r="D16" s="53">
        <v>5</v>
      </c>
      <c r="E16" s="54" t="s">
        <v>104</v>
      </c>
      <c r="F16" s="54" t="s">
        <v>79</v>
      </c>
      <c r="G16" s="54" t="s">
        <v>79</v>
      </c>
      <c r="H16" s="54" t="s">
        <v>79</v>
      </c>
      <c r="I16" s="53"/>
      <c r="J16" s="53">
        <f t="shared" si="0"/>
        <v>5</v>
      </c>
      <c r="K16" s="53">
        <f t="shared" ref="K16" si="21">J16+C16</f>
        <v>47</v>
      </c>
      <c r="L16" s="54" t="s">
        <v>104</v>
      </c>
      <c r="M16" s="55" t="str">
        <f t="shared" ref="M16" si="22">IF(C16="","",IF(K16&lt;=$P$1,"þ","q"))</f>
        <v>þ</v>
      </c>
    </row>
    <row r="17" spans="1:13" ht="16.8" x14ac:dyDescent="0.3">
      <c r="A17" s="249" t="s">
        <v>153</v>
      </c>
      <c r="B17" s="135" t="s">
        <v>152</v>
      </c>
      <c r="C17" s="53">
        <v>28</v>
      </c>
      <c r="D17" s="53">
        <v>5</v>
      </c>
      <c r="E17" s="54" t="s">
        <v>104</v>
      </c>
      <c r="F17" s="54" t="s">
        <v>79</v>
      </c>
      <c r="G17" s="54" t="s">
        <v>79</v>
      </c>
      <c r="H17" s="54" t="s">
        <v>79</v>
      </c>
      <c r="I17" s="53"/>
      <c r="J17" s="53">
        <f t="shared" si="0"/>
        <v>5</v>
      </c>
      <c r="K17" s="53">
        <f t="shared" si="19"/>
        <v>33</v>
      </c>
      <c r="L17" s="54" t="s">
        <v>104</v>
      </c>
      <c r="M17" s="55" t="str">
        <f t="shared" si="20"/>
        <v>þ</v>
      </c>
    </row>
    <row r="18" spans="1:13" ht="16.8" x14ac:dyDescent="0.3">
      <c r="A18" s="249" t="s">
        <v>153</v>
      </c>
      <c r="B18" s="135" t="s">
        <v>152</v>
      </c>
      <c r="C18" s="53">
        <v>28</v>
      </c>
      <c r="D18" s="53">
        <v>91</v>
      </c>
      <c r="E18" s="54" t="s">
        <v>104</v>
      </c>
      <c r="F18" s="54" t="s">
        <v>79</v>
      </c>
      <c r="G18" s="54" t="s">
        <v>79</v>
      </c>
      <c r="H18" s="54" t="s">
        <v>79</v>
      </c>
      <c r="I18" s="53"/>
      <c r="J18" s="53">
        <f t="shared" si="0"/>
        <v>91</v>
      </c>
      <c r="K18" s="53">
        <f t="shared" ref="K18" si="23">J18+C18</f>
        <v>119</v>
      </c>
      <c r="L18" s="54" t="s">
        <v>104</v>
      </c>
      <c r="M18" s="55" t="str">
        <f t="shared" ref="M18" si="24">IF(C18="","",IF(K18&lt;=$P$1,"þ","q"))</f>
        <v>þ</v>
      </c>
    </row>
    <row r="19" spans="1:13" ht="16.8" x14ac:dyDescent="0.3">
      <c r="A19" s="249" t="s">
        <v>125</v>
      </c>
      <c r="B19" s="135" t="s">
        <v>154</v>
      </c>
      <c r="C19" s="53">
        <v>29</v>
      </c>
      <c r="D19" s="53">
        <v>5</v>
      </c>
      <c r="E19" s="54" t="s">
        <v>79</v>
      </c>
      <c r="F19" s="54" t="s">
        <v>104</v>
      </c>
      <c r="G19" s="54" t="s">
        <v>79</v>
      </c>
      <c r="H19" s="54" t="s">
        <v>79</v>
      </c>
      <c r="I19" s="53"/>
      <c r="J19" s="53">
        <f t="shared" si="0"/>
        <v>50</v>
      </c>
      <c r="K19" s="53">
        <f t="shared" ref="K19" si="25">J19+C19</f>
        <v>79</v>
      </c>
      <c r="L19" s="54" t="s">
        <v>104</v>
      </c>
      <c r="M19" s="55" t="str">
        <f t="shared" ref="M19" si="26">IF(C19="","",IF(K19&lt;=$P$1,"þ","q"))</f>
        <v>þ</v>
      </c>
    </row>
  </sheetData>
  <sortState xmlns:xlrd2="http://schemas.microsoft.com/office/spreadsheetml/2017/richdata2" ref="A2:M4">
    <sortCondition ref="A2:A4"/>
    <sortCondition ref="C2:C4"/>
  </sortState>
  <conditionalFormatting sqref="E3:F3 F3:H11">
    <cfRule type="cellIs" dxfId="17" priority="3" stopIfTrue="1" operator="equal">
      <formula>"þ"</formula>
    </cfRule>
  </conditionalFormatting>
  <conditionalFormatting sqref="E12:G12">
    <cfRule type="cellIs" dxfId="16" priority="57" stopIfTrue="1" operator="equal">
      <formula>"þ"</formula>
    </cfRule>
  </conditionalFormatting>
  <conditionalFormatting sqref="E2:H2 L2:M19 E3:E19">
    <cfRule type="cellIs" dxfId="15" priority="4" stopIfTrue="1" operator="equal">
      <formula>"þ"</formula>
    </cfRule>
  </conditionalFormatting>
  <conditionalFormatting sqref="F13:G19">
    <cfRule type="cellIs" dxfId="14" priority="1" stopIfTrue="1" operator="equal">
      <formula>"þ"</formula>
    </cfRule>
  </conditionalFormatting>
  <conditionalFormatting sqref="H12:H19">
    <cfRule type="cellIs" dxfId="13" priority="119" stopIfTrue="1" operator="equal">
      <formula>"þ"</formula>
    </cfRule>
  </conditionalFormatting>
  <conditionalFormatting sqref="K2:K19">
    <cfRule type="cellIs" dxfId="12" priority="36" operator="lessThan">
      <formula>$P$1</formula>
    </cfRule>
  </conditionalFormatting>
  <conditionalFormatting sqref="M13:M19">
    <cfRule type="cellIs" dxfId="11" priority="155" stopIfTrue="1" operator="equal">
      <formula>"þ"</formula>
    </cfRule>
  </conditionalFormatting>
  <conditionalFormatting sqref="P1">
    <cfRule type="cellIs" dxfId="10" priority="1045" operator="equal">
      <formula>0</formula>
    </cfRule>
  </conditionalFormatting>
  <conditionalFormatting sqref="R1">
    <cfRule type="cellIs" dxfId="9" priority="1044" operator="equal">
      <formula>0</formula>
    </cfRule>
  </conditionalFormatting>
  <conditionalFormatting sqref="T1">
    <cfRule type="cellIs" dxfId="8" priority="1043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09765625" style="48" bestFit="1" customWidth="1"/>
    <col min="2" max="2" width="21.8984375" style="48" bestFit="1" customWidth="1"/>
    <col min="3" max="3" width="24.59765625" style="48" bestFit="1" customWidth="1"/>
    <col min="4" max="4" width="8.19921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5.69921875" style="153" bestFit="1" customWidth="1"/>
    <col min="16" max="16384" width="8.796875" style="43"/>
  </cols>
  <sheetData>
    <row r="1" spans="1:15" ht="31.8" thickBot="1" x14ac:dyDescent="0.35">
      <c r="A1" s="112" t="s">
        <v>0</v>
      </c>
      <c r="B1" s="108" t="s">
        <v>32</v>
      </c>
      <c r="C1" s="108" t="s">
        <v>33</v>
      </c>
      <c r="D1" s="109" t="s">
        <v>113</v>
      </c>
      <c r="E1" s="111" t="s">
        <v>34</v>
      </c>
      <c r="F1" s="110" t="s">
        <v>86</v>
      </c>
      <c r="G1" s="109" t="s">
        <v>85</v>
      </c>
      <c r="H1" s="108" t="s">
        <v>35</v>
      </c>
      <c r="I1" s="108" t="s">
        <v>36</v>
      </c>
      <c r="J1" s="105" t="s">
        <v>84</v>
      </c>
      <c r="K1" s="107" t="s">
        <v>3</v>
      </c>
      <c r="L1" s="105" t="s">
        <v>23</v>
      </c>
      <c r="M1" s="106" t="s">
        <v>82</v>
      </c>
      <c r="N1" s="105" t="s">
        <v>81</v>
      </c>
      <c r="O1" s="105" t="s">
        <v>83</v>
      </c>
    </row>
    <row r="2" spans="1:15" x14ac:dyDescent="0.3">
      <c r="A2" s="103" t="s">
        <v>125</v>
      </c>
      <c r="B2" s="62" t="s">
        <v>136</v>
      </c>
      <c r="C2" s="44" t="s">
        <v>137</v>
      </c>
      <c r="D2" s="104" t="s">
        <v>79</v>
      </c>
      <c r="E2" s="103">
        <v>6</v>
      </c>
      <c r="F2" s="241">
        <v>5</v>
      </c>
      <c r="G2" s="241">
        <v>2</v>
      </c>
      <c r="H2" s="44">
        <v>1</v>
      </c>
      <c r="I2" s="44">
        <v>0</v>
      </c>
      <c r="J2" s="44">
        <f t="shared" ref="J2" si="0">IF(D2="þ",SUM(E2,G2:I2),SUM(E2,F2,H2,I2))</f>
        <v>12</v>
      </c>
      <c r="K2" s="45">
        <f t="shared" ref="K2:K28" ca="1" si="1">RANDBETWEEN(1,20)</f>
        <v>16</v>
      </c>
      <c r="L2" s="44">
        <f t="shared" ref="L2" ca="1" si="2">SUM(J2:K2)</f>
        <v>28</v>
      </c>
      <c r="M2" s="57">
        <v>20</v>
      </c>
      <c r="N2" s="60" t="str">
        <f t="shared" ref="N2" ca="1" si="3">IF(K2&gt;(M2-1),"þ","ý")</f>
        <v>ý</v>
      </c>
      <c r="O2" s="140"/>
    </row>
    <row r="3" spans="1:15" x14ac:dyDescent="0.3">
      <c r="A3" s="103" t="s">
        <v>125</v>
      </c>
      <c r="B3" s="62" t="s">
        <v>176</v>
      </c>
      <c r="C3" s="44" t="s">
        <v>137</v>
      </c>
      <c r="D3" s="104" t="s">
        <v>79</v>
      </c>
      <c r="E3" s="103">
        <f>E2-5</f>
        <v>1</v>
      </c>
      <c r="F3" s="241">
        <v>5</v>
      </c>
      <c r="G3" s="241">
        <v>2</v>
      </c>
      <c r="H3" s="44">
        <v>1</v>
      </c>
      <c r="I3" s="44">
        <v>0</v>
      </c>
      <c r="J3" s="44">
        <f t="shared" ref="J3" si="4">IF(D3="þ",SUM(E3,G3:I3),SUM(E3,F3,H3,I3))</f>
        <v>7</v>
      </c>
      <c r="K3" s="45">
        <f t="shared" ca="1" si="1"/>
        <v>17</v>
      </c>
      <c r="L3" s="44">
        <f t="shared" ref="L3" ca="1" si="5">SUM(J3:K3)</f>
        <v>24</v>
      </c>
      <c r="M3" s="57">
        <v>20</v>
      </c>
      <c r="N3" s="60" t="str">
        <f t="shared" ref="N3" ca="1" si="6">IF(K3&gt;(M3-1),"þ","ý")</f>
        <v>ý</v>
      </c>
      <c r="O3" s="140"/>
    </row>
    <row r="4" spans="1:15" x14ac:dyDescent="0.3">
      <c r="A4" s="103" t="s">
        <v>125</v>
      </c>
      <c r="B4" s="62" t="s">
        <v>138</v>
      </c>
      <c r="C4" s="44" t="s">
        <v>139</v>
      </c>
      <c r="D4" s="104" t="s">
        <v>104</v>
      </c>
      <c r="E4" s="103">
        <v>6</v>
      </c>
      <c r="F4" s="241">
        <v>5</v>
      </c>
      <c r="G4" s="241">
        <v>2</v>
      </c>
      <c r="H4" s="44">
        <v>1</v>
      </c>
      <c r="I4" s="44">
        <v>0</v>
      </c>
      <c r="J4" s="44">
        <f t="shared" ref="J4:J12" si="7">IF(D4="þ",SUM(E4,G4:I4),SUM(E4,F4,H4,I4))</f>
        <v>9</v>
      </c>
      <c r="K4" s="45">
        <f t="shared" ca="1" si="1"/>
        <v>10</v>
      </c>
      <c r="L4" s="44">
        <f t="shared" ref="L4:L12" ca="1" si="8">SUM(J4:K4)</f>
        <v>19</v>
      </c>
      <c r="M4" s="57">
        <v>20</v>
      </c>
      <c r="N4" s="60" t="str">
        <f t="shared" ref="N4:N12" ca="1" si="9">IF(K4&gt;(M4-1),"þ","ý")</f>
        <v>ý</v>
      </c>
      <c r="O4" s="140"/>
    </row>
    <row r="5" spans="1:15" x14ac:dyDescent="0.3">
      <c r="A5" s="103" t="s">
        <v>125</v>
      </c>
      <c r="B5" s="62" t="s">
        <v>131</v>
      </c>
      <c r="C5" s="44" t="s">
        <v>132</v>
      </c>
      <c r="D5" s="104" t="s">
        <v>104</v>
      </c>
      <c r="E5" s="103">
        <v>6</v>
      </c>
      <c r="F5" s="241">
        <v>5</v>
      </c>
      <c r="G5" s="241">
        <v>2</v>
      </c>
      <c r="H5" s="44">
        <v>0</v>
      </c>
      <c r="I5" s="44">
        <v>0</v>
      </c>
      <c r="J5" s="44">
        <f t="shared" si="7"/>
        <v>8</v>
      </c>
      <c r="K5" s="45">
        <f t="shared" ca="1" si="1"/>
        <v>6</v>
      </c>
      <c r="L5" s="44">
        <f t="shared" ca="1" si="8"/>
        <v>14</v>
      </c>
      <c r="M5" s="57">
        <v>20</v>
      </c>
      <c r="N5" s="60" t="str">
        <f t="shared" ca="1" si="9"/>
        <v>ý</v>
      </c>
      <c r="O5" s="140"/>
    </row>
    <row r="6" spans="1:15" x14ac:dyDescent="0.3">
      <c r="A6" s="99" t="s">
        <v>125</v>
      </c>
      <c r="B6" s="46" t="s">
        <v>133</v>
      </c>
      <c r="C6" s="46" t="s">
        <v>133</v>
      </c>
      <c r="D6" s="100" t="s">
        <v>79</v>
      </c>
      <c r="E6" s="99">
        <v>6</v>
      </c>
      <c r="F6" s="242">
        <v>5</v>
      </c>
      <c r="G6" s="242">
        <v>2</v>
      </c>
      <c r="H6" s="46">
        <v>0</v>
      </c>
      <c r="I6" s="46">
        <v>0</v>
      </c>
      <c r="J6" s="46">
        <f t="shared" si="7"/>
        <v>11</v>
      </c>
      <c r="K6" s="47">
        <f t="shared" ca="1" si="1"/>
        <v>19</v>
      </c>
      <c r="L6" s="46">
        <f t="shared" ca="1" si="8"/>
        <v>30</v>
      </c>
      <c r="M6" s="58">
        <v>20</v>
      </c>
      <c r="N6" s="59" t="str">
        <f t="shared" ca="1" si="9"/>
        <v>ý</v>
      </c>
      <c r="O6" s="152"/>
    </row>
    <row r="7" spans="1:15" x14ac:dyDescent="0.3">
      <c r="A7" s="248" t="s">
        <v>123</v>
      </c>
      <c r="B7" s="62" t="s">
        <v>140</v>
      </c>
      <c r="C7" s="44" t="s">
        <v>141</v>
      </c>
      <c r="D7" s="104" t="s">
        <v>79</v>
      </c>
      <c r="E7" s="103">
        <v>6</v>
      </c>
      <c r="F7" s="102">
        <v>6</v>
      </c>
      <c r="G7" s="101">
        <v>4</v>
      </c>
      <c r="H7" s="44">
        <v>2</v>
      </c>
      <c r="I7" s="44">
        <v>0</v>
      </c>
      <c r="J7" s="44">
        <f t="shared" si="7"/>
        <v>14</v>
      </c>
      <c r="K7" s="45">
        <f t="shared" ca="1" si="1"/>
        <v>15</v>
      </c>
      <c r="L7" s="44">
        <f t="shared" ca="1" si="8"/>
        <v>29</v>
      </c>
      <c r="M7" s="57">
        <v>20</v>
      </c>
      <c r="N7" s="60" t="str">
        <f t="shared" ca="1" si="9"/>
        <v>ý</v>
      </c>
      <c r="O7" s="140"/>
    </row>
    <row r="8" spans="1:15" x14ac:dyDescent="0.3">
      <c r="A8" s="248" t="s">
        <v>123</v>
      </c>
      <c r="B8" s="62" t="s">
        <v>142</v>
      </c>
      <c r="C8" s="44" t="s">
        <v>143</v>
      </c>
      <c r="D8" s="104" t="s">
        <v>79</v>
      </c>
      <c r="E8" s="103">
        <v>6</v>
      </c>
      <c r="F8" s="102">
        <v>6</v>
      </c>
      <c r="G8" s="101">
        <v>4</v>
      </c>
      <c r="H8" s="44">
        <v>1</v>
      </c>
      <c r="I8" s="44">
        <v>0</v>
      </c>
      <c r="J8" s="44">
        <f t="shared" si="7"/>
        <v>13</v>
      </c>
      <c r="K8" s="45">
        <f t="shared" ca="1" si="1"/>
        <v>8</v>
      </c>
      <c r="L8" s="44">
        <f t="shared" ca="1" si="8"/>
        <v>21</v>
      </c>
      <c r="M8" s="57">
        <v>20</v>
      </c>
      <c r="N8" s="60" t="str">
        <f t="shared" ca="1" si="9"/>
        <v>ý</v>
      </c>
      <c r="O8" s="140"/>
    </row>
    <row r="9" spans="1:15" x14ac:dyDescent="0.3">
      <c r="A9" s="248" t="s">
        <v>123</v>
      </c>
      <c r="B9" s="62" t="s">
        <v>144</v>
      </c>
      <c r="C9" s="44" t="s">
        <v>143</v>
      </c>
      <c r="D9" s="104" t="s">
        <v>79</v>
      </c>
      <c r="E9" s="103">
        <v>6</v>
      </c>
      <c r="F9" s="102">
        <v>6</v>
      </c>
      <c r="G9" s="101">
        <v>4</v>
      </c>
      <c r="H9" s="44">
        <v>0</v>
      </c>
      <c r="I9" s="44">
        <v>0</v>
      </c>
      <c r="J9" s="44">
        <f t="shared" si="7"/>
        <v>12</v>
      </c>
      <c r="K9" s="45">
        <f t="shared" ca="1" si="1"/>
        <v>13</v>
      </c>
      <c r="L9" s="44">
        <f t="shared" ca="1" si="8"/>
        <v>25</v>
      </c>
      <c r="M9" s="57">
        <v>20</v>
      </c>
      <c r="N9" s="60" t="str">
        <f t="shared" ca="1" si="9"/>
        <v>ý</v>
      </c>
      <c r="O9" s="140"/>
    </row>
    <row r="10" spans="1:15" x14ac:dyDescent="0.3">
      <c r="A10" s="248" t="s">
        <v>123</v>
      </c>
      <c r="B10" s="62" t="s">
        <v>131</v>
      </c>
      <c r="C10" s="44" t="s">
        <v>132</v>
      </c>
      <c r="D10" s="104" t="s">
        <v>104</v>
      </c>
      <c r="E10" s="103">
        <v>6</v>
      </c>
      <c r="F10" s="102">
        <v>6</v>
      </c>
      <c r="G10" s="101">
        <v>4</v>
      </c>
      <c r="H10" s="44">
        <v>0</v>
      </c>
      <c r="I10" s="44">
        <v>0</v>
      </c>
      <c r="J10" s="44">
        <f t="shared" si="7"/>
        <v>10</v>
      </c>
      <c r="K10" s="45">
        <f t="shared" ca="1" si="1"/>
        <v>19</v>
      </c>
      <c r="L10" s="44">
        <f t="shared" ca="1" si="8"/>
        <v>29</v>
      </c>
      <c r="M10" s="57">
        <v>20</v>
      </c>
      <c r="N10" s="60" t="str">
        <f t="shared" ca="1" si="9"/>
        <v>ý</v>
      </c>
      <c r="O10" s="140"/>
    </row>
    <row r="11" spans="1:15" x14ac:dyDescent="0.3">
      <c r="A11" s="250" t="s">
        <v>123</v>
      </c>
      <c r="B11" s="46" t="s">
        <v>133</v>
      </c>
      <c r="C11" s="46" t="s">
        <v>133</v>
      </c>
      <c r="D11" s="100" t="s">
        <v>79</v>
      </c>
      <c r="E11" s="99">
        <v>6</v>
      </c>
      <c r="F11" s="98">
        <v>5</v>
      </c>
      <c r="G11" s="97">
        <v>4</v>
      </c>
      <c r="H11" s="46">
        <v>0</v>
      </c>
      <c r="I11" s="46">
        <v>0</v>
      </c>
      <c r="J11" s="46">
        <f t="shared" si="7"/>
        <v>11</v>
      </c>
      <c r="K11" s="47">
        <f t="shared" ca="1" si="1"/>
        <v>5</v>
      </c>
      <c r="L11" s="46">
        <f t="shared" ca="1" si="8"/>
        <v>16</v>
      </c>
      <c r="M11" s="58">
        <v>20</v>
      </c>
      <c r="N11" s="59" t="str">
        <f t="shared" ca="1" si="9"/>
        <v>ý</v>
      </c>
      <c r="O11" s="152"/>
    </row>
    <row r="12" spans="1:15" x14ac:dyDescent="0.3">
      <c r="A12" s="103" t="s">
        <v>124</v>
      </c>
      <c r="B12" s="62" t="s">
        <v>145</v>
      </c>
      <c r="C12" s="44" t="s">
        <v>146</v>
      </c>
      <c r="D12" s="104" t="s">
        <v>79</v>
      </c>
      <c r="E12" s="103">
        <v>2</v>
      </c>
      <c r="F12" s="102">
        <v>-1</v>
      </c>
      <c r="G12" s="101">
        <v>2</v>
      </c>
      <c r="H12" s="44">
        <v>1</v>
      </c>
      <c r="I12" s="44">
        <v>0</v>
      </c>
      <c r="J12" s="44">
        <f t="shared" si="7"/>
        <v>2</v>
      </c>
      <c r="K12" s="45">
        <f t="shared" ca="1" si="1"/>
        <v>1</v>
      </c>
      <c r="L12" s="44">
        <f t="shared" ca="1" si="8"/>
        <v>3</v>
      </c>
      <c r="M12" s="57">
        <v>20</v>
      </c>
      <c r="N12" s="60" t="str">
        <f t="shared" ca="1" si="9"/>
        <v>ý</v>
      </c>
      <c r="O12" s="140"/>
    </row>
    <row r="13" spans="1:15" x14ac:dyDescent="0.3">
      <c r="A13" s="103" t="s">
        <v>124</v>
      </c>
      <c r="B13" s="62" t="s">
        <v>147</v>
      </c>
      <c r="C13" s="44" t="s">
        <v>132</v>
      </c>
      <c r="D13" s="104" t="s">
        <v>79</v>
      </c>
      <c r="E13" s="103">
        <v>2</v>
      </c>
      <c r="F13" s="102">
        <v>-1</v>
      </c>
      <c r="G13" s="101">
        <v>2</v>
      </c>
      <c r="H13" s="44">
        <v>1</v>
      </c>
      <c r="I13" s="44">
        <v>0</v>
      </c>
      <c r="J13" s="44">
        <f t="shared" ref="J13:J17" si="10">IF(D13="þ",SUM(E13,G13:I13),SUM(E13,F13,H13,I13))</f>
        <v>2</v>
      </c>
      <c r="K13" s="45">
        <f t="shared" ca="1" si="1"/>
        <v>4</v>
      </c>
      <c r="L13" s="44">
        <f t="shared" ref="L13:L17" ca="1" si="11">SUM(J13:K13)</f>
        <v>6</v>
      </c>
      <c r="M13" s="57">
        <v>20</v>
      </c>
      <c r="N13" s="60" t="str">
        <f t="shared" ref="N13:N17" ca="1" si="12">IF(K13&gt;(M13-1),"þ","ý")</f>
        <v>ý</v>
      </c>
      <c r="O13" s="140"/>
    </row>
    <row r="14" spans="1:15" x14ac:dyDescent="0.3">
      <c r="A14" s="103" t="s">
        <v>124</v>
      </c>
      <c r="B14" s="62" t="s">
        <v>131</v>
      </c>
      <c r="C14" s="44" t="s">
        <v>132</v>
      </c>
      <c r="D14" s="104" t="s">
        <v>104</v>
      </c>
      <c r="E14" s="103">
        <v>2</v>
      </c>
      <c r="F14" s="102">
        <v>4</v>
      </c>
      <c r="G14" s="101">
        <v>2</v>
      </c>
      <c r="H14" s="44">
        <v>0</v>
      </c>
      <c r="I14" s="44">
        <v>0</v>
      </c>
      <c r="J14" s="44">
        <f t="shared" si="10"/>
        <v>4</v>
      </c>
      <c r="K14" s="45">
        <f t="shared" ca="1" si="1"/>
        <v>10</v>
      </c>
      <c r="L14" s="44">
        <f t="shared" ca="1" si="11"/>
        <v>14</v>
      </c>
      <c r="M14" s="57">
        <v>20</v>
      </c>
      <c r="N14" s="60" t="str">
        <f t="shared" ca="1" si="12"/>
        <v>ý</v>
      </c>
      <c r="O14" s="140"/>
    </row>
    <row r="15" spans="1:15" x14ac:dyDescent="0.3">
      <c r="A15" s="103" t="s">
        <v>124</v>
      </c>
      <c r="B15" s="62" t="s">
        <v>134</v>
      </c>
      <c r="C15" s="44" t="s">
        <v>132</v>
      </c>
      <c r="D15" s="104" t="s">
        <v>104</v>
      </c>
      <c r="E15" s="103">
        <v>8</v>
      </c>
      <c r="F15" s="102">
        <v>0</v>
      </c>
      <c r="G15" s="101">
        <v>0</v>
      </c>
      <c r="H15" s="44">
        <v>0</v>
      </c>
      <c r="I15" s="44">
        <v>0</v>
      </c>
      <c r="J15" s="44">
        <f t="shared" ref="J15" si="13">IF(D15="þ",SUM(E15,G15:I15),SUM(E15,F15,H15,I15))</f>
        <v>8</v>
      </c>
      <c r="K15" s="45">
        <f t="shared" ca="1" si="1"/>
        <v>17</v>
      </c>
      <c r="L15" s="44">
        <f t="shared" ref="L15" ca="1" si="14">SUM(J15:K15)</f>
        <v>25</v>
      </c>
      <c r="M15" s="57">
        <v>20</v>
      </c>
      <c r="N15" s="60" t="str">
        <f t="shared" ref="N15" ca="1" si="15">IF(K15&gt;(M15-1),"þ","ý")</f>
        <v>ý</v>
      </c>
      <c r="O15" s="140"/>
    </row>
    <row r="16" spans="1:15" x14ac:dyDescent="0.3">
      <c r="A16" s="99" t="s">
        <v>124</v>
      </c>
      <c r="B16" s="46" t="s">
        <v>133</v>
      </c>
      <c r="C16" s="46" t="s">
        <v>133</v>
      </c>
      <c r="D16" s="100" t="s">
        <v>79</v>
      </c>
      <c r="E16" s="99">
        <v>2</v>
      </c>
      <c r="F16" s="98">
        <v>-1</v>
      </c>
      <c r="G16" s="97">
        <v>2</v>
      </c>
      <c r="H16" s="46">
        <v>0</v>
      </c>
      <c r="I16" s="46">
        <v>0</v>
      </c>
      <c r="J16" s="46">
        <f t="shared" si="10"/>
        <v>1</v>
      </c>
      <c r="K16" s="47">
        <f t="shared" ca="1" si="1"/>
        <v>6</v>
      </c>
      <c r="L16" s="46">
        <f t="shared" ca="1" si="11"/>
        <v>7</v>
      </c>
      <c r="M16" s="58">
        <v>20</v>
      </c>
      <c r="N16" s="59" t="str">
        <f t="shared" ca="1" si="12"/>
        <v>ý</v>
      </c>
      <c r="O16" s="152"/>
    </row>
    <row r="17" spans="1:15" x14ac:dyDescent="0.3">
      <c r="A17" s="103" t="s">
        <v>122</v>
      </c>
      <c r="B17" s="62" t="s">
        <v>150</v>
      </c>
      <c r="C17" s="44" t="s">
        <v>146</v>
      </c>
      <c r="D17" s="104" t="s">
        <v>104</v>
      </c>
      <c r="E17" s="103">
        <v>7</v>
      </c>
      <c r="F17" s="102">
        <v>1</v>
      </c>
      <c r="G17" s="101">
        <v>2</v>
      </c>
      <c r="H17" s="44">
        <v>1</v>
      </c>
      <c r="I17" s="44">
        <v>0</v>
      </c>
      <c r="J17" s="44">
        <f t="shared" si="10"/>
        <v>10</v>
      </c>
      <c r="K17" s="45">
        <f t="shared" ca="1" si="1"/>
        <v>13</v>
      </c>
      <c r="L17" s="44">
        <f t="shared" ca="1" si="11"/>
        <v>23</v>
      </c>
      <c r="M17" s="57">
        <v>20</v>
      </c>
      <c r="N17" s="60" t="str">
        <f t="shared" ca="1" si="12"/>
        <v>ý</v>
      </c>
      <c r="O17" s="140"/>
    </row>
    <row r="18" spans="1:15" x14ac:dyDescent="0.3">
      <c r="A18" s="103" t="s">
        <v>122</v>
      </c>
      <c r="B18" s="62" t="s">
        <v>148</v>
      </c>
      <c r="C18" s="44" t="s">
        <v>149</v>
      </c>
      <c r="D18" s="104" t="s">
        <v>104</v>
      </c>
      <c r="E18" s="103">
        <v>7</v>
      </c>
      <c r="F18" s="102">
        <v>1</v>
      </c>
      <c r="G18" s="101">
        <v>2</v>
      </c>
      <c r="H18" s="44">
        <v>1</v>
      </c>
      <c r="I18" s="44">
        <v>0</v>
      </c>
      <c r="J18" s="44">
        <f t="shared" ref="J18:J20" si="16">IF(D18="þ",SUM(E18,G18:I18),SUM(E18,F18,H18,I18))</f>
        <v>10</v>
      </c>
      <c r="K18" s="45">
        <f t="shared" ca="1" si="1"/>
        <v>18</v>
      </c>
      <c r="L18" s="44">
        <f t="shared" ref="L18:L20" ca="1" si="17">SUM(J18:K18)</f>
        <v>28</v>
      </c>
      <c r="M18" s="57">
        <v>20</v>
      </c>
      <c r="N18" s="60" t="str">
        <f t="shared" ref="N18:N20" ca="1" si="18">IF(K18&gt;(M18-1),"þ","ý")</f>
        <v>ý</v>
      </c>
      <c r="O18" s="140"/>
    </row>
    <row r="19" spans="1:15" x14ac:dyDescent="0.3">
      <c r="A19" s="103" t="s">
        <v>122</v>
      </c>
      <c r="B19" s="62" t="s">
        <v>131</v>
      </c>
      <c r="C19" s="44" t="s">
        <v>132</v>
      </c>
      <c r="D19" s="104" t="s">
        <v>104</v>
      </c>
      <c r="E19" s="103">
        <v>7</v>
      </c>
      <c r="F19" s="102">
        <v>1</v>
      </c>
      <c r="G19" s="101">
        <v>2</v>
      </c>
      <c r="H19" s="44">
        <v>0</v>
      </c>
      <c r="I19" s="44">
        <v>0</v>
      </c>
      <c r="J19" s="44">
        <f t="shared" si="16"/>
        <v>9</v>
      </c>
      <c r="K19" s="45">
        <f t="shared" ca="1" si="1"/>
        <v>4</v>
      </c>
      <c r="L19" s="44">
        <f t="shared" ca="1" si="17"/>
        <v>13</v>
      </c>
      <c r="M19" s="57">
        <v>20</v>
      </c>
      <c r="N19" s="60" t="str">
        <f t="shared" ca="1" si="18"/>
        <v>ý</v>
      </c>
      <c r="O19" s="140"/>
    </row>
    <row r="20" spans="1:15" x14ac:dyDescent="0.3">
      <c r="A20" s="99" t="s">
        <v>122</v>
      </c>
      <c r="B20" s="46" t="s">
        <v>133</v>
      </c>
      <c r="C20" s="46" t="s">
        <v>133</v>
      </c>
      <c r="D20" s="100" t="s">
        <v>79</v>
      </c>
      <c r="E20" s="99">
        <v>7</v>
      </c>
      <c r="F20" s="98">
        <v>1</v>
      </c>
      <c r="G20" s="97">
        <v>2</v>
      </c>
      <c r="H20" s="46">
        <v>0</v>
      </c>
      <c r="I20" s="46">
        <v>0</v>
      </c>
      <c r="J20" s="46">
        <f t="shared" si="16"/>
        <v>8</v>
      </c>
      <c r="K20" s="47">
        <f t="shared" ca="1" si="1"/>
        <v>13</v>
      </c>
      <c r="L20" s="46">
        <f t="shared" ca="1" si="17"/>
        <v>21</v>
      </c>
      <c r="M20" s="58">
        <v>20</v>
      </c>
      <c r="N20" s="59" t="str">
        <f t="shared" ca="1" si="18"/>
        <v>ý</v>
      </c>
      <c r="O20" s="152"/>
    </row>
    <row r="21" spans="1:15" x14ac:dyDescent="0.3">
      <c r="A21" s="103" t="s">
        <v>157</v>
      </c>
      <c r="B21" s="62" t="s">
        <v>142</v>
      </c>
      <c r="C21" s="44" t="s">
        <v>158</v>
      </c>
      <c r="D21" s="104" t="s">
        <v>79</v>
      </c>
      <c r="E21" s="103">
        <v>0</v>
      </c>
      <c r="F21" s="102">
        <v>1</v>
      </c>
      <c r="G21" s="101">
        <v>2</v>
      </c>
      <c r="H21" s="44">
        <v>0</v>
      </c>
      <c r="I21" s="44">
        <v>0</v>
      </c>
      <c r="J21" s="44">
        <f t="shared" ref="J21:J23" si="19">IF(D21="þ",SUM(E21,G21:I21),SUM(E21,F21,H21,I21))</f>
        <v>1</v>
      </c>
      <c r="K21" s="45">
        <f t="shared" ca="1" si="1"/>
        <v>5</v>
      </c>
      <c r="L21" s="44">
        <f t="shared" ref="L21:L23" ca="1" si="20">SUM(J21:K21)</f>
        <v>6</v>
      </c>
      <c r="M21" s="57">
        <v>20</v>
      </c>
      <c r="N21" s="60" t="str">
        <f t="shared" ref="N21:N23" ca="1" si="21">IF(K21&gt;(M21-1),"þ","ý")</f>
        <v>ý</v>
      </c>
      <c r="O21" s="140"/>
    </row>
    <row r="22" spans="1:15" x14ac:dyDescent="0.3">
      <c r="A22" s="103" t="s">
        <v>157</v>
      </c>
      <c r="B22" s="62" t="s">
        <v>144</v>
      </c>
      <c r="C22" s="44" t="s">
        <v>158</v>
      </c>
      <c r="D22" s="104" t="s">
        <v>79</v>
      </c>
      <c r="E22" s="103">
        <v>0</v>
      </c>
      <c r="F22" s="102">
        <v>1</v>
      </c>
      <c r="G22" s="101">
        <v>2</v>
      </c>
      <c r="H22" s="44">
        <v>0</v>
      </c>
      <c r="I22" s="44">
        <v>0</v>
      </c>
      <c r="J22" s="44">
        <f t="shared" ref="J22" si="22">IF(D22="þ",SUM(E22,G22:I22),SUM(E22,F22,H22,I22))</f>
        <v>1</v>
      </c>
      <c r="K22" s="45">
        <f t="shared" ca="1" si="1"/>
        <v>1</v>
      </c>
      <c r="L22" s="44">
        <f t="shared" ref="L22" ca="1" si="23">SUM(J22:K22)</f>
        <v>2</v>
      </c>
      <c r="M22" s="57">
        <v>20</v>
      </c>
      <c r="N22" s="60" t="str">
        <f t="shared" ref="N22" ca="1" si="24">IF(K22&gt;(M22-1),"þ","ý")</f>
        <v>ý</v>
      </c>
      <c r="O22" s="140"/>
    </row>
    <row r="23" spans="1:15" x14ac:dyDescent="0.3">
      <c r="A23" s="99" t="s">
        <v>157</v>
      </c>
      <c r="B23" s="46" t="s">
        <v>133</v>
      </c>
      <c r="C23" s="46" t="s">
        <v>133</v>
      </c>
      <c r="D23" s="100" t="s">
        <v>79</v>
      </c>
      <c r="E23" s="99">
        <v>0</v>
      </c>
      <c r="F23" s="98">
        <v>1</v>
      </c>
      <c r="G23" s="97">
        <v>2</v>
      </c>
      <c r="H23" s="46">
        <v>0</v>
      </c>
      <c r="I23" s="46">
        <v>0</v>
      </c>
      <c r="J23" s="46">
        <f t="shared" si="19"/>
        <v>1</v>
      </c>
      <c r="K23" s="47">
        <f t="shared" ca="1" si="1"/>
        <v>9</v>
      </c>
      <c r="L23" s="46">
        <f t="shared" ca="1" si="20"/>
        <v>10</v>
      </c>
      <c r="M23" s="58">
        <v>20</v>
      </c>
      <c r="N23" s="59" t="str">
        <f t="shared" ca="1" si="21"/>
        <v>ý</v>
      </c>
      <c r="O23" s="152"/>
    </row>
    <row r="24" spans="1:15" x14ac:dyDescent="0.3">
      <c r="A24" s="103" t="s">
        <v>167</v>
      </c>
      <c r="B24" s="62" t="s">
        <v>169</v>
      </c>
      <c r="C24" s="44" t="s">
        <v>168</v>
      </c>
      <c r="D24" s="104" t="s">
        <v>104</v>
      </c>
      <c r="E24" s="103">
        <v>2</v>
      </c>
      <c r="F24" s="102">
        <v>0</v>
      </c>
      <c r="G24" s="101">
        <v>1</v>
      </c>
      <c r="H24" s="44">
        <v>0</v>
      </c>
      <c r="I24" s="44">
        <v>0</v>
      </c>
      <c r="J24" s="44">
        <f t="shared" ref="J24:J25" si="25">IF(D24="þ",SUM(E24,G24:I24),SUM(E24,F24,H24,I24))</f>
        <v>3</v>
      </c>
      <c r="K24" s="45">
        <f t="shared" ca="1" si="1"/>
        <v>11</v>
      </c>
      <c r="L24" s="44">
        <f t="shared" ref="L24:L25" ca="1" si="26">SUM(J24:K24)</f>
        <v>14</v>
      </c>
      <c r="M24" s="57">
        <v>20</v>
      </c>
      <c r="N24" s="60" t="str">
        <f t="shared" ref="N24:N25" ca="1" si="27">IF(K24&gt;(M24-1),"þ","ý")</f>
        <v>ý</v>
      </c>
      <c r="O24" s="140"/>
    </row>
    <row r="25" spans="1:15" x14ac:dyDescent="0.3">
      <c r="A25" s="99" t="s">
        <v>167</v>
      </c>
      <c r="B25" s="46" t="s">
        <v>133</v>
      </c>
      <c r="C25" s="46" t="s">
        <v>133</v>
      </c>
      <c r="D25" s="100" t="s">
        <v>104</v>
      </c>
      <c r="E25" s="99">
        <v>2</v>
      </c>
      <c r="F25" s="98">
        <v>0</v>
      </c>
      <c r="G25" s="97">
        <v>1</v>
      </c>
      <c r="H25" s="46">
        <v>0</v>
      </c>
      <c r="I25" s="46">
        <v>0</v>
      </c>
      <c r="J25" s="46">
        <f t="shared" si="25"/>
        <v>3</v>
      </c>
      <c r="K25" s="47">
        <f t="shared" ca="1" si="1"/>
        <v>5</v>
      </c>
      <c r="L25" s="46">
        <f t="shared" ca="1" si="26"/>
        <v>8</v>
      </c>
      <c r="M25" s="58">
        <v>20</v>
      </c>
      <c r="N25" s="59" t="str">
        <f t="shared" ca="1" si="27"/>
        <v>ý</v>
      </c>
      <c r="O25" s="152"/>
    </row>
    <row r="26" spans="1:15" x14ac:dyDescent="0.3">
      <c r="A26" s="128" t="s">
        <v>165</v>
      </c>
      <c r="B26" s="62" t="s">
        <v>142</v>
      </c>
      <c r="C26" s="44" t="s">
        <v>135</v>
      </c>
      <c r="D26" s="104" t="s">
        <v>79</v>
      </c>
      <c r="E26" s="103">
        <v>2</v>
      </c>
      <c r="F26" s="102">
        <v>2</v>
      </c>
      <c r="G26" s="101">
        <v>2</v>
      </c>
      <c r="H26" s="44">
        <v>0</v>
      </c>
      <c r="I26" s="44">
        <v>0</v>
      </c>
      <c r="J26" s="44">
        <f t="shared" ref="J26:J28" si="28">IF(D26="þ",SUM(E26,G26:I26),SUM(E26,F26,H26,I26))</f>
        <v>4</v>
      </c>
      <c r="K26" s="45">
        <f t="shared" ca="1" si="1"/>
        <v>6</v>
      </c>
      <c r="L26" s="44">
        <f t="shared" ref="L26:L28" ca="1" si="29">SUM(J26:K26)</f>
        <v>10</v>
      </c>
      <c r="M26" s="57">
        <v>20</v>
      </c>
      <c r="N26" s="60" t="str">
        <f t="shared" ref="N26:N28" ca="1" si="30">IF(K26&gt;(M26-1),"þ","ý")</f>
        <v>ý</v>
      </c>
      <c r="O26" s="257" t="s">
        <v>166</v>
      </c>
    </row>
    <row r="27" spans="1:15" x14ac:dyDescent="0.3">
      <c r="A27" s="128" t="s">
        <v>165</v>
      </c>
      <c r="B27" s="62" t="s">
        <v>144</v>
      </c>
      <c r="C27" s="44" t="s">
        <v>135</v>
      </c>
      <c r="D27" s="104" t="s">
        <v>79</v>
      </c>
      <c r="E27" s="103">
        <v>2</v>
      </c>
      <c r="F27" s="102">
        <v>2</v>
      </c>
      <c r="G27" s="101">
        <v>2</v>
      </c>
      <c r="H27" s="44">
        <v>0</v>
      </c>
      <c r="I27" s="44">
        <v>0</v>
      </c>
      <c r="J27" s="44">
        <f t="shared" si="28"/>
        <v>4</v>
      </c>
      <c r="K27" s="45">
        <f t="shared" ca="1" si="1"/>
        <v>3</v>
      </c>
      <c r="L27" s="44">
        <f t="shared" ca="1" si="29"/>
        <v>7</v>
      </c>
      <c r="M27" s="57">
        <v>20</v>
      </c>
      <c r="N27" s="60" t="str">
        <f t="shared" ca="1" si="30"/>
        <v>ý</v>
      </c>
      <c r="O27" s="140" t="s">
        <v>163</v>
      </c>
    </row>
    <row r="28" spans="1:15" x14ac:dyDescent="0.3">
      <c r="A28" s="129" t="s">
        <v>165</v>
      </c>
      <c r="B28" s="46" t="s">
        <v>133</v>
      </c>
      <c r="C28" s="46" t="s">
        <v>133</v>
      </c>
      <c r="D28" s="100" t="s">
        <v>79</v>
      </c>
      <c r="E28" s="99">
        <v>2</v>
      </c>
      <c r="F28" s="98">
        <v>2</v>
      </c>
      <c r="G28" s="97">
        <v>2</v>
      </c>
      <c r="H28" s="46">
        <v>0</v>
      </c>
      <c r="I28" s="46">
        <v>0</v>
      </c>
      <c r="J28" s="46">
        <f t="shared" si="28"/>
        <v>4</v>
      </c>
      <c r="K28" s="47">
        <f t="shared" ca="1" si="1"/>
        <v>14</v>
      </c>
      <c r="L28" s="46">
        <f t="shared" ca="1" si="29"/>
        <v>18</v>
      </c>
      <c r="M28" s="58">
        <v>20</v>
      </c>
      <c r="N28" s="59" t="str">
        <f t="shared" ca="1" si="30"/>
        <v>ý</v>
      </c>
      <c r="O28" s="256"/>
    </row>
  </sheetData>
  <conditionalFormatting sqref="D2:D28">
    <cfRule type="cellIs" dxfId="7" priority="1" operator="equal">
      <formula>"þ"</formula>
    </cfRule>
  </conditionalFormatting>
  <conditionalFormatting sqref="K2:K28">
    <cfRule type="cellIs" dxfId="6" priority="3" operator="greaterThanOrEqual">
      <formula>$M2</formula>
    </cfRule>
  </conditionalFormatting>
  <conditionalFormatting sqref="N2:N28">
    <cfRule type="cellIs" dxfId="5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5.8984375" style="18" bestFit="1" customWidth="1"/>
    <col min="2" max="2" width="18.398437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6.6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2" width="19.3984375" style="18" bestFit="1" customWidth="1"/>
    <col min="13" max="16384" width="4" style="18"/>
  </cols>
  <sheetData>
    <row r="1" spans="1:11" s="19" customFormat="1" x14ac:dyDescent="0.3">
      <c r="A1" s="79" t="s">
        <v>0</v>
      </c>
      <c r="B1" s="79" t="s">
        <v>62</v>
      </c>
      <c r="C1" s="79" t="s">
        <v>37</v>
      </c>
      <c r="D1" s="80" t="s">
        <v>3</v>
      </c>
      <c r="E1" s="79" t="s">
        <v>97</v>
      </c>
      <c r="F1" s="18"/>
      <c r="G1" s="79" t="s">
        <v>0</v>
      </c>
      <c r="H1" s="79" t="s">
        <v>62</v>
      </c>
      <c r="I1" s="79" t="s">
        <v>37</v>
      </c>
      <c r="J1" s="80" t="s">
        <v>3</v>
      </c>
      <c r="K1" s="79" t="s">
        <v>97</v>
      </c>
    </row>
    <row r="2" spans="1:11" x14ac:dyDescent="0.3">
      <c r="A2" s="158" t="s">
        <v>125</v>
      </c>
      <c r="B2" s="5" t="s">
        <v>38</v>
      </c>
      <c r="C2" s="159">
        <v>9</v>
      </c>
      <c r="D2" s="160">
        <f t="shared" ref="D2:D16" ca="1" si="0">RANDBETWEEN(1,20)</f>
        <v>18</v>
      </c>
      <c r="E2" s="159">
        <f t="shared" ref="E2:E13" ca="1" si="1">D2+C2</f>
        <v>27</v>
      </c>
      <c r="G2" s="128" t="s">
        <v>162</v>
      </c>
      <c r="H2" s="5" t="s">
        <v>38</v>
      </c>
      <c r="I2" s="150">
        <v>7</v>
      </c>
      <c r="J2" s="45">
        <f t="shared" ref="J2:J4" ca="1" si="2">RANDBETWEEN(1,20)</f>
        <v>14</v>
      </c>
      <c r="K2" s="44">
        <f t="shared" ref="K2:K4" ca="1" si="3">J2+I2</f>
        <v>21</v>
      </c>
    </row>
    <row r="3" spans="1:11" x14ac:dyDescent="0.3">
      <c r="A3" s="126" t="s">
        <v>125</v>
      </c>
      <c r="B3" s="5" t="s">
        <v>39</v>
      </c>
      <c r="C3" s="44">
        <v>3</v>
      </c>
      <c r="D3" s="45">
        <f t="shared" ca="1" si="0"/>
        <v>13</v>
      </c>
      <c r="E3" s="44">
        <f t="shared" ca="1" si="1"/>
        <v>16</v>
      </c>
      <c r="G3" s="128" t="s">
        <v>162</v>
      </c>
      <c r="H3" s="5" t="s">
        <v>39</v>
      </c>
      <c r="I3" s="150">
        <v>5</v>
      </c>
      <c r="J3" s="45">
        <f t="shared" ca="1" si="2"/>
        <v>6</v>
      </c>
      <c r="K3" s="44">
        <f t="shared" ca="1" si="3"/>
        <v>11</v>
      </c>
    </row>
    <row r="4" spans="1:11" x14ac:dyDescent="0.3">
      <c r="A4" s="127" t="s">
        <v>125</v>
      </c>
      <c r="B4" s="81" t="s">
        <v>40</v>
      </c>
      <c r="C4" s="46">
        <v>9</v>
      </c>
      <c r="D4" s="47">
        <f t="shared" ca="1" si="0"/>
        <v>19</v>
      </c>
      <c r="E4" s="46">
        <f t="shared" ca="1" si="1"/>
        <v>28</v>
      </c>
      <c r="G4" s="129" t="s">
        <v>162</v>
      </c>
      <c r="H4" s="81" t="s">
        <v>40</v>
      </c>
      <c r="I4" s="151">
        <v>2</v>
      </c>
      <c r="J4" s="47">
        <f t="shared" ca="1" si="2"/>
        <v>7</v>
      </c>
      <c r="K4" s="46">
        <f t="shared" ca="1" si="3"/>
        <v>9</v>
      </c>
    </row>
    <row r="5" spans="1:11" x14ac:dyDescent="0.3">
      <c r="A5" s="251" t="s">
        <v>123</v>
      </c>
      <c r="B5" s="5" t="s">
        <v>38</v>
      </c>
      <c r="C5" s="159">
        <v>3</v>
      </c>
      <c r="D5" s="160">
        <f t="shared" ca="1" si="0"/>
        <v>8</v>
      </c>
      <c r="E5" s="159">
        <f t="shared" ca="1" si="1"/>
        <v>11</v>
      </c>
      <c r="G5" s="128" t="s">
        <v>155</v>
      </c>
      <c r="H5" s="5" t="s">
        <v>38</v>
      </c>
      <c r="I5" s="150">
        <v>6</v>
      </c>
      <c r="J5" s="45">
        <f t="shared" ref="J5:J8" ca="1" si="4">RANDBETWEEN(1,20)</f>
        <v>20</v>
      </c>
      <c r="K5" s="44">
        <f t="shared" ref="K5:K8" ca="1" si="5">J5+I5</f>
        <v>26</v>
      </c>
    </row>
    <row r="6" spans="1:11" x14ac:dyDescent="0.3">
      <c r="A6" s="252" t="s">
        <v>123</v>
      </c>
      <c r="B6" s="5" t="s">
        <v>39</v>
      </c>
      <c r="C6" s="44">
        <v>11</v>
      </c>
      <c r="D6" s="45">
        <f t="shared" ca="1" si="0"/>
        <v>20</v>
      </c>
      <c r="E6" s="44">
        <f t="shared" ca="1" si="1"/>
        <v>31</v>
      </c>
      <c r="G6" s="128" t="s">
        <v>155</v>
      </c>
      <c r="H6" s="5" t="s">
        <v>39</v>
      </c>
      <c r="I6" s="150">
        <v>7</v>
      </c>
      <c r="J6" s="45">
        <f t="shared" ca="1" si="4"/>
        <v>12</v>
      </c>
      <c r="K6" s="44">
        <f t="shared" ca="1" si="5"/>
        <v>19</v>
      </c>
    </row>
    <row r="7" spans="1:11" x14ac:dyDescent="0.3">
      <c r="A7" s="253" t="s">
        <v>123</v>
      </c>
      <c r="B7" s="81" t="s">
        <v>40</v>
      </c>
      <c r="C7" s="46">
        <v>11</v>
      </c>
      <c r="D7" s="47">
        <f t="shared" ca="1" si="0"/>
        <v>2</v>
      </c>
      <c r="E7" s="46">
        <f t="shared" ca="1" si="1"/>
        <v>13</v>
      </c>
      <c r="G7" s="129" t="s">
        <v>155</v>
      </c>
      <c r="H7" s="81" t="s">
        <v>40</v>
      </c>
      <c r="I7" s="151">
        <v>7</v>
      </c>
      <c r="J7" s="47">
        <f t="shared" ca="1" si="4"/>
        <v>13</v>
      </c>
      <c r="K7" s="46">
        <f t="shared" ca="1" si="5"/>
        <v>20</v>
      </c>
    </row>
    <row r="8" spans="1:11" x14ac:dyDescent="0.3">
      <c r="A8" s="158" t="s">
        <v>124</v>
      </c>
      <c r="B8" s="5" t="s">
        <v>38</v>
      </c>
      <c r="C8" s="159">
        <v>1</v>
      </c>
      <c r="D8" s="160">
        <f t="shared" ca="1" si="0"/>
        <v>20</v>
      </c>
      <c r="E8" s="159">
        <f t="shared" ca="1" si="1"/>
        <v>21</v>
      </c>
      <c r="G8" s="129" t="s">
        <v>155</v>
      </c>
      <c r="H8" s="81" t="s">
        <v>40</v>
      </c>
      <c r="I8" s="151"/>
      <c r="J8" s="47">
        <f t="shared" ca="1" si="4"/>
        <v>3</v>
      </c>
      <c r="K8" s="46">
        <f t="shared" ca="1" si="5"/>
        <v>3</v>
      </c>
    </row>
    <row r="9" spans="1:11" x14ac:dyDescent="0.3">
      <c r="A9" s="126" t="s">
        <v>124</v>
      </c>
      <c r="B9" s="5" t="s">
        <v>39</v>
      </c>
      <c r="C9" s="44">
        <v>3</v>
      </c>
      <c r="D9" s="45">
        <f t="shared" ca="1" si="0"/>
        <v>11</v>
      </c>
      <c r="E9" s="44">
        <f t="shared" ca="1" si="1"/>
        <v>14</v>
      </c>
    </row>
    <row r="10" spans="1:11" x14ac:dyDescent="0.3">
      <c r="A10" s="127" t="s">
        <v>124</v>
      </c>
      <c r="B10" s="81" t="s">
        <v>40</v>
      </c>
      <c r="C10" s="46">
        <f>5+4</f>
        <v>9</v>
      </c>
      <c r="D10" s="47">
        <f t="shared" ca="1" si="0"/>
        <v>13</v>
      </c>
      <c r="E10" s="46">
        <f t="shared" ca="1" si="1"/>
        <v>22</v>
      </c>
    </row>
    <row r="11" spans="1:11" x14ac:dyDescent="0.3">
      <c r="A11" s="158" t="s">
        <v>122</v>
      </c>
      <c r="B11" s="5" t="s">
        <v>38</v>
      </c>
      <c r="C11" s="159">
        <f>8+2</f>
        <v>10</v>
      </c>
      <c r="D11" s="160">
        <f t="shared" ca="1" si="0"/>
        <v>13</v>
      </c>
      <c r="E11" s="159">
        <f t="shared" ca="1" si="1"/>
        <v>23</v>
      </c>
    </row>
    <row r="12" spans="1:11" x14ac:dyDescent="0.3">
      <c r="A12" s="126" t="s">
        <v>122</v>
      </c>
      <c r="B12" s="5" t="s">
        <v>39</v>
      </c>
      <c r="C12" s="44">
        <f>11+2</f>
        <v>13</v>
      </c>
      <c r="D12" s="45">
        <f t="shared" ca="1" si="0"/>
        <v>9</v>
      </c>
      <c r="E12" s="44">
        <f t="shared" ca="1" si="1"/>
        <v>22</v>
      </c>
    </row>
    <row r="13" spans="1:11" x14ac:dyDescent="0.3">
      <c r="A13" s="127" t="s">
        <v>122</v>
      </c>
      <c r="B13" s="81" t="s">
        <v>40</v>
      </c>
      <c r="C13" s="46">
        <f>11+2</f>
        <v>13</v>
      </c>
      <c r="D13" s="47">
        <f t="shared" ca="1" si="0"/>
        <v>9</v>
      </c>
      <c r="E13" s="46">
        <f t="shared" ca="1" si="1"/>
        <v>22</v>
      </c>
    </row>
    <row r="14" spans="1:11" x14ac:dyDescent="0.3">
      <c r="A14" s="158" t="s">
        <v>167</v>
      </c>
      <c r="B14" s="5" t="s">
        <v>38</v>
      </c>
      <c r="C14" s="159">
        <v>1</v>
      </c>
      <c r="D14" s="160">
        <f t="shared" ca="1" si="0"/>
        <v>2</v>
      </c>
      <c r="E14" s="159">
        <f t="shared" ref="E14:E16" ca="1" si="6">D14+C14</f>
        <v>3</v>
      </c>
    </row>
    <row r="15" spans="1:11" x14ac:dyDescent="0.3">
      <c r="A15" s="126" t="s">
        <v>167</v>
      </c>
      <c r="B15" s="5" t="s">
        <v>39</v>
      </c>
      <c r="C15" s="44">
        <v>4</v>
      </c>
      <c r="D15" s="45">
        <f t="shared" ca="1" si="0"/>
        <v>4</v>
      </c>
      <c r="E15" s="44">
        <f t="shared" ca="1" si="6"/>
        <v>8</v>
      </c>
    </row>
    <row r="16" spans="1:11" x14ac:dyDescent="0.3">
      <c r="A16" s="127" t="s">
        <v>167</v>
      </c>
      <c r="B16" s="81" t="s">
        <v>40</v>
      </c>
      <c r="C16" s="46">
        <v>4</v>
      </c>
      <c r="D16" s="47">
        <f t="shared" ca="1" si="0"/>
        <v>5</v>
      </c>
      <c r="E16" s="46">
        <f t="shared" ca="1" si="6"/>
        <v>9</v>
      </c>
    </row>
    <row r="17" spans="1:5" x14ac:dyDescent="0.3">
      <c r="A17" s="126" t="s">
        <v>124</v>
      </c>
      <c r="B17" s="5" t="s">
        <v>161</v>
      </c>
      <c r="C17" s="44">
        <v>7</v>
      </c>
      <c r="D17" s="45">
        <f t="shared" ref="D17:D21" ca="1" si="7">RANDBETWEEN(1,20)</f>
        <v>7</v>
      </c>
      <c r="E17" s="44">
        <f t="shared" ref="E17:E21" ca="1" si="8">D17+C17</f>
        <v>14</v>
      </c>
    </row>
    <row r="18" spans="1:5" x14ac:dyDescent="0.3">
      <c r="A18" s="247" t="s">
        <v>125</v>
      </c>
      <c r="B18" s="243" t="s">
        <v>112</v>
      </c>
      <c r="C18" s="244">
        <v>8</v>
      </c>
      <c r="D18" s="245">
        <f t="shared" ca="1" si="7"/>
        <v>2</v>
      </c>
      <c r="E18" s="246">
        <f t="shared" ca="1" si="8"/>
        <v>10</v>
      </c>
    </row>
    <row r="19" spans="1:5" x14ac:dyDescent="0.3">
      <c r="A19" s="158" t="s">
        <v>157</v>
      </c>
      <c r="B19" s="5" t="s">
        <v>38</v>
      </c>
      <c r="C19" s="159">
        <v>0</v>
      </c>
      <c r="D19" s="160">
        <f t="shared" ca="1" si="7"/>
        <v>7</v>
      </c>
      <c r="E19" s="159">
        <f t="shared" ca="1" si="8"/>
        <v>7</v>
      </c>
    </row>
    <row r="20" spans="1:5" x14ac:dyDescent="0.3">
      <c r="A20" s="126" t="s">
        <v>157</v>
      </c>
      <c r="B20" s="5" t="s">
        <v>39</v>
      </c>
      <c r="C20" s="44">
        <v>1</v>
      </c>
      <c r="D20" s="45">
        <f t="shared" ca="1" si="7"/>
        <v>19</v>
      </c>
      <c r="E20" s="44">
        <f t="shared" ca="1" si="8"/>
        <v>20</v>
      </c>
    </row>
    <row r="21" spans="1:5" x14ac:dyDescent="0.3">
      <c r="A21" s="127" t="s">
        <v>157</v>
      </c>
      <c r="B21" s="81" t="s">
        <v>40</v>
      </c>
      <c r="C21" s="46">
        <v>2</v>
      </c>
      <c r="D21" s="47">
        <f t="shared" ca="1" si="7"/>
        <v>5</v>
      </c>
      <c r="E21" s="46">
        <f t="shared" ca="1" si="8"/>
        <v>7</v>
      </c>
    </row>
  </sheetData>
  <conditionalFormatting sqref="A18">
    <cfRule type="cellIs" dxfId="4" priority="1" operator="equal">
      <formula>"No"</formula>
    </cfRule>
    <cfRule type="cellIs" dxfId="3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8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9.19921875" style="1" bestFit="1" customWidth="1"/>
    <col min="2" max="2" width="5.69921875" style="1" customWidth="1"/>
    <col min="3" max="3" width="7.69921875" style="1" bestFit="1" customWidth="1"/>
    <col min="4" max="4" width="5" style="1" bestFit="1" customWidth="1"/>
    <col min="5" max="5" width="5.8984375" style="1" bestFit="1" customWidth="1"/>
    <col min="6" max="6" width="3.69921875" style="1" bestFit="1" customWidth="1"/>
    <col min="7" max="7" width="6.09765625" style="1" bestFit="1" customWidth="1"/>
    <col min="8" max="8" width="13.09765625" style="48" bestFit="1" customWidth="1"/>
    <col min="9" max="9" width="2.8984375" style="48" bestFit="1" customWidth="1"/>
    <col min="10" max="10" width="7.19921875" style="48" bestFit="1" customWidth="1"/>
    <col min="11" max="11" width="7.296875" style="48" bestFit="1" customWidth="1"/>
    <col min="12" max="12" width="7" style="48" bestFit="1" customWidth="1"/>
    <col min="13" max="13" width="4.796875" style="48" bestFit="1" customWidth="1"/>
    <col min="14" max="14" width="4.69921875" style="48" bestFit="1" customWidth="1"/>
    <col min="15" max="15" width="8" style="5" bestFit="1" customWidth="1"/>
    <col min="16" max="16" width="5.3984375" style="48" bestFit="1" customWidth="1"/>
    <col min="17" max="17" width="5" style="48" bestFit="1" customWidth="1"/>
    <col min="18" max="19" width="6.09765625" style="48" bestFit="1" customWidth="1"/>
    <col min="20" max="20" width="5" style="48" bestFit="1" customWidth="1"/>
    <col min="21" max="21" width="5.796875" style="48" bestFit="1" customWidth="1"/>
    <col min="22" max="22" width="6.69921875" style="48" bestFit="1" customWidth="1"/>
    <col min="23" max="23" width="9" style="48" bestFit="1" customWidth="1"/>
    <col min="24" max="24" width="7.796875" style="48" bestFit="1" customWidth="1"/>
    <col min="25" max="25" width="8.796875" style="48" bestFit="1" customWidth="1"/>
    <col min="26" max="26" width="5.69921875" style="48" bestFit="1" customWidth="1"/>
    <col min="27" max="27" width="7.3984375" style="48" bestFit="1" customWidth="1"/>
    <col min="28" max="28" width="4.3984375" style="48" bestFit="1" customWidth="1"/>
    <col min="29" max="29" width="6.69921875" style="48" hidden="1" customWidth="1"/>
    <col min="30" max="30" width="7.59765625" style="48" bestFit="1" customWidth="1"/>
    <col min="31" max="31" width="1.59765625" style="48" customWidth="1"/>
    <col min="32" max="16384" width="9.69921875" style="48"/>
  </cols>
  <sheetData>
    <row r="1" spans="1:32" s="16" customFormat="1" ht="32.4" thickTop="1" thickBot="1" x14ac:dyDescent="0.35">
      <c r="A1" s="30" t="s">
        <v>0</v>
      </c>
      <c r="B1" s="125" t="s">
        <v>94</v>
      </c>
      <c r="C1" s="173" t="s">
        <v>126</v>
      </c>
      <c r="D1" s="154" t="s">
        <v>42</v>
      </c>
      <c r="E1" s="155" t="s">
        <v>41</v>
      </c>
      <c r="F1" s="156" t="s">
        <v>43</v>
      </c>
      <c r="G1" s="42" t="s">
        <v>64</v>
      </c>
      <c r="H1" s="40" t="s">
        <v>44</v>
      </c>
      <c r="I1" s="41"/>
      <c r="J1" s="29" t="s">
        <v>45</v>
      </c>
      <c r="K1" s="15" t="s">
        <v>46</v>
      </c>
      <c r="L1" s="17" t="s">
        <v>47</v>
      </c>
      <c r="M1" s="20" t="s">
        <v>48</v>
      </c>
      <c r="N1" s="21" t="s">
        <v>49</v>
      </c>
      <c r="O1" s="22" t="s">
        <v>50</v>
      </c>
      <c r="P1" s="24" t="s">
        <v>51</v>
      </c>
      <c r="Q1" s="25" t="s">
        <v>68</v>
      </c>
      <c r="R1" s="49" t="s">
        <v>65</v>
      </c>
      <c r="S1" s="26" t="s">
        <v>52</v>
      </c>
      <c r="T1" s="27" t="s">
        <v>53</v>
      </c>
      <c r="U1" s="28" t="s">
        <v>66</v>
      </c>
      <c r="V1" s="23" t="s">
        <v>69</v>
      </c>
      <c r="W1" s="31" t="s">
        <v>54</v>
      </c>
      <c r="X1" s="32" t="s">
        <v>55</v>
      </c>
      <c r="Y1" s="35" t="s">
        <v>56</v>
      </c>
      <c r="Z1" s="50" t="s">
        <v>67</v>
      </c>
      <c r="AA1" s="36" t="s">
        <v>57</v>
      </c>
      <c r="AB1" s="34" t="s">
        <v>58</v>
      </c>
      <c r="AC1" s="32" t="s">
        <v>59</v>
      </c>
      <c r="AD1" s="33" t="s">
        <v>60</v>
      </c>
      <c r="AF1" s="172" t="s">
        <v>105</v>
      </c>
    </row>
    <row r="2" spans="1:32" ht="16.2" thickTop="1" x14ac:dyDescent="0.3">
      <c r="A2" s="86" t="s">
        <v>116</v>
      </c>
      <c r="B2" s="190">
        <v>1</v>
      </c>
      <c r="C2" s="170">
        <v>0</v>
      </c>
      <c r="D2" s="82">
        <v>16</v>
      </c>
      <c r="E2" s="96">
        <v>18</v>
      </c>
      <c r="F2" s="87">
        <v>20</v>
      </c>
      <c r="G2" s="88">
        <v>0</v>
      </c>
      <c r="H2" s="122" t="s">
        <v>61</v>
      </c>
      <c r="I2" s="89">
        <v>0</v>
      </c>
      <c r="J2" s="196">
        <v>3</v>
      </c>
      <c r="K2" s="197"/>
      <c r="L2" s="165"/>
      <c r="M2" s="124">
        <v>5</v>
      </c>
      <c r="N2" s="161"/>
      <c r="O2" s="90"/>
      <c r="P2" s="178"/>
      <c r="Q2" s="189"/>
      <c r="R2" s="162" t="s">
        <v>93</v>
      </c>
      <c r="S2" s="163"/>
      <c r="T2" s="166"/>
      <c r="U2" s="168"/>
      <c r="V2" s="169"/>
      <c r="W2" s="83"/>
      <c r="X2" s="84">
        <f>SUM(J2:V2)</f>
        <v>8</v>
      </c>
      <c r="Y2" s="164"/>
      <c r="Z2" s="94"/>
      <c r="AA2" s="167"/>
      <c r="AB2" s="85">
        <v>81</v>
      </c>
      <c r="AC2" s="53">
        <f t="shared" ref="AC2:AC13" si="0">SUM(AA2:AB2)-(X2+Y2)</f>
        <v>73</v>
      </c>
      <c r="AD2" s="123">
        <f t="shared" ref="AD2:AD13" si="1">SMALL(AB2:AC2,1)+Z2</f>
        <v>73</v>
      </c>
      <c r="AF2" s="171"/>
    </row>
    <row r="3" spans="1:32" x14ac:dyDescent="0.3">
      <c r="A3" s="86" t="s">
        <v>115</v>
      </c>
      <c r="B3" s="86">
        <v>1</v>
      </c>
      <c r="C3" s="170">
        <v>0</v>
      </c>
      <c r="D3" s="82">
        <f>14</f>
        <v>14</v>
      </c>
      <c r="E3" s="195">
        <f>21</f>
        <v>21</v>
      </c>
      <c r="F3" s="87">
        <f>24</f>
        <v>24</v>
      </c>
      <c r="G3" s="88">
        <v>0</v>
      </c>
      <c r="H3" s="122" t="s">
        <v>61</v>
      </c>
      <c r="I3" s="89">
        <v>0</v>
      </c>
      <c r="J3" s="179">
        <v>4</v>
      </c>
      <c r="K3" s="180">
        <v>9</v>
      </c>
      <c r="L3" s="165">
        <v>1</v>
      </c>
      <c r="M3" s="124">
        <v>5</v>
      </c>
      <c r="N3" s="161"/>
      <c r="O3" s="90"/>
      <c r="P3" s="178"/>
      <c r="Q3" s="189"/>
      <c r="R3" s="162" t="s">
        <v>93</v>
      </c>
      <c r="S3" s="163" t="s">
        <v>93</v>
      </c>
      <c r="T3" s="91"/>
      <c r="U3" s="92"/>
      <c r="V3" s="93"/>
      <c r="W3" s="83"/>
      <c r="X3" s="84">
        <f t="shared" ref="X3:X13" si="2">SUM(J3:V3)</f>
        <v>19</v>
      </c>
      <c r="Y3" s="164"/>
      <c r="Z3" s="94"/>
      <c r="AA3" s="95"/>
      <c r="AB3" s="85">
        <v>48</v>
      </c>
      <c r="AC3" s="53">
        <f t="shared" si="0"/>
        <v>29</v>
      </c>
      <c r="AD3" s="123">
        <f t="shared" si="1"/>
        <v>29</v>
      </c>
      <c r="AF3" s="174"/>
    </row>
    <row r="4" spans="1:32" x14ac:dyDescent="0.3">
      <c r="A4" s="86" t="s">
        <v>106</v>
      </c>
      <c r="B4" s="86">
        <v>1</v>
      </c>
      <c r="C4" s="170">
        <v>0</v>
      </c>
      <c r="D4" s="82">
        <f>14</f>
        <v>14</v>
      </c>
      <c r="E4" s="195">
        <f>21</f>
        <v>21</v>
      </c>
      <c r="F4" s="87">
        <f>24</f>
        <v>24</v>
      </c>
      <c r="G4" s="88">
        <v>0</v>
      </c>
      <c r="H4" s="122" t="s">
        <v>61</v>
      </c>
      <c r="I4" s="89">
        <v>0</v>
      </c>
      <c r="J4" s="182">
        <v>14</v>
      </c>
      <c r="K4" s="183"/>
      <c r="L4" s="184"/>
      <c r="M4" s="124">
        <v>2</v>
      </c>
      <c r="N4" s="188"/>
      <c r="O4" s="185" t="s">
        <v>121</v>
      </c>
      <c r="P4" s="186"/>
      <c r="Q4" s="189">
        <v>40</v>
      </c>
      <c r="R4" s="162" t="s">
        <v>93</v>
      </c>
      <c r="S4" s="163" t="s">
        <v>93</v>
      </c>
      <c r="T4" s="91"/>
      <c r="U4" s="92"/>
      <c r="V4" s="93"/>
      <c r="W4" s="83"/>
      <c r="X4" s="84">
        <f t="shared" si="2"/>
        <v>56</v>
      </c>
      <c r="Y4" s="164"/>
      <c r="Z4" s="94"/>
      <c r="AA4" s="95">
        <v>23</v>
      </c>
      <c r="AB4" s="85">
        <v>69</v>
      </c>
      <c r="AC4" s="53">
        <f t="shared" si="0"/>
        <v>36</v>
      </c>
      <c r="AD4" s="123">
        <f t="shared" si="1"/>
        <v>36</v>
      </c>
      <c r="AF4" s="174"/>
    </row>
    <row r="5" spans="1:32" x14ac:dyDescent="0.3">
      <c r="A5" s="86" t="s">
        <v>108</v>
      </c>
      <c r="B5" s="86">
        <v>1</v>
      </c>
      <c r="C5" s="170">
        <v>0</v>
      </c>
      <c r="D5" s="187">
        <v>13</v>
      </c>
      <c r="E5" s="191">
        <v>21</v>
      </c>
      <c r="F5" s="181">
        <v>23</v>
      </c>
      <c r="G5" s="88">
        <v>0</v>
      </c>
      <c r="H5" s="122" t="s">
        <v>61</v>
      </c>
      <c r="I5" s="89">
        <v>0</v>
      </c>
      <c r="J5" s="182"/>
      <c r="K5" s="183"/>
      <c r="L5" s="184">
        <v>25</v>
      </c>
      <c r="M5" s="124">
        <v>2</v>
      </c>
      <c r="N5" s="188">
        <v>40</v>
      </c>
      <c r="O5" s="185">
        <v>60</v>
      </c>
      <c r="P5" s="186"/>
      <c r="Q5" s="189">
        <v>9</v>
      </c>
      <c r="R5" s="162" t="s">
        <v>93</v>
      </c>
      <c r="S5" s="163" t="s">
        <v>93</v>
      </c>
      <c r="T5" s="91"/>
      <c r="U5" s="92"/>
      <c r="V5" s="93"/>
      <c r="W5" s="83"/>
      <c r="X5" s="84">
        <f t="shared" si="2"/>
        <v>136</v>
      </c>
      <c r="Y5" s="258">
        <v>13</v>
      </c>
      <c r="Z5" s="94"/>
      <c r="AA5" s="95"/>
      <c r="AB5" s="85">
        <v>100</v>
      </c>
      <c r="AC5" s="53">
        <f t="shared" si="0"/>
        <v>-49</v>
      </c>
      <c r="AD5" s="123">
        <f t="shared" si="1"/>
        <v>-49</v>
      </c>
      <c r="AF5" s="174"/>
    </row>
    <row r="6" spans="1:32" x14ac:dyDescent="0.3">
      <c r="A6" s="254" t="s">
        <v>173</v>
      </c>
      <c r="B6" s="254">
        <v>1</v>
      </c>
      <c r="C6" s="170">
        <v>0</v>
      </c>
      <c r="D6" s="82">
        <v>12</v>
      </c>
      <c r="E6" s="96">
        <v>12</v>
      </c>
      <c r="F6" s="87">
        <v>14</v>
      </c>
      <c r="G6" s="88">
        <v>8</v>
      </c>
      <c r="H6" s="122" t="s">
        <v>61</v>
      </c>
      <c r="I6" s="89">
        <v>0</v>
      </c>
      <c r="J6" s="182"/>
      <c r="K6" s="183"/>
      <c r="L6" s="184"/>
      <c r="M6" s="198" t="s">
        <v>164</v>
      </c>
      <c r="N6" s="199" t="s">
        <v>164</v>
      </c>
      <c r="O6" s="255" t="s">
        <v>164</v>
      </c>
      <c r="P6" s="186"/>
      <c r="Q6" s="189">
        <v>8</v>
      </c>
      <c r="R6" s="211"/>
      <c r="S6" s="212"/>
      <c r="T6" s="91"/>
      <c r="U6" s="92"/>
      <c r="V6" s="93"/>
      <c r="W6" s="83"/>
      <c r="X6" s="84">
        <f t="shared" ref="X6" si="3">SUM(J6:V6)</f>
        <v>8</v>
      </c>
      <c r="Y6" s="164"/>
      <c r="Z6" s="94"/>
      <c r="AA6" s="95"/>
      <c r="AB6" s="85">
        <v>28</v>
      </c>
      <c r="AC6" s="53">
        <f t="shared" ref="AC6" si="4">SUM(AA6:AB6)-(X6+Y6)</f>
        <v>20</v>
      </c>
      <c r="AD6" s="123">
        <f t="shared" ref="AD6" si="5">SMALL(AB6:AC6,1)+Z6</f>
        <v>20</v>
      </c>
      <c r="AF6" s="174"/>
    </row>
    <row r="7" spans="1:32" x14ac:dyDescent="0.3">
      <c r="A7" s="254" t="s">
        <v>174</v>
      </c>
      <c r="B7" s="254">
        <v>1</v>
      </c>
      <c r="C7" s="170">
        <v>0</v>
      </c>
      <c r="D7" s="82">
        <v>12</v>
      </c>
      <c r="E7" s="96">
        <v>12</v>
      </c>
      <c r="F7" s="87">
        <v>14</v>
      </c>
      <c r="G7" s="88">
        <v>8</v>
      </c>
      <c r="H7" s="122" t="s">
        <v>61</v>
      </c>
      <c r="I7" s="89">
        <v>0</v>
      </c>
      <c r="J7" s="182"/>
      <c r="K7" s="183"/>
      <c r="L7" s="184"/>
      <c r="M7" s="198" t="s">
        <v>164</v>
      </c>
      <c r="N7" s="199" t="s">
        <v>164</v>
      </c>
      <c r="O7" s="255" t="s">
        <v>164</v>
      </c>
      <c r="P7" s="186"/>
      <c r="Q7" s="189">
        <v>14</v>
      </c>
      <c r="R7" s="211"/>
      <c r="S7" s="212"/>
      <c r="T7" s="91"/>
      <c r="U7" s="92"/>
      <c r="V7" s="93"/>
      <c r="W7" s="83"/>
      <c r="X7" s="84">
        <f t="shared" ref="X7:X8" si="6">SUM(J7:V7)</f>
        <v>14</v>
      </c>
      <c r="Y7" s="164"/>
      <c r="Z7" s="94"/>
      <c r="AA7" s="95"/>
      <c r="AB7" s="85">
        <v>28</v>
      </c>
      <c r="AC7" s="53">
        <f t="shared" ref="AC7:AC8" si="7">SUM(AA7:AB7)-(X7+Y7)</f>
        <v>14</v>
      </c>
      <c r="AD7" s="123">
        <f t="shared" ref="AD7:AD8" si="8">SMALL(AB7:AC7,1)+Z7</f>
        <v>14</v>
      </c>
      <c r="AF7" s="174"/>
    </row>
    <row r="8" spans="1:32" x14ac:dyDescent="0.3">
      <c r="A8" s="254" t="s">
        <v>175</v>
      </c>
      <c r="B8" s="254">
        <v>1</v>
      </c>
      <c r="C8" s="170">
        <v>0</v>
      </c>
      <c r="D8" s="82">
        <v>12</v>
      </c>
      <c r="E8" s="96">
        <v>12</v>
      </c>
      <c r="F8" s="87">
        <v>14</v>
      </c>
      <c r="G8" s="88">
        <v>8</v>
      </c>
      <c r="H8" s="122" t="s">
        <v>61</v>
      </c>
      <c r="I8" s="89">
        <v>0</v>
      </c>
      <c r="J8" s="182"/>
      <c r="K8" s="183"/>
      <c r="L8" s="184"/>
      <c r="M8" s="198" t="s">
        <v>164</v>
      </c>
      <c r="N8" s="199" t="s">
        <v>164</v>
      </c>
      <c r="O8" s="255" t="s">
        <v>164</v>
      </c>
      <c r="P8" s="186"/>
      <c r="Q8" s="189">
        <v>5</v>
      </c>
      <c r="R8" s="211"/>
      <c r="S8" s="212"/>
      <c r="T8" s="91"/>
      <c r="U8" s="92"/>
      <c r="V8" s="93"/>
      <c r="W8" s="83"/>
      <c r="X8" s="84">
        <f t="shared" si="6"/>
        <v>5</v>
      </c>
      <c r="Y8" s="164"/>
      <c r="Z8" s="94"/>
      <c r="AA8" s="95"/>
      <c r="AB8" s="85">
        <v>28</v>
      </c>
      <c r="AC8" s="53">
        <f t="shared" si="7"/>
        <v>23</v>
      </c>
      <c r="AD8" s="123">
        <f t="shared" si="8"/>
        <v>23</v>
      </c>
      <c r="AF8" s="174"/>
    </row>
    <row r="9" spans="1:32" x14ac:dyDescent="0.3">
      <c r="A9" s="134" t="s">
        <v>124</v>
      </c>
      <c r="B9" s="134">
        <v>2</v>
      </c>
      <c r="C9" s="170">
        <v>0</v>
      </c>
      <c r="D9" s="225">
        <f>13+4</f>
        <v>17</v>
      </c>
      <c r="E9" s="225">
        <f>15+4</f>
        <v>19</v>
      </c>
      <c r="F9" s="225">
        <f>17+4+4</f>
        <v>25</v>
      </c>
      <c r="G9" s="201">
        <v>0</v>
      </c>
      <c r="H9" s="223" t="s">
        <v>61</v>
      </c>
      <c r="I9" s="224">
        <v>0</v>
      </c>
      <c r="J9" s="204" t="s">
        <v>160</v>
      </c>
      <c r="K9" s="205">
        <v>8</v>
      </c>
      <c r="L9" s="206">
        <v>56</v>
      </c>
      <c r="M9" s="207"/>
      <c r="N9" s="208"/>
      <c r="O9" s="209"/>
      <c r="P9" s="210"/>
      <c r="Q9" s="230" t="s">
        <v>93</v>
      </c>
      <c r="R9" s="231"/>
      <c r="S9" s="233"/>
      <c r="T9" s="213"/>
      <c r="U9" s="214"/>
      <c r="V9" s="215"/>
      <c r="W9" s="235"/>
      <c r="X9" s="84">
        <f t="shared" si="2"/>
        <v>64</v>
      </c>
      <c r="Y9" s="237"/>
      <c r="Z9" s="218"/>
      <c r="AA9" s="219">
        <v>51</v>
      </c>
      <c r="AB9" s="220">
        <v>36</v>
      </c>
      <c r="AC9" s="221">
        <f t="shared" si="0"/>
        <v>23</v>
      </c>
      <c r="AD9" s="222">
        <f t="shared" si="1"/>
        <v>23</v>
      </c>
      <c r="AF9" s="174"/>
    </row>
    <row r="10" spans="1:32" x14ac:dyDescent="0.3">
      <c r="A10" s="240" t="s">
        <v>123</v>
      </c>
      <c r="B10" s="240">
        <v>2</v>
      </c>
      <c r="C10" s="170">
        <v>0</v>
      </c>
      <c r="D10" s="227">
        <v>24</v>
      </c>
      <c r="E10" s="226">
        <v>23</v>
      </c>
      <c r="F10" s="200">
        <v>28</v>
      </c>
      <c r="G10" s="201">
        <v>0</v>
      </c>
      <c r="H10" s="202" t="s">
        <v>61</v>
      </c>
      <c r="I10" s="203">
        <v>0</v>
      </c>
      <c r="J10" s="204"/>
      <c r="K10" s="205"/>
      <c r="L10" s="206">
        <v>53</v>
      </c>
      <c r="M10" s="207"/>
      <c r="N10" s="208"/>
      <c r="O10" s="209"/>
      <c r="P10" s="210"/>
      <c r="Q10" s="230" t="s">
        <v>93</v>
      </c>
      <c r="R10" s="211"/>
      <c r="S10" s="163" t="s">
        <v>93</v>
      </c>
      <c r="T10" s="213"/>
      <c r="U10" s="214"/>
      <c r="V10" s="215"/>
      <c r="W10" s="216"/>
      <c r="X10" s="84">
        <f t="shared" si="2"/>
        <v>53</v>
      </c>
      <c r="Y10" s="217"/>
      <c r="Z10" s="218"/>
      <c r="AA10" s="219"/>
      <c r="AB10" s="220">
        <v>53</v>
      </c>
      <c r="AC10" s="221">
        <f t="shared" si="0"/>
        <v>0</v>
      </c>
      <c r="AD10" s="222">
        <f t="shared" si="1"/>
        <v>0</v>
      </c>
      <c r="AF10" s="174"/>
    </row>
    <row r="11" spans="1:32" x14ac:dyDescent="0.3">
      <c r="A11" s="134" t="s">
        <v>125</v>
      </c>
      <c r="B11" s="134">
        <v>2</v>
      </c>
      <c r="C11" s="170">
        <v>0</v>
      </c>
      <c r="D11" s="227">
        <v>14</v>
      </c>
      <c r="E11" s="226">
        <v>14</v>
      </c>
      <c r="F11" s="200">
        <v>18</v>
      </c>
      <c r="G11" s="201">
        <v>0</v>
      </c>
      <c r="H11" s="223" t="s">
        <v>61</v>
      </c>
      <c r="I11" s="224">
        <v>0</v>
      </c>
      <c r="J11" s="204"/>
      <c r="K11" s="205"/>
      <c r="L11" s="206">
        <v>77</v>
      </c>
      <c r="M11" s="207">
        <v>7</v>
      </c>
      <c r="N11" s="208"/>
      <c r="O11" s="209"/>
      <c r="P11" s="210"/>
      <c r="Q11" s="230" t="s">
        <v>93</v>
      </c>
      <c r="R11" s="231"/>
      <c r="S11" s="233"/>
      <c r="T11" s="213"/>
      <c r="U11" s="214"/>
      <c r="V11" s="215">
        <v>22</v>
      </c>
      <c r="W11" s="235"/>
      <c r="X11" s="84">
        <f t="shared" si="2"/>
        <v>106</v>
      </c>
      <c r="Y11" s="237"/>
      <c r="Z11" s="218">
        <v>24</v>
      </c>
      <c r="AA11" s="219">
        <v>29</v>
      </c>
      <c r="AB11" s="220">
        <v>27</v>
      </c>
      <c r="AC11" s="221">
        <f t="shared" si="0"/>
        <v>-50</v>
      </c>
      <c r="AD11" s="222">
        <f t="shared" si="1"/>
        <v>-26</v>
      </c>
      <c r="AF11" s="174"/>
    </row>
    <row r="12" spans="1:32" x14ac:dyDescent="0.3">
      <c r="A12" s="134" t="s">
        <v>122</v>
      </c>
      <c r="B12" s="134">
        <v>2</v>
      </c>
      <c r="C12" s="170">
        <v>0</v>
      </c>
      <c r="D12" s="82">
        <v>16</v>
      </c>
      <c r="E12" s="96">
        <v>19</v>
      </c>
      <c r="F12" s="87">
        <v>25</v>
      </c>
      <c r="G12" s="88">
        <v>0</v>
      </c>
      <c r="H12" s="122" t="s">
        <v>61</v>
      </c>
      <c r="I12" s="89">
        <v>0</v>
      </c>
      <c r="J12" s="179">
        <v>10</v>
      </c>
      <c r="K12" s="180"/>
      <c r="L12" s="165">
        <v>65</v>
      </c>
      <c r="M12" s="228"/>
      <c r="N12" s="229"/>
      <c r="O12" s="90"/>
      <c r="P12" s="178">
        <v>37</v>
      </c>
      <c r="Q12" s="230" t="s">
        <v>93</v>
      </c>
      <c r="R12" s="232"/>
      <c r="S12" s="163" t="s">
        <v>93</v>
      </c>
      <c r="T12" s="91"/>
      <c r="U12" s="92"/>
      <c r="V12" s="93">
        <v>7</v>
      </c>
      <c r="W12" s="236"/>
      <c r="X12" s="84">
        <f t="shared" si="2"/>
        <v>119</v>
      </c>
      <c r="Y12" s="238"/>
      <c r="Z12" s="94"/>
      <c r="AA12" s="95">
        <v>64</v>
      </c>
      <c r="AB12" s="85">
        <v>51</v>
      </c>
      <c r="AC12" s="53">
        <f t="shared" si="0"/>
        <v>-4</v>
      </c>
      <c r="AD12" s="123">
        <f t="shared" si="1"/>
        <v>-4</v>
      </c>
      <c r="AF12" s="174"/>
    </row>
    <row r="13" spans="1:32" x14ac:dyDescent="0.3">
      <c r="A13" s="134" t="s">
        <v>117</v>
      </c>
      <c r="B13" s="134">
        <v>2</v>
      </c>
      <c r="C13" s="170">
        <v>0</v>
      </c>
      <c r="D13" s="82">
        <v>14</v>
      </c>
      <c r="E13" s="96">
        <v>14</v>
      </c>
      <c r="F13" s="87">
        <v>18</v>
      </c>
      <c r="G13" s="88">
        <v>0</v>
      </c>
      <c r="H13" s="122" t="s">
        <v>61</v>
      </c>
      <c r="I13" s="89">
        <v>0</v>
      </c>
      <c r="J13" s="179"/>
      <c r="K13" s="180"/>
      <c r="L13" s="165"/>
      <c r="M13" s="228"/>
      <c r="N13" s="229"/>
      <c r="O13" s="90"/>
      <c r="P13" s="178"/>
      <c r="Q13" s="189"/>
      <c r="R13" s="232"/>
      <c r="S13" s="234"/>
      <c r="T13" s="91"/>
      <c r="U13" s="92"/>
      <c r="V13" s="93"/>
      <c r="W13" s="236"/>
      <c r="X13" s="84">
        <f t="shared" si="2"/>
        <v>0</v>
      </c>
      <c r="Y13" s="238"/>
      <c r="Z13" s="94"/>
      <c r="AA13" s="95"/>
      <c r="AB13" s="85">
        <v>32</v>
      </c>
      <c r="AC13" s="53">
        <f t="shared" si="0"/>
        <v>32</v>
      </c>
      <c r="AD13" s="123">
        <f t="shared" si="1"/>
        <v>32</v>
      </c>
      <c r="AF13" s="174"/>
    </row>
    <row r="14" spans="1:32" x14ac:dyDescent="0.3">
      <c r="A14" s="134" t="s">
        <v>157</v>
      </c>
      <c r="B14" s="134">
        <v>2</v>
      </c>
      <c r="C14" s="170">
        <v>0</v>
      </c>
      <c r="D14" s="82">
        <v>11</v>
      </c>
      <c r="E14" s="96">
        <v>14</v>
      </c>
      <c r="F14" s="87">
        <v>15</v>
      </c>
      <c r="G14" s="88">
        <v>0</v>
      </c>
      <c r="H14" s="122" t="s">
        <v>159</v>
      </c>
      <c r="I14" s="89">
        <v>5</v>
      </c>
      <c r="J14" s="179"/>
      <c r="K14" s="179" t="s">
        <v>170</v>
      </c>
      <c r="L14" s="165"/>
      <c r="M14" s="228"/>
      <c r="N14" s="229"/>
      <c r="O14" s="90"/>
      <c r="P14" s="178"/>
      <c r="Q14" s="189"/>
      <c r="R14" s="232"/>
      <c r="S14" s="234"/>
      <c r="T14" s="91"/>
      <c r="U14" s="92"/>
      <c r="V14" s="93"/>
      <c r="W14" s="236"/>
      <c r="X14" s="84">
        <f t="shared" ref="X14:X17" si="9">SUM(J14:V14)</f>
        <v>0</v>
      </c>
      <c r="Y14" s="238"/>
      <c r="Z14" s="94"/>
      <c r="AA14" s="95"/>
      <c r="AB14" s="85">
        <v>6</v>
      </c>
      <c r="AC14" s="53">
        <f t="shared" ref="AC14:AC17" si="10">SUM(AA14:AB14)-(X14+Y14)</f>
        <v>6</v>
      </c>
      <c r="AD14" s="123">
        <f t="shared" ref="AD14:AD17" si="11">SMALL(AB14:AC14,1)+Z14</f>
        <v>6</v>
      </c>
    </row>
    <row r="15" spans="1:32" x14ac:dyDescent="0.3">
      <c r="A15" s="134" t="s">
        <v>157</v>
      </c>
      <c r="B15" s="134">
        <v>2</v>
      </c>
      <c r="C15" s="170">
        <v>0</v>
      </c>
      <c r="D15" s="82">
        <v>11</v>
      </c>
      <c r="E15" s="96">
        <v>14</v>
      </c>
      <c r="F15" s="87">
        <v>15</v>
      </c>
      <c r="G15" s="88">
        <v>0</v>
      </c>
      <c r="H15" s="122" t="s">
        <v>159</v>
      </c>
      <c r="I15" s="89">
        <v>5</v>
      </c>
      <c r="J15" s="179"/>
      <c r="K15" s="179" t="s">
        <v>170</v>
      </c>
      <c r="L15" s="165"/>
      <c r="M15" s="228"/>
      <c r="N15" s="229"/>
      <c r="O15" s="90"/>
      <c r="P15" s="178"/>
      <c r="Q15" s="189"/>
      <c r="R15" s="232"/>
      <c r="S15" s="234"/>
      <c r="T15" s="91"/>
      <c r="U15" s="92"/>
      <c r="V15" s="93"/>
      <c r="W15" s="236"/>
      <c r="X15" s="84">
        <f t="shared" si="9"/>
        <v>0</v>
      </c>
      <c r="Y15" s="238"/>
      <c r="Z15" s="94"/>
      <c r="AA15" s="95"/>
      <c r="AB15" s="85">
        <v>6</v>
      </c>
      <c r="AC15" s="53">
        <f t="shared" si="10"/>
        <v>6</v>
      </c>
      <c r="AD15" s="123">
        <f t="shared" si="11"/>
        <v>6</v>
      </c>
    </row>
    <row r="16" spans="1:32" x14ac:dyDescent="0.3">
      <c r="A16" s="134" t="s">
        <v>157</v>
      </c>
      <c r="B16" s="134">
        <v>2</v>
      </c>
      <c r="C16" s="170">
        <v>0</v>
      </c>
      <c r="D16" s="82">
        <v>11</v>
      </c>
      <c r="E16" s="96">
        <v>14</v>
      </c>
      <c r="F16" s="87">
        <v>15</v>
      </c>
      <c r="G16" s="88">
        <v>0</v>
      </c>
      <c r="H16" s="122" t="s">
        <v>159</v>
      </c>
      <c r="I16" s="89">
        <v>5</v>
      </c>
      <c r="J16" s="179"/>
      <c r="K16" s="179" t="s">
        <v>170</v>
      </c>
      <c r="L16" s="165"/>
      <c r="M16" s="228"/>
      <c r="N16" s="229"/>
      <c r="O16" s="90"/>
      <c r="P16" s="178"/>
      <c r="Q16" s="189"/>
      <c r="R16" s="232"/>
      <c r="S16" s="234"/>
      <c r="T16" s="91"/>
      <c r="U16" s="92"/>
      <c r="V16" s="93"/>
      <c r="W16" s="236"/>
      <c r="X16" s="84">
        <f t="shared" si="9"/>
        <v>0</v>
      </c>
      <c r="Y16" s="238"/>
      <c r="Z16" s="94"/>
      <c r="AA16" s="95"/>
      <c r="AB16" s="85">
        <v>6</v>
      </c>
      <c r="AC16" s="53">
        <f t="shared" si="10"/>
        <v>6</v>
      </c>
      <c r="AD16" s="123">
        <f t="shared" si="11"/>
        <v>6</v>
      </c>
    </row>
    <row r="17" spans="1:30" x14ac:dyDescent="0.3">
      <c r="A17" s="134" t="s">
        <v>157</v>
      </c>
      <c r="B17" s="134">
        <v>2</v>
      </c>
      <c r="C17" s="170">
        <v>0</v>
      </c>
      <c r="D17" s="82">
        <v>11</v>
      </c>
      <c r="E17" s="96">
        <v>14</v>
      </c>
      <c r="F17" s="87">
        <v>15</v>
      </c>
      <c r="G17" s="88">
        <v>0</v>
      </c>
      <c r="H17" s="122" t="s">
        <v>159</v>
      </c>
      <c r="I17" s="89">
        <v>5</v>
      </c>
      <c r="J17" s="179"/>
      <c r="K17" s="179" t="s">
        <v>170</v>
      </c>
      <c r="L17" s="165"/>
      <c r="M17" s="228"/>
      <c r="N17" s="229"/>
      <c r="O17" s="90"/>
      <c r="P17" s="178"/>
      <c r="Q17" s="189"/>
      <c r="R17" s="232"/>
      <c r="S17" s="234"/>
      <c r="T17" s="91"/>
      <c r="U17" s="92"/>
      <c r="V17" s="93"/>
      <c r="W17" s="236"/>
      <c r="X17" s="84">
        <f t="shared" si="9"/>
        <v>0</v>
      </c>
      <c r="Y17" s="238"/>
      <c r="Z17" s="94"/>
      <c r="AA17" s="95"/>
      <c r="AB17" s="85">
        <v>6</v>
      </c>
      <c r="AC17" s="53">
        <f t="shared" si="10"/>
        <v>6</v>
      </c>
      <c r="AD17" s="123">
        <f t="shared" si="11"/>
        <v>6</v>
      </c>
    </row>
    <row r="18" spans="1:30" x14ac:dyDescent="0.3">
      <c r="A18" s="134" t="s">
        <v>167</v>
      </c>
      <c r="B18" s="134">
        <v>2</v>
      </c>
      <c r="C18" s="170">
        <v>0</v>
      </c>
      <c r="D18" s="82">
        <v>11</v>
      </c>
      <c r="E18" s="96">
        <v>14</v>
      </c>
      <c r="F18" s="87">
        <v>15</v>
      </c>
      <c r="G18" s="88">
        <v>0</v>
      </c>
      <c r="H18" s="122" t="s">
        <v>171</v>
      </c>
      <c r="I18" s="89" t="s">
        <v>172</v>
      </c>
      <c r="J18" s="179"/>
      <c r="K18" s="180"/>
      <c r="L18" s="165"/>
      <c r="M18" s="228"/>
      <c r="N18" s="229"/>
      <c r="O18" s="90"/>
      <c r="P18" s="178">
        <v>60</v>
      </c>
      <c r="Q18" s="189"/>
      <c r="R18" s="232"/>
      <c r="S18" s="234"/>
      <c r="T18" s="91"/>
      <c r="U18" s="92"/>
      <c r="V18" s="93"/>
      <c r="W18" s="236"/>
      <c r="X18" s="84">
        <f t="shared" ref="X18" si="12">SUM(J18:V18)</f>
        <v>60</v>
      </c>
      <c r="Y18" s="238"/>
      <c r="Z18" s="94"/>
      <c r="AA18" s="95"/>
      <c r="AB18" s="85">
        <v>26</v>
      </c>
      <c r="AC18" s="53">
        <f t="shared" ref="AC18" si="13">SUM(AA18:AB18)-(X18+Y18)</f>
        <v>-34</v>
      </c>
      <c r="AD18" s="123">
        <f t="shared" ref="AD18" si="14">SMALL(AB18:AC18,1)+Z18</f>
        <v>-34</v>
      </c>
    </row>
  </sheetData>
  <sortState xmlns:xlrd2="http://schemas.microsoft.com/office/spreadsheetml/2017/richdata2" ref="A2:AD13">
    <sortCondition ref="B2:B13"/>
  </sortState>
  <conditionalFormatting sqref="G2:G18">
    <cfRule type="cellIs" dxfId="2" priority="1" operator="greaterThan">
      <formula>0</formula>
    </cfRule>
  </conditionalFormatting>
  <conditionalFormatting sqref="AD2:AD18">
    <cfRule type="cellIs" dxfId="1" priority="2" stopIfTrue="1" operator="lessThan">
      <formula>0.5</formula>
    </cfRule>
    <cfRule type="cellIs" dxfId="0" priority="3" operator="lessThan">
      <formula>0.5*AB2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6" t="s">
        <v>11</v>
      </c>
      <c r="I1" s="146" t="s">
        <v>100</v>
      </c>
      <c r="J1" s="146" t="s">
        <v>101</v>
      </c>
      <c r="K1" s="146" t="s">
        <v>102</v>
      </c>
      <c r="L1" s="4" t="s">
        <v>103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8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12</v>
      </c>
      <c r="H2" s="147">
        <f ca="1">RANDBETWEEN(1,3)+RANDBETWEEN(1,3)+RANDBETWEEN(1,3)+RANDBETWEEN(1,3)+RANDBETWEEN(1,3)+RANDBETWEEN(1,3)</f>
        <v>14</v>
      </c>
      <c r="I2" s="147">
        <f ca="1">RANDBETWEEN(1,3)+RANDBETWEEN(1,3)+RANDBETWEEN(1,3)+RANDBETWEEN(1,3)+RANDBETWEEN(1,3)+RANDBETWEEN(1,3)+RANDBETWEEN(1,3)</f>
        <v>14</v>
      </c>
      <c r="J2" s="147">
        <f ca="1">RANDBETWEEN(1,3)+RANDBETWEEN(1,3)+RANDBETWEEN(1,3)+RANDBETWEEN(1,3)+RANDBETWEEN(1,3)+RANDBETWEEN(1,3)+RANDBETWEEN(1,3)+RANDBETWEEN(1,3)</f>
        <v>13</v>
      </c>
      <c r="K2" s="147">
        <f ca="1">RANDBETWEEN(1,3)+RANDBETWEEN(1,3)+RANDBETWEEN(1,3)+RANDBETWEEN(1,3)+RANDBETWEEN(1,3)+RANDBETWEEN(1,3)+RANDBETWEEN(1,3)+RANDBETWEEN(1,3)+RANDBETWEEN(1,3)</f>
        <v>17</v>
      </c>
      <c r="L2" s="8">
        <f ca="1">RANDBETWEEN(1,3)+RANDBETWEEN(1,3)+RANDBETWEEN(1,3)+RANDBETWEEN(1,3)+RANDBETWEEN(1,3)+RANDBETWEEN(1,3)+RANDBETWEEN(1,3)+RANDBETWEEN(1,3)+RANDBETWEEN(1,3)+RANDBETWEEN(1,3)</f>
        <v>15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4</v>
      </c>
      <c r="D3" s="10">
        <f ca="1">RANDBETWEEN(1,4)+RANDBETWEEN(1,4)</f>
        <v>5</v>
      </c>
      <c r="E3" s="10">
        <f ca="1">RANDBETWEEN(1,4)+RANDBETWEEN(1,4)+RANDBETWEEN(1,4)</f>
        <v>6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12</v>
      </c>
      <c r="H3" s="148">
        <f ca="1">RANDBETWEEN(1,4)+RANDBETWEEN(1,4)+RANDBETWEEN(1,4)+RANDBETWEEN(1,4)+RANDBETWEEN(1,4)+RANDBETWEEN(1,4)</f>
        <v>20</v>
      </c>
      <c r="I3" s="148">
        <f ca="1">RANDBETWEEN(1,4)+RANDBETWEEN(1,4)+RANDBETWEEN(1,4)+RANDBETWEEN(1,4)+RANDBETWEEN(1,4)+RANDBETWEEN(1,4)+RANDBETWEEN(1,4)</f>
        <v>19</v>
      </c>
      <c r="J3" s="148">
        <f ca="1">RANDBETWEEN(1,4)+RANDBETWEEN(1,4)+RANDBETWEEN(1,4)+RANDBETWEEN(1,4)+RANDBETWEEN(1,4)+RANDBETWEEN(1,4)+RANDBETWEEN(1,4)+RANDBETWEEN(1,4)</f>
        <v>17</v>
      </c>
      <c r="K3" s="148">
        <f ca="1">RANDBETWEEN(1,4)+RANDBETWEEN(1,4)+RANDBETWEEN(1,4)+RANDBETWEEN(1,4)+RANDBETWEEN(1,4)+RANDBETWEEN(1,4)+RANDBETWEEN(1,4)+RANDBETWEEN(1,4)+RANDBETWEEN(1,4)</f>
        <v>27</v>
      </c>
      <c r="L3" s="11">
        <f ca="1">RANDBETWEEN(1,4)+RANDBETWEEN(1,4)+RANDBETWEEN(1,4)+RANDBETWEEN(1,4)+RANDBETWEEN(1,4)+RANDBETWEEN(1,4)+RANDBETWEEN(1,4)+RANDBETWEEN(1,4)+RANDBETWEEN(1,4)+RANDBETWEEN(1,4)</f>
        <v>25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5</v>
      </c>
      <c r="D4" s="10">
        <f ca="1">RANDBETWEEN(1,6)+RANDBETWEEN(1,6)</f>
        <v>2</v>
      </c>
      <c r="E4" s="10">
        <f ca="1">RANDBETWEEN(1,6)+RANDBETWEEN(1,6)+RANDBETWEEN(1,6)</f>
        <v>7</v>
      </c>
      <c r="F4" s="10">
        <f ca="1">RANDBETWEEN(1,6)+RANDBETWEEN(1,6)+RANDBETWEEN(1,6)+RANDBETWEEN(1,6)</f>
        <v>18</v>
      </c>
      <c r="G4" s="10">
        <f ca="1">RANDBETWEEN(1,6)+RANDBETWEEN(1,6)+RANDBETWEEN(1,6)+RANDBETWEEN(1,6)+RANDBETWEEN(1,6)</f>
        <v>12</v>
      </c>
      <c r="H4" s="148">
        <f ca="1">RANDBETWEEN(1,6)+RANDBETWEEN(1,6)+RANDBETWEEN(1,6)+RANDBETWEEN(1,6)+RANDBETWEEN(1,6)+RANDBETWEEN(1,6)</f>
        <v>16</v>
      </c>
      <c r="I4" s="148">
        <f ca="1">RANDBETWEEN(1,6)+RANDBETWEEN(1,6)+RANDBETWEEN(1,6)+RANDBETWEEN(1,6)+RANDBETWEEN(1,6)+RANDBETWEEN(1,6)+RANDBETWEEN(1,6)</f>
        <v>29</v>
      </c>
      <c r="J4" s="148">
        <f ca="1">RANDBETWEEN(1,6)+RANDBETWEEN(1,6)+RANDBETWEEN(1,6)+RANDBETWEEN(1,6)+RANDBETWEEN(1,6)+RANDBETWEEN(1,6)+RANDBETWEEN(1,6)+RANDBETWEEN(1,6)</f>
        <v>26</v>
      </c>
      <c r="K4" s="148">
        <f ca="1">RANDBETWEEN(1,6)+RANDBETWEEN(1,6)+RANDBETWEEN(1,6)+RANDBETWEEN(1,6)+RANDBETWEEN(1,6)+RANDBETWEEN(1,6)+RANDBETWEEN(1,6)+RANDBETWEEN(1,6)+RANDBETWEEN(1,6)</f>
        <v>25</v>
      </c>
      <c r="L4" s="11">
        <f ca="1">RANDBETWEEN(1,6)+RANDBETWEEN(1,6)+RANDBETWEEN(1,6)+RANDBETWEEN(1,6)+RANDBETWEEN(1,6)+RANDBETWEEN(1,6)+RANDBETWEEN(1,6)+RANDBETWEEN(1,6)+RANDBETWEEN(1,6)+RANDBETWEEN(1,6)</f>
        <v>33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2</v>
      </c>
      <c r="D5" s="10">
        <f ca="1">RANDBETWEEN(1,8)+RANDBETWEEN(1,8)</f>
        <v>8</v>
      </c>
      <c r="E5" s="10">
        <f ca="1">RANDBETWEEN(1,8)+RANDBETWEEN(1,8)+RANDBETWEEN(1,8)</f>
        <v>9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19</v>
      </c>
      <c r="H5" s="148">
        <f ca="1">RANDBETWEEN(1,8)+RANDBETWEEN(1,8)+RANDBETWEEN(1,8)+RANDBETWEEN(1,8)+RANDBETWEEN(1,8)+RANDBETWEEN(1,8)</f>
        <v>24</v>
      </c>
      <c r="I5" s="148">
        <f ca="1">RANDBETWEEN(1,8)+RANDBETWEEN(1,8)+RANDBETWEEN(1,8)+RANDBETWEEN(1,8)+RANDBETWEEN(1,8)+RANDBETWEEN(1,8)+RANDBETWEEN(1,8)</f>
        <v>44</v>
      </c>
      <c r="J5" s="148">
        <f ca="1">RANDBETWEEN(1,8)+RANDBETWEEN(1,8)+RANDBETWEEN(1,8)+RANDBETWEEN(1,8)+RANDBETWEEN(1,8)+RANDBETWEEN(1,8)+RANDBETWEEN(1,8)+RANDBETWEEN(1,8)</f>
        <v>39</v>
      </c>
      <c r="K5" s="148">
        <f ca="1">RANDBETWEEN(1,8)+RANDBETWEEN(1,8)+RANDBETWEEN(1,8)+RANDBETWEEN(1,8)+RANDBETWEEN(1,8)+RANDBETWEEN(1,8)+RANDBETWEEN(1,8)+RANDBETWEEN(1,8)+RANDBETWEEN(1,8)</f>
        <v>47</v>
      </c>
      <c r="L5" s="11">
        <f ca="1">RANDBETWEEN(1,8)+RANDBETWEEN(1,8)+RANDBETWEEN(1,8)+RANDBETWEEN(1,8)+RANDBETWEEN(1,8)+RANDBETWEEN(1,8)+RANDBETWEEN(1,8)+RANDBETWEEN(1,8)+RANDBETWEEN(1,8)+RANDBETWEEN(1,8)</f>
        <v>46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9</v>
      </c>
      <c r="D6" s="10">
        <f ca="1">RANDBETWEEN(1,10)+RANDBETWEEN(1,10)</f>
        <v>8</v>
      </c>
      <c r="E6" s="10">
        <f ca="1">RANDBETWEEN(1,10)+RANDBETWEEN(1,10)+RANDBETWEEN(1,10)</f>
        <v>26</v>
      </c>
      <c r="F6" s="10">
        <f ca="1">RANDBETWEEN(1,10)+RANDBETWEEN(1,10)+RANDBETWEEN(1,10)+RANDBETWEEN(1,10)</f>
        <v>18</v>
      </c>
      <c r="G6" s="10">
        <f ca="1">RANDBETWEEN(1,10)+RANDBETWEEN(1,10)+RANDBETWEEN(1,10)+RANDBETWEEN(1,10)+RANDBETWEEN(1,10)</f>
        <v>42</v>
      </c>
      <c r="H6" s="148">
        <f ca="1">RANDBETWEEN(1,10)+RANDBETWEEN(1,10)+RANDBETWEEN(1,10)+RANDBETWEEN(1,10)+RANDBETWEEN(1,10)+RANDBETWEEN(1,10)</f>
        <v>21</v>
      </c>
      <c r="I6" s="148">
        <f ca="1">RANDBETWEEN(1,10)+RANDBETWEEN(1,10)+RANDBETWEEN(1,10)+RANDBETWEEN(1,10)+RANDBETWEEN(1,10)+RANDBETWEEN(1,10)+RANDBETWEEN(1,10)</f>
        <v>38</v>
      </c>
      <c r="J6" s="148">
        <f ca="1">RANDBETWEEN(1,10)+RANDBETWEEN(1,10)+RANDBETWEEN(1,10)+RANDBETWEEN(1,10)+RANDBETWEEN(1,10)+RANDBETWEEN(1,10)+RANDBETWEEN(1,10)+RANDBETWEEN(1,10)</f>
        <v>51</v>
      </c>
      <c r="K6" s="148">
        <f ca="1">RANDBETWEEN(1,10)+RANDBETWEEN(1,10)+RANDBETWEEN(1,10)+RANDBETWEEN(1,10)+RANDBETWEEN(1,10)+RANDBETWEEN(1,10)+RANDBETWEEN(1,10)+RANDBETWEEN(1,10)+RANDBETWEEN(1,10)</f>
        <v>40</v>
      </c>
      <c r="L6" s="11">
        <f ca="1">RANDBETWEEN(1,10)+RANDBETWEEN(1,10)+RANDBETWEEN(1,10)+RANDBETWEEN(1,10)+RANDBETWEEN(1,10)+RANDBETWEEN(1,10)+RANDBETWEEN(1,10)+RANDBETWEEN(1,10)+RANDBETWEEN(1,10)+RANDBETWEEN(1,10)</f>
        <v>65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9</v>
      </c>
      <c r="D7" s="10">
        <f ca="1">RANDBETWEEN(1,12)+RANDBETWEEN(1,12)</f>
        <v>8</v>
      </c>
      <c r="E7" s="10">
        <f ca="1">RANDBETWEEN(1,12)+RANDBETWEEN(1,12)+RANDBETWEEN(1,12)</f>
        <v>19</v>
      </c>
      <c r="F7" s="10">
        <f ca="1">RANDBETWEEN(1,12)+RANDBETWEEN(1,12)+RANDBETWEEN(1,12)+RANDBETWEEN(1,12)</f>
        <v>26</v>
      </c>
      <c r="G7" s="10">
        <f ca="1">RANDBETWEEN(1,12)+RANDBETWEEN(1,12)+RANDBETWEEN(1,12)+RANDBETWEEN(1,12)+RANDBETWEEN(1,12)</f>
        <v>30</v>
      </c>
      <c r="H7" s="148">
        <f ca="1">RANDBETWEEN(1,12)+RANDBETWEEN(1,12)+RANDBETWEEN(1,12)+RANDBETWEEN(1,12)+RANDBETWEEN(1,12)+RANDBETWEEN(1,12)</f>
        <v>46</v>
      </c>
      <c r="I7" s="148">
        <f ca="1">RANDBETWEEN(1,12)+RANDBETWEEN(1,12)+RANDBETWEEN(1,12)+RANDBETWEEN(1,12)+RANDBETWEEN(1,12)+RANDBETWEEN(1,12)+RANDBETWEEN(1,12)</f>
        <v>60</v>
      </c>
      <c r="J7" s="148">
        <f ca="1">RANDBETWEEN(1,12)+RANDBETWEEN(1,12)+RANDBETWEEN(1,12)+RANDBETWEEN(1,12)+RANDBETWEEN(1,12)+RANDBETWEEN(1,12)+RANDBETWEEN(1,12)+RANDBETWEEN(1,12)</f>
        <v>71</v>
      </c>
      <c r="K7" s="148">
        <f ca="1">RANDBETWEEN(1,12)+RANDBETWEEN(1,12)+RANDBETWEEN(1,12)+RANDBETWEEN(1,12)+RANDBETWEEN(1,12)+RANDBETWEEN(1,12)+RANDBETWEEN(1,12)+RANDBETWEEN(1,12)+RANDBETWEEN(1,12)</f>
        <v>52</v>
      </c>
      <c r="L7" s="11">
        <f ca="1">RANDBETWEEN(1,12)+RANDBETWEEN(1,12)+RANDBETWEEN(1,12)+RANDBETWEEN(1,12)+RANDBETWEEN(1,12)+RANDBETWEEN(1,12)+RANDBETWEEN(1,12)+RANDBETWEEN(1,12)+RANDBETWEEN(1,12)+RANDBETWEEN(1,12)</f>
        <v>74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16</v>
      </c>
      <c r="D8" s="10">
        <f ca="1">RANDBETWEEN(1,20)+RANDBETWEEN(1,20)</f>
        <v>20</v>
      </c>
      <c r="E8" s="10">
        <f ca="1">RANDBETWEEN(1,20)+RANDBETWEEN(1,20)+RANDBETWEEN(1,20)</f>
        <v>50</v>
      </c>
      <c r="F8" s="10">
        <f ca="1">RANDBETWEEN(1,20)+RANDBETWEEN(1,20)+RANDBETWEEN(1,20)+RANDBETWEEN(1,20)</f>
        <v>21</v>
      </c>
      <c r="G8" s="10">
        <f ca="1">RANDBETWEEN(1,20)+RANDBETWEEN(1,20)+RANDBETWEEN(1,20)+RANDBETWEEN(1,20)+RANDBETWEEN(1,20)</f>
        <v>60</v>
      </c>
      <c r="H8" s="148">
        <f ca="1">RANDBETWEEN(1,20)+RANDBETWEEN(1,20)+RANDBETWEEN(1,20)+RANDBETWEEN(1,20)+RANDBETWEEN(1,20)+RANDBETWEEN(1,20)</f>
        <v>48</v>
      </c>
      <c r="I8" s="148">
        <f ca="1">RANDBETWEEN(1,20)+RANDBETWEEN(1,20)+RANDBETWEEN(1,20)+RANDBETWEEN(1,20)+RANDBETWEEN(1,20)+RANDBETWEEN(1,20)+RANDBETWEEN(1,20)</f>
        <v>73</v>
      </c>
      <c r="J8" s="148">
        <f ca="1">RANDBETWEEN(1,20)+RANDBETWEEN(1,20)+RANDBETWEEN(1,20)+RANDBETWEEN(1,20)+RANDBETWEEN(1,20)+RANDBETWEEN(1,20)+RANDBETWEEN(1,20)+RANDBETWEEN(1,20)</f>
        <v>56</v>
      </c>
      <c r="K8" s="148">
        <f ca="1">RANDBETWEEN(1,20)+RANDBETWEEN(1,20)+RANDBETWEEN(1,20)+RANDBETWEEN(1,20)+RANDBETWEEN(1,20)+RANDBETWEEN(1,20)+RANDBETWEEN(1,20)+RANDBETWEEN(1,20)+RANDBETWEEN(1,20)</f>
        <v>112</v>
      </c>
      <c r="L8" s="11">
        <f ca="1">RANDBETWEEN(1,20)+RANDBETWEEN(1,20)+RANDBETWEEN(1,20)+RANDBETWEEN(1,20)+RANDBETWEEN(1,20)+RANDBETWEEN(1,20)+RANDBETWEEN(1,20)+RANDBETWEEN(1,20)+RANDBETWEEN(1,20)+RANDBETWEEN(1,20)</f>
        <v>108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17</v>
      </c>
      <c r="D9" s="13">
        <f ca="1">RANDBETWEEN(1,100)+RANDBETWEEN(1,100)</f>
        <v>38</v>
      </c>
      <c r="E9" s="13">
        <f ca="1">RANDBETWEEN(1,100)+RANDBETWEEN(1,100)+RANDBETWEEN(1,100)</f>
        <v>117</v>
      </c>
      <c r="F9" s="13">
        <f ca="1">RANDBETWEEN(1,100)+RANDBETWEEN(1,100)+RANDBETWEEN(1,100)+RANDBETWEEN(1,100)</f>
        <v>161</v>
      </c>
      <c r="G9" s="13">
        <f ca="1">RANDBETWEEN(1,100)+RANDBETWEEN(1,100)+RANDBETWEEN(1,100)+RANDBETWEEN(1,100)+RANDBETWEEN(1,100)</f>
        <v>216</v>
      </c>
      <c r="H9" s="149">
        <f ca="1">RANDBETWEEN(1,100)+RANDBETWEEN(1,100)+RANDBETWEEN(1,100)+RANDBETWEEN(1,100)+RANDBETWEEN(1,100)+RANDBETWEEN(1,100)</f>
        <v>159</v>
      </c>
      <c r="I9" s="149">
        <f ca="1">RANDBETWEEN(1,100)+RANDBETWEEN(1,100)+RANDBETWEEN(1,100)+RANDBETWEEN(1,100)+RANDBETWEEN(1,100)+RANDBETWEEN(1,100)+RANDBETWEEN(1,100)</f>
        <v>362</v>
      </c>
      <c r="J9" s="149">
        <f ca="1">RANDBETWEEN(1,100)+RANDBETWEEN(1,100)+RANDBETWEEN(1,100)+RANDBETWEEN(1,100)+RANDBETWEEN(1,100)+RANDBETWEEN(1,100)+RANDBETWEEN(1,100)+RANDBETWEEN(1,100)</f>
        <v>475</v>
      </c>
      <c r="K9" s="149">
        <f ca="1">RANDBETWEEN(1,100)+RANDBETWEEN(1,100)+RANDBETWEEN(1,100)+RANDBETWEEN(1,100)+RANDBETWEEN(1,100)+RANDBETWEEN(1,100)+RANDBETWEEN(1,100)+RANDBETWEEN(1,100)+RANDBETWEEN(1,100)</f>
        <v>657</v>
      </c>
      <c r="L9" s="14">
        <f ca="1">RANDBETWEEN(1,100)+RANDBETWEEN(1,100)+RANDBETWEEN(1,100)+RANDBETWEEN(1,100)+RANDBETWEEN(1,100)+RANDBETWEEN(1,100)+RANDBETWEEN(1,100)+RANDBETWEEN(1,100)+RANDBETWEEN(1,100)+RANDBETWEEN(1,100)</f>
        <v>422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  <c r="K26" s="5">
        <v>3</v>
      </c>
    </row>
    <row r="27" spans="1:26" x14ac:dyDescent="0.3">
      <c r="A27" s="1"/>
      <c r="C27" s="1"/>
      <c r="D27" s="1"/>
      <c r="E27" s="1"/>
      <c r="F27" s="1"/>
      <c r="X27" s="51"/>
      <c r="Y27" s="51"/>
      <c r="Z27" s="51"/>
    </row>
    <row r="28" spans="1:26" x14ac:dyDescent="0.3">
      <c r="A28" s="1"/>
      <c r="C28" s="1"/>
      <c r="D28" s="1"/>
      <c r="E28" s="1"/>
      <c r="F28" s="1"/>
      <c r="X28" s="51"/>
      <c r="Y28" s="51"/>
      <c r="Z28" s="51"/>
    </row>
    <row r="29" spans="1:26" x14ac:dyDescent="0.3">
      <c r="A29" s="1"/>
      <c r="C29" s="1"/>
      <c r="D29" s="1"/>
      <c r="E29" s="1"/>
      <c r="F29" s="1"/>
      <c r="U29" s="51"/>
      <c r="V29" s="51"/>
      <c r="W29" s="51"/>
      <c r="X29" s="51"/>
      <c r="Y29" s="51"/>
      <c r="Z29" s="51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2025-03-14T00:37:37Z</dcterms:modified>
</cp:coreProperties>
</file>