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AEEFEE6B-3E7E-4792-9A14-6C73339832D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J3" i="7" l="1"/>
  <c r="K3" i="7" s="1"/>
  <c r="D7" i="1" l="1"/>
  <c r="E7" i="1" s="1"/>
  <c r="D11" i="1"/>
  <c r="D6" i="1"/>
  <c r="D5" i="1"/>
  <c r="D4" i="1"/>
  <c r="D3" i="1"/>
  <c r="D2" i="1"/>
  <c r="I8" i="10" l="1"/>
  <c r="E11" i="1" l="1"/>
  <c r="V6" i="5" l="1"/>
  <c r="AA6" i="5" s="1"/>
  <c r="AB6" i="5" s="1"/>
  <c r="J14" i="10" l="1"/>
  <c r="K14" i="10" s="1"/>
  <c r="M14" i="10" s="1"/>
  <c r="J13" i="10"/>
  <c r="K13" i="10" s="1"/>
  <c r="M13" i="10" s="1"/>
  <c r="V10" i="5"/>
  <c r="AA10" i="5" s="1"/>
  <c r="AB10" i="5" s="1"/>
  <c r="V8" i="5" l="1"/>
  <c r="V7" i="5"/>
  <c r="J2" i="7" l="1"/>
  <c r="K2" i="7" s="1"/>
  <c r="D7" i="7" l="1"/>
  <c r="E7" i="7" s="1"/>
  <c r="K3" i="9" l="1"/>
  <c r="N3" i="9" s="1"/>
  <c r="J3" i="9"/>
  <c r="L3" i="9" l="1"/>
  <c r="J2" i="9"/>
  <c r="K2" i="9"/>
  <c r="L2" i="9" l="1"/>
  <c r="J9" i="10" l="1"/>
  <c r="K9" i="10" s="1"/>
  <c r="M9" i="10" s="1"/>
  <c r="V4" i="5" l="1"/>
  <c r="AA4" i="5" s="1"/>
  <c r="AB4" i="5" s="1"/>
  <c r="V2" i="5"/>
  <c r="AA2" i="5" s="1"/>
  <c r="AB2" i="5" s="1"/>
  <c r="E5" i="1" l="1"/>
  <c r="E2" i="1"/>
  <c r="E3" i="1"/>
  <c r="E6" i="1"/>
  <c r="N2" i="9" l="1"/>
  <c r="J8" i="10" l="1"/>
  <c r="K8" i="10" s="1"/>
  <c r="M8" i="10" s="1"/>
  <c r="E4" i="1"/>
  <c r="D4" i="7" l="1"/>
  <c r="E4" i="7" s="1"/>
  <c r="J4" i="9" l="1"/>
  <c r="D3" i="7" l="1"/>
  <c r="E3" i="7" s="1"/>
  <c r="D2" i="7"/>
  <c r="E2" i="7" s="1"/>
  <c r="I9" i="1" l="1"/>
  <c r="M6" i="1"/>
  <c r="K4" i="9" l="1"/>
  <c r="N4" i="9" s="1"/>
  <c r="L4" i="9" l="1"/>
  <c r="AA7" i="5"/>
  <c r="AB7" i="5" s="1"/>
  <c r="AA8" i="5"/>
  <c r="AB8" i="5" s="1"/>
  <c r="V5" i="5"/>
  <c r="AA5" i="5" s="1"/>
  <c r="AB5" i="5" s="1"/>
  <c r="D5" i="7" l="1"/>
  <c r="E5" i="7" s="1"/>
  <c r="D6" i="7" l="1"/>
  <c r="E6" i="7" s="1"/>
  <c r="J3" i="10" l="1"/>
  <c r="K3" i="10" s="1"/>
  <c r="M3" i="10" s="1"/>
  <c r="D4" i="4" l="1"/>
  <c r="J2" i="10" l="1"/>
  <c r="K2" i="10" s="1"/>
  <c r="M2" i="10" s="1"/>
  <c r="J11" i="10" l="1"/>
  <c r="K11" i="10" s="1"/>
  <c r="M11" i="10" s="1"/>
  <c r="J10" i="10"/>
  <c r="K10" i="10" s="1"/>
  <c r="M10" i="10" s="1"/>
  <c r="J7" i="10"/>
  <c r="K7" i="10" s="1"/>
  <c r="M7" i="10" s="1"/>
  <c r="J6" i="10"/>
  <c r="K6" i="10" s="1"/>
  <c r="M6" i="10" s="1"/>
  <c r="I8" i="1" l="1"/>
  <c r="V3" i="5" l="1"/>
  <c r="AA3" i="5" s="1"/>
  <c r="AB3" i="5" s="1"/>
  <c r="H6" i="4" l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C4" i="4"/>
  <c r="H3" i="4"/>
  <c r="G3" i="4"/>
  <c r="F3" i="4"/>
  <c r="E3" i="4"/>
  <c r="D3" i="4"/>
  <c r="C3" i="4"/>
  <c r="H2" i="4"/>
  <c r="G2" i="4"/>
  <c r="F2" i="4"/>
  <c r="E2" i="4"/>
  <c r="D2" i="4"/>
  <c r="C2" i="4"/>
  <c r="I10" i="1"/>
  <c r="M9" i="1" l="1"/>
  <c r="I11" i="1"/>
  <c r="M10" i="1" s="1"/>
  <c r="M11" i="1"/>
  <c r="M7" i="1" l="1"/>
  <c r="M5" i="1"/>
  <c r="M13" i="1" s="1"/>
</calcChain>
</file>

<file path=xl/sharedStrings.xml><?xml version="1.0" encoding="utf-8"?>
<sst xmlns="http://schemas.openxmlformats.org/spreadsheetml/2006/main" count="261" uniqueCount="137">
  <si>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</si>
  <si>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</si>
  <si>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</si>
  <si>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</si>
  <si>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</si>
  <si>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</si>
  <si>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</si>
  <si>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</si>
  <si>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</si>
  <si>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</si>
  <si>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</si>
  <si>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</si>
  <si>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</si>
  <si>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</si>
  <si>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</si>
  <si>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</si>
  <si>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</si>
  <si>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</si>
  <si>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</si>
  <si>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</si>
  <si>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</si>
  <si>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</si>
  <si>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</si>
  <si>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</si>
  <si>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</si>
  <si>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</si>
  <si>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</si>
  <si>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</si>
  <si>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</si>
  <si>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</si>
  <si>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</si>
  <si>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</si>
  <si>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</si>
  <si>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</si>
  <si>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</si>
  <si>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</si>
  <si>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</si>
  <si>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</si>
  <si>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</si>
  <si>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</si>
  <si>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</si>
  <si>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Save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</si>
  <si>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</si>
  <si>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</si>
  <si>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</si>
  <si>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</si>
  <si>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</si>
  <si>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</si>
  <si>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</si>
  <si>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</si>
  <si>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</si>
  <si>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</si>
  <si>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</si>
  <si>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</si>
  <si>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</si>
  <si>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</si>
  <si>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</si>
  <si>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</si>
  <si>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</si>
  <si>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</si>
  <si>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</si>
  <si>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</si>
  <si>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</si>
  <si>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</si>
  <si>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</si>
  <si>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</si>
  <si>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</si>
  <si>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</si>
  <si>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</si>
  <si>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</si>
  <si>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</si>
  <si>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</si>
  <si>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</si>
  <si>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</si>
  <si>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</si>
  <si>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</si>
  <si>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</si>
  <si>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</si>
  <si>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</si>
  <si>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</si>
  <si>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</si>
  <si>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</si>
  <si>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</si>
  <si>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</si>
  <si>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</si>
  <si>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</si>
  <si>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</si>
  <si>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</si>
  <si>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</si>
  <si>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</si>
  <si>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</si>
  <si>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</si>
  <si>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</si>
  <si>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</si>
  <si>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</si>
  <si>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</si>
  <si>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</si>
  <si>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</si>
  <si>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</si>
  <si>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Listen</t>
  </si>
  <si>
    <t>Spot</t>
  </si>
  <si>
    <t>Avg. ECL/CR</t>
  </si>
  <si>
    <t>20’</t>
  </si>
  <si>
    <t>Imm</t>
  </si>
  <si>
    <t>Barkley</t>
  </si>
  <si>
    <t>Elsabet</t>
  </si>
  <si>
    <t>Larissa</t>
  </si>
  <si>
    <t>Saradette</t>
  </si>
  <si>
    <t xml:space="preserve"> </t>
  </si>
  <si>
    <t>Hound Archon</t>
  </si>
  <si>
    <t>Favored Soul</t>
  </si>
  <si>
    <t>Rogue</t>
  </si>
  <si>
    <t>BelDamon</t>
  </si>
  <si>
    <t>Warlock</t>
  </si>
  <si>
    <t>Protection from Evil</t>
  </si>
  <si>
    <t>Check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</si>
  <si>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</si>
  <si>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t>wounded ogre 1</t>
  </si>
  <si>
    <t>wounded ogre</t>
  </si>
  <si>
    <t>wounded ogre 2</t>
  </si>
  <si>
    <t>40’</t>
  </si>
  <si>
    <t>Greatclub</t>
  </si>
  <si>
    <t>Grapple</t>
  </si>
  <si>
    <t>Longspear</t>
  </si>
  <si>
    <t>2d8+7</t>
  </si>
  <si>
    <t>1d10+7</t>
  </si>
  <si>
    <t>Climb</t>
  </si>
  <si>
    <t>wounded ogres</t>
  </si>
  <si>
    <t>Paladin-Cleric</t>
  </si>
  <si>
    <t>MMI I: 199</t>
  </si>
  <si>
    <t>Factotum</t>
  </si>
  <si>
    <t>PJ</t>
  </si>
  <si>
    <t>Endure Elements</t>
  </si>
  <si>
    <t>Charisma</t>
  </si>
  <si>
    <t>K: Nature</t>
  </si>
  <si>
    <t>Protection Devotion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</si>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</sst>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rgb="FFFF0000"/>
      <name val="Times New Roman"/>
      <family val="1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</cellStyleXfs>
  <cellXfs count="20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8" borderId="47" xfId="0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5" fillId="28" borderId="51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4" fillId="27" borderId="31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15" fillId="19" borderId="51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</cellXfs>
  <cellStyles count="13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90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FFFF"/>
      <color rgb="FF0033CC"/>
      <color rgb="FFFF00FF"/>
      <color rgb="FFFF6600"/>
      <color rgb="FF00CCFF"/>
      <color rgb="FFFF9900"/>
      <color rgb="FF663300"/>
      <color rgb="FFFF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21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26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20</c:v>
                </c:pt>
                <c:pt idx="4">
                  <c:v>21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29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42</c:v>
                </c:pt>
                <c:pt idx="3">
                  <c:v>41</c:v>
                </c:pt>
                <c:pt idx="4">
                  <c:v>56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23</c:v>
                </c:pt>
                <c:pt idx="4">
                  <c:v>14</c:v>
                </c:pt>
                <c:pt idx="5">
                  <c:v>17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19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29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14</c:v>
                </c:pt>
                <c:pt idx="3">
                  <c:v>34</c:v>
                </c:pt>
                <c:pt idx="4">
                  <c:v>26</c:v>
                </c:pt>
                <c:pt idx="5">
                  <c:v>37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21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26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20</c:v>
                </c:pt>
                <c:pt idx="4">
                  <c:v>21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1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29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7</c:v>
                </c:pt>
                <c:pt idx="1">
                  <c:v>20</c:v>
                </c:pt>
                <c:pt idx="2">
                  <c:v>42</c:v>
                </c:pt>
                <c:pt idx="3">
                  <c:v>41</c:v>
                </c:pt>
                <c:pt idx="4">
                  <c:v>56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85724</xdr:colOff>
      <xdr:row>0</xdr:row>
      <xdr:rowOff>66675</xdr:rowOff>
    </xdr:from>
    <xdr:to>
      <xdr:col>15</xdr:col>
      <xdr:colOff>219075</xdr:colOff>
      <xdr:row>16</xdr:row>
      <xdr:rowOff>39017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showGridLines="0" tabSelected="1" zoomScaleNormal="100" workbookViewId="0"/>
  </sheetViews>
  <sheetFormatPr defaultRowHeight="15.6" x14ac:dyDescent="0.3"/>
  <cols>
    <col min="1" max="1" width="13" style="44" bestFit="1" customWidth="1"/>
    <col min="2" max="2" width="6.296875" style="49" bestFit="1" customWidth="1"/>
    <col min="3" max="3" width="8.5" style="49" bestFit="1" customWidth="1"/>
    <col min="4" max="4" width="4.296875" style="49" bestFit="1" customWidth="1"/>
    <col min="5" max="5" width="8.3984375" style="49" bestFit="1" customWidth="1"/>
    <col min="6" max="6" width="5.69921875" style="49" bestFit="1" customWidth="1"/>
    <col min="7" max="7" width="4.19921875" style="44" customWidth="1"/>
    <col min="8" max="8" width="14.09765625" style="44" bestFit="1" customWidth="1"/>
    <col min="9" max="9" width="4.8984375" style="44" bestFit="1" customWidth="1"/>
    <col min="10" max="10" width="16.69921875" style="44" bestFit="1" customWidth="1"/>
    <col min="11" max="11" width="1.3984375" style="44" bestFit="1" customWidth="1"/>
    <col min="12" max="12" width="19.59765625" style="44" bestFit="1" customWidth="1"/>
    <col min="13" max="13" width="3.69921875" style="44" bestFit="1" customWidth="1"/>
    <col min="14" max="14" width="10.59765625" style="44" bestFit="1" customWidth="1"/>
    <col min="15" max="15" width="13" style="44" bestFit="1" customWidth="1"/>
    <col min="16" max="16384" width="8.796875" style="44"/>
  </cols>
  <sheetData>
    <row r="1" spans="1:14" s="39" customFormat="1" ht="31.8" thickBo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H1" s="40" t="s">
        <v>21</v>
      </c>
      <c r="I1" s="40"/>
      <c r="J1" s="40"/>
      <c r="K1" s="40"/>
      <c r="L1" s="40" t="s">
        <v>84</v>
      </c>
      <c r="M1" s="40"/>
      <c r="N1" s="40"/>
    </row>
    <row r="2" spans="1:14" ht="16.8" thickTop="1" thickBot="1" x14ac:dyDescent="0.35">
      <c r="A2" s="76" t="s">
        <v>106</v>
      </c>
      <c r="B2" s="76">
        <v>1</v>
      </c>
      <c r="C2" s="45">
        <v>3</v>
      </c>
      <c r="D2" s="46">
        <f t="shared" ref="D2:D6" ca="1" si="0">RANDBETWEEN(1,20)</f>
        <v>14</v>
      </c>
      <c r="E2" s="45">
        <f t="shared" ref="E2:E6" ca="1" si="1">SUM(C2:D2)</f>
        <v>17</v>
      </c>
      <c r="F2" s="45" t="s">
        <v>102</v>
      </c>
      <c r="H2" s="77" t="s">
        <v>0</v>
      </c>
      <c r="I2" s="78" t="s">
        <v>22</v>
      </c>
      <c r="J2" s="79" t="s">
        <v>23</v>
      </c>
      <c r="L2" s="146" t="s">
        <v>0</v>
      </c>
      <c r="M2" s="147" t="s">
        <v>85</v>
      </c>
      <c r="N2" s="148" t="s">
        <v>67</v>
      </c>
    </row>
    <row r="3" spans="1:14" x14ac:dyDescent="0.3">
      <c r="A3" s="76" t="s">
        <v>105</v>
      </c>
      <c r="B3" s="76">
        <v>1</v>
      </c>
      <c r="C3" s="45">
        <v>4</v>
      </c>
      <c r="D3" s="46">
        <f t="shared" ca="1" si="0"/>
        <v>17</v>
      </c>
      <c r="E3" s="45">
        <f t="shared" ca="1" si="1"/>
        <v>21</v>
      </c>
      <c r="F3" s="45" t="s">
        <v>6</v>
      </c>
      <c r="H3" s="80" t="s">
        <v>104</v>
      </c>
      <c r="I3" s="76">
        <v>2</v>
      </c>
      <c r="J3" s="81" t="s">
        <v>109</v>
      </c>
      <c r="L3" s="149" t="s">
        <v>117</v>
      </c>
      <c r="M3" s="132">
        <v>3</v>
      </c>
      <c r="N3" s="150" t="s">
        <v>129</v>
      </c>
    </row>
    <row r="4" spans="1:14" ht="16.2" thickBot="1" x14ac:dyDescent="0.35">
      <c r="A4" s="76" t="s">
        <v>107</v>
      </c>
      <c r="B4" s="76">
        <v>1</v>
      </c>
      <c r="C4" s="45">
        <v>1</v>
      </c>
      <c r="D4" s="46">
        <f t="shared" ca="1" si="0"/>
        <v>11</v>
      </c>
      <c r="E4" s="45">
        <f t="shared" ca="1" si="1"/>
        <v>12</v>
      </c>
      <c r="F4" s="45" t="s">
        <v>102</v>
      </c>
      <c r="H4" s="196" t="s">
        <v>131</v>
      </c>
      <c r="I4" s="66">
        <v>3</v>
      </c>
      <c r="J4" s="197" t="s">
        <v>130</v>
      </c>
      <c r="L4" s="151" t="s">
        <v>119</v>
      </c>
      <c r="M4" s="152">
        <v>3</v>
      </c>
      <c r="N4" s="153" t="s">
        <v>129</v>
      </c>
    </row>
    <row r="5" spans="1:14" x14ac:dyDescent="0.3">
      <c r="A5" s="132" t="s">
        <v>127</v>
      </c>
      <c r="B5" s="132">
        <v>2</v>
      </c>
      <c r="C5" s="45">
        <v>-1</v>
      </c>
      <c r="D5" s="46">
        <f t="shared" ca="1" si="0"/>
        <v>13</v>
      </c>
      <c r="E5" s="45">
        <f t="shared" ca="1" si="1"/>
        <v>12</v>
      </c>
      <c r="F5" s="45" t="s">
        <v>120</v>
      </c>
      <c r="H5" s="80" t="s">
        <v>105</v>
      </c>
      <c r="I5" s="76">
        <v>2</v>
      </c>
      <c r="J5" s="81" t="s">
        <v>110</v>
      </c>
      <c r="L5" s="154" t="s">
        <v>24</v>
      </c>
      <c r="M5" s="155">
        <f>SUM(M3:M4)</f>
        <v>6</v>
      </c>
      <c r="N5" s="150"/>
    </row>
    <row r="6" spans="1:14" x14ac:dyDescent="0.3">
      <c r="A6" s="76" t="s">
        <v>104</v>
      </c>
      <c r="B6" s="76">
        <v>1</v>
      </c>
      <c r="C6" s="45">
        <v>4</v>
      </c>
      <c r="D6" s="46">
        <f t="shared" ca="1" si="0"/>
        <v>16</v>
      </c>
      <c r="E6" s="45">
        <f t="shared" ca="1" si="1"/>
        <v>20</v>
      </c>
      <c r="F6" s="45" t="s">
        <v>6</v>
      </c>
      <c r="H6" s="80" t="s">
        <v>106</v>
      </c>
      <c r="I6" s="76">
        <v>2</v>
      </c>
      <c r="J6" s="81" t="s">
        <v>128</v>
      </c>
      <c r="L6" s="154" t="s">
        <v>101</v>
      </c>
      <c r="M6" s="155">
        <f>AVERAGE(M3:M4)</f>
        <v>3</v>
      </c>
      <c r="N6" s="150"/>
    </row>
    <row r="7" spans="1:14" ht="16.2" thickBot="1" x14ac:dyDescent="0.35">
      <c r="A7" s="66" t="s">
        <v>131</v>
      </c>
      <c r="B7" s="66">
        <v>1</v>
      </c>
      <c r="C7" s="45">
        <v>3</v>
      </c>
      <c r="D7" s="46">
        <f ca="1">RANDBETWEEN(1,20)</f>
        <v>19</v>
      </c>
      <c r="E7" s="45">
        <f ca="1">SUM(C7:D7)</f>
        <v>22</v>
      </c>
      <c r="F7" s="45" t="s">
        <v>6</v>
      </c>
      <c r="H7" s="163" t="s">
        <v>107</v>
      </c>
      <c r="I7" s="164">
        <v>2</v>
      </c>
      <c r="J7" s="165" t="s">
        <v>111</v>
      </c>
      <c r="L7" s="156" t="s">
        <v>25</v>
      </c>
      <c r="M7" s="157">
        <f>COUNT(M3:M4)</f>
        <v>2</v>
      </c>
      <c r="N7" s="158"/>
    </row>
    <row r="8" spans="1:14" x14ac:dyDescent="0.3">
      <c r="H8" s="82" t="s">
        <v>24</v>
      </c>
      <c r="I8" s="83">
        <f>SUM(I3:I7)</f>
        <v>11</v>
      </c>
      <c r="J8" s="81"/>
    </row>
    <row r="9" spans="1:14" x14ac:dyDescent="0.3">
      <c r="D9" s="46">
        <f ca="1">RANDBETWEEN(1,20)</f>
        <v>20</v>
      </c>
      <c r="H9" s="82" t="s">
        <v>25</v>
      </c>
      <c r="I9" s="83">
        <f>COUNT(I3:I7)</f>
        <v>5</v>
      </c>
      <c r="J9" s="84"/>
      <c r="L9" s="90" t="s">
        <v>31</v>
      </c>
      <c r="M9" s="91">
        <f>I10</f>
        <v>2.75</v>
      </c>
      <c r="N9" s="89"/>
    </row>
    <row r="10" spans="1:14" x14ac:dyDescent="0.3">
      <c r="H10" s="82" t="s">
        <v>27</v>
      </c>
      <c r="I10" s="85">
        <f>I8/4</f>
        <v>2.75</v>
      </c>
      <c r="J10" s="81" t="s">
        <v>28</v>
      </c>
      <c r="L10" s="90" t="s">
        <v>32</v>
      </c>
      <c r="M10" s="91">
        <f>I11</f>
        <v>5.5</v>
      </c>
      <c r="N10" s="89"/>
    </row>
    <row r="11" spans="1:14" ht="16.2" thickBot="1" x14ac:dyDescent="0.35">
      <c r="A11" s="76" t="s">
        <v>112</v>
      </c>
      <c r="B11" s="76">
        <v>1</v>
      </c>
      <c r="C11" s="45">
        <v>2</v>
      </c>
      <c r="D11" s="46">
        <f ca="1">RANDBETWEEN(1,20)</f>
        <v>13</v>
      </c>
      <c r="E11" s="45">
        <f ca="1">SUM(C11:D11)</f>
        <v>15</v>
      </c>
      <c r="F11" s="45" t="s">
        <v>6</v>
      </c>
      <c r="H11" s="86" t="s">
        <v>29</v>
      </c>
      <c r="I11" s="87">
        <f>I10*2</f>
        <v>5.5</v>
      </c>
      <c r="J11" s="88" t="s">
        <v>30</v>
      </c>
      <c r="L11" s="90" t="s">
        <v>33</v>
      </c>
      <c r="M11" s="91">
        <f>I8</f>
        <v>11</v>
      </c>
      <c r="N11" s="89"/>
    </row>
    <row r="12" spans="1:14" ht="16.2" thickTop="1" x14ac:dyDescent="0.3">
      <c r="H12" s="89"/>
      <c r="I12" s="89"/>
      <c r="J12" s="89"/>
      <c r="N12" s="89"/>
    </row>
    <row r="13" spans="1:14" x14ac:dyDescent="0.3">
      <c r="H13" s="80" t="s">
        <v>112</v>
      </c>
      <c r="I13" s="76">
        <v>2</v>
      </c>
      <c r="J13" s="81" t="s">
        <v>113</v>
      </c>
      <c r="L13" s="92" t="s">
        <v>34</v>
      </c>
      <c r="M13" s="91">
        <f>M5</f>
        <v>6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3">
    <cfRule type="cellIs" dxfId="89" priority="1434" operator="greaterThan">
      <formula>$M$11</formula>
    </cfRule>
    <cfRule type="cellIs" dxfId="88" priority="1435" operator="between">
      <formula>$M$10</formula>
      <formula>$M$11</formula>
    </cfRule>
    <cfRule type="cellIs" dxfId="87" priority="1436" operator="between">
      <formula>$M$9</formula>
      <formula>$M$10</formula>
    </cfRule>
    <cfRule type="cellIs" dxfId="86" priority="1437" operator="lessThan">
      <formula>$M$9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5" style="49" bestFit="1" customWidth="1"/>
    <col min="2" max="2" width="17.296875" style="49" bestFit="1" customWidth="1"/>
    <col min="3" max="3" width="7.296875" style="49" bestFit="1" customWidth="1"/>
    <col min="4" max="4" width="3.59765625" style="49" bestFit="1" customWidth="1"/>
    <col min="5" max="5" width="7.796875" style="49" bestFit="1" customWidth="1"/>
    <col min="6" max="6" width="8" style="49" bestFit="1" customWidth="1"/>
    <col min="7" max="7" width="9" style="49" bestFit="1" customWidth="1"/>
    <col min="8" max="8" width="6.796875" style="49" bestFit="1" customWidth="1"/>
    <col min="9" max="9" width="7.5" style="49" bestFit="1" customWidth="1"/>
    <col min="10" max="10" width="8.5" style="49" bestFit="1" customWidth="1"/>
    <col min="11" max="11" width="8.796875" style="49" bestFit="1" customWidth="1"/>
    <col min="12" max="12" width="7.296875" style="61" bestFit="1" customWidth="1"/>
    <col min="13" max="13" width="7.5" style="61" bestFit="1" customWidth="1"/>
    <col min="14" max="14" width="2.296875" style="49" customWidth="1"/>
    <col min="15" max="15" width="7.59765625" style="49" bestFit="1" customWidth="1"/>
    <col min="16" max="16" width="4.69921875" style="49" bestFit="1" customWidth="1"/>
    <col min="17" max="19" width="10.19921875" style="49" customWidth="1"/>
    <col min="20" max="20" width="11.09765625" style="49" customWidth="1"/>
    <col min="21" max="16384" width="8.796875" style="49"/>
  </cols>
  <sheetData>
    <row r="1" spans="1:17" s="57" customFormat="1" ht="31.8" thickBot="1" x14ac:dyDescent="0.35">
      <c r="A1" s="56" t="s">
        <v>74</v>
      </c>
      <c r="B1" s="62" t="s">
        <v>75</v>
      </c>
      <c r="C1" s="62" t="s">
        <v>76</v>
      </c>
      <c r="D1" s="56" t="s">
        <v>77</v>
      </c>
      <c r="E1" s="56" t="s">
        <v>97</v>
      </c>
      <c r="F1" s="56" t="s">
        <v>96</v>
      </c>
      <c r="G1" s="56" t="s">
        <v>95</v>
      </c>
      <c r="H1" s="56" t="s">
        <v>94</v>
      </c>
      <c r="I1" s="56" t="s">
        <v>98</v>
      </c>
      <c r="J1" s="56" t="s">
        <v>78</v>
      </c>
      <c r="K1" s="56" t="s">
        <v>79</v>
      </c>
      <c r="L1" s="56" t="s">
        <v>80</v>
      </c>
      <c r="M1" s="56" t="s">
        <v>81</v>
      </c>
      <c r="O1" s="72" t="s">
        <v>82</v>
      </c>
      <c r="P1" s="73">
        <v>1</v>
      </c>
    </row>
    <row r="2" spans="1:17" ht="16.8" x14ac:dyDescent="0.3">
      <c r="A2" s="187" t="s">
        <v>104</v>
      </c>
      <c r="B2" s="63" t="s">
        <v>108</v>
      </c>
      <c r="C2" s="64"/>
      <c r="D2" s="58">
        <v>2</v>
      </c>
      <c r="E2" s="59" t="s">
        <v>83</v>
      </c>
      <c r="F2" s="59" t="s">
        <v>83</v>
      </c>
      <c r="G2" s="59" t="s">
        <v>83</v>
      </c>
      <c r="H2" s="59" t="s">
        <v>83</v>
      </c>
      <c r="I2" s="58"/>
      <c r="J2" s="58">
        <f t="shared" ref="J2:J11" si="0">IF($E2="þ",$D2,IF($F2="þ",($D2*10),IF($G2="þ",($D2*100),IF($H2="þ",($D2*600),$I2))))</f>
        <v>0</v>
      </c>
      <c r="K2" s="58">
        <f t="shared" ref="K2:K11" si="1">J2+C2</f>
        <v>0</v>
      </c>
      <c r="L2" s="59" t="s">
        <v>83</v>
      </c>
      <c r="M2" s="60" t="str">
        <f t="shared" ref="M2:M11" si="2">IF(K2&lt;=$P$1,"þ","q")</f>
        <v>þ</v>
      </c>
    </row>
    <row r="3" spans="1:17" ht="16.8" x14ac:dyDescent="0.3">
      <c r="A3" s="187" t="s">
        <v>104</v>
      </c>
      <c r="B3" s="63"/>
      <c r="C3" s="64"/>
      <c r="D3" s="58">
        <v>2</v>
      </c>
      <c r="E3" s="59" t="s">
        <v>83</v>
      </c>
      <c r="F3" s="59" t="s">
        <v>83</v>
      </c>
      <c r="G3" s="59" t="s">
        <v>83</v>
      </c>
      <c r="H3" s="59" t="s">
        <v>83</v>
      </c>
      <c r="I3" s="58"/>
      <c r="J3" s="58">
        <f t="shared" si="0"/>
        <v>0</v>
      </c>
      <c r="K3" s="58">
        <f t="shared" ref="K3" si="3">J3+C3</f>
        <v>0</v>
      </c>
      <c r="L3" s="59" t="s">
        <v>83</v>
      </c>
      <c r="M3" s="60" t="str">
        <f t="shared" ref="M3" si="4">IF(K3&lt;=$P$1,"þ","q")</f>
        <v>þ</v>
      </c>
    </row>
    <row r="6" spans="1:17" ht="16.8" x14ac:dyDescent="0.3">
      <c r="A6" s="188" t="s">
        <v>105</v>
      </c>
      <c r="B6" s="63" t="s">
        <v>114</v>
      </c>
      <c r="C6" s="64"/>
      <c r="D6" s="58">
        <v>2</v>
      </c>
      <c r="E6" s="59" t="s">
        <v>83</v>
      </c>
      <c r="F6" s="59" t="s">
        <v>88</v>
      </c>
      <c r="G6" s="59" t="s">
        <v>83</v>
      </c>
      <c r="H6" s="59" t="s">
        <v>83</v>
      </c>
      <c r="I6" s="58"/>
      <c r="J6" s="58">
        <f t="shared" si="0"/>
        <v>20</v>
      </c>
      <c r="K6" s="58">
        <f t="shared" si="1"/>
        <v>20</v>
      </c>
      <c r="L6" s="59" t="s">
        <v>88</v>
      </c>
      <c r="M6" s="60" t="str">
        <f t="shared" si="2"/>
        <v>q</v>
      </c>
      <c r="O6" s="75"/>
      <c r="Q6" s="75"/>
    </row>
    <row r="7" spans="1:17" ht="16.8" x14ac:dyDescent="0.3">
      <c r="A7" s="188" t="s">
        <v>105</v>
      </c>
      <c r="B7" s="63" t="s">
        <v>135</v>
      </c>
      <c r="C7" s="64">
        <v>4</v>
      </c>
      <c r="D7" s="58">
        <v>2</v>
      </c>
      <c r="E7" s="59" t="s">
        <v>83</v>
      </c>
      <c r="F7" s="59" t="s">
        <v>83</v>
      </c>
      <c r="G7" s="59" t="s">
        <v>83</v>
      </c>
      <c r="H7" s="59" t="s">
        <v>83</v>
      </c>
      <c r="I7" s="58">
        <v>10</v>
      </c>
      <c r="J7" s="58">
        <f t="shared" si="0"/>
        <v>10</v>
      </c>
      <c r="K7" s="58">
        <f t="shared" si="1"/>
        <v>14</v>
      </c>
      <c r="L7" s="59" t="s">
        <v>83</v>
      </c>
      <c r="M7" s="60" t="str">
        <f t="shared" si="2"/>
        <v>q</v>
      </c>
      <c r="O7" s="75"/>
      <c r="Q7" s="75"/>
    </row>
    <row r="8" spans="1:17" ht="16.8" x14ac:dyDescent="0.3">
      <c r="A8" s="167" t="s">
        <v>106</v>
      </c>
      <c r="B8" s="63" t="s">
        <v>132</v>
      </c>
      <c r="C8" s="64">
        <v>-6000</v>
      </c>
      <c r="D8" s="58">
        <v>2</v>
      </c>
      <c r="E8" s="59" t="s">
        <v>83</v>
      </c>
      <c r="F8" s="59" t="s">
        <v>83</v>
      </c>
      <c r="G8" s="59" t="s">
        <v>83</v>
      </c>
      <c r="H8" s="59" t="s">
        <v>83</v>
      </c>
      <c r="I8" s="58">
        <f>10*60*24</f>
        <v>14400</v>
      </c>
      <c r="J8" s="58">
        <f t="shared" ref="J8:J9" si="5">IF($E8="þ",$D8,IF($F8="þ",($D8*10),IF($G8="þ",($D8*100),IF($H8="þ",($D8*600),$I8))))</f>
        <v>14400</v>
      </c>
      <c r="K8" s="58">
        <f t="shared" ref="K8" si="6">J8+C8</f>
        <v>8400</v>
      </c>
      <c r="L8" s="59" t="s">
        <v>88</v>
      </c>
      <c r="M8" s="60" t="str">
        <f t="shared" ref="M8" si="7">IF(K8&lt;=$P$1,"þ","q")</f>
        <v>q</v>
      </c>
      <c r="O8" s="75"/>
      <c r="Q8" s="75"/>
    </row>
    <row r="9" spans="1:17" ht="16.8" x14ac:dyDescent="0.3">
      <c r="A9" s="167" t="s">
        <v>106</v>
      </c>
      <c r="B9" s="63"/>
      <c r="C9" s="64"/>
      <c r="D9" s="58">
        <v>2</v>
      </c>
      <c r="E9" s="59" t="s">
        <v>83</v>
      </c>
      <c r="F9" s="59" t="s">
        <v>83</v>
      </c>
      <c r="G9" s="59" t="s">
        <v>83</v>
      </c>
      <c r="H9" s="59" t="s">
        <v>83</v>
      </c>
      <c r="I9" s="58"/>
      <c r="J9" s="58">
        <f t="shared" si="5"/>
        <v>0</v>
      </c>
      <c r="K9" s="58">
        <f t="shared" ref="K9" si="8">J9+C9</f>
        <v>0</v>
      </c>
      <c r="L9" s="59" t="s">
        <v>83</v>
      </c>
      <c r="M9" s="60" t="str">
        <f t="shared" ref="M9" si="9">IF(K9&lt;=$P$1,"þ","q")</f>
        <v>þ</v>
      </c>
      <c r="O9" s="75"/>
      <c r="Q9" s="75"/>
    </row>
    <row r="10" spans="1:17" ht="16.8" x14ac:dyDescent="0.3">
      <c r="A10" s="65" t="s">
        <v>107</v>
      </c>
      <c r="B10" s="63"/>
      <c r="C10" s="64"/>
      <c r="D10" s="58">
        <v>2</v>
      </c>
      <c r="E10" s="59" t="s">
        <v>83</v>
      </c>
      <c r="F10" s="59" t="s">
        <v>83</v>
      </c>
      <c r="G10" s="59" t="s">
        <v>83</v>
      </c>
      <c r="H10" s="59" t="s">
        <v>83</v>
      </c>
      <c r="I10" s="58"/>
      <c r="J10" s="58">
        <f t="shared" si="0"/>
        <v>0</v>
      </c>
      <c r="K10" s="58">
        <f t="shared" si="1"/>
        <v>0</v>
      </c>
      <c r="L10" s="59" t="s">
        <v>83</v>
      </c>
      <c r="M10" s="60" t="str">
        <f t="shared" si="2"/>
        <v>þ</v>
      </c>
      <c r="O10" s="75"/>
      <c r="Q10" s="75"/>
    </row>
    <row r="11" spans="1:17" ht="16.8" x14ac:dyDescent="0.3">
      <c r="A11" s="65" t="s">
        <v>107</v>
      </c>
      <c r="B11" s="63"/>
      <c r="C11" s="64"/>
      <c r="D11" s="58">
        <v>2</v>
      </c>
      <c r="E11" s="59" t="s">
        <v>83</v>
      </c>
      <c r="F11" s="59" t="s">
        <v>83</v>
      </c>
      <c r="G11" s="59" t="s">
        <v>83</v>
      </c>
      <c r="H11" s="59" t="s">
        <v>83</v>
      </c>
      <c r="I11" s="58"/>
      <c r="J11" s="58">
        <f t="shared" si="0"/>
        <v>0</v>
      </c>
      <c r="K11" s="58">
        <f t="shared" si="1"/>
        <v>0</v>
      </c>
      <c r="L11" s="59" t="s">
        <v>83</v>
      </c>
      <c r="M11" s="60" t="str">
        <f t="shared" si="2"/>
        <v>þ</v>
      </c>
      <c r="O11" s="75"/>
      <c r="Q11" s="75"/>
    </row>
    <row r="12" spans="1:17" x14ac:dyDescent="0.3">
      <c r="O12" s="44"/>
    </row>
    <row r="13" spans="1:17" ht="16.8" x14ac:dyDescent="0.3">
      <c r="A13" s="194" t="s">
        <v>112</v>
      </c>
      <c r="B13" s="63"/>
      <c r="C13" s="64"/>
      <c r="D13" s="58">
        <v>2</v>
      </c>
      <c r="E13" s="59" t="s">
        <v>83</v>
      </c>
      <c r="F13" s="59" t="s">
        <v>83</v>
      </c>
      <c r="G13" s="59" t="s">
        <v>83</v>
      </c>
      <c r="H13" s="59" t="s">
        <v>83</v>
      </c>
      <c r="I13" s="58"/>
      <c r="J13" s="58">
        <f>IF($E13="þ",$D13,IF($F13="þ",($D13*10),IF($G13="þ",($D13*100),IF($H13="þ",($D13*600),$I13))))</f>
        <v>0</v>
      </c>
      <c r="K13" s="58">
        <f t="shared" ref="K13:K14" si="10">J13+C13</f>
        <v>0</v>
      </c>
      <c r="L13" s="59" t="s">
        <v>83</v>
      </c>
      <c r="M13" s="60" t="str">
        <f t="shared" ref="M13:M14" si="11">IF(K13&lt;=$P$1,"þ","q")</f>
        <v>þ</v>
      </c>
    </row>
    <row r="14" spans="1:17" ht="16.8" x14ac:dyDescent="0.3">
      <c r="A14" s="194" t="s">
        <v>112</v>
      </c>
      <c r="B14" s="63"/>
      <c r="C14" s="64"/>
      <c r="D14" s="58">
        <v>2</v>
      </c>
      <c r="E14" s="59" t="s">
        <v>83</v>
      </c>
      <c r="F14" s="59" t="s">
        <v>83</v>
      </c>
      <c r="G14" s="59" t="s">
        <v>83</v>
      </c>
      <c r="H14" s="59" t="s">
        <v>83</v>
      </c>
      <c r="I14" s="58"/>
      <c r="J14" s="58">
        <f>IF($E14="þ",$D14,IF($F14="þ",($D14*10),IF($G14="þ",($D14*100),IF($H14="þ",($D14*600),$I14))))</f>
        <v>0</v>
      </c>
      <c r="K14" s="58">
        <f t="shared" si="10"/>
        <v>0</v>
      </c>
      <c r="L14" s="59" t="s">
        <v>83</v>
      </c>
      <c r="M14" s="60" t="str">
        <f t="shared" si="11"/>
        <v>þ</v>
      </c>
    </row>
  </sheetData>
  <sortState xmlns:xlrd2="http://schemas.microsoft.com/office/spreadsheetml/2017/richdata2" ref="A2:M12">
    <sortCondition ref="A2:A12"/>
    <sortCondition ref="C2:C12"/>
  </sortState>
  <conditionalFormatting sqref="M2 G6:H7 L6:M7">
    <cfRule type="cellIs" dxfId="85" priority="380" stopIfTrue="1" operator="equal">
      <formula>"þ"</formula>
    </cfRule>
  </conditionalFormatting>
  <conditionalFormatting sqref="K2 K6:K7">
    <cfRule type="cellIs" dxfId="84" priority="379" operator="lessThan">
      <formula>$P$1</formula>
    </cfRule>
  </conditionalFormatting>
  <conditionalFormatting sqref="L12:M12">
    <cfRule type="cellIs" dxfId="83" priority="378" stopIfTrue="1" operator="equal">
      <formula>"þ"</formula>
    </cfRule>
  </conditionalFormatting>
  <conditionalFormatting sqref="P1">
    <cfRule type="cellIs" dxfId="82" priority="362" operator="equal">
      <formula>0</formula>
    </cfRule>
  </conditionalFormatting>
  <conditionalFormatting sqref="E2:F2 H2">
    <cfRule type="cellIs" dxfId="81" priority="326" stopIfTrue="1" operator="equal">
      <formula>"þ"</formula>
    </cfRule>
  </conditionalFormatting>
  <conditionalFormatting sqref="G2">
    <cfRule type="cellIs" dxfId="80" priority="295" stopIfTrue="1" operator="equal">
      <formula>"þ"</formula>
    </cfRule>
  </conditionalFormatting>
  <conditionalFormatting sqref="M11">
    <cfRule type="cellIs" dxfId="79" priority="283" stopIfTrue="1" operator="equal">
      <formula>"þ"</formula>
    </cfRule>
  </conditionalFormatting>
  <conditionalFormatting sqref="M11">
    <cfRule type="cellIs" dxfId="78" priority="282" stopIfTrue="1" operator="equal">
      <formula>"þ"</formula>
    </cfRule>
  </conditionalFormatting>
  <conditionalFormatting sqref="K11">
    <cfRule type="cellIs" dxfId="77" priority="281" operator="lessThan">
      <formula>$P$1</formula>
    </cfRule>
  </conditionalFormatting>
  <conditionalFormatting sqref="E6:F6 E11 H11 E6:E7">
    <cfRule type="cellIs" dxfId="76" priority="280" stopIfTrue="1" operator="equal">
      <formula>"þ"</formula>
    </cfRule>
  </conditionalFormatting>
  <conditionalFormatting sqref="E6:F6 E11 H11 E6:E7">
    <cfRule type="cellIs" dxfId="75" priority="279" stopIfTrue="1" operator="equal">
      <formula>"þ"</formula>
    </cfRule>
  </conditionalFormatting>
  <conditionalFormatting sqref="G11">
    <cfRule type="cellIs" dxfId="74" priority="278" stopIfTrue="1" operator="equal">
      <formula>"þ"</formula>
    </cfRule>
  </conditionalFormatting>
  <conditionalFormatting sqref="G11">
    <cfRule type="cellIs" dxfId="73" priority="277" stopIfTrue="1" operator="equal">
      <formula>"þ"</formula>
    </cfRule>
  </conditionalFormatting>
  <conditionalFormatting sqref="F7 F11">
    <cfRule type="cellIs" dxfId="72" priority="273" stopIfTrue="1" operator="equal">
      <formula>"þ"</formula>
    </cfRule>
  </conditionalFormatting>
  <conditionalFormatting sqref="M10">
    <cfRule type="cellIs" dxfId="71" priority="261" stopIfTrue="1" operator="equal">
      <formula>"þ"</formula>
    </cfRule>
  </conditionalFormatting>
  <conditionalFormatting sqref="M10">
    <cfRule type="cellIs" dxfId="70" priority="260" stopIfTrue="1" operator="equal">
      <formula>"þ"</formula>
    </cfRule>
  </conditionalFormatting>
  <conditionalFormatting sqref="K10">
    <cfRule type="cellIs" dxfId="69" priority="259" operator="lessThan">
      <formula>$P$1</formula>
    </cfRule>
  </conditionalFormatting>
  <conditionalFormatting sqref="H10 E10">
    <cfRule type="cellIs" dxfId="68" priority="258" stopIfTrue="1" operator="equal">
      <formula>"þ"</formula>
    </cfRule>
  </conditionalFormatting>
  <conditionalFormatting sqref="H10 E10">
    <cfRule type="cellIs" dxfId="67" priority="257" stopIfTrue="1" operator="equal">
      <formula>"þ"</formula>
    </cfRule>
  </conditionalFormatting>
  <conditionalFormatting sqref="G10">
    <cfRule type="cellIs" dxfId="66" priority="256" stopIfTrue="1" operator="equal">
      <formula>"þ"</formula>
    </cfRule>
  </conditionalFormatting>
  <conditionalFormatting sqref="G10">
    <cfRule type="cellIs" dxfId="65" priority="255" stopIfTrue="1" operator="equal">
      <formula>"þ"</formula>
    </cfRule>
  </conditionalFormatting>
  <conditionalFormatting sqref="F10">
    <cfRule type="cellIs" dxfId="64" priority="254" stopIfTrue="1" operator="equal">
      <formula>"þ"</formula>
    </cfRule>
  </conditionalFormatting>
  <conditionalFormatting sqref="L3">
    <cfRule type="cellIs" dxfId="63" priority="191" stopIfTrue="1" operator="equal">
      <formula>"þ"</formula>
    </cfRule>
  </conditionalFormatting>
  <conditionalFormatting sqref="H3">
    <cfRule type="cellIs" dxfId="62" priority="189" stopIfTrue="1" operator="equal">
      <formula>"þ"</formula>
    </cfRule>
  </conditionalFormatting>
  <conditionalFormatting sqref="H3">
    <cfRule type="cellIs" dxfId="61" priority="188" stopIfTrue="1" operator="equal">
      <formula>"þ"</formula>
    </cfRule>
  </conditionalFormatting>
  <conditionalFormatting sqref="M3">
    <cfRule type="cellIs" dxfId="60" priority="193" stopIfTrue="1" operator="equal">
      <formula>"þ"</formula>
    </cfRule>
  </conditionalFormatting>
  <conditionalFormatting sqref="K3">
    <cfRule type="cellIs" dxfId="59" priority="192" operator="lessThan">
      <formula>$P$1</formula>
    </cfRule>
  </conditionalFormatting>
  <conditionalFormatting sqref="E3">
    <cfRule type="cellIs" dxfId="58" priority="187" stopIfTrue="1" operator="equal">
      <formula>"þ"</formula>
    </cfRule>
  </conditionalFormatting>
  <conditionalFormatting sqref="G3">
    <cfRule type="cellIs" dxfId="57" priority="186" stopIfTrue="1" operator="equal">
      <formula>"þ"</formula>
    </cfRule>
  </conditionalFormatting>
  <conditionalFormatting sqref="F3">
    <cfRule type="cellIs" dxfId="56" priority="185" stopIfTrue="1" operator="equal">
      <formula>"þ"</formula>
    </cfRule>
  </conditionalFormatting>
  <conditionalFormatting sqref="F3">
    <cfRule type="cellIs" dxfId="55" priority="164" stopIfTrue="1" operator="equal">
      <formula>"þ"</formula>
    </cfRule>
  </conditionalFormatting>
  <conditionalFormatting sqref="G3">
    <cfRule type="cellIs" dxfId="54" priority="163" stopIfTrue="1" operator="equal">
      <formula>"þ"</formula>
    </cfRule>
  </conditionalFormatting>
  <conditionalFormatting sqref="L2">
    <cfRule type="cellIs" dxfId="53" priority="143" stopIfTrue="1" operator="equal">
      <formula>"þ"</formula>
    </cfRule>
  </conditionalFormatting>
  <conditionalFormatting sqref="L10">
    <cfRule type="cellIs" dxfId="52" priority="140" stopIfTrue="1" operator="equal">
      <formula>"þ"</formula>
    </cfRule>
  </conditionalFormatting>
  <conditionalFormatting sqref="L10">
    <cfRule type="cellIs" dxfId="51" priority="139" stopIfTrue="1" operator="equal">
      <formula>"þ"</formula>
    </cfRule>
  </conditionalFormatting>
  <conditionalFormatting sqref="M8">
    <cfRule type="cellIs" dxfId="50" priority="85" stopIfTrue="1" operator="equal">
      <formula>"þ"</formula>
    </cfRule>
  </conditionalFormatting>
  <conditionalFormatting sqref="M8">
    <cfRule type="cellIs" dxfId="49" priority="84" stopIfTrue="1" operator="equal">
      <formula>"þ"</formula>
    </cfRule>
  </conditionalFormatting>
  <conditionalFormatting sqref="K8">
    <cfRule type="cellIs" dxfId="48" priority="83" operator="lessThan">
      <formula>$P$1</formula>
    </cfRule>
  </conditionalFormatting>
  <conditionalFormatting sqref="E8 H8">
    <cfRule type="cellIs" dxfId="47" priority="82" stopIfTrue="1" operator="equal">
      <formula>"þ"</formula>
    </cfRule>
  </conditionalFormatting>
  <conditionalFormatting sqref="E8 H8">
    <cfRule type="cellIs" dxfId="46" priority="81" stopIfTrue="1" operator="equal">
      <formula>"þ"</formula>
    </cfRule>
  </conditionalFormatting>
  <conditionalFormatting sqref="G8">
    <cfRule type="cellIs" dxfId="45" priority="80" stopIfTrue="1" operator="equal">
      <formula>"þ"</formula>
    </cfRule>
  </conditionalFormatting>
  <conditionalFormatting sqref="G8">
    <cfRule type="cellIs" dxfId="44" priority="79" stopIfTrue="1" operator="equal">
      <formula>"þ"</formula>
    </cfRule>
  </conditionalFormatting>
  <conditionalFormatting sqref="F8">
    <cfRule type="cellIs" dxfId="43" priority="78" stopIfTrue="1" operator="equal">
      <formula>"þ"</formula>
    </cfRule>
  </conditionalFormatting>
  <conditionalFormatting sqref="F8">
    <cfRule type="cellIs" dxfId="42" priority="77" stopIfTrue="1" operator="equal">
      <formula>"þ"</formula>
    </cfRule>
  </conditionalFormatting>
  <conditionalFormatting sqref="L8">
    <cfRule type="cellIs" dxfId="41" priority="76" stopIfTrue="1" operator="equal">
      <formula>"þ"</formula>
    </cfRule>
  </conditionalFormatting>
  <conditionalFormatting sqref="L8">
    <cfRule type="cellIs" dxfId="40" priority="75" stopIfTrue="1" operator="equal">
      <formula>"þ"</formula>
    </cfRule>
  </conditionalFormatting>
  <conditionalFormatting sqref="M9">
    <cfRule type="cellIs" dxfId="39" priority="33" stopIfTrue="1" operator="equal">
      <formula>"þ"</formula>
    </cfRule>
  </conditionalFormatting>
  <conditionalFormatting sqref="M9">
    <cfRule type="cellIs" dxfId="38" priority="32" stopIfTrue="1" operator="equal">
      <formula>"þ"</formula>
    </cfRule>
  </conditionalFormatting>
  <conditionalFormatting sqref="K9">
    <cfRule type="cellIs" dxfId="37" priority="31" operator="lessThan">
      <formula>$P$1</formula>
    </cfRule>
  </conditionalFormatting>
  <conditionalFormatting sqref="E9 H9">
    <cfRule type="cellIs" dxfId="36" priority="30" stopIfTrue="1" operator="equal">
      <formula>"þ"</formula>
    </cfRule>
  </conditionalFormatting>
  <conditionalFormatting sqref="E9 H9">
    <cfRule type="cellIs" dxfId="35" priority="29" stopIfTrue="1" operator="equal">
      <formula>"þ"</formula>
    </cfRule>
  </conditionalFormatting>
  <conditionalFormatting sqref="G9">
    <cfRule type="cellIs" dxfId="34" priority="28" stopIfTrue="1" operator="equal">
      <formula>"þ"</formula>
    </cfRule>
  </conditionalFormatting>
  <conditionalFormatting sqref="G9">
    <cfRule type="cellIs" dxfId="33" priority="27" stopIfTrue="1" operator="equal">
      <formula>"þ"</formula>
    </cfRule>
  </conditionalFormatting>
  <conditionalFormatting sqref="F9">
    <cfRule type="cellIs" dxfId="32" priority="26" stopIfTrue="1" operator="equal">
      <formula>"þ"</formula>
    </cfRule>
  </conditionalFormatting>
  <conditionalFormatting sqref="F9">
    <cfRule type="cellIs" dxfId="31" priority="25" stopIfTrue="1" operator="equal">
      <formula>"þ"</formula>
    </cfRule>
  </conditionalFormatting>
  <conditionalFormatting sqref="F8">
    <cfRule type="cellIs" dxfId="30" priority="22" stopIfTrue="1" operator="equal">
      <formula>"þ"</formula>
    </cfRule>
  </conditionalFormatting>
  <conditionalFormatting sqref="F8">
    <cfRule type="cellIs" dxfId="29" priority="21" stopIfTrue="1" operator="equal">
      <formula>"þ"</formula>
    </cfRule>
  </conditionalFormatting>
  <conditionalFormatting sqref="E8">
    <cfRule type="cellIs" dxfId="28" priority="20" stopIfTrue="1" operator="equal">
      <formula>"þ"</formula>
    </cfRule>
  </conditionalFormatting>
  <conditionalFormatting sqref="E8">
    <cfRule type="cellIs" dxfId="27" priority="19" stopIfTrue="1" operator="equal">
      <formula>"þ"</formula>
    </cfRule>
  </conditionalFormatting>
  <conditionalFormatting sqref="L9">
    <cfRule type="cellIs" dxfId="26" priority="18" stopIfTrue="1" operator="equal">
      <formula>"þ"</formula>
    </cfRule>
  </conditionalFormatting>
  <conditionalFormatting sqref="L9">
    <cfRule type="cellIs" dxfId="25" priority="17" stopIfTrue="1" operator="equal">
      <formula>"þ"</formula>
    </cfRule>
  </conditionalFormatting>
  <conditionalFormatting sqref="L11">
    <cfRule type="cellIs" dxfId="24" priority="16" stopIfTrue="1" operator="equal">
      <formula>"þ"</formula>
    </cfRule>
  </conditionalFormatting>
  <conditionalFormatting sqref="L11">
    <cfRule type="cellIs" dxfId="23" priority="15" stopIfTrue="1" operator="equal">
      <formula>"þ"</formula>
    </cfRule>
  </conditionalFormatting>
  <conditionalFormatting sqref="L13:L14">
    <cfRule type="cellIs" dxfId="22" priority="8" stopIfTrue="1" operator="equal">
      <formula>"þ"</formula>
    </cfRule>
  </conditionalFormatting>
  <conditionalFormatting sqref="H13:H14">
    <cfRule type="cellIs" dxfId="21" priority="7" stopIfTrue="1" operator="equal">
      <formula>"þ"</formula>
    </cfRule>
  </conditionalFormatting>
  <conditionalFormatting sqref="H13:H14">
    <cfRule type="cellIs" dxfId="20" priority="6" stopIfTrue="1" operator="equal">
      <formula>"þ"</formula>
    </cfRule>
  </conditionalFormatting>
  <conditionalFormatting sqref="M13:M14">
    <cfRule type="cellIs" dxfId="19" priority="10" stopIfTrue="1" operator="equal">
      <formula>"þ"</formula>
    </cfRule>
  </conditionalFormatting>
  <conditionalFormatting sqref="K13:K14">
    <cfRule type="cellIs" dxfId="18" priority="9" operator="lessThan">
      <formula>$P$1</formula>
    </cfRule>
  </conditionalFormatting>
  <conditionalFormatting sqref="E13:E14">
    <cfRule type="cellIs" dxfId="17" priority="5" stopIfTrue="1" operator="equal">
      <formula>"þ"</formula>
    </cfRule>
  </conditionalFormatting>
  <conditionalFormatting sqref="G13:G14">
    <cfRule type="cellIs" dxfId="16" priority="4" stopIfTrue="1" operator="equal">
      <formula>"þ"</formula>
    </cfRule>
  </conditionalFormatting>
  <conditionalFormatting sqref="F13:F14">
    <cfRule type="cellIs" dxfId="15" priority="3" stopIfTrue="1" operator="equal">
      <formula>"þ"</formula>
    </cfRule>
  </conditionalFormatting>
  <conditionalFormatting sqref="F13:F14">
    <cfRule type="cellIs" dxfId="14" priority="2" stopIfTrue="1" operator="equal">
      <formula>"þ"</formula>
    </cfRule>
  </conditionalFormatting>
  <conditionalFormatting sqref="G13:G14">
    <cfRule type="cellIs" dxfId="13" priority="1" stopIfTrue="1" operator="equal">
      <formula>"þ"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69921875" style="49" bestFit="1" customWidth="1"/>
    <col min="2" max="2" width="11.5" style="49" bestFit="1" customWidth="1"/>
    <col min="3" max="3" width="8.5" style="49" bestFit="1" customWidth="1"/>
    <col min="4" max="4" width="7.296875" style="49" bestFit="1" customWidth="1"/>
    <col min="5" max="5" width="4.8984375" style="49" bestFit="1" customWidth="1"/>
    <col min="6" max="6" width="5.796875" style="49" bestFit="1" customWidth="1"/>
    <col min="7" max="7" width="5.796875" style="49" customWidth="1"/>
    <col min="8" max="8" width="3.8984375" style="49" bestFit="1" customWidth="1"/>
    <col min="9" max="9" width="7.09765625" style="49" bestFit="1" customWidth="1"/>
    <col min="10" max="10" width="5.69921875" style="49" bestFit="1" customWidth="1"/>
    <col min="11" max="11" width="4.296875" style="49" bestFit="1" customWidth="1"/>
    <col min="12" max="12" width="5.3984375" style="49" bestFit="1" customWidth="1"/>
    <col min="13" max="13" width="4.296875" style="49" bestFit="1" customWidth="1"/>
    <col min="14" max="14" width="6.69921875" style="49" bestFit="1" customWidth="1"/>
    <col min="15" max="15" width="14.3984375" style="44" bestFit="1" customWidth="1"/>
    <col min="16" max="16384" width="8.796875" style="44"/>
  </cols>
  <sheetData>
    <row r="1" spans="1:15" ht="31.8" thickBot="1" x14ac:dyDescent="0.35">
      <c r="A1" s="141" t="s">
        <v>0</v>
      </c>
      <c r="B1" s="137" t="s">
        <v>35</v>
      </c>
      <c r="C1" s="137" t="s">
        <v>36</v>
      </c>
      <c r="D1" s="138" t="s">
        <v>93</v>
      </c>
      <c r="E1" s="140" t="s">
        <v>37</v>
      </c>
      <c r="F1" s="139" t="s">
        <v>92</v>
      </c>
      <c r="G1" s="138" t="s">
        <v>91</v>
      </c>
      <c r="H1" s="137" t="s">
        <v>38</v>
      </c>
      <c r="I1" s="137" t="s">
        <v>39</v>
      </c>
      <c r="J1" s="134" t="s">
        <v>90</v>
      </c>
      <c r="K1" s="136" t="s">
        <v>3</v>
      </c>
      <c r="L1" s="134" t="s">
        <v>26</v>
      </c>
      <c r="M1" s="135" t="s">
        <v>87</v>
      </c>
      <c r="N1" s="134" t="s">
        <v>86</v>
      </c>
      <c r="O1" s="134" t="s">
        <v>89</v>
      </c>
    </row>
    <row r="2" spans="1:15" x14ac:dyDescent="0.3">
      <c r="A2" s="132" t="s">
        <v>117</v>
      </c>
      <c r="B2" s="74" t="s">
        <v>121</v>
      </c>
      <c r="C2" s="45" t="s">
        <v>124</v>
      </c>
      <c r="D2" s="133" t="s">
        <v>83</v>
      </c>
      <c r="E2" s="132">
        <v>3</v>
      </c>
      <c r="F2" s="131">
        <v>5</v>
      </c>
      <c r="G2" s="130">
        <v>-1</v>
      </c>
      <c r="H2" s="70">
        <v>0</v>
      </c>
      <c r="I2" s="70">
        <v>0</v>
      </c>
      <c r="J2" s="70">
        <f t="shared" ref="J2:J4" si="0">IF(D2="þ",SUM(E2,G2:I2),SUM(E2,F2,H2,I2))</f>
        <v>8</v>
      </c>
      <c r="K2" s="46">
        <f t="shared" ref="K2:K4" ca="1" si="1">RANDBETWEEN(1,20)</f>
        <v>18</v>
      </c>
      <c r="L2" s="45">
        <f t="shared" ref="L2:L4" ca="1" si="2">SUM(J2:K2)</f>
        <v>26</v>
      </c>
      <c r="M2" s="66">
        <v>20</v>
      </c>
      <c r="N2" s="69" t="str">
        <f t="shared" ref="N2:N4" ca="1" si="3">IF(K2&gt;(M2-1),"þ","ý")</f>
        <v>ý</v>
      </c>
      <c r="O2" s="74"/>
    </row>
    <row r="3" spans="1:15" x14ac:dyDescent="0.3">
      <c r="A3" s="132" t="s">
        <v>119</v>
      </c>
      <c r="B3" s="74" t="s">
        <v>123</v>
      </c>
      <c r="C3" s="45" t="s">
        <v>125</v>
      </c>
      <c r="D3" s="133" t="s">
        <v>83</v>
      </c>
      <c r="E3" s="132">
        <v>3</v>
      </c>
      <c r="F3" s="131">
        <v>5</v>
      </c>
      <c r="G3" s="130">
        <v>-1</v>
      </c>
      <c r="H3" s="70">
        <v>0</v>
      </c>
      <c r="I3" s="70">
        <v>0</v>
      </c>
      <c r="J3" s="70">
        <f t="shared" ref="J3" si="4">IF(D3="þ",SUM(E3,G3:I3),SUM(E3,F3,H3,I3))</f>
        <v>8</v>
      </c>
      <c r="K3" s="46">
        <f t="shared" ca="1" si="1"/>
        <v>19</v>
      </c>
      <c r="L3" s="45">
        <f t="shared" ref="L3" ca="1" si="5">SUM(J3:K3)</f>
        <v>27</v>
      </c>
      <c r="M3" s="66">
        <v>20</v>
      </c>
      <c r="N3" s="69" t="str">
        <f t="shared" ref="N3" ca="1" si="6">IF(K3&gt;(M3-1),"þ","ý")</f>
        <v>ý</v>
      </c>
      <c r="O3" s="74"/>
    </row>
    <row r="4" spans="1:15" x14ac:dyDescent="0.3">
      <c r="A4" s="128" t="s">
        <v>118</v>
      </c>
      <c r="B4" s="47" t="s">
        <v>122</v>
      </c>
      <c r="C4" s="47" t="s">
        <v>122</v>
      </c>
      <c r="D4" s="129" t="s">
        <v>83</v>
      </c>
      <c r="E4" s="128">
        <v>3</v>
      </c>
      <c r="F4" s="127">
        <v>5</v>
      </c>
      <c r="G4" s="126">
        <v>-1</v>
      </c>
      <c r="H4" s="71">
        <v>0</v>
      </c>
      <c r="I4" s="71">
        <v>0</v>
      </c>
      <c r="J4" s="71">
        <f t="shared" si="0"/>
        <v>8</v>
      </c>
      <c r="K4" s="48">
        <f t="shared" ca="1" si="1"/>
        <v>13</v>
      </c>
      <c r="L4" s="47">
        <f t="shared" ca="1" si="2"/>
        <v>21</v>
      </c>
      <c r="M4" s="67">
        <v>20</v>
      </c>
      <c r="N4" s="68" t="str">
        <f t="shared" ca="1" si="3"/>
        <v>ý</v>
      </c>
      <c r="O4" s="125"/>
    </row>
  </sheetData>
  <conditionalFormatting sqref="N2 N4">
    <cfRule type="cellIs" dxfId="12" priority="64" operator="equal">
      <formula>"þ"</formula>
    </cfRule>
  </conditionalFormatting>
  <conditionalFormatting sqref="D4">
    <cfRule type="cellIs" dxfId="11" priority="54" operator="equal">
      <formula>"þ"</formula>
    </cfRule>
  </conditionalFormatting>
  <conditionalFormatting sqref="N3">
    <cfRule type="cellIs" dxfId="10" priority="3" operator="equal">
      <formula>"þ"</formula>
    </cfRule>
  </conditionalFormatting>
  <conditionalFormatting sqref="D3">
    <cfRule type="cellIs" dxfId="9" priority="2" operator="equal">
      <formula>"þ"</formula>
    </cfRule>
  </conditionalFormatting>
  <conditionalFormatting sqref="D2">
    <cfRule type="cellIs" dxfId="8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showGridLines="0" zoomScaleNormal="100" workbookViewId="0"/>
  </sheetViews>
  <sheetFormatPr defaultColWidth="4" defaultRowHeight="15.6" x14ac:dyDescent="0.3"/>
  <cols>
    <col min="1" max="1" width="12.0976562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5" style="18" bestFit="1" customWidth="1"/>
    <col min="6" max="6" width="4" style="18"/>
    <col min="7" max="7" width="9.5" style="18" bestFit="1" customWidth="1"/>
    <col min="8" max="8" width="13" style="18" bestFit="1" customWidth="1"/>
    <col min="9" max="9" width="6.19921875" style="18" bestFit="1" customWidth="1"/>
    <col min="10" max="10" width="4.296875" style="18" bestFit="1" customWidth="1"/>
    <col min="11" max="11" width="5" style="18" bestFit="1" customWidth="1"/>
    <col min="12" max="16384" width="4" style="18"/>
  </cols>
  <sheetData>
    <row r="1" spans="1:11" s="19" customFormat="1" x14ac:dyDescent="0.3">
      <c r="A1" s="93" t="s">
        <v>0</v>
      </c>
      <c r="B1" s="93" t="s">
        <v>66</v>
      </c>
      <c r="C1" s="93" t="s">
        <v>40</v>
      </c>
      <c r="D1" s="94" t="s">
        <v>3</v>
      </c>
      <c r="E1" s="93" t="s">
        <v>41</v>
      </c>
      <c r="F1" s="18"/>
      <c r="G1" s="93" t="s">
        <v>0</v>
      </c>
      <c r="H1" s="93" t="s">
        <v>115</v>
      </c>
      <c r="I1" s="93" t="s">
        <v>40</v>
      </c>
      <c r="J1" s="94" t="s">
        <v>3</v>
      </c>
      <c r="K1" s="93" t="s">
        <v>41</v>
      </c>
    </row>
    <row r="2" spans="1:11" x14ac:dyDescent="0.3">
      <c r="A2" s="144" t="s">
        <v>118</v>
      </c>
      <c r="B2" s="5" t="s">
        <v>42</v>
      </c>
      <c r="C2" s="98">
        <v>6</v>
      </c>
      <c r="D2" s="96">
        <f t="shared" ref="D2:D4" ca="1" si="0">RANDBETWEEN(1,20)</f>
        <v>6</v>
      </c>
      <c r="E2" s="95">
        <f t="shared" ref="E2:E4" ca="1" si="1">D2+C2</f>
        <v>12</v>
      </c>
      <c r="G2" s="192" t="s">
        <v>131</v>
      </c>
      <c r="H2" s="5" t="s">
        <v>134</v>
      </c>
      <c r="I2" s="98">
        <v>3</v>
      </c>
      <c r="J2" s="96">
        <f t="shared" ref="J2:J3" ca="1" si="2">RANDBETWEEN(1,20)</f>
        <v>11</v>
      </c>
      <c r="K2" s="95">
        <f t="shared" ref="K2" ca="1" si="3">J2+I2</f>
        <v>14</v>
      </c>
    </row>
    <row r="3" spans="1:11" x14ac:dyDescent="0.3">
      <c r="A3" s="142" t="s">
        <v>118</v>
      </c>
      <c r="B3" s="5" t="s">
        <v>43</v>
      </c>
      <c r="C3" s="98">
        <v>0</v>
      </c>
      <c r="D3" s="46">
        <f t="shared" ca="1" si="0"/>
        <v>13</v>
      </c>
      <c r="E3" s="45">
        <f t="shared" ca="1" si="1"/>
        <v>13</v>
      </c>
      <c r="G3" s="199" t="s">
        <v>105</v>
      </c>
      <c r="H3" s="5" t="s">
        <v>133</v>
      </c>
      <c r="I3" s="98">
        <v>2</v>
      </c>
      <c r="J3" s="96">
        <f t="shared" ca="1" si="2"/>
        <v>9</v>
      </c>
      <c r="K3" s="95">
        <f t="shared" ref="K3" ca="1" si="4">J3+I3</f>
        <v>11</v>
      </c>
    </row>
    <row r="4" spans="1:11" x14ac:dyDescent="0.3">
      <c r="A4" s="143" t="s">
        <v>118</v>
      </c>
      <c r="B4" s="97" t="s">
        <v>44</v>
      </c>
      <c r="C4" s="99">
        <v>1</v>
      </c>
      <c r="D4" s="48">
        <f t="shared" ca="1" si="0"/>
        <v>7</v>
      </c>
      <c r="E4" s="47">
        <f t="shared" ca="1" si="1"/>
        <v>8</v>
      </c>
    </row>
    <row r="5" spans="1:11" x14ac:dyDescent="0.3">
      <c r="A5" s="143" t="s">
        <v>118</v>
      </c>
      <c r="B5" s="97" t="s">
        <v>100</v>
      </c>
      <c r="C5" s="99">
        <v>2</v>
      </c>
      <c r="D5" s="48">
        <f t="shared" ref="D5:D7" ca="1" si="5">RANDBETWEEN(1,20)</f>
        <v>3</v>
      </c>
      <c r="E5" s="47">
        <f t="shared" ref="E5:E6" ca="1" si="6">D5+C5</f>
        <v>5</v>
      </c>
    </row>
    <row r="6" spans="1:11" x14ac:dyDescent="0.3">
      <c r="A6" s="143" t="s">
        <v>118</v>
      </c>
      <c r="B6" s="97" t="s">
        <v>99</v>
      </c>
      <c r="C6" s="99">
        <v>2</v>
      </c>
      <c r="D6" s="48">
        <f t="shared" ca="1" si="5"/>
        <v>6</v>
      </c>
      <c r="E6" s="47">
        <f t="shared" ca="1" si="6"/>
        <v>8</v>
      </c>
    </row>
    <row r="7" spans="1:11" x14ac:dyDescent="0.3">
      <c r="A7" s="143" t="s">
        <v>118</v>
      </c>
      <c r="B7" s="97" t="s">
        <v>126</v>
      </c>
      <c r="C7" s="99">
        <v>5</v>
      </c>
      <c r="D7" s="48">
        <f t="shared" ca="1" si="5"/>
        <v>18</v>
      </c>
      <c r="E7" s="47">
        <f t="shared" ref="E7" ca="1" si="7">D7+C7</f>
        <v>23</v>
      </c>
    </row>
  </sheetData>
  <sortState xmlns:xlrd2="http://schemas.microsoft.com/office/spreadsheetml/2017/richdata2" ref="A7:E22">
    <sortCondition ref="B7:B2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4.19921875" style="1" bestFit="1" customWidth="1"/>
    <col min="2" max="2" width="5" style="1" bestFit="1" customWidth="1"/>
    <col min="3" max="3" width="5.8984375" style="1" bestFit="1" customWidth="1"/>
    <col min="4" max="4" width="3.69921875" style="1" bestFit="1" customWidth="1"/>
    <col min="5" max="5" width="6.09765625" style="1" bestFit="1" customWidth="1"/>
    <col min="6" max="6" width="7.69921875" style="49" customWidth="1"/>
    <col min="7" max="7" width="1.8984375" style="49" bestFit="1" customWidth="1"/>
    <col min="8" max="8" width="6.19921875" style="49" bestFit="1" customWidth="1"/>
    <col min="9" max="9" width="7.296875" style="49" bestFit="1" customWidth="1"/>
    <col min="10" max="10" width="4.296875" style="49" bestFit="1" customWidth="1"/>
    <col min="11" max="11" width="4.796875" style="49" bestFit="1" customWidth="1"/>
    <col min="12" max="12" width="4.69921875" style="49" bestFit="1" customWidth="1"/>
    <col min="13" max="13" width="7.5" style="49" bestFit="1" customWidth="1"/>
    <col min="14" max="14" width="5.3984375" style="49" bestFit="1" customWidth="1"/>
    <col min="15" max="15" width="5" style="49" bestFit="1" customWidth="1"/>
    <col min="16" max="17" width="6.09765625" style="49" bestFit="1" customWidth="1"/>
    <col min="18" max="18" width="4.59765625" style="49" bestFit="1" customWidth="1"/>
    <col min="19" max="19" width="5.796875" style="49" bestFit="1" customWidth="1"/>
    <col min="20" max="20" width="6.69921875" style="49" bestFit="1" customWidth="1"/>
    <col min="21" max="21" width="9" style="49" bestFit="1" customWidth="1"/>
    <col min="22" max="22" width="7.796875" style="49" bestFit="1" customWidth="1"/>
    <col min="23" max="23" width="8.796875" style="49" bestFit="1" customWidth="1"/>
    <col min="24" max="24" width="5.69921875" style="49" bestFit="1" customWidth="1"/>
    <col min="25" max="25" width="7.3984375" style="49" bestFit="1" customWidth="1"/>
    <col min="26" max="26" width="4.3984375" style="49" bestFit="1" customWidth="1"/>
    <col min="27" max="27" width="6.69921875" style="49" hidden="1" customWidth="1"/>
    <col min="28" max="28" width="7.59765625" style="49" bestFit="1" customWidth="1"/>
    <col min="29" max="16384" width="9.69921875" style="49"/>
  </cols>
  <sheetData>
    <row r="1" spans="1:28" s="16" customFormat="1" ht="32.4" thickTop="1" thickBot="1" x14ac:dyDescent="0.35">
      <c r="A1" s="30" t="s">
        <v>0</v>
      </c>
      <c r="B1" s="50" t="s">
        <v>46</v>
      </c>
      <c r="C1" s="51" t="s">
        <v>45</v>
      </c>
      <c r="D1" s="52" t="s">
        <v>47</v>
      </c>
      <c r="E1" s="43" t="s">
        <v>68</v>
      </c>
      <c r="F1" s="41" t="s">
        <v>48</v>
      </c>
      <c r="G1" s="42"/>
      <c r="H1" s="29" t="s">
        <v>49</v>
      </c>
      <c r="I1" s="15" t="s">
        <v>50</v>
      </c>
      <c r="J1" s="17" t="s">
        <v>51</v>
      </c>
      <c r="K1" s="20" t="s">
        <v>52</v>
      </c>
      <c r="L1" s="21" t="s">
        <v>53</v>
      </c>
      <c r="M1" s="22" t="s">
        <v>54</v>
      </c>
      <c r="N1" s="24" t="s">
        <v>55</v>
      </c>
      <c r="O1" s="25" t="s">
        <v>72</v>
      </c>
      <c r="P1" s="53" t="s">
        <v>69</v>
      </c>
      <c r="Q1" s="26" t="s">
        <v>56</v>
      </c>
      <c r="R1" s="27" t="s">
        <v>57</v>
      </c>
      <c r="S1" s="28" t="s">
        <v>70</v>
      </c>
      <c r="T1" s="23" t="s">
        <v>73</v>
      </c>
      <c r="U1" s="31" t="s">
        <v>58</v>
      </c>
      <c r="V1" s="32" t="s">
        <v>59</v>
      </c>
      <c r="W1" s="35" t="s">
        <v>60</v>
      </c>
      <c r="X1" s="54" t="s">
        <v>71</v>
      </c>
      <c r="Y1" s="36" t="s">
        <v>61</v>
      </c>
      <c r="Z1" s="34" t="s">
        <v>62</v>
      </c>
      <c r="AA1" s="32" t="s">
        <v>63</v>
      </c>
      <c r="AB1" s="33" t="s">
        <v>64</v>
      </c>
    </row>
    <row r="2" spans="1:28" ht="16.2" thickTop="1" x14ac:dyDescent="0.3">
      <c r="A2" s="168" t="s">
        <v>104</v>
      </c>
      <c r="B2" s="100">
        <v>11</v>
      </c>
      <c r="C2" s="123">
        <v>10</v>
      </c>
      <c r="D2" s="105">
        <v>11</v>
      </c>
      <c r="E2" s="169">
        <v>0</v>
      </c>
      <c r="F2" s="170" t="s">
        <v>65</v>
      </c>
      <c r="G2" s="171">
        <v>0</v>
      </c>
      <c r="H2" s="172"/>
      <c r="I2" s="173"/>
      <c r="J2" s="174"/>
      <c r="K2" s="175"/>
      <c r="L2" s="176"/>
      <c r="M2" s="200" t="s">
        <v>136</v>
      </c>
      <c r="N2" s="177"/>
      <c r="O2" s="178"/>
      <c r="P2" s="189" t="s">
        <v>103</v>
      </c>
      <c r="Q2" s="185"/>
      <c r="R2" s="191" t="s">
        <v>103</v>
      </c>
      <c r="S2" s="179"/>
      <c r="T2" s="180"/>
      <c r="U2" s="101"/>
      <c r="V2" s="102">
        <f t="shared" ref="V2:V8" si="0">SUM(H2:U2)</f>
        <v>0</v>
      </c>
      <c r="W2" s="181"/>
      <c r="X2" s="182"/>
      <c r="Y2" s="183"/>
      <c r="Z2" s="103">
        <v>18</v>
      </c>
      <c r="AA2" s="58">
        <f t="shared" ref="AA2:AA8" si="1">SUM(Y2:Z2)-(V2+W2)</f>
        <v>18</v>
      </c>
      <c r="AB2" s="160">
        <f t="shared" ref="AB2:AB8" si="2">SMALL(Z2:AA2,1)+X2</f>
        <v>18</v>
      </c>
    </row>
    <row r="3" spans="1:28" ht="18" x14ac:dyDescent="0.3">
      <c r="A3" s="104" t="s">
        <v>116</v>
      </c>
      <c r="B3" s="100">
        <v>11</v>
      </c>
      <c r="C3" s="123">
        <v>14</v>
      </c>
      <c r="D3" s="105">
        <v>15</v>
      </c>
      <c r="E3" s="106">
        <v>0</v>
      </c>
      <c r="F3" s="107" t="s">
        <v>65</v>
      </c>
      <c r="G3" s="108">
        <v>0</v>
      </c>
      <c r="H3" s="109"/>
      <c r="I3" s="110"/>
      <c r="J3" s="111"/>
      <c r="K3" s="166"/>
      <c r="L3" s="112"/>
      <c r="M3" s="113"/>
      <c r="N3" s="114"/>
      <c r="O3" s="115"/>
      <c r="P3" s="190" t="s">
        <v>103</v>
      </c>
      <c r="Q3" s="124"/>
      <c r="R3" s="117"/>
      <c r="S3" s="118"/>
      <c r="T3" s="119"/>
      <c r="U3" s="101"/>
      <c r="V3" s="102">
        <f t="shared" si="0"/>
        <v>0</v>
      </c>
      <c r="W3" s="120"/>
      <c r="X3" s="121"/>
      <c r="Y3" s="122"/>
      <c r="Z3" s="103">
        <v>14</v>
      </c>
      <c r="AA3" s="58">
        <f t="shared" si="1"/>
        <v>14</v>
      </c>
      <c r="AB3" s="160">
        <f t="shared" si="2"/>
        <v>14</v>
      </c>
    </row>
    <row r="4" spans="1:28" x14ac:dyDescent="0.3">
      <c r="A4" s="104" t="s">
        <v>106</v>
      </c>
      <c r="B4" s="100">
        <v>11</v>
      </c>
      <c r="C4" s="123">
        <v>17</v>
      </c>
      <c r="D4" s="105">
        <v>18</v>
      </c>
      <c r="E4" s="106">
        <v>0</v>
      </c>
      <c r="F4" s="107" t="s">
        <v>65</v>
      </c>
      <c r="G4" s="108">
        <v>0</v>
      </c>
      <c r="H4" s="109"/>
      <c r="I4" s="110"/>
      <c r="J4" s="111"/>
      <c r="K4" s="175"/>
      <c r="L4" s="193"/>
      <c r="M4" s="113"/>
      <c r="N4" s="114"/>
      <c r="O4" s="115"/>
      <c r="P4" s="190" t="s">
        <v>103</v>
      </c>
      <c r="Q4" s="184"/>
      <c r="R4" s="191" t="s">
        <v>103</v>
      </c>
      <c r="S4" s="118"/>
      <c r="T4" s="119"/>
      <c r="U4" s="101"/>
      <c r="V4" s="102">
        <f t="shared" si="0"/>
        <v>0</v>
      </c>
      <c r="W4" s="120"/>
      <c r="X4" s="121"/>
      <c r="Y4" s="122"/>
      <c r="Z4" s="103">
        <v>15</v>
      </c>
      <c r="AA4" s="58">
        <f t="shared" si="1"/>
        <v>15</v>
      </c>
      <c r="AB4" s="160">
        <f t="shared" si="2"/>
        <v>15</v>
      </c>
    </row>
    <row r="5" spans="1:28" x14ac:dyDescent="0.3">
      <c r="A5" s="104" t="s">
        <v>107</v>
      </c>
      <c r="B5" s="100">
        <v>14</v>
      </c>
      <c r="C5" s="123">
        <v>12</v>
      </c>
      <c r="D5" s="105">
        <v>15</v>
      </c>
      <c r="E5" s="106">
        <v>0</v>
      </c>
      <c r="F5" s="159" t="s">
        <v>65</v>
      </c>
      <c r="G5" s="108">
        <v>0</v>
      </c>
      <c r="H5" s="109"/>
      <c r="I5" s="110"/>
      <c r="J5" s="111"/>
      <c r="K5" s="166"/>
      <c r="L5" s="161"/>
      <c r="M5" s="162"/>
      <c r="N5" s="114"/>
      <c r="O5" s="115"/>
      <c r="P5" s="190" t="s">
        <v>103</v>
      </c>
      <c r="Q5" s="186" t="s">
        <v>103</v>
      </c>
      <c r="R5" s="117"/>
      <c r="S5" s="118"/>
      <c r="T5" s="119"/>
      <c r="U5" s="101"/>
      <c r="V5" s="102">
        <f t="shared" si="0"/>
        <v>0</v>
      </c>
      <c r="W5" s="120"/>
      <c r="X5" s="121"/>
      <c r="Y5" s="122"/>
      <c r="Z5" s="103">
        <v>11</v>
      </c>
      <c r="AA5" s="58">
        <f t="shared" si="1"/>
        <v>11</v>
      </c>
      <c r="AB5" s="160">
        <f t="shared" si="2"/>
        <v>11</v>
      </c>
    </row>
    <row r="6" spans="1:28" x14ac:dyDescent="0.3">
      <c r="A6" s="198" t="s">
        <v>131</v>
      </c>
      <c r="B6" s="100">
        <v>12</v>
      </c>
      <c r="C6" s="123">
        <v>15</v>
      </c>
      <c r="D6" s="105">
        <v>18</v>
      </c>
      <c r="E6" s="106">
        <v>0</v>
      </c>
      <c r="F6" s="159" t="s">
        <v>65</v>
      </c>
      <c r="G6" s="108">
        <v>0</v>
      </c>
      <c r="H6" s="109"/>
      <c r="I6" s="110"/>
      <c r="J6" s="111"/>
      <c r="K6" s="166"/>
      <c r="L6" s="161"/>
      <c r="M6" s="162"/>
      <c r="N6" s="114"/>
      <c r="O6" s="115"/>
      <c r="P6" s="190" t="s">
        <v>103</v>
      </c>
      <c r="Q6" s="186" t="s">
        <v>103</v>
      </c>
      <c r="R6" s="117"/>
      <c r="S6" s="118"/>
      <c r="T6" s="119"/>
      <c r="U6" s="101"/>
      <c r="V6" s="102">
        <f t="shared" ref="V6" si="3">SUM(H6:U6)</f>
        <v>0</v>
      </c>
      <c r="W6" s="120"/>
      <c r="X6" s="121"/>
      <c r="Y6" s="122"/>
      <c r="Z6" s="103">
        <v>21</v>
      </c>
      <c r="AA6" s="58">
        <f t="shared" ref="AA6" si="4">SUM(Y6:Z6)-(V6+W6)</f>
        <v>21</v>
      </c>
      <c r="AB6" s="160">
        <f t="shared" ref="AB6" si="5">SMALL(Z6:AA6,1)+X6</f>
        <v>21</v>
      </c>
    </row>
    <row r="7" spans="1:28" x14ac:dyDescent="0.3">
      <c r="A7" s="145" t="s">
        <v>117</v>
      </c>
      <c r="B7" s="100">
        <v>8</v>
      </c>
      <c r="C7" s="123">
        <v>16</v>
      </c>
      <c r="D7" s="105">
        <v>16</v>
      </c>
      <c r="E7" s="106">
        <v>0</v>
      </c>
      <c r="F7" s="159" t="s">
        <v>65</v>
      </c>
      <c r="G7" s="108">
        <v>0</v>
      </c>
      <c r="H7" s="109">
        <v>11</v>
      </c>
      <c r="I7" s="110"/>
      <c r="J7" s="111"/>
      <c r="K7" s="166"/>
      <c r="L7" s="161"/>
      <c r="M7" s="162"/>
      <c r="N7" s="114"/>
      <c r="O7" s="195" t="s">
        <v>103</v>
      </c>
      <c r="P7" s="116"/>
      <c r="Q7" s="186" t="s">
        <v>103</v>
      </c>
      <c r="R7" s="117"/>
      <c r="S7" s="118"/>
      <c r="T7" s="119"/>
      <c r="U7" s="101"/>
      <c r="V7" s="102">
        <f t="shared" si="0"/>
        <v>11</v>
      </c>
      <c r="W7" s="120"/>
      <c r="X7" s="121"/>
      <c r="Y7" s="122">
        <v>10</v>
      </c>
      <c r="Z7" s="103">
        <v>30</v>
      </c>
      <c r="AA7" s="58">
        <f t="shared" si="1"/>
        <v>29</v>
      </c>
      <c r="AB7" s="160">
        <f t="shared" si="2"/>
        <v>29</v>
      </c>
    </row>
    <row r="8" spans="1:28" x14ac:dyDescent="0.3">
      <c r="A8" s="145" t="s">
        <v>119</v>
      </c>
      <c r="B8" s="100">
        <v>8</v>
      </c>
      <c r="C8" s="123">
        <v>16</v>
      </c>
      <c r="D8" s="105">
        <v>16</v>
      </c>
      <c r="E8" s="106">
        <v>0</v>
      </c>
      <c r="F8" s="159" t="s">
        <v>65</v>
      </c>
      <c r="G8" s="108">
        <v>0</v>
      </c>
      <c r="H8" s="109">
        <v>8</v>
      </c>
      <c r="I8" s="110"/>
      <c r="J8" s="111"/>
      <c r="K8" s="166"/>
      <c r="L8" s="161"/>
      <c r="M8" s="162"/>
      <c r="N8" s="114"/>
      <c r="O8" s="195" t="s">
        <v>103</v>
      </c>
      <c r="P8" s="116"/>
      <c r="Q8" s="186" t="s">
        <v>103</v>
      </c>
      <c r="R8" s="117"/>
      <c r="S8" s="118"/>
      <c r="T8" s="119"/>
      <c r="U8" s="101"/>
      <c r="V8" s="102">
        <f t="shared" si="0"/>
        <v>8</v>
      </c>
      <c r="W8" s="120"/>
      <c r="X8" s="121"/>
      <c r="Y8" s="122">
        <v>4</v>
      </c>
      <c r="Z8" s="103">
        <v>28</v>
      </c>
      <c r="AA8" s="58">
        <f t="shared" si="1"/>
        <v>24</v>
      </c>
      <c r="AB8" s="160">
        <f t="shared" si="2"/>
        <v>24</v>
      </c>
    </row>
    <row r="10" spans="1:28" x14ac:dyDescent="0.3">
      <c r="A10" s="104" t="s">
        <v>112</v>
      </c>
      <c r="B10" s="100">
        <v>11</v>
      </c>
      <c r="C10" s="123">
        <v>12</v>
      </c>
      <c r="D10" s="105">
        <v>14</v>
      </c>
      <c r="E10" s="106">
        <v>0</v>
      </c>
      <c r="F10" s="107" t="s">
        <v>65</v>
      </c>
      <c r="G10" s="108">
        <v>0</v>
      </c>
      <c r="H10" s="109"/>
      <c r="I10" s="110"/>
      <c r="J10" s="111"/>
      <c r="K10" s="175"/>
      <c r="L10" s="112"/>
      <c r="M10" s="113"/>
      <c r="N10" s="114"/>
      <c r="O10" s="115"/>
      <c r="P10" s="190" t="s">
        <v>103</v>
      </c>
      <c r="Q10" s="186" t="s">
        <v>103</v>
      </c>
      <c r="R10" s="191"/>
      <c r="S10" s="118"/>
      <c r="T10" s="119"/>
      <c r="U10" s="101"/>
      <c r="V10" s="102">
        <f>SUM(H10:U10)</f>
        <v>0</v>
      </c>
      <c r="W10" s="120"/>
      <c r="X10" s="121"/>
      <c r="Y10" s="122"/>
      <c r="Z10" s="103">
        <v>9</v>
      </c>
      <c r="AA10" s="58">
        <f>SUM(Y10:Z10)-(V10+W10)</f>
        <v>9</v>
      </c>
      <c r="AB10" s="160">
        <f>SMALL(Z10:AA10,1)+X10</f>
        <v>9</v>
      </c>
    </row>
  </sheetData>
  <sortState xmlns:xlrd2="http://schemas.microsoft.com/office/spreadsheetml/2017/richdata2" ref="A2:AB8">
    <sortCondition ref="A2:A8"/>
  </sortState>
  <conditionalFormatting sqref="AB5 AB2 AB10 AB7:AB8">
    <cfRule type="cellIs" dxfId="7" priority="121" stopIfTrue="1" operator="lessThan">
      <formula>0.5</formula>
    </cfRule>
    <cfRule type="cellIs" dxfId="6" priority="122" operator="lessThan">
      <formula>0.5*Z2</formula>
    </cfRule>
  </conditionalFormatting>
  <conditionalFormatting sqref="AB3">
    <cfRule type="cellIs" dxfId="5" priority="19" stopIfTrue="1" operator="lessThan">
      <formula>0.5</formula>
    </cfRule>
    <cfRule type="cellIs" dxfId="4" priority="20" operator="lessThan">
      <formula>0.5*Z3</formula>
    </cfRule>
  </conditionalFormatting>
  <conditionalFormatting sqref="AB4">
    <cfRule type="cellIs" dxfId="3" priority="3" stopIfTrue="1" operator="lessThan">
      <formula>0.5</formula>
    </cfRule>
    <cfRule type="cellIs" dxfId="2" priority="4" operator="lessThan">
      <formula>0.5*Z4</formula>
    </cfRule>
  </conditionalFormatting>
  <conditionalFormatting sqref="AB6">
    <cfRule type="cellIs" dxfId="1" priority="1" stopIfTrue="1" operator="lessThan">
      <formula>0.5</formula>
    </cfRule>
    <cfRule type="cellIs" dxfId="0" priority="2" operator="lessThan">
      <formula>0.5*Z6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8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13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8</v>
      </c>
      <c r="F3" s="10">
        <f ca="1">RANDBETWEEN(1,4)+RANDBETWEEN(1,4)+RANDBETWEEN(1,4)+RANDBETWEEN(1,4)</f>
        <v>13</v>
      </c>
      <c r="G3" s="10">
        <f ca="1">RANDBETWEEN(1,4)+RANDBETWEEN(1,4)+RANDBETWEEN(1,4)+RANDBETWEEN(1,4)+RANDBETWEEN(1,4)</f>
        <v>14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6</v>
      </c>
      <c r="D4" s="10">
        <f ca="1">RANDBETWEEN(1,6)+RANDBETWEEN(1,6)</f>
        <v>7</v>
      </c>
      <c r="E4" s="10">
        <f ca="1">RANDBETWEEN(1,6)+RANDBETWEEN(1,6)+RANDBETWEEN(1,6)</f>
        <v>11</v>
      </c>
      <c r="F4" s="10">
        <f ca="1">RANDBETWEEN(1,6)+RANDBETWEEN(1,6)+RANDBETWEEN(1,6)+RANDBETWEEN(1,6)</f>
        <v>12</v>
      </c>
      <c r="G4" s="10">
        <f ca="1">RANDBETWEEN(1,6)+RANDBETWEEN(1,6)+RANDBETWEEN(1,6)+RANDBETWEEN(1,6)+RANDBETWEEN(1,6)</f>
        <v>21</v>
      </c>
      <c r="H4" s="11">
        <f ca="1">RANDBETWEEN(1,6)+RANDBETWEEN(1,6)+RANDBETWEEN(1,6)+RANDBETWEEN(1,6)+RANDBETWEEN(1,6)+RANDBETWEEN(1,6)</f>
        <v>14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14</v>
      </c>
      <c r="E5" s="10">
        <f ca="1">RANDBETWEEN(1,8)+RANDBETWEEN(1,8)+RANDBETWEEN(1,8)</f>
        <v>23</v>
      </c>
      <c r="F5" s="10">
        <f ca="1">RANDBETWEEN(1,8)+RANDBETWEEN(1,8)+RANDBETWEEN(1,8)+RANDBETWEEN(1,8)</f>
        <v>16</v>
      </c>
      <c r="G5" s="10">
        <f ca="1">RANDBETWEEN(1,8)+RANDBETWEEN(1,8)+RANDBETWEEN(1,8)+RANDBETWEEN(1,8)+RANDBETWEEN(1,8)</f>
        <v>26</v>
      </c>
      <c r="H5" s="11">
        <f ca="1">RANDBETWEEN(1,8)+RANDBETWEEN(1,8)+RANDBETWEEN(1,8)+RANDBETWEEN(1,8)+RANDBETWEEN(1,8)+RANDBETWEEN(1,8)</f>
        <v>34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6</v>
      </c>
      <c r="D6" s="10">
        <f ca="1">RANDBETWEEN(1,10)+RANDBETWEEN(1,10)</f>
        <v>15</v>
      </c>
      <c r="E6" s="10">
        <f ca="1">RANDBETWEEN(1,10)+RANDBETWEEN(1,10)+RANDBETWEEN(1,10)</f>
        <v>14</v>
      </c>
      <c r="F6" s="10">
        <f ca="1">RANDBETWEEN(1,10)+RANDBETWEEN(1,10)+RANDBETWEEN(1,10)+RANDBETWEEN(1,10)</f>
        <v>20</v>
      </c>
      <c r="G6" s="10">
        <f ca="1">RANDBETWEEN(1,10)+RANDBETWEEN(1,10)+RANDBETWEEN(1,10)+RANDBETWEEN(1,10)+RANDBETWEEN(1,10)</f>
        <v>21</v>
      </c>
      <c r="H6" s="1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1</v>
      </c>
      <c r="D7" s="10">
        <f ca="1">RANDBETWEEN(1,12)+RANDBETWEEN(1,12)</f>
        <v>14</v>
      </c>
      <c r="E7" s="10">
        <f ca="1">RANDBETWEEN(1,12)+RANDBETWEEN(1,12)+RANDBETWEEN(1,12)</f>
        <v>17</v>
      </c>
      <c r="F7" s="10">
        <f ca="1">RANDBETWEEN(1,12)+RANDBETWEEN(1,12)+RANDBETWEEN(1,12)+RANDBETWEEN(1,12)</f>
        <v>19</v>
      </c>
      <c r="G7" s="10">
        <f ca="1">RANDBETWEEN(1,12)+RANDBETWEEN(1,12)+RANDBETWEEN(1,12)+RANDBETWEEN(1,12)+RANDBETWEEN(1,12)</f>
        <v>29</v>
      </c>
      <c r="H7" s="11">
        <f ca="1">RANDBETWEEN(1,12)+RANDBETWEEN(1,12)+RANDBETWEEN(1,12)+RANDBETWEEN(1,12)+RANDBETWEEN(1,12)+RANDBETWEEN(1,12)</f>
        <v>37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7</v>
      </c>
      <c r="D8" s="10">
        <f ca="1">RANDBETWEEN(1,20)+RANDBETWEEN(1,20)</f>
        <v>20</v>
      </c>
      <c r="E8" s="10">
        <f ca="1">RANDBETWEEN(1,20)+RANDBETWEEN(1,20)+RANDBETWEEN(1,20)</f>
        <v>42</v>
      </c>
      <c r="F8" s="10">
        <f ca="1">RANDBETWEEN(1,20)+RANDBETWEEN(1,20)+RANDBETWEEN(1,20)+RANDBETWEEN(1,20)</f>
        <v>41</v>
      </c>
      <c r="G8" s="10">
        <f ca="1">RANDBETWEEN(1,20)+RANDBETWEEN(1,20)+RANDBETWEEN(1,20)+RANDBETWEEN(1,20)+RANDBETWEEN(1,20)</f>
        <v>56</v>
      </c>
      <c r="H8" s="11">
        <f ca="1">RANDBETWEEN(1,20)+RANDBETWEEN(1,20)+RANDBETWEEN(1,20)+RANDBETWEEN(1,20)+RANDBETWEEN(1,20)+RANDBETWEEN(1,20)</f>
        <v>55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46</v>
      </c>
      <c r="D9" s="13">
        <f ca="1">RANDBETWEEN(1,100)+RANDBETWEEN(1,100)</f>
        <v>168</v>
      </c>
      <c r="E9" s="13">
        <f ca="1">RANDBETWEEN(1,100)+RANDBETWEEN(1,100)+RANDBETWEEN(1,100)</f>
        <v>71</v>
      </c>
      <c r="F9" s="13">
        <f ca="1">RANDBETWEEN(1,100)+RANDBETWEEN(1,100)+RANDBETWEEN(1,100)+RANDBETWEEN(1,100)</f>
        <v>259</v>
      </c>
      <c r="G9" s="13">
        <f ca="1">RANDBETWEEN(1,100)+RANDBETWEEN(1,100)+RANDBETWEEN(1,100)+RANDBETWEEN(1,100)+RANDBETWEEN(1,100)</f>
        <v>291</v>
      </c>
      <c r="H9" s="14">
        <f ca="1">RANDBETWEEN(1,100)+RANDBETWEEN(1,100)+RANDBETWEEN(1,100)+RANDBETWEEN(1,100)+RANDBETWEEN(1,100)+RANDBETWEEN(1,100)</f>
        <v>213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5"/>
      <c r="U27" s="55"/>
      <c r="V27" s="55"/>
    </row>
    <row r="28" spans="1:22" x14ac:dyDescent="0.3">
      <c r="A28" s="1"/>
      <c r="C28" s="1"/>
      <c r="D28" s="1"/>
      <c r="E28" s="1"/>
      <c r="F28" s="1"/>
      <c r="T28" s="55"/>
      <c r="U28" s="55"/>
      <c r="V28" s="55"/>
    </row>
    <row r="29" spans="1:22" x14ac:dyDescent="0.3">
      <c r="A29" s="1"/>
      <c r="C29" s="1"/>
      <c r="D29" s="1"/>
      <c r="E29" s="1"/>
      <c r="F29" s="1"/>
      <c r="Q29" s="55"/>
      <c r="R29" s="55"/>
      <c r="S29" s="55"/>
      <c r="T29" s="55"/>
      <c r="U29" s="55"/>
      <c r="V29" s="55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2019-06-03T13:59:34Z</cp:lastPrinted>
  <dcterms:created xsi:type="dcterms:W3CDTF">2014-01-30T16:13:23Z</dcterms:created>
  <dcterms:modified xsi:type="dcterms:W3CDTF">2021-11-14T19:40:25Z</dcterms:modified>
</cp:coreProperties>
</file>