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B31B68AC-C6A8-407A-A3B4-47160242BBA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0" l="1"/>
  <c r="K5" i="10" s="1"/>
  <c r="M5" i="10" s="1"/>
  <c r="C10" i="7" l="1"/>
  <c r="C9" i="7"/>
  <c r="C8" i="7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J10" i="10" l="1"/>
  <c r="K10" i="10" s="1"/>
  <c r="M10" i="10" s="1"/>
  <c r="E7" i="1" l="1"/>
  <c r="D26" i="1"/>
  <c r="E14" i="1"/>
  <c r="E23" i="1"/>
  <c r="E11" i="1"/>
  <c r="E24" i="1"/>
  <c r="E13" i="1"/>
  <c r="E20" i="1"/>
  <c r="E6" i="1"/>
  <c r="E5" i="1"/>
  <c r="E8" i="1"/>
  <c r="E21" i="1"/>
  <c r="E19" i="1"/>
  <c r="E22" i="1"/>
  <c r="E4" i="1"/>
  <c r="E16" i="1"/>
  <c r="E3" i="1"/>
  <c r="E18" i="1"/>
  <c r="E10" i="5" l="1"/>
  <c r="D10" i="5"/>
  <c r="E12" i="5"/>
  <c r="D12" i="5"/>
  <c r="E9" i="5"/>
  <c r="D9" i="5"/>
  <c r="W24" i="5" l="1"/>
  <c r="AB24" i="5" s="1"/>
  <c r="AC24" i="5" s="1"/>
  <c r="W23" i="5"/>
  <c r="AB23" i="5" s="1"/>
  <c r="AC23" i="5" s="1"/>
  <c r="W22" i="5"/>
  <c r="AB22" i="5" s="1"/>
  <c r="AC22" i="5" s="1"/>
  <c r="W21" i="5"/>
  <c r="AB21" i="5" s="1"/>
  <c r="AC21" i="5" s="1"/>
  <c r="W20" i="5"/>
  <c r="AB20" i="5" s="1"/>
  <c r="AC20" i="5" s="1"/>
  <c r="W19" i="5"/>
  <c r="AB19" i="5" s="1"/>
  <c r="AC19" i="5" s="1"/>
  <c r="W18" i="5"/>
  <c r="AB18" i="5" s="1"/>
  <c r="AC18" i="5" s="1"/>
  <c r="W17" i="5"/>
  <c r="AB17" i="5" s="1"/>
  <c r="AC17" i="5" s="1"/>
  <c r="W16" i="5"/>
  <c r="W15" i="5"/>
  <c r="W14" i="5"/>
  <c r="W13" i="5"/>
  <c r="AB16" i="5" l="1"/>
  <c r="AC16" i="5" s="1"/>
  <c r="AB15" i="5"/>
  <c r="AC15" i="5" s="1"/>
  <c r="AB14" i="5"/>
  <c r="AC14" i="5" s="1"/>
  <c r="AB13" i="5"/>
  <c r="AC13" i="5" s="1"/>
  <c r="W12" i="5"/>
  <c r="AB12" i="5" s="1"/>
  <c r="AC12" i="5" s="1"/>
  <c r="W11" i="5"/>
  <c r="AB11" i="5" s="1"/>
  <c r="AC11" i="5" s="1"/>
  <c r="W10" i="5"/>
  <c r="AB10" i="5" s="1"/>
  <c r="AC10" i="5" s="1"/>
  <c r="W9" i="5"/>
  <c r="AB9" i="5" s="1"/>
  <c r="AC9" i="5" s="1"/>
  <c r="W8" i="5" l="1"/>
  <c r="AB8" i="5" s="1"/>
  <c r="AC8" i="5" s="1"/>
  <c r="W7" i="5"/>
  <c r="AB7" i="5" s="1"/>
  <c r="AC7" i="5" s="1"/>
  <c r="W6" i="5"/>
  <c r="AB6" i="5" s="1"/>
  <c r="AC6" i="5" s="1"/>
  <c r="D7" i="7"/>
  <c r="E7" i="7" s="1"/>
  <c r="D6" i="7"/>
  <c r="E6" i="7" s="1"/>
  <c r="D5" i="7"/>
  <c r="E5" i="7" s="1"/>
  <c r="D4" i="7"/>
  <c r="E4" i="7" s="1"/>
  <c r="D3" i="7"/>
  <c r="E3" i="7" s="1"/>
  <c r="D2" i="7"/>
  <c r="E2" i="7" s="1"/>
  <c r="K2" i="9"/>
  <c r="N2" i="9" s="1"/>
  <c r="J2" i="9"/>
  <c r="E9" i="1"/>
  <c r="L2" i="9" l="1"/>
  <c r="E5" i="5"/>
  <c r="D5" i="5"/>
  <c r="J12" i="10" l="1"/>
  <c r="K12" i="10" s="1"/>
  <c r="M12" i="10" s="1"/>
  <c r="J17" i="10" l="1"/>
  <c r="K17" i="10" s="1"/>
  <c r="M17" i="10" s="1"/>
  <c r="J19" i="10" l="1"/>
  <c r="K19" i="10" s="1"/>
  <c r="M19" i="10" s="1"/>
  <c r="J18" i="10"/>
  <c r="K18" i="10" s="1"/>
  <c r="M18" i="10" s="1"/>
  <c r="J16" i="10" l="1"/>
  <c r="K16" i="10" s="1"/>
  <c r="M16" i="10" s="1"/>
  <c r="J15" i="10"/>
  <c r="K15" i="10" s="1"/>
  <c r="M15" i="10" s="1"/>
  <c r="J3" i="7" l="1"/>
  <c r="K3" i="7" s="1"/>
  <c r="E10" i="1" l="1"/>
  <c r="I7" i="10" l="1"/>
  <c r="J2" i="7" l="1"/>
  <c r="K2" i="7" s="1"/>
  <c r="K3" i="9" l="1"/>
  <c r="N3" i="9" s="1"/>
  <c r="J3" i="9"/>
  <c r="L3" i="9" l="1"/>
  <c r="J8" i="10" l="1"/>
  <c r="K8" i="10" s="1"/>
  <c r="M8" i="10" s="1"/>
  <c r="W4" i="5" l="1"/>
  <c r="AB4" i="5" s="1"/>
  <c r="AC4" i="5" s="1"/>
  <c r="W2" i="5"/>
  <c r="AB2" i="5" s="1"/>
  <c r="AC2" i="5" s="1"/>
  <c r="E15" i="1" l="1"/>
  <c r="E2" i="1"/>
  <c r="E12" i="1"/>
  <c r="J7" i="10" l="1"/>
  <c r="K7" i="10" s="1"/>
  <c r="M7" i="10" s="1"/>
  <c r="E17" i="1"/>
  <c r="J4" i="9" l="1"/>
  <c r="I8" i="1" l="1"/>
  <c r="M9" i="1"/>
  <c r="K4" i="9" l="1"/>
  <c r="N4" i="9" s="1"/>
  <c r="L4" i="9" l="1"/>
  <c r="W5" i="5"/>
  <c r="AB5" i="5" s="1"/>
  <c r="AC5" i="5" s="1"/>
  <c r="J3" i="10" l="1"/>
  <c r="K3" i="10" s="1"/>
  <c r="M3" i="10" s="1"/>
  <c r="D4" i="4" l="1"/>
  <c r="J2" i="10" l="1"/>
  <c r="K2" i="10" s="1"/>
  <c r="M2" i="10" s="1"/>
  <c r="J11" i="10" l="1"/>
  <c r="K11" i="10" s="1"/>
  <c r="M11" i="10" s="1"/>
  <c r="J9" i="10"/>
  <c r="K9" i="10" s="1"/>
  <c r="M9" i="10" s="1"/>
  <c r="J6" i="10"/>
  <c r="K6" i="10" s="1"/>
  <c r="M6" i="10" s="1"/>
  <c r="J4" i="10"/>
  <c r="K4" i="10" s="1"/>
  <c r="M4" i="10" s="1"/>
  <c r="I7" i="1" l="1"/>
  <c r="W3" i="5" l="1"/>
  <c r="AB3" i="5" s="1"/>
  <c r="AC3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M12" i="1" l="1"/>
  <c r="I10" i="1"/>
  <c r="M13" i="1" s="1"/>
  <c r="M14" i="1"/>
  <c r="M10" i="1" l="1"/>
  <c r="M8" i="1"/>
  <c r="M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5" authorId="0" shapeId="0" xr:uid="{5EAF2EE4-4396-47D1-9C2F-4FE1EF731E3B}">
      <text>
        <r>
          <rPr>
            <i/>
            <sz val="9"/>
            <color indexed="81"/>
            <rFont val="Tahoma"/>
            <family val="2"/>
          </rPr>
          <t>mage armor +4</t>
        </r>
      </text>
    </comment>
    <comment ref="E5" authorId="0" shapeId="0" xr:uid="{68F493C2-F977-4C75-8850-EBEDC4EDCB5F}">
      <text>
        <r>
          <rPr>
            <i/>
            <sz val="9"/>
            <color indexed="81"/>
            <rFont val="Tahoma"/>
            <family val="2"/>
          </rPr>
          <t>mage armor +4</t>
        </r>
      </text>
    </comment>
    <comment ref="D9" authorId="0" shapeId="0" xr:uid="{B7B06A9E-7CC9-4BDF-83B8-010516A99D6A}">
      <text>
        <r>
          <rPr>
            <i/>
            <sz val="9"/>
            <color indexed="81"/>
            <rFont val="Tahoma"/>
            <family val="2"/>
          </rPr>
          <t>mage armor +4</t>
        </r>
      </text>
    </comment>
    <comment ref="E9" authorId="0" shapeId="0" xr:uid="{C4516C7A-AD03-4D60-9E79-5C3F58C1C08F}">
      <text>
        <r>
          <rPr>
            <i/>
            <sz val="9"/>
            <color indexed="81"/>
            <rFont val="Tahoma"/>
            <family val="2"/>
          </rPr>
          <t>mage armor +4</t>
        </r>
      </text>
    </comment>
    <comment ref="D10" authorId="0" shapeId="0" xr:uid="{EC5551FF-D8FA-470C-B7F2-55E89EBE411C}">
      <text>
        <r>
          <rPr>
            <i/>
            <sz val="9"/>
            <color indexed="81"/>
            <rFont val="Tahoma"/>
            <family val="2"/>
          </rPr>
          <t>mage armor +4</t>
        </r>
      </text>
    </comment>
    <comment ref="E10" authorId="0" shapeId="0" xr:uid="{4D811D0F-E2CA-49B1-9E2E-E4997BF384F3}">
      <text>
        <r>
          <rPr>
            <i/>
            <sz val="9"/>
            <color indexed="81"/>
            <rFont val="Tahoma"/>
            <family val="2"/>
          </rPr>
          <t>mage armor +4</t>
        </r>
      </text>
    </comment>
    <comment ref="D12" authorId="0" shapeId="0" xr:uid="{B54B1A0D-8FE1-4080-BE2F-636C1EE9C229}">
      <text>
        <r>
          <rPr>
            <i/>
            <sz val="9"/>
            <color indexed="81"/>
            <rFont val="Tahoma"/>
            <family val="2"/>
          </rPr>
          <t>mage armor +4</t>
        </r>
      </text>
    </comment>
    <comment ref="E12" authorId="0" shapeId="0" xr:uid="{BA1DD466-3E32-41E2-AED4-18734C82D2B1}">
      <text>
        <r>
          <rPr>
            <i/>
            <sz val="9"/>
            <color indexed="81"/>
            <rFont val="Tahoma"/>
            <family val="2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<sst xmlns="http://schemas.openxmlformats.org/spreadsheetml/2006/main" count="417" uniqueCount="157">
  <si>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</si>
  <si>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</si>
  <si>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</si>
  <si>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</si>
  <si>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</si>
  <si>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</si>
  <si>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</si>
  <si>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</si>
  <si>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</si>
  <si>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</si>
  <si>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</si>
  <si>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</si>
  <si>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</si>
  <si>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</si>
  <si>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</si>
  <si>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</si>
  <si>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</si>
  <si>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</si>
  <si>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</si>
  <si>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</si>
  <si>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</si>
  <si>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</si>
  <si>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</si>
  <si>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</si>
  <si>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</si>
  <si>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</si>
  <si>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</si>
  <si>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</si>
  <si>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</si>
  <si>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</si>
  <si>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</si>
  <si>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</si>
  <si>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</si>
  <si>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</si>
  <si>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</si>
  <si>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</si>
  <si>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</si>
  <si>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</si>
  <si>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</si>
  <si>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</si>
  <si>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</si>
  <si>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</si>
  <si>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</si>
  <si>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</si>
  <si>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</si>
  <si>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</si>
  <si>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</si>
  <si>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</si>
  <si>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</si>
  <si>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</si>
  <si>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</si>
  <si>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</si>
  <si>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</si>
  <si>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</si>
  <si>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</si>
  <si>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</si>
  <si>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</si>
  <si>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</si>
  <si>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</si>
  <si>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</si>
  <si>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</si>
  <si>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</si>
  <si>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</si>
  <si>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</si>
  <si>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</si>
  <si>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</si>
  <si>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</si>
  <si>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</si>
  <si>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</si>
  <si>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</si>
  <si>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</si>
  <si>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</si>
  <si>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</si>
  <si>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</si>
  <si>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</si>
  <si>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</si>
  <si>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</si>
  <si>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</si>
  <si>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</si>
  <si>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</si>
  <si>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</si>
  <si>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</si>
  <si>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</si>
  <si>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</si>
  <si>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</si>
  <si>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</si>
  <si>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</si>
  <si>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</si>
  <si>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</si>
  <si>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</si>
  <si>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</si>
  <si>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</si>
  <si>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</si>
  <si>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</si>
  <si>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</si>
  <si>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</si>
  <si>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</si>
  <si>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</si>
  <si>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</si>
  <si>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Listen</t>
  </si>
  <si>
    <t>Spot</t>
  </si>
  <si>
    <t>Avg. ECL/CR</t>
  </si>
  <si>
    <t>20’</t>
  </si>
  <si>
    <t>Imm</t>
  </si>
  <si>
    <t>Barkley</t>
  </si>
  <si>
    <t>Elsabet</t>
  </si>
  <si>
    <t>Larissa</t>
  </si>
  <si>
    <t>Saradette</t>
  </si>
  <si>
    <t>Hound Archon</t>
  </si>
  <si>
    <t>Favored Soul</t>
  </si>
  <si>
    <t>Protection from Evil</t>
  </si>
  <si>
    <t>Check</t>
  </si>
  <si>
    <t>Paladin-Cleric</t>
  </si>
  <si>
    <t>Endure Elements</t>
  </si>
  <si>
    <t>Charisma</t>
  </si>
  <si>
    <t>Protection Devotion</t>
  </si>
  <si>
    <t>Aid</t>
  </si>
  <si>
    <t>Hide</t>
  </si>
  <si>
    <t>Dancing Lights</t>
  </si>
  <si>
    <t>R10</t>
  </si>
  <si>
    <r>
      <t>Barkley</t>
    </r>
    <r>
      <rPr>
        <b/>
        <vertAlign val="superscript"/>
        <sz val="12"/>
        <color theme="1"/>
        <rFont val="Times New Roman"/>
        <family val="1"/>
      </rPr>
      <t>PD</t>
    </r>
  </si>
  <si>
    <r>
      <t>Elsabet</t>
    </r>
    <r>
      <rPr>
        <b/>
        <vertAlign val="superscript"/>
        <sz val="12"/>
        <color theme="1"/>
        <rFont val="Times New Roman"/>
        <family val="1"/>
      </rPr>
      <t>PD</t>
    </r>
  </si>
  <si>
    <r>
      <t>Saradette</t>
    </r>
    <r>
      <rPr>
        <b/>
        <vertAlign val="superscript"/>
        <sz val="12"/>
        <color theme="1"/>
        <rFont val="Times New Roman"/>
        <family val="1"/>
      </rPr>
      <t>PD</t>
    </r>
  </si>
  <si>
    <t>Bornoflove</t>
  </si>
  <si>
    <t>Xavier</t>
  </si>
  <si>
    <t>Malcome</t>
  </si>
  <si>
    <t>Party</t>
  </si>
  <si>
    <t>?</t>
  </si>
  <si>
    <t>Clavicle</t>
  </si>
  <si>
    <t>Elvira</t>
  </si>
  <si>
    <t>Svarsa</t>
  </si>
  <si>
    <t>Anselm</t>
  </si>
  <si>
    <t>Xerxes</t>
  </si>
  <si>
    <t>Xiomara</t>
  </si>
  <si>
    <t>Commoner 1</t>
  </si>
  <si>
    <t>Commoner 2</t>
  </si>
  <si>
    <t>Commoner 3</t>
  </si>
  <si>
    <t>Commoner 4</t>
  </si>
  <si>
    <t>Commoner 5</t>
  </si>
  <si>
    <t>Commoner 6</t>
  </si>
  <si>
    <t>Commoner 7</t>
  </si>
  <si>
    <t>Commoner 8</t>
  </si>
  <si>
    <t>Unarmed Strike</t>
  </si>
  <si>
    <t>1d6</t>
  </si>
  <si>
    <t>Evoker</t>
  </si>
  <si>
    <t>Wizard-Rogue</t>
  </si>
  <si>
    <t>Monk-Sorceress</t>
  </si>
  <si>
    <t>Wizard</t>
  </si>
  <si>
    <t>Necromancer</t>
  </si>
  <si>
    <t>Protective Ward</t>
  </si>
  <si>
    <t>Sleep</t>
  </si>
  <si>
    <t>Bull’s Strength</t>
  </si>
  <si>
    <t>Hagdalène</t>
  </si>
  <si>
    <t>Tyberius</t>
  </si>
  <si>
    <r>
      <t>Laryssa</t>
    </r>
    <r>
      <rPr>
        <b/>
        <vertAlign val="superscript"/>
        <sz val="12"/>
        <color theme="1"/>
        <rFont val="Times New Roman"/>
        <family val="1"/>
      </rPr>
      <t>PD</t>
    </r>
  </si>
  <si>
    <t>Laryssa</t>
  </si>
  <si>
    <t>Rogue-Illusionist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</si>
</sst>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9"/>
      <color indexed="81"/>
      <name val="Tahoma"/>
      <family val="2"/>
    </font>
    <font>
      <sz val="12"/>
      <color rgb="FFFF00FF"/>
      <name val="Times New Roman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15" fillId="28" borderId="5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7" borderId="51" xfId="0" applyFont="1" applyFill="1" applyBorder="1" applyAlignment="1">
      <alignment horizontal="center" vertical="center"/>
    </xf>
    <xf numFmtId="0" fontId="6" fillId="13" borderId="51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5" fillId="8" borderId="30" xfId="0" applyFont="1" applyFill="1" applyBorder="1" applyAlignment="1">
      <alignment horizontal="center" vertical="center"/>
    </xf>
    <xf numFmtId="0" fontId="14" fillId="27" borderId="60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26" fillId="9" borderId="5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17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00FFFF"/>
      <color rgb="FF00FF00"/>
      <color rgb="FF0033CC"/>
      <color rgb="FFFF6600"/>
      <color rgb="FF00CCFF"/>
      <color rgb="FFFF9900"/>
      <color rgb="FF663300"/>
      <color rgb="FFFF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17</c:v>
                </c:pt>
                <c:pt idx="3">
                  <c:v>10</c:v>
                </c:pt>
                <c:pt idx="4">
                  <c:v>17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14</c:v>
                </c:pt>
                <c:pt idx="3">
                  <c:v>21</c:v>
                </c:pt>
                <c:pt idx="4">
                  <c:v>17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17</c:v>
                </c:pt>
                <c:pt idx="3">
                  <c:v>28</c:v>
                </c:pt>
                <c:pt idx="4">
                  <c:v>23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15</c:v>
                </c:pt>
                <c:pt idx="3">
                  <c:v>31</c:v>
                </c:pt>
                <c:pt idx="4">
                  <c:v>20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18</c:v>
                </c:pt>
                <c:pt idx="2">
                  <c:v>26</c:v>
                </c:pt>
                <c:pt idx="3">
                  <c:v>49</c:v>
                </c:pt>
                <c:pt idx="4">
                  <c:v>60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17</c:v>
                </c:pt>
                <c:pt idx="3">
                  <c:v>14</c:v>
                </c:pt>
                <c:pt idx="4">
                  <c:v>17</c:v>
                </c:pt>
                <c:pt idx="5">
                  <c:v>15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21</c:v>
                </c:pt>
                <c:pt idx="4">
                  <c:v>28</c:v>
                </c:pt>
                <c:pt idx="5">
                  <c:v>31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17</c:v>
                </c:pt>
                <c:pt idx="4">
                  <c:v>23</c:v>
                </c:pt>
                <c:pt idx="5">
                  <c:v>20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15</c:v>
                </c:pt>
                <c:pt idx="3">
                  <c:v>25</c:v>
                </c:pt>
                <c:pt idx="4">
                  <c:v>44</c:v>
                </c:pt>
                <c:pt idx="5">
                  <c:v>46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17</c:v>
                </c:pt>
                <c:pt idx="3">
                  <c:v>10</c:v>
                </c:pt>
                <c:pt idx="4">
                  <c:v>17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14</c:v>
                </c:pt>
                <c:pt idx="3">
                  <c:v>21</c:v>
                </c:pt>
                <c:pt idx="4">
                  <c:v>17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17</c:v>
                </c:pt>
                <c:pt idx="3">
                  <c:v>28</c:v>
                </c:pt>
                <c:pt idx="4">
                  <c:v>23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15</c:v>
                </c:pt>
                <c:pt idx="3">
                  <c:v>31</c:v>
                </c:pt>
                <c:pt idx="4">
                  <c:v>20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18</c:v>
                </c:pt>
                <c:pt idx="2">
                  <c:v>26</c:v>
                </c:pt>
                <c:pt idx="3">
                  <c:v>49</c:v>
                </c:pt>
                <c:pt idx="4">
                  <c:v>60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showGridLines="0" tabSelected="1" zoomScaleNormal="100" workbookViewId="0"/>
  </sheetViews>
  <sheetFormatPr defaultRowHeight="15.6" x14ac:dyDescent="0.3"/>
  <cols>
    <col min="1" max="1" width="13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5.699218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16.69921875" style="44" bestFit="1" customWidth="1"/>
    <col min="11" max="11" width="1.3984375" style="44" bestFit="1" customWidth="1"/>
    <col min="12" max="12" width="19.59765625" style="44" bestFit="1" customWidth="1"/>
    <col min="13" max="13" width="4.3984375" style="44" bestFit="1" customWidth="1"/>
    <col min="14" max="14" width="19.79687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84</v>
      </c>
      <c r="M1" s="40"/>
      <c r="N1" s="40"/>
    </row>
    <row r="2" spans="1:14" ht="16.8" thickTop="1" thickBot="1" x14ac:dyDescent="0.35">
      <c r="A2" s="76" t="s">
        <v>105</v>
      </c>
      <c r="B2" s="76">
        <v>1</v>
      </c>
      <c r="C2" s="45">
        <v>4</v>
      </c>
      <c r="D2" s="46">
        <v>18</v>
      </c>
      <c r="E2" s="45">
        <f t="shared" ref="E2:E24" si="0">SUM(C2:D2)</f>
        <v>22</v>
      </c>
      <c r="F2" s="45" t="s">
        <v>6</v>
      </c>
      <c r="H2" s="77" t="s">
        <v>0</v>
      </c>
      <c r="I2" s="78" t="s">
        <v>22</v>
      </c>
      <c r="J2" s="79" t="s">
        <v>23</v>
      </c>
      <c r="L2" s="142" t="s">
        <v>0</v>
      </c>
      <c r="M2" s="143" t="s">
        <v>85</v>
      </c>
      <c r="N2" s="144" t="s">
        <v>67</v>
      </c>
    </row>
    <row r="3" spans="1:14" x14ac:dyDescent="0.3">
      <c r="A3" s="208" t="s">
        <v>128</v>
      </c>
      <c r="B3" s="208">
        <v>2</v>
      </c>
      <c r="C3" s="45">
        <v>2</v>
      </c>
      <c r="D3" s="46">
        <v>20</v>
      </c>
      <c r="E3" s="45">
        <f t="shared" si="0"/>
        <v>22</v>
      </c>
      <c r="F3" s="45" t="s">
        <v>6</v>
      </c>
      <c r="H3" s="80" t="s">
        <v>104</v>
      </c>
      <c r="I3" s="76">
        <v>4</v>
      </c>
      <c r="J3" s="81" t="s">
        <v>108</v>
      </c>
      <c r="L3" s="145" t="s">
        <v>125</v>
      </c>
      <c r="M3" s="132">
        <v>4</v>
      </c>
      <c r="N3" s="146" t="s">
        <v>145</v>
      </c>
    </row>
    <row r="4" spans="1:14" x14ac:dyDescent="0.3">
      <c r="A4" s="208" t="s">
        <v>152</v>
      </c>
      <c r="B4" s="208">
        <v>2</v>
      </c>
      <c r="C4" s="45">
        <v>1</v>
      </c>
      <c r="D4" s="46">
        <v>19</v>
      </c>
      <c r="E4" s="45">
        <f t="shared" si="0"/>
        <v>20</v>
      </c>
      <c r="F4" s="45" t="s">
        <v>6</v>
      </c>
      <c r="H4" s="80" t="s">
        <v>105</v>
      </c>
      <c r="I4" s="76">
        <v>4</v>
      </c>
      <c r="J4" s="81" t="s">
        <v>109</v>
      </c>
      <c r="L4" s="145" t="s">
        <v>128</v>
      </c>
      <c r="M4" s="132">
        <v>1</v>
      </c>
      <c r="N4" s="146" t="s">
        <v>148</v>
      </c>
    </row>
    <row r="5" spans="1:14" x14ac:dyDescent="0.3">
      <c r="A5" s="207" t="s">
        <v>133</v>
      </c>
      <c r="B5" s="207">
        <v>3</v>
      </c>
      <c r="C5" s="45">
        <v>1</v>
      </c>
      <c r="D5" s="46">
        <v>19</v>
      </c>
      <c r="E5" s="45">
        <f t="shared" si="0"/>
        <v>20</v>
      </c>
      <c r="F5" s="45" t="s">
        <v>6</v>
      </c>
      <c r="H5" s="80" t="s">
        <v>155</v>
      </c>
      <c r="I5" s="76">
        <v>4</v>
      </c>
      <c r="J5" s="81" t="s">
        <v>112</v>
      </c>
      <c r="L5" s="145" t="s">
        <v>129</v>
      </c>
      <c r="M5" s="132">
        <v>2</v>
      </c>
      <c r="N5" s="146" t="s">
        <v>147</v>
      </c>
    </row>
    <row r="6" spans="1:14" ht="16.2" thickBot="1" x14ac:dyDescent="0.35">
      <c r="A6" s="207" t="s">
        <v>134</v>
      </c>
      <c r="B6" s="207" t="s">
        <v>127</v>
      </c>
      <c r="C6" s="45">
        <v>0</v>
      </c>
      <c r="D6" s="46">
        <v>20</v>
      </c>
      <c r="E6" s="45">
        <f t="shared" si="0"/>
        <v>20</v>
      </c>
      <c r="F6" s="45" t="s">
        <v>102</v>
      </c>
      <c r="H6" s="158" t="s">
        <v>107</v>
      </c>
      <c r="I6" s="159">
        <v>4</v>
      </c>
      <c r="J6" s="160" t="s">
        <v>156</v>
      </c>
      <c r="L6" s="145" t="s">
        <v>152</v>
      </c>
      <c r="M6" s="132">
        <v>2</v>
      </c>
      <c r="N6" s="146" t="s">
        <v>146</v>
      </c>
    </row>
    <row r="7" spans="1:14" ht="16.2" thickBot="1" x14ac:dyDescent="0.35">
      <c r="A7" s="207" t="s">
        <v>141</v>
      </c>
      <c r="B7" s="207" t="s">
        <v>127</v>
      </c>
      <c r="C7" s="45">
        <v>1</v>
      </c>
      <c r="D7" s="46">
        <v>17</v>
      </c>
      <c r="E7" s="45">
        <f t="shared" si="0"/>
        <v>18</v>
      </c>
      <c r="F7" s="45" t="s">
        <v>6</v>
      </c>
      <c r="H7" s="82" t="s">
        <v>24</v>
      </c>
      <c r="I7" s="83">
        <f>SUM(I3:I6)</f>
        <v>16</v>
      </c>
      <c r="J7" s="81"/>
      <c r="L7" s="147" t="s">
        <v>130</v>
      </c>
      <c r="M7" s="148">
        <v>4</v>
      </c>
      <c r="N7" s="149" t="s">
        <v>144</v>
      </c>
    </row>
    <row r="8" spans="1:14" x14ac:dyDescent="0.3">
      <c r="A8" s="207" t="s">
        <v>132</v>
      </c>
      <c r="B8" s="207">
        <v>3</v>
      </c>
      <c r="C8" s="45">
        <v>3</v>
      </c>
      <c r="D8" s="46">
        <v>14</v>
      </c>
      <c r="E8" s="45">
        <f t="shared" si="0"/>
        <v>17</v>
      </c>
      <c r="F8" s="45" t="s">
        <v>6</v>
      </c>
      <c r="H8" s="82" t="s">
        <v>25</v>
      </c>
      <c r="I8" s="83">
        <f>COUNT(I3:I6)</f>
        <v>4</v>
      </c>
      <c r="J8" s="84"/>
      <c r="L8" s="150" t="s">
        <v>24</v>
      </c>
      <c r="M8" s="151">
        <f>SUM(M3:M7)</f>
        <v>13</v>
      </c>
      <c r="N8" s="146"/>
    </row>
    <row r="9" spans="1:14" x14ac:dyDescent="0.3">
      <c r="A9" s="66" t="s">
        <v>124</v>
      </c>
      <c r="B9" s="66">
        <v>1</v>
      </c>
      <c r="C9" s="45">
        <v>6</v>
      </c>
      <c r="D9" s="46">
        <v>10</v>
      </c>
      <c r="E9" s="45">
        <f t="shared" si="0"/>
        <v>16</v>
      </c>
      <c r="F9" s="45" t="s">
        <v>6</v>
      </c>
      <c r="H9" s="82" t="s">
        <v>27</v>
      </c>
      <c r="I9" s="85">
        <f>I7/4</f>
        <v>4</v>
      </c>
      <c r="J9" s="81" t="s">
        <v>28</v>
      </c>
      <c r="L9" s="150" t="s">
        <v>101</v>
      </c>
      <c r="M9" s="151">
        <f>AVERAGE(M3:M7)</f>
        <v>2.6</v>
      </c>
      <c r="N9" s="146"/>
    </row>
    <row r="10" spans="1:14" ht="16.2" thickBot="1" x14ac:dyDescent="0.35">
      <c r="A10" s="207" t="s">
        <v>123</v>
      </c>
      <c r="B10" s="207" t="s">
        <v>127</v>
      </c>
      <c r="C10" s="45">
        <v>4</v>
      </c>
      <c r="D10" s="46">
        <v>11</v>
      </c>
      <c r="E10" s="45">
        <f t="shared" si="0"/>
        <v>15</v>
      </c>
      <c r="F10" s="45" t="s">
        <v>6</v>
      </c>
      <c r="H10" s="86" t="s">
        <v>29</v>
      </c>
      <c r="I10" s="87">
        <f>I9*2</f>
        <v>8</v>
      </c>
      <c r="J10" s="88" t="s">
        <v>30</v>
      </c>
      <c r="L10" s="152" t="s">
        <v>25</v>
      </c>
      <c r="M10" s="153">
        <f>COUNT(M3:M7)</f>
        <v>5</v>
      </c>
      <c r="N10" s="154"/>
    </row>
    <row r="11" spans="1:14" ht="16.2" thickTop="1" x14ac:dyDescent="0.3">
      <c r="A11" s="207" t="s">
        <v>138</v>
      </c>
      <c r="B11" s="207" t="s">
        <v>127</v>
      </c>
      <c r="C11" s="45">
        <v>0</v>
      </c>
      <c r="D11" s="46">
        <v>15</v>
      </c>
      <c r="E11" s="45">
        <f t="shared" si="0"/>
        <v>15</v>
      </c>
      <c r="F11" s="45" t="s">
        <v>6</v>
      </c>
      <c r="H11" s="89"/>
      <c r="I11" s="89"/>
      <c r="J11" s="89"/>
    </row>
    <row r="12" spans="1:14" x14ac:dyDescent="0.3">
      <c r="A12" s="76" t="s">
        <v>104</v>
      </c>
      <c r="B12" s="76">
        <v>1</v>
      </c>
      <c r="C12" s="45">
        <v>4</v>
      </c>
      <c r="D12" s="46">
        <v>10</v>
      </c>
      <c r="E12" s="45">
        <f t="shared" si="0"/>
        <v>14</v>
      </c>
      <c r="F12" s="45" t="s">
        <v>6</v>
      </c>
      <c r="L12" s="90" t="s">
        <v>31</v>
      </c>
      <c r="M12" s="91">
        <f>I9</f>
        <v>4</v>
      </c>
      <c r="N12" s="89"/>
    </row>
    <row r="13" spans="1:14" x14ac:dyDescent="0.3">
      <c r="A13" s="207" t="s">
        <v>136</v>
      </c>
      <c r="B13" s="207" t="s">
        <v>127</v>
      </c>
      <c r="C13" s="45">
        <v>0</v>
      </c>
      <c r="D13" s="46">
        <v>14</v>
      </c>
      <c r="E13" s="45">
        <f t="shared" si="0"/>
        <v>14</v>
      </c>
      <c r="F13" s="45" t="s">
        <v>102</v>
      </c>
      <c r="L13" s="90" t="s">
        <v>32</v>
      </c>
      <c r="M13" s="91">
        <f>I10</f>
        <v>8</v>
      </c>
      <c r="N13" s="89"/>
    </row>
    <row r="14" spans="1:14" x14ac:dyDescent="0.3">
      <c r="A14" s="207" t="s">
        <v>140</v>
      </c>
      <c r="B14" s="207" t="s">
        <v>127</v>
      </c>
      <c r="C14" s="45">
        <v>0</v>
      </c>
      <c r="D14" s="46">
        <v>12</v>
      </c>
      <c r="E14" s="45">
        <f t="shared" si="0"/>
        <v>12</v>
      </c>
      <c r="F14" s="45" t="s">
        <v>6</v>
      </c>
      <c r="L14" s="90" t="s">
        <v>33</v>
      </c>
      <c r="M14" s="91">
        <f>I7</f>
        <v>16</v>
      </c>
      <c r="N14" s="89"/>
    </row>
    <row r="15" spans="1:14" x14ac:dyDescent="0.3">
      <c r="A15" s="76" t="s">
        <v>155</v>
      </c>
      <c r="B15" s="76">
        <v>1</v>
      </c>
      <c r="C15" s="45">
        <v>3</v>
      </c>
      <c r="D15" s="46">
        <v>8</v>
      </c>
      <c r="E15" s="45">
        <f t="shared" si="0"/>
        <v>11</v>
      </c>
      <c r="F15" s="45" t="s">
        <v>102</v>
      </c>
      <c r="N15" s="89"/>
    </row>
    <row r="16" spans="1:14" x14ac:dyDescent="0.3">
      <c r="A16" s="208" t="s">
        <v>129</v>
      </c>
      <c r="B16" s="208">
        <v>2</v>
      </c>
      <c r="C16" s="45">
        <v>0</v>
      </c>
      <c r="D16" s="46">
        <v>11</v>
      </c>
      <c r="E16" s="45">
        <f t="shared" si="0"/>
        <v>11</v>
      </c>
      <c r="F16" s="45" t="s">
        <v>6</v>
      </c>
      <c r="L16" s="92" t="s">
        <v>34</v>
      </c>
      <c r="M16" s="91">
        <f>M8</f>
        <v>13</v>
      </c>
    </row>
    <row r="17" spans="1:6" x14ac:dyDescent="0.3">
      <c r="A17" s="76" t="s">
        <v>107</v>
      </c>
      <c r="B17" s="76">
        <v>1</v>
      </c>
      <c r="C17" s="45">
        <v>1</v>
      </c>
      <c r="D17" s="46">
        <v>8</v>
      </c>
      <c r="E17" s="45">
        <f t="shared" si="0"/>
        <v>9</v>
      </c>
      <c r="F17" s="45" t="s">
        <v>102</v>
      </c>
    </row>
    <row r="18" spans="1:6" x14ac:dyDescent="0.3">
      <c r="A18" s="208" t="s">
        <v>125</v>
      </c>
      <c r="B18" s="208">
        <v>2</v>
      </c>
      <c r="C18" s="45">
        <v>2</v>
      </c>
      <c r="D18" s="46">
        <v>6</v>
      </c>
      <c r="E18" s="45">
        <f t="shared" si="0"/>
        <v>8</v>
      </c>
      <c r="F18" s="45" t="s">
        <v>6</v>
      </c>
    </row>
    <row r="19" spans="1:6" x14ac:dyDescent="0.3">
      <c r="A19" s="207" t="s">
        <v>131</v>
      </c>
      <c r="B19" s="207">
        <v>3</v>
      </c>
      <c r="C19" s="45">
        <v>3</v>
      </c>
      <c r="D19" s="46">
        <v>4</v>
      </c>
      <c r="E19" s="45">
        <f t="shared" si="0"/>
        <v>7</v>
      </c>
      <c r="F19" s="45" t="s">
        <v>102</v>
      </c>
    </row>
    <row r="20" spans="1:6" x14ac:dyDescent="0.3">
      <c r="A20" s="207" t="s">
        <v>135</v>
      </c>
      <c r="B20" s="207" t="s">
        <v>127</v>
      </c>
      <c r="C20" s="45">
        <v>0</v>
      </c>
      <c r="D20" s="46">
        <v>4</v>
      </c>
      <c r="E20" s="45">
        <f t="shared" si="0"/>
        <v>4</v>
      </c>
      <c r="F20" s="45" t="s">
        <v>6</v>
      </c>
    </row>
    <row r="21" spans="1:6" x14ac:dyDescent="0.3">
      <c r="A21" s="207" t="s">
        <v>153</v>
      </c>
      <c r="B21" s="207">
        <v>3</v>
      </c>
      <c r="C21" s="45">
        <v>2</v>
      </c>
      <c r="D21" s="46">
        <v>1</v>
      </c>
      <c r="E21" s="45">
        <f t="shared" si="0"/>
        <v>3</v>
      </c>
      <c r="F21" s="45" t="s">
        <v>6</v>
      </c>
    </row>
    <row r="22" spans="1:6" x14ac:dyDescent="0.3">
      <c r="A22" s="208" t="s">
        <v>130</v>
      </c>
      <c r="B22" s="208">
        <v>2</v>
      </c>
      <c r="C22" s="45">
        <v>0</v>
      </c>
      <c r="D22" s="46">
        <v>2</v>
      </c>
      <c r="E22" s="45">
        <f t="shared" si="0"/>
        <v>2</v>
      </c>
      <c r="F22" s="45" t="s">
        <v>6</v>
      </c>
    </row>
    <row r="23" spans="1:6" x14ac:dyDescent="0.3">
      <c r="A23" s="207" t="s">
        <v>139</v>
      </c>
      <c r="B23" s="207" t="s">
        <v>127</v>
      </c>
      <c r="C23" s="45">
        <v>0</v>
      </c>
      <c r="D23" s="46">
        <v>2</v>
      </c>
      <c r="E23" s="45">
        <f t="shared" si="0"/>
        <v>2</v>
      </c>
      <c r="F23" s="45" t="s">
        <v>6</v>
      </c>
    </row>
    <row r="24" spans="1:6" x14ac:dyDescent="0.3">
      <c r="A24" s="207" t="s">
        <v>137</v>
      </c>
      <c r="B24" s="207" t="s">
        <v>127</v>
      </c>
      <c r="C24" s="45">
        <v>0</v>
      </c>
      <c r="D24" s="46">
        <v>1</v>
      </c>
      <c r="E24" s="45">
        <f t="shared" si="0"/>
        <v>1</v>
      </c>
      <c r="F24" s="45" t="s">
        <v>6</v>
      </c>
    </row>
    <row r="26" spans="1:6" x14ac:dyDescent="0.3">
      <c r="D26" s="46">
        <f ca="1">RANDBETWEEN(1,20)</f>
        <v>15</v>
      </c>
    </row>
  </sheetData>
  <sortState xmlns:xlrd2="http://schemas.microsoft.com/office/spreadsheetml/2017/richdata2" ref="A2:F24">
    <sortCondition descending="1" ref="E2:E24"/>
    <sortCondition descending="1" ref="C2:C24"/>
  </sortState>
  <conditionalFormatting sqref="M16">
    <cfRule type="cellIs" dxfId="171" priority="1434" operator="greaterThan">
      <formula>$M$14</formula>
    </cfRule>
    <cfRule type="cellIs" dxfId="170" priority="1435" operator="between">
      <formula>$M$13</formula>
      <formula>$M$14</formula>
    </cfRule>
    <cfRule type="cellIs" dxfId="169" priority="1436" operator="between">
      <formula>$M$12</formula>
      <formula>$M$13</formula>
    </cfRule>
    <cfRule type="cellIs" dxfId="168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9" bestFit="1" customWidth="1"/>
    <col min="2" max="2" width="20.199218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6.3984375" style="49" bestFit="1" customWidth="1"/>
    <col min="17" max="19" width="10.19921875" style="49" customWidth="1"/>
    <col min="20" max="20" width="11.09765625" style="49" customWidth="1"/>
    <col min="21" max="16384" width="8.796875" style="49"/>
  </cols>
  <sheetData>
    <row r="1" spans="1:17" s="57" customFormat="1" ht="31.8" thickBot="1" x14ac:dyDescent="0.35">
      <c r="A1" s="56" t="s">
        <v>74</v>
      </c>
      <c r="B1" s="62" t="s">
        <v>75</v>
      </c>
      <c r="C1" s="62" t="s">
        <v>76</v>
      </c>
      <c r="D1" s="56" t="s">
        <v>77</v>
      </c>
      <c r="E1" s="56" t="s">
        <v>97</v>
      </c>
      <c r="F1" s="56" t="s">
        <v>96</v>
      </c>
      <c r="G1" s="56" t="s">
        <v>95</v>
      </c>
      <c r="H1" s="56" t="s">
        <v>94</v>
      </c>
      <c r="I1" s="56" t="s">
        <v>98</v>
      </c>
      <c r="J1" s="56" t="s">
        <v>78</v>
      </c>
      <c r="K1" s="56" t="s">
        <v>79</v>
      </c>
      <c r="L1" s="56" t="s">
        <v>80</v>
      </c>
      <c r="M1" s="56" t="s">
        <v>81</v>
      </c>
      <c r="O1" s="72" t="s">
        <v>82</v>
      </c>
      <c r="P1" s="73">
        <v>1</v>
      </c>
    </row>
    <row r="2" spans="1:17" ht="16.8" x14ac:dyDescent="0.3">
      <c r="A2" s="181" t="s">
        <v>104</v>
      </c>
      <c r="B2" s="63" t="s">
        <v>110</v>
      </c>
      <c r="C2" s="64"/>
      <c r="D2" s="58">
        <v>4</v>
      </c>
      <c r="E2" s="59" t="s">
        <v>83</v>
      </c>
      <c r="F2" s="59" t="s">
        <v>88</v>
      </c>
      <c r="G2" s="59" t="s">
        <v>83</v>
      </c>
      <c r="H2" s="59" t="s">
        <v>83</v>
      </c>
      <c r="I2" s="58"/>
      <c r="J2" s="58">
        <f t="shared" ref="J2:J19" si="0">IF($E2="þ",$D2,IF($F2="þ",($D2*10),IF($G2="þ",($D2*100),IF($H2="þ",($D2*600),$I2))))</f>
        <v>40</v>
      </c>
      <c r="K2" s="58">
        <f t="shared" ref="K2:K11" si="1">J2+C2</f>
        <v>40</v>
      </c>
      <c r="L2" s="59" t="s">
        <v>83</v>
      </c>
      <c r="M2" s="60" t="str">
        <f t="shared" ref="M2:M11" si="2">IF(K2&lt;=$P$1,"þ","q")</f>
        <v>q</v>
      </c>
    </row>
    <row r="3" spans="1:17" ht="16.8" x14ac:dyDescent="0.3">
      <c r="A3" s="181" t="s">
        <v>104</v>
      </c>
      <c r="B3" s="63" t="s">
        <v>116</v>
      </c>
      <c r="C3" s="64"/>
      <c r="D3" s="58">
        <v>4</v>
      </c>
      <c r="E3" s="59" t="s">
        <v>83</v>
      </c>
      <c r="F3" s="59" t="s">
        <v>88</v>
      </c>
      <c r="G3" s="59" t="s">
        <v>83</v>
      </c>
      <c r="H3" s="59" t="s">
        <v>83</v>
      </c>
      <c r="I3" s="58"/>
      <c r="J3" s="58">
        <f t="shared" si="0"/>
        <v>40</v>
      </c>
      <c r="K3" s="58">
        <f t="shared" ref="K3" si="3">J3+C3</f>
        <v>40</v>
      </c>
      <c r="L3" s="59" t="s">
        <v>83</v>
      </c>
      <c r="M3" s="60" t="str">
        <f t="shared" ref="M3" si="4">IF(K3&lt;=$P$1,"þ","q")</f>
        <v>q</v>
      </c>
    </row>
    <row r="4" spans="1:17" ht="16.8" x14ac:dyDescent="0.3">
      <c r="A4" s="182" t="s">
        <v>105</v>
      </c>
      <c r="B4" s="63" t="s">
        <v>110</v>
      </c>
      <c r="C4" s="64"/>
      <c r="D4" s="58">
        <v>4</v>
      </c>
      <c r="E4" s="59" t="s">
        <v>83</v>
      </c>
      <c r="F4" s="59" t="s">
        <v>88</v>
      </c>
      <c r="G4" s="59" t="s">
        <v>83</v>
      </c>
      <c r="H4" s="59" t="s">
        <v>83</v>
      </c>
      <c r="I4" s="58"/>
      <c r="J4" s="58">
        <f t="shared" si="0"/>
        <v>40</v>
      </c>
      <c r="K4" s="58">
        <f t="shared" si="1"/>
        <v>40</v>
      </c>
      <c r="L4" s="59" t="s">
        <v>83</v>
      </c>
      <c r="M4" s="60" t="str">
        <f t="shared" si="2"/>
        <v>q</v>
      </c>
      <c r="O4" s="75"/>
      <c r="Q4" s="75"/>
    </row>
    <row r="5" spans="1:17" ht="16.8" x14ac:dyDescent="0.3">
      <c r="A5" s="182" t="s">
        <v>105</v>
      </c>
      <c r="B5" s="63" t="s">
        <v>151</v>
      </c>
      <c r="C5" s="64">
        <v>2</v>
      </c>
      <c r="D5" s="58">
        <v>4</v>
      </c>
      <c r="E5" s="59" t="s">
        <v>83</v>
      </c>
      <c r="F5" s="59" t="s">
        <v>88</v>
      </c>
      <c r="G5" s="59" t="s">
        <v>83</v>
      </c>
      <c r="H5" s="59" t="s">
        <v>83</v>
      </c>
      <c r="I5" s="58"/>
      <c r="J5" s="58">
        <f t="shared" si="0"/>
        <v>40</v>
      </c>
      <c r="K5" s="58">
        <f t="shared" ref="K5" si="5">J5+C5</f>
        <v>42</v>
      </c>
      <c r="L5" s="59" t="s">
        <v>88</v>
      </c>
      <c r="M5" s="60" t="str">
        <f t="shared" ref="M5" si="6">IF(K5&lt;=$P$1,"þ","q")</f>
        <v>q</v>
      </c>
      <c r="O5" s="75"/>
      <c r="Q5" s="75"/>
    </row>
    <row r="6" spans="1:17" ht="16.8" x14ac:dyDescent="0.3">
      <c r="A6" s="182" t="s">
        <v>105</v>
      </c>
      <c r="B6" s="63" t="s">
        <v>115</v>
      </c>
      <c r="C6" s="64">
        <v>1</v>
      </c>
      <c r="D6" s="58">
        <v>4</v>
      </c>
      <c r="E6" s="59" t="s">
        <v>83</v>
      </c>
      <c r="F6" s="59" t="s">
        <v>83</v>
      </c>
      <c r="G6" s="59" t="s">
        <v>83</v>
      </c>
      <c r="H6" s="59" t="s">
        <v>83</v>
      </c>
      <c r="I6" s="58">
        <v>10</v>
      </c>
      <c r="J6" s="58">
        <f t="shared" si="0"/>
        <v>10</v>
      </c>
      <c r="K6" s="58">
        <f t="shared" si="1"/>
        <v>11</v>
      </c>
      <c r="L6" s="59" t="s">
        <v>88</v>
      </c>
      <c r="M6" s="60" t="str">
        <f t="shared" si="2"/>
        <v>q</v>
      </c>
      <c r="O6" s="75"/>
      <c r="Q6" s="75"/>
    </row>
    <row r="7" spans="1:17" ht="16.8" x14ac:dyDescent="0.3">
      <c r="A7" s="162" t="s">
        <v>106</v>
      </c>
      <c r="B7" s="63" t="s">
        <v>113</v>
      </c>
      <c r="C7" s="64"/>
      <c r="D7" s="58">
        <v>4</v>
      </c>
      <c r="E7" s="59" t="s">
        <v>83</v>
      </c>
      <c r="F7" s="59" t="s">
        <v>83</v>
      </c>
      <c r="G7" s="59" t="s">
        <v>83</v>
      </c>
      <c r="H7" s="59" t="s">
        <v>83</v>
      </c>
      <c r="I7" s="58">
        <f>10*60*24</f>
        <v>14400</v>
      </c>
      <c r="J7" s="58">
        <f t="shared" ref="J7:J8" si="7">IF($E7="þ",$D7,IF($F7="þ",($D7*10),IF($G7="þ",($D7*100),IF($H7="þ",($D7*600),$I7))))</f>
        <v>14400</v>
      </c>
      <c r="K7" s="58">
        <f t="shared" ref="K7" si="8">J7+C7</f>
        <v>14400</v>
      </c>
      <c r="L7" s="59" t="s">
        <v>83</v>
      </c>
      <c r="M7" s="60" t="str">
        <f t="shared" ref="M7" si="9">IF(K7&lt;=$P$1,"þ","q")</f>
        <v>q</v>
      </c>
      <c r="O7" s="75"/>
      <c r="Q7" s="75"/>
    </row>
    <row r="8" spans="1:17" ht="16.8" x14ac:dyDescent="0.3">
      <c r="A8" s="162" t="s">
        <v>106</v>
      </c>
      <c r="B8" s="63"/>
      <c r="C8" s="64"/>
      <c r="D8" s="58">
        <v>4</v>
      </c>
      <c r="E8" s="59" t="s">
        <v>83</v>
      </c>
      <c r="F8" s="59" t="s">
        <v>83</v>
      </c>
      <c r="G8" s="59" t="s">
        <v>83</v>
      </c>
      <c r="H8" s="59" t="s">
        <v>83</v>
      </c>
      <c r="I8" s="58"/>
      <c r="J8" s="58">
        <f t="shared" si="7"/>
        <v>0</v>
      </c>
      <c r="K8" s="58">
        <f t="shared" ref="K8" si="10">J8+C8</f>
        <v>0</v>
      </c>
      <c r="L8" s="59" t="s">
        <v>83</v>
      </c>
      <c r="M8" s="60" t="str">
        <f t="shared" ref="M8" si="11">IF(K8&lt;=$P$1,"þ","q")</f>
        <v>þ</v>
      </c>
      <c r="O8" s="75"/>
      <c r="Q8" s="75"/>
    </row>
    <row r="9" spans="1:17" ht="16.8" x14ac:dyDescent="0.3">
      <c r="A9" s="65" t="s">
        <v>107</v>
      </c>
      <c r="B9" s="63" t="s">
        <v>110</v>
      </c>
      <c r="C9" s="64"/>
      <c r="D9" s="58">
        <v>4</v>
      </c>
      <c r="E9" s="59" t="s">
        <v>83</v>
      </c>
      <c r="F9" s="59" t="s">
        <v>88</v>
      </c>
      <c r="G9" s="59" t="s">
        <v>83</v>
      </c>
      <c r="H9" s="59" t="s">
        <v>83</v>
      </c>
      <c r="I9" s="58"/>
      <c r="J9" s="58">
        <f t="shared" si="0"/>
        <v>40</v>
      </c>
      <c r="K9" s="58">
        <f t="shared" si="1"/>
        <v>40</v>
      </c>
      <c r="L9" s="59" t="s">
        <v>83</v>
      </c>
      <c r="M9" s="60" t="str">
        <f t="shared" si="2"/>
        <v>q</v>
      </c>
      <c r="O9" s="75"/>
      <c r="Q9" s="75"/>
    </row>
    <row r="10" spans="1:17" ht="16.8" x14ac:dyDescent="0.3">
      <c r="A10" s="65" t="s">
        <v>107</v>
      </c>
      <c r="B10" s="63" t="s">
        <v>149</v>
      </c>
      <c r="C10" s="64">
        <v>1</v>
      </c>
      <c r="D10" s="58">
        <v>4</v>
      </c>
      <c r="E10" s="59" t="s">
        <v>83</v>
      </c>
      <c r="F10" s="59" t="s">
        <v>83</v>
      </c>
      <c r="G10" s="59" t="s">
        <v>83</v>
      </c>
      <c r="H10" s="59" t="s">
        <v>83</v>
      </c>
      <c r="I10" s="58">
        <v>600</v>
      </c>
      <c r="J10" s="58">
        <f t="shared" si="0"/>
        <v>600</v>
      </c>
      <c r="K10" s="58">
        <f t="shared" ref="K10" si="12">J10+C10</f>
        <v>601</v>
      </c>
      <c r="L10" s="59" t="s">
        <v>88</v>
      </c>
      <c r="M10" s="60" t="str">
        <f t="shared" ref="M10" si="13">IF(K10&lt;=$P$1,"þ","q")</f>
        <v>q</v>
      </c>
      <c r="O10" s="75"/>
      <c r="Q10" s="75"/>
    </row>
    <row r="11" spans="1:17" ht="16.8" x14ac:dyDescent="0.3">
      <c r="A11" s="65" t="s">
        <v>107</v>
      </c>
      <c r="B11" s="63" t="s">
        <v>116</v>
      </c>
      <c r="C11" s="64"/>
      <c r="D11" s="58">
        <v>4</v>
      </c>
      <c r="E11" s="59" t="s">
        <v>83</v>
      </c>
      <c r="F11" s="59" t="s">
        <v>88</v>
      </c>
      <c r="G11" s="59" t="s">
        <v>83</v>
      </c>
      <c r="H11" s="59" t="s">
        <v>83</v>
      </c>
      <c r="I11" s="58"/>
      <c r="J11" s="58">
        <f t="shared" si="0"/>
        <v>40</v>
      </c>
      <c r="K11" s="58">
        <f t="shared" si="1"/>
        <v>40</v>
      </c>
      <c r="L11" s="59" t="s">
        <v>83</v>
      </c>
      <c r="M11" s="60" t="str">
        <f t="shared" si="2"/>
        <v>q</v>
      </c>
      <c r="O11" s="75"/>
      <c r="Q11" s="75"/>
    </row>
    <row r="12" spans="1:17" ht="16.8" x14ac:dyDescent="0.3">
      <c r="A12" s="65" t="s">
        <v>107</v>
      </c>
      <c r="B12" s="63" t="s">
        <v>118</v>
      </c>
      <c r="C12" s="64"/>
      <c r="D12" s="58">
        <v>4</v>
      </c>
      <c r="E12" s="59" t="s">
        <v>83</v>
      </c>
      <c r="F12" s="59" t="s">
        <v>83</v>
      </c>
      <c r="G12" s="59" t="s">
        <v>83</v>
      </c>
      <c r="H12" s="59" t="s">
        <v>83</v>
      </c>
      <c r="I12" s="58">
        <v>10</v>
      </c>
      <c r="J12" s="58">
        <f t="shared" si="0"/>
        <v>10</v>
      </c>
      <c r="K12" s="58">
        <f t="shared" ref="K12" si="14">J12+C12</f>
        <v>10</v>
      </c>
      <c r="L12" s="59" t="s">
        <v>83</v>
      </c>
      <c r="M12" s="60" t="str">
        <f t="shared" ref="M12" si="15">IF(K12&lt;=$P$1,"þ","q")</f>
        <v>q</v>
      </c>
      <c r="O12" s="75"/>
      <c r="Q12" s="75"/>
    </row>
    <row r="13" spans="1:17" x14ac:dyDescent="0.3">
      <c r="O13" s="44"/>
    </row>
    <row r="14" spans="1:17" ht="31.2" x14ac:dyDescent="0.3">
      <c r="A14" s="56" t="s">
        <v>74</v>
      </c>
      <c r="B14" s="62" t="s">
        <v>75</v>
      </c>
      <c r="C14" s="62" t="s">
        <v>76</v>
      </c>
      <c r="D14" s="56" t="s">
        <v>77</v>
      </c>
      <c r="E14" s="56" t="s">
        <v>97</v>
      </c>
      <c r="F14" s="56" t="s">
        <v>96</v>
      </c>
      <c r="G14" s="56" t="s">
        <v>95</v>
      </c>
      <c r="H14" s="56" t="s">
        <v>94</v>
      </c>
      <c r="I14" s="56" t="s">
        <v>98</v>
      </c>
      <c r="J14" s="56" t="s">
        <v>78</v>
      </c>
      <c r="K14" s="56" t="s">
        <v>79</v>
      </c>
      <c r="L14" s="56" t="s">
        <v>80</v>
      </c>
      <c r="M14" s="56" t="s">
        <v>81</v>
      </c>
    </row>
    <row r="15" spans="1:17" ht="16.8" x14ac:dyDescent="0.3">
      <c r="A15" s="209" t="s">
        <v>129</v>
      </c>
      <c r="B15" s="63" t="s">
        <v>150</v>
      </c>
      <c r="C15" s="64">
        <v>1</v>
      </c>
      <c r="D15" s="58">
        <v>2</v>
      </c>
      <c r="E15" s="59" t="s">
        <v>83</v>
      </c>
      <c r="F15" s="59" t="s">
        <v>88</v>
      </c>
      <c r="G15" s="59" t="s">
        <v>83</v>
      </c>
      <c r="H15" s="59" t="s">
        <v>83</v>
      </c>
      <c r="I15" s="58"/>
      <c r="J15" s="58">
        <f t="shared" si="0"/>
        <v>20</v>
      </c>
      <c r="K15" s="58">
        <f t="shared" ref="K15:K16" si="16">J15+C15</f>
        <v>21</v>
      </c>
      <c r="L15" s="59" t="s">
        <v>83</v>
      </c>
      <c r="M15" s="60" t="str">
        <f t="shared" ref="M15:M16" si="17">IF(K15&lt;=$P$1,"þ","q")</f>
        <v>q</v>
      </c>
    </row>
    <row r="16" spans="1:17" ht="16.8" x14ac:dyDescent="0.3">
      <c r="A16" s="187"/>
      <c r="B16" s="63"/>
      <c r="C16" s="64"/>
      <c r="D16" s="58">
        <v>3</v>
      </c>
      <c r="E16" s="59" t="s">
        <v>83</v>
      </c>
      <c r="F16" s="59" t="s">
        <v>83</v>
      </c>
      <c r="G16" s="59" t="s">
        <v>83</v>
      </c>
      <c r="H16" s="59" t="s">
        <v>83</v>
      </c>
      <c r="I16" s="58"/>
      <c r="J16" s="58">
        <f t="shared" si="0"/>
        <v>0</v>
      </c>
      <c r="K16" s="58">
        <f t="shared" si="16"/>
        <v>0</v>
      </c>
      <c r="L16" s="59" t="s">
        <v>83</v>
      </c>
      <c r="M16" s="60" t="str">
        <f t="shared" si="17"/>
        <v>þ</v>
      </c>
    </row>
    <row r="17" spans="1:13" ht="16.8" x14ac:dyDescent="0.3">
      <c r="A17" s="187"/>
      <c r="B17" s="63"/>
      <c r="C17" s="64"/>
      <c r="D17" s="58">
        <v>3</v>
      </c>
      <c r="E17" s="59" t="s">
        <v>83</v>
      </c>
      <c r="F17" s="59" t="s">
        <v>83</v>
      </c>
      <c r="G17" s="59" t="s">
        <v>83</v>
      </c>
      <c r="H17" s="59" t="s">
        <v>83</v>
      </c>
      <c r="I17" s="58"/>
      <c r="J17" s="58">
        <f t="shared" si="0"/>
        <v>0</v>
      </c>
      <c r="K17" s="58">
        <f t="shared" ref="K17" si="18">J17+C17</f>
        <v>0</v>
      </c>
      <c r="L17" s="59" t="s">
        <v>83</v>
      </c>
      <c r="M17" s="60" t="str">
        <f t="shared" ref="M17" si="19">IF(K17&lt;=$P$1,"þ","q")</f>
        <v>þ</v>
      </c>
    </row>
    <row r="18" spans="1:13" ht="16.8" x14ac:dyDescent="0.3">
      <c r="A18" s="65"/>
      <c r="B18" s="63"/>
      <c r="C18" s="64"/>
      <c r="D18" s="58">
        <v>3</v>
      </c>
      <c r="E18" s="59" t="s">
        <v>83</v>
      </c>
      <c r="F18" s="59" t="s">
        <v>83</v>
      </c>
      <c r="G18" s="59" t="s">
        <v>83</v>
      </c>
      <c r="H18" s="59" t="s">
        <v>83</v>
      </c>
      <c r="I18" s="58"/>
      <c r="J18" s="58">
        <f t="shared" si="0"/>
        <v>0</v>
      </c>
      <c r="K18" s="58">
        <f t="shared" ref="K18:K19" si="20">J18+C18</f>
        <v>0</v>
      </c>
      <c r="L18" s="59" t="s">
        <v>83</v>
      </c>
      <c r="M18" s="60" t="str">
        <f t="shared" ref="M18:M19" si="21">IF(K18&lt;=$P$1,"þ","q")</f>
        <v>þ</v>
      </c>
    </row>
    <row r="19" spans="1:13" ht="16.8" x14ac:dyDescent="0.3">
      <c r="A19" s="65"/>
      <c r="B19" s="63"/>
      <c r="C19" s="64"/>
      <c r="D19" s="58">
        <v>3</v>
      </c>
      <c r="E19" s="59" t="s">
        <v>83</v>
      </c>
      <c r="F19" s="59" t="s">
        <v>83</v>
      </c>
      <c r="G19" s="59" t="s">
        <v>83</v>
      </c>
      <c r="H19" s="59" t="s">
        <v>83</v>
      </c>
      <c r="I19" s="58"/>
      <c r="J19" s="58">
        <f t="shared" si="0"/>
        <v>0</v>
      </c>
      <c r="K19" s="58">
        <f t="shared" si="20"/>
        <v>0</v>
      </c>
      <c r="L19" s="59" t="s">
        <v>83</v>
      </c>
      <c r="M19" s="60" t="str">
        <f t="shared" si="21"/>
        <v>þ</v>
      </c>
    </row>
  </sheetData>
  <sortState xmlns:xlrd2="http://schemas.microsoft.com/office/spreadsheetml/2017/richdata2" ref="A2:M13">
    <sortCondition ref="A2:A13"/>
    <sortCondition ref="C2:C13"/>
  </sortState>
  <conditionalFormatting sqref="M2 G4:H4 L4:M4 L6:M6 G6:H6">
    <cfRule type="cellIs" dxfId="167" priority="497" stopIfTrue="1" operator="equal">
      <formula>"þ"</formula>
    </cfRule>
  </conditionalFormatting>
  <conditionalFormatting sqref="K2 K4 K6">
    <cfRule type="cellIs" dxfId="166" priority="496" operator="lessThan">
      <formula>$P$1</formula>
    </cfRule>
  </conditionalFormatting>
  <conditionalFormatting sqref="L13:M13">
    <cfRule type="cellIs" dxfId="165" priority="495" stopIfTrue="1" operator="equal">
      <formula>"þ"</formula>
    </cfRule>
  </conditionalFormatting>
  <conditionalFormatting sqref="P1">
    <cfRule type="cellIs" dxfId="164" priority="479" operator="equal">
      <formula>0</formula>
    </cfRule>
  </conditionalFormatting>
  <conditionalFormatting sqref="E2 H2">
    <cfRule type="cellIs" dxfId="163" priority="443" stopIfTrue="1" operator="equal">
      <formula>"þ"</formula>
    </cfRule>
  </conditionalFormatting>
  <conditionalFormatting sqref="G2">
    <cfRule type="cellIs" dxfId="162" priority="412" stopIfTrue="1" operator="equal">
      <formula>"þ"</formula>
    </cfRule>
  </conditionalFormatting>
  <conditionalFormatting sqref="M11">
    <cfRule type="cellIs" dxfId="161" priority="400" stopIfTrue="1" operator="equal">
      <formula>"þ"</formula>
    </cfRule>
  </conditionalFormatting>
  <conditionalFormatting sqref="M11">
    <cfRule type="cellIs" dxfId="160" priority="399" stopIfTrue="1" operator="equal">
      <formula>"þ"</formula>
    </cfRule>
  </conditionalFormatting>
  <conditionalFormatting sqref="K11">
    <cfRule type="cellIs" dxfId="159" priority="398" operator="lessThan">
      <formula>$P$1</formula>
    </cfRule>
  </conditionalFormatting>
  <conditionalFormatting sqref="E11 H11 E4:F4 E6">
    <cfRule type="cellIs" dxfId="158" priority="397" stopIfTrue="1" operator="equal">
      <formula>"þ"</formula>
    </cfRule>
  </conditionalFormatting>
  <conditionalFormatting sqref="E11 H11 E4:F4 E6">
    <cfRule type="cellIs" dxfId="157" priority="396" stopIfTrue="1" operator="equal">
      <formula>"þ"</formula>
    </cfRule>
  </conditionalFormatting>
  <conditionalFormatting sqref="G11">
    <cfRule type="cellIs" dxfId="156" priority="395" stopIfTrue="1" operator="equal">
      <formula>"þ"</formula>
    </cfRule>
  </conditionalFormatting>
  <conditionalFormatting sqref="G11">
    <cfRule type="cellIs" dxfId="155" priority="394" stopIfTrue="1" operator="equal">
      <formula>"þ"</formula>
    </cfRule>
  </conditionalFormatting>
  <conditionalFormatting sqref="F6">
    <cfRule type="cellIs" dxfId="154" priority="390" stopIfTrue="1" operator="equal">
      <formula>"þ"</formula>
    </cfRule>
  </conditionalFormatting>
  <conditionalFormatting sqref="M9">
    <cfRule type="cellIs" dxfId="153" priority="378" stopIfTrue="1" operator="equal">
      <formula>"þ"</formula>
    </cfRule>
  </conditionalFormatting>
  <conditionalFormatting sqref="M9">
    <cfRule type="cellIs" dxfId="152" priority="377" stopIfTrue="1" operator="equal">
      <formula>"þ"</formula>
    </cfRule>
  </conditionalFormatting>
  <conditionalFormatting sqref="K9">
    <cfRule type="cellIs" dxfId="151" priority="376" operator="lessThan">
      <formula>$P$1</formula>
    </cfRule>
  </conditionalFormatting>
  <conditionalFormatting sqref="H9 E9">
    <cfRule type="cellIs" dxfId="150" priority="375" stopIfTrue="1" operator="equal">
      <formula>"þ"</formula>
    </cfRule>
  </conditionalFormatting>
  <conditionalFormatting sqref="H9 E9">
    <cfRule type="cellIs" dxfId="149" priority="374" stopIfTrue="1" operator="equal">
      <formula>"þ"</formula>
    </cfRule>
  </conditionalFormatting>
  <conditionalFormatting sqref="G9">
    <cfRule type="cellIs" dxfId="148" priority="373" stopIfTrue="1" operator="equal">
      <formula>"þ"</formula>
    </cfRule>
  </conditionalFormatting>
  <conditionalFormatting sqref="G9">
    <cfRule type="cellIs" dxfId="147" priority="372" stopIfTrue="1" operator="equal">
      <formula>"þ"</formula>
    </cfRule>
  </conditionalFormatting>
  <conditionalFormatting sqref="H3">
    <cfRule type="cellIs" dxfId="146" priority="306" stopIfTrue="1" operator="equal">
      <formula>"þ"</formula>
    </cfRule>
  </conditionalFormatting>
  <conditionalFormatting sqref="H3">
    <cfRule type="cellIs" dxfId="145" priority="305" stopIfTrue="1" operator="equal">
      <formula>"þ"</formula>
    </cfRule>
  </conditionalFormatting>
  <conditionalFormatting sqref="M3">
    <cfRule type="cellIs" dxfId="144" priority="310" stopIfTrue="1" operator="equal">
      <formula>"þ"</formula>
    </cfRule>
  </conditionalFormatting>
  <conditionalFormatting sqref="K3">
    <cfRule type="cellIs" dxfId="143" priority="309" operator="lessThan">
      <formula>$P$1</formula>
    </cfRule>
  </conditionalFormatting>
  <conditionalFormatting sqref="G3">
    <cfRule type="cellIs" dxfId="142" priority="303" stopIfTrue="1" operator="equal">
      <formula>"þ"</formula>
    </cfRule>
  </conditionalFormatting>
  <conditionalFormatting sqref="G3">
    <cfRule type="cellIs" dxfId="141" priority="280" stopIfTrue="1" operator="equal">
      <formula>"þ"</formula>
    </cfRule>
  </conditionalFormatting>
  <conditionalFormatting sqref="M7">
    <cfRule type="cellIs" dxfId="140" priority="202" stopIfTrue="1" operator="equal">
      <formula>"þ"</formula>
    </cfRule>
  </conditionalFormatting>
  <conditionalFormatting sqref="M7">
    <cfRule type="cellIs" dxfId="139" priority="201" stopIfTrue="1" operator="equal">
      <formula>"þ"</formula>
    </cfRule>
  </conditionalFormatting>
  <conditionalFormatting sqref="K7">
    <cfRule type="cellIs" dxfId="138" priority="200" operator="lessThan">
      <formula>$P$1</formula>
    </cfRule>
  </conditionalFormatting>
  <conditionalFormatting sqref="E7 H7">
    <cfRule type="cellIs" dxfId="137" priority="199" stopIfTrue="1" operator="equal">
      <formula>"þ"</formula>
    </cfRule>
  </conditionalFormatting>
  <conditionalFormatting sqref="E7 H7">
    <cfRule type="cellIs" dxfId="136" priority="198" stopIfTrue="1" operator="equal">
      <formula>"þ"</formula>
    </cfRule>
  </conditionalFormatting>
  <conditionalFormatting sqref="G7">
    <cfRule type="cellIs" dxfId="135" priority="197" stopIfTrue="1" operator="equal">
      <formula>"þ"</formula>
    </cfRule>
  </conditionalFormatting>
  <conditionalFormatting sqref="G7">
    <cfRule type="cellIs" dxfId="134" priority="196" stopIfTrue="1" operator="equal">
      <formula>"þ"</formula>
    </cfRule>
  </conditionalFormatting>
  <conditionalFormatting sqref="F7">
    <cfRule type="cellIs" dxfId="133" priority="195" stopIfTrue="1" operator="equal">
      <formula>"þ"</formula>
    </cfRule>
  </conditionalFormatting>
  <conditionalFormatting sqref="F7">
    <cfRule type="cellIs" dxfId="132" priority="194" stopIfTrue="1" operator="equal">
      <formula>"þ"</formula>
    </cfRule>
  </conditionalFormatting>
  <conditionalFormatting sqref="M8">
    <cfRule type="cellIs" dxfId="131" priority="150" stopIfTrue="1" operator="equal">
      <formula>"þ"</formula>
    </cfRule>
  </conditionalFormatting>
  <conditionalFormatting sqref="M8">
    <cfRule type="cellIs" dxfId="130" priority="149" stopIfTrue="1" operator="equal">
      <formula>"þ"</formula>
    </cfRule>
  </conditionalFormatting>
  <conditionalFormatting sqref="K8">
    <cfRule type="cellIs" dxfId="129" priority="148" operator="lessThan">
      <formula>$P$1</formula>
    </cfRule>
  </conditionalFormatting>
  <conditionalFormatting sqref="E8 H8">
    <cfRule type="cellIs" dxfId="128" priority="147" stopIfTrue="1" operator="equal">
      <formula>"þ"</formula>
    </cfRule>
  </conditionalFormatting>
  <conditionalFormatting sqref="E8 H8">
    <cfRule type="cellIs" dxfId="127" priority="146" stopIfTrue="1" operator="equal">
      <formula>"þ"</formula>
    </cfRule>
  </conditionalFormatting>
  <conditionalFormatting sqref="G8">
    <cfRule type="cellIs" dxfId="126" priority="145" stopIfTrue="1" operator="equal">
      <formula>"þ"</formula>
    </cfRule>
  </conditionalFormatting>
  <conditionalFormatting sqref="G8">
    <cfRule type="cellIs" dxfId="125" priority="144" stopIfTrue="1" operator="equal">
      <formula>"þ"</formula>
    </cfRule>
  </conditionalFormatting>
  <conditionalFormatting sqref="F8">
    <cfRule type="cellIs" dxfId="124" priority="143" stopIfTrue="1" operator="equal">
      <formula>"þ"</formula>
    </cfRule>
  </conditionalFormatting>
  <conditionalFormatting sqref="F8">
    <cfRule type="cellIs" dxfId="123" priority="142" stopIfTrue="1" operator="equal">
      <formula>"þ"</formula>
    </cfRule>
  </conditionalFormatting>
  <conditionalFormatting sqref="F7">
    <cfRule type="cellIs" dxfId="122" priority="139" stopIfTrue="1" operator="equal">
      <formula>"þ"</formula>
    </cfRule>
  </conditionalFormatting>
  <conditionalFormatting sqref="F7">
    <cfRule type="cellIs" dxfId="121" priority="138" stopIfTrue="1" operator="equal">
      <formula>"þ"</formula>
    </cfRule>
  </conditionalFormatting>
  <conditionalFormatting sqref="E7">
    <cfRule type="cellIs" dxfId="120" priority="137" stopIfTrue="1" operator="equal">
      <formula>"þ"</formula>
    </cfRule>
  </conditionalFormatting>
  <conditionalFormatting sqref="E7">
    <cfRule type="cellIs" dxfId="119" priority="136" stopIfTrue="1" operator="equal">
      <formula>"þ"</formula>
    </cfRule>
  </conditionalFormatting>
  <conditionalFormatting sqref="L8">
    <cfRule type="cellIs" dxfId="118" priority="135" stopIfTrue="1" operator="equal">
      <formula>"þ"</formula>
    </cfRule>
  </conditionalFormatting>
  <conditionalFormatting sqref="L8">
    <cfRule type="cellIs" dxfId="117" priority="134" stopIfTrue="1" operator="equal">
      <formula>"þ"</formula>
    </cfRule>
  </conditionalFormatting>
  <conditionalFormatting sqref="F9">
    <cfRule type="cellIs" dxfId="116" priority="115" stopIfTrue="1" operator="equal">
      <formula>"þ"</formula>
    </cfRule>
  </conditionalFormatting>
  <conditionalFormatting sqref="F2">
    <cfRule type="cellIs" dxfId="115" priority="114" stopIfTrue="1" operator="equal">
      <formula>"þ"</formula>
    </cfRule>
  </conditionalFormatting>
  <conditionalFormatting sqref="F2">
    <cfRule type="cellIs" dxfId="114" priority="113" stopIfTrue="1" operator="equal">
      <formula>"þ"</formula>
    </cfRule>
  </conditionalFormatting>
  <conditionalFormatting sqref="L9">
    <cfRule type="cellIs" dxfId="113" priority="117" stopIfTrue="1" operator="equal">
      <formula>"þ"</formula>
    </cfRule>
  </conditionalFormatting>
  <conditionalFormatting sqref="F11">
    <cfRule type="cellIs" dxfId="112" priority="112" stopIfTrue="1" operator="equal">
      <formula>"þ"</formula>
    </cfRule>
  </conditionalFormatting>
  <conditionalFormatting sqref="F11">
    <cfRule type="cellIs" dxfId="111" priority="111" stopIfTrue="1" operator="equal">
      <formula>"þ"</formula>
    </cfRule>
  </conditionalFormatting>
  <conditionalFormatting sqref="E3">
    <cfRule type="cellIs" dxfId="110" priority="110" stopIfTrue="1" operator="equal">
      <formula>"þ"</formula>
    </cfRule>
  </conditionalFormatting>
  <conditionalFormatting sqref="E3">
    <cfRule type="cellIs" dxfId="109" priority="109" stopIfTrue="1" operator="equal">
      <formula>"þ"</formula>
    </cfRule>
  </conditionalFormatting>
  <conditionalFormatting sqref="F3">
    <cfRule type="cellIs" dxfId="108" priority="108" stopIfTrue="1" operator="equal">
      <formula>"þ"</formula>
    </cfRule>
  </conditionalFormatting>
  <conditionalFormatting sqref="F9">
    <cfRule type="cellIs" dxfId="107" priority="116" stopIfTrue="1" operator="equal">
      <formula>"þ"</formula>
    </cfRule>
  </conditionalFormatting>
  <conditionalFormatting sqref="F3">
    <cfRule type="cellIs" dxfId="106" priority="107" stopIfTrue="1" operator="equal">
      <formula>"þ"</formula>
    </cfRule>
  </conditionalFormatting>
  <conditionalFormatting sqref="L3">
    <cfRule type="cellIs" dxfId="105" priority="106" stopIfTrue="1" operator="equal">
      <formula>"þ"</formula>
    </cfRule>
  </conditionalFormatting>
  <conditionalFormatting sqref="L11">
    <cfRule type="cellIs" dxfId="104" priority="105" stopIfTrue="1" operator="equal">
      <formula>"þ"</formula>
    </cfRule>
  </conditionalFormatting>
  <conditionalFormatting sqref="M16">
    <cfRule type="cellIs" dxfId="103" priority="103" stopIfTrue="1" operator="equal">
      <formula>"þ"</formula>
    </cfRule>
  </conditionalFormatting>
  <conditionalFormatting sqref="M16">
    <cfRule type="cellIs" dxfId="102" priority="102" stopIfTrue="1" operator="equal">
      <formula>"þ"</formula>
    </cfRule>
  </conditionalFormatting>
  <conditionalFormatting sqref="K16">
    <cfRule type="cellIs" dxfId="101" priority="101" operator="lessThan">
      <formula>$P$1</formula>
    </cfRule>
  </conditionalFormatting>
  <conditionalFormatting sqref="E16 H16">
    <cfRule type="cellIs" dxfId="100" priority="100" stopIfTrue="1" operator="equal">
      <formula>"þ"</formula>
    </cfRule>
  </conditionalFormatting>
  <conditionalFormatting sqref="E16 H16">
    <cfRule type="cellIs" dxfId="99" priority="99" stopIfTrue="1" operator="equal">
      <formula>"þ"</formula>
    </cfRule>
  </conditionalFormatting>
  <conditionalFormatting sqref="G16">
    <cfRule type="cellIs" dxfId="98" priority="98" stopIfTrue="1" operator="equal">
      <formula>"þ"</formula>
    </cfRule>
  </conditionalFormatting>
  <conditionalFormatting sqref="G16">
    <cfRule type="cellIs" dxfId="97" priority="97" stopIfTrue="1" operator="equal">
      <formula>"þ"</formula>
    </cfRule>
  </conditionalFormatting>
  <conditionalFormatting sqref="M15">
    <cfRule type="cellIs" dxfId="96" priority="96" stopIfTrue="1" operator="equal">
      <formula>"þ"</formula>
    </cfRule>
  </conditionalFormatting>
  <conditionalFormatting sqref="M15">
    <cfRule type="cellIs" dxfId="95" priority="95" stopIfTrue="1" operator="equal">
      <formula>"þ"</formula>
    </cfRule>
  </conditionalFormatting>
  <conditionalFormatting sqref="K15">
    <cfRule type="cellIs" dxfId="94" priority="94" operator="lessThan">
      <formula>$P$1</formula>
    </cfRule>
  </conditionalFormatting>
  <conditionalFormatting sqref="H15 E15">
    <cfRule type="cellIs" dxfId="93" priority="93" stopIfTrue="1" operator="equal">
      <formula>"þ"</formula>
    </cfRule>
  </conditionalFormatting>
  <conditionalFormatting sqref="H15 E15">
    <cfRule type="cellIs" dxfId="92" priority="92" stopIfTrue="1" operator="equal">
      <formula>"þ"</formula>
    </cfRule>
  </conditionalFormatting>
  <conditionalFormatting sqref="G15">
    <cfRule type="cellIs" dxfId="91" priority="91" stopIfTrue="1" operator="equal">
      <formula>"þ"</formula>
    </cfRule>
  </conditionalFormatting>
  <conditionalFormatting sqref="G15">
    <cfRule type="cellIs" dxfId="90" priority="90" stopIfTrue="1" operator="equal">
      <formula>"þ"</formula>
    </cfRule>
  </conditionalFormatting>
  <conditionalFormatting sqref="L15">
    <cfRule type="cellIs" dxfId="89" priority="89" stopIfTrue="1" operator="equal">
      <formula>"þ"</formula>
    </cfRule>
  </conditionalFormatting>
  <conditionalFormatting sqref="F15">
    <cfRule type="cellIs" dxfId="88" priority="88" stopIfTrue="1" operator="equal">
      <formula>"þ"</formula>
    </cfRule>
  </conditionalFormatting>
  <conditionalFormatting sqref="F15">
    <cfRule type="cellIs" dxfId="87" priority="87" stopIfTrue="1" operator="equal">
      <formula>"þ"</formula>
    </cfRule>
  </conditionalFormatting>
  <conditionalFormatting sqref="F16">
    <cfRule type="cellIs" dxfId="86" priority="86" stopIfTrue="1" operator="equal">
      <formula>"þ"</formula>
    </cfRule>
  </conditionalFormatting>
  <conditionalFormatting sqref="F16">
    <cfRule type="cellIs" dxfId="85" priority="85" stopIfTrue="1" operator="equal">
      <formula>"þ"</formula>
    </cfRule>
  </conditionalFormatting>
  <conditionalFormatting sqref="L16">
    <cfRule type="cellIs" dxfId="84" priority="84" stopIfTrue="1" operator="equal">
      <formula>"þ"</formula>
    </cfRule>
  </conditionalFormatting>
  <conditionalFormatting sqref="F15">
    <cfRule type="cellIs" dxfId="83" priority="83" stopIfTrue="1" operator="equal">
      <formula>"þ"</formula>
    </cfRule>
  </conditionalFormatting>
  <conditionalFormatting sqref="F15">
    <cfRule type="cellIs" dxfId="82" priority="82" stopIfTrue="1" operator="equal">
      <formula>"þ"</formula>
    </cfRule>
  </conditionalFormatting>
  <conditionalFormatting sqref="E15">
    <cfRule type="cellIs" dxfId="81" priority="81" stopIfTrue="1" operator="equal">
      <formula>"þ"</formula>
    </cfRule>
  </conditionalFormatting>
  <conditionalFormatting sqref="E15">
    <cfRule type="cellIs" dxfId="80" priority="80" stopIfTrue="1" operator="equal">
      <formula>"þ"</formula>
    </cfRule>
  </conditionalFormatting>
  <conditionalFormatting sqref="M19">
    <cfRule type="cellIs" dxfId="79" priority="79" stopIfTrue="1" operator="equal">
      <formula>"þ"</formula>
    </cfRule>
  </conditionalFormatting>
  <conditionalFormatting sqref="M19">
    <cfRule type="cellIs" dxfId="78" priority="78" stopIfTrue="1" operator="equal">
      <formula>"þ"</formula>
    </cfRule>
  </conditionalFormatting>
  <conditionalFormatting sqref="K19">
    <cfRule type="cellIs" dxfId="77" priority="77" operator="lessThan">
      <formula>$P$1</formula>
    </cfRule>
  </conditionalFormatting>
  <conditionalFormatting sqref="E19 H19">
    <cfRule type="cellIs" dxfId="76" priority="76" stopIfTrue="1" operator="equal">
      <formula>"þ"</formula>
    </cfRule>
  </conditionalFormatting>
  <conditionalFormatting sqref="E19 H19">
    <cfRule type="cellIs" dxfId="75" priority="75" stopIfTrue="1" operator="equal">
      <formula>"þ"</formula>
    </cfRule>
  </conditionalFormatting>
  <conditionalFormatting sqref="G19">
    <cfRule type="cellIs" dxfId="74" priority="74" stopIfTrue="1" operator="equal">
      <formula>"þ"</formula>
    </cfRule>
  </conditionalFormatting>
  <conditionalFormatting sqref="G19">
    <cfRule type="cellIs" dxfId="73" priority="73" stopIfTrue="1" operator="equal">
      <formula>"þ"</formula>
    </cfRule>
  </conditionalFormatting>
  <conditionalFormatting sqref="M18">
    <cfRule type="cellIs" dxfId="72" priority="72" stopIfTrue="1" operator="equal">
      <formula>"þ"</formula>
    </cfRule>
  </conditionalFormatting>
  <conditionalFormatting sqref="M18">
    <cfRule type="cellIs" dxfId="71" priority="71" stopIfTrue="1" operator="equal">
      <formula>"þ"</formula>
    </cfRule>
  </conditionalFormatting>
  <conditionalFormatting sqref="K18">
    <cfRule type="cellIs" dxfId="70" priority="70" operator="lessThan">
      <formula>$P$1</formula>
    </cfRule>
  </conditionalFormatting>
  <conditionalFormatting sqref="H18">
    <cfRule type="cellIs" dxfId="69" priority="69" stopIfTrue="1" operator="equal">
      <formula>"þ"</formula>
    </cfRule>
  </conditionalFormatting>
  <conditionalFormatting sqref="H18">
    <cfRule type="cellIs" dxfId="68" priority="68" stopIfTrue="1" operator="equal">
      <formula>"þ"</formula>
    </cfRule>
  </conditionalFormatting>
  <conditionalFormatting sqref="G18">
    <cfRule type="cellIs" dxfId="67" priority="67" stopIfTrue="1" operator="equal">
      <formula>"þ"</formula>
    </cfRule>
  </conditionalFormatting>
  <conditionalFormatting sqref="G18">
    <cfRule type="cellIs" dxfId="66" priority="66" stopIfTrue="1" operator="equal">
      <formula>"þ"</formula>
    </cfRule>
  </conditionalFormatting>
  <conditionalFormatting sqref="L18">
    <cfRule type="cellIs" dxfId="65" priority="65" stopIfTrue="1" operator="equal">
      <formula>"þ"</formula>
    </cfRule>
  </conditionalFormatting>
  <conditionalFormatting sqref="F19">
    <cfRule type="cellIs" dxfId="64" priority="62" stopIfTrue="1" operator="equal">
      <formula>"þ"</formula>
    </cfRule>
  </conditionalFormatting>
  <conditionalFormatting sqref="F19">
    <cfRule type="cellIs" dxfId="63" priority="61" stopIfTrue="1" operator="equal">
      <formula>"þ"</formula>
    </cfRule>
  </conditionalFormatting>
  <conditionalFormatting sqref="L19">
    <cfRule type="cellIs" dxfId="62" priority="60" stopIfTrue="1" operator="equal">
      <formula>"þ"</formula>
    </cfRule>
  </conditionalFormatting>
  <conditionalFormatting sqref="E18">
    <cfRule type="cellIs" dxfId="61" priority="55" stopIfTrue="1" operator="equal">
      <formula>"þ"</formula>
    </cfRule>
  </conditionalFormatting>
  <conditionalFormatting sqref="E18">
    <cfRule type="cellIs" dxfId="60" priority="54" stopIfTrue="1" operator="equal">
      <formula>"þ"</formula>
    </cfRule>
  </conditionalFormatting>
  <conditionalFormatting sqref="F18">
    <cfRule type="cellIs" dxfId="59" priority="53" stopIfTrue="1" operator="equal">
      <formula>"þ"</formula>
    </cfRule>
  </conditionalFormatting>
  <conditionalFormatting sqref="F18">
    <cfRule type="cellIs" dxfId="58" priority="52" stopIfTrue="1" operator="equal">
      <formula>"þ"</formula>
    </cfRule>
  </conditionalFormatting>
  <conditionalFormatting sqref="M17">
    <cfRule type="cellIs" dxfId="57" priority="51" stopIfTrue="1" operator="equal">
      <formula>"þ"</formula>
    </cfRule>
  </conditionalFormatting>
  <conditionalFormatting sqref="M17">
    <cfRule type="cellIs" dxfId="56" priority="50" stopIfTrue="1" operator="equal">
      <formula>"þ"</formula>
    </cfRule>
  </conditionalFormatting>
  <conditionalFormatting sqref="K17">
    <cfRule type="cellIs" dxfId="55" priority="49" operator="lessThan">
      <formula>$P$1</formula>
    </cfRule>
  </conditionalFormatting>
  <conditionalFormatting sqref="E17 H17">
    <cfRule type="cellIs" dxfId="54" priority="48" stopIfTrue="1" operator="equal">
      <formula>"þ"</formula>
    </cfRule>
  </conditionalFormatting>
  <conditionalFormatting sqref="E17 H17">
    <cfRule type="cellIs" dxfId="53" priority="47" stopIfTrue="1" operator="equal">
      <formula>"þ"</formula>
    </cfRule>
  </conditionalFormatting>
  <conditionalFormatting sqref="G17">
    <cfRule type="cellIs" dxfId="52" priority="46" stopIfTrue="1" operator="equal">
      <formula>"þ"</formula>
    </cfRule>
  </conditionalFormatting>
  <conditionalFormatting sqref="G17">
    <cfRule type="cellIs" dxfId="51" priority="45" stopIfTrue="1" operator="equal">
      <formula>"þ"</formula>
    </cfRule>
  </conditionalFormatting>
  <conditionalFormatting sqref="F17">
    <cfRule type="cellIs" dxfId="50" priority="44" stopIfTrue="1" operator="equal">
      <formula>"þ"</formula>
    </cfRule>
  </conditionalFormatting>
  <conditionalFormatting sqref="F17">
    <cfRule type="cellIs" dxfId="49" priority="43" stopIfTrue="1" operator="equal">
      <formula>"þ"</formula>
    </cfRule>
  </conditionalFormatting>
  <conditionalFormatting sqref="L17">
    <cfRule type="cellIs" dxfId="48" priority="42" stopIfTrue="1" operator="equal">
      <formula>"þ"</formula>
    </cfRule>
  </conditionalFormatting>
  <conditionalFormatting sqref="F17">
    <cfRule type="cellIs" dxfId="47" priority="41" stopIfTrue="1" operator="equal">
      <formula>"þ"</formula>
    </cfRule>
  </conditionalFormatting>
  <conditionalFormatting sqref="F17">
    <cfRule type="cellIs" dxfId="46" priority="40" stopIfTrue="1" operator="equal">
      <formula>"þ"</formula>
    </cfRule>
  </conditionalFormatting>
  <conditionalFormatting sqref="E17">
    <cfRule type="cellIs" dxfId="45" priority="39" stopIfTrue="1" operator="equal">
      <formula>"þ"</formula>
    </cfRule>
  </conditionalFormatting>
  <conditionalFormatting sqref="E17">
    <cfRule type="cellIs" dxfId="44" priority="38" stopIfTrue="1" operator="equal">
      <formula>"þ"</formula>
    </cfRule>
  </conditionalFormatting>
  <conditionalFormatting sqref="L7">
    <cfRule type="cellIs" dxfId="43" priority="27" stopIfTrue="1" operator="equal">
      <formula>"þ"</formula>
    </cfRule>
  </conditionalFormatting>
  <conditionalFormatting sqref="M12">
    <cfRule type="cellIs" dxfId="42" priority="26" stopIfTrue="1" operator="equal">
      <formula>"þ"</formula>
    </cfRule>
  </conditionalFormatting>
  <conditionalFormatting sqref="M12">
    <cfRule type="cellIs" dxfId="41" priority="25" stopIfTrue="1" operator="equal">
      <formula>"þ"</formula>
    </cfRule>
  </conditionalFormatting>
  <conditionalFormatting sqref="E12 H12">
    <cfRule type="cellIs" dxfId="40" priority="23" stopIfTrue="1" operator="equal">
      <formula>"þ"</formula>
    </cfRule>
  </conditionalFormatting>
  <conditionalFormatting sqref="E12 H12">
    <cfRule type="cellIs" dxfId="39" priority="22" stopIfTrue="1" operator="equal">
      <formula>"þ"</formula>
    </cfRule>
  </conditionalFormatting>
  <conditionalFormatting sqref="F12">
    <cfRule type="cellIs" dxfId="38" priority="19" stopIfTrue="1" operator="equal">
      <formula>"þ"</formula>
    </cfRule>
  </conditionalFormatting>
  <conditionalFormatting sqref="L2">
    <cfRule type="cellIs" dxfId="37" priority="28" stopIfTrue="1" operator="equal">
      <formula>"þ"</formula>
    </cfRule>
  </conditionalFormatting>
  <conditionalFormatting sqref="K12">
    <cfRule type="cellIs" dxfId="36" priority="24" operator="lessThan">
      <formula>$P$1</formula>
    </cfRule>
  </conditionalFormatting>
  <conditionalFormatting sqref="G12">
    <cfRule type="cellIs" dxfId="35" priority="21" stopIfTrue="1" operator="equal">
      <formula>"þ"</formula>
    </cfRule>
  </conditionalFormatting>
  <conditionalFormatting sqref="G12">
    <cfRule type="cellIs" dxfId="34" priority="20" stopIfTrue="1" operator="equal">
      <formula>"þ"</formula>
    </cfRule>
  </conditionalFormatting>
  <conditionalFormatting sqref="F12">
    <cfRule type="cellIs" dxfId="33" priority="18" stopIfTrue="1" operator="equal">
      <formula>"þ"</formula>
    </cfRule>
  </conditionalFormatting>
  <conditionalFormatting sqref="L12">
    <cfRule type="cellIs" dxfId="32" priority="17" stopIfTrue="1" operator="equal">
      <formula>"þ"</formula>
    </cfRule>
  </conditionalFormatting>
  <conditionalFormatting sqref="F10">
    <cfRule type="cellIs" dxfId="31" priority="6" stopIfTrue="1" operator="equal">
      <formula>"þ"</formula>
    </cfRule>
  </conditionalFormatting>
  <conditionalFormatting sqref="F10">
    <cfRule type="cellIs" dxfId="30" priority="5" stopIfTrue="1" operator="equal">
      <formula>"þ"</formula>
    </cfRule>
  </conditionalFormatting>
  <conditionalFormatting sqref="M10">
    <cfRule type="cellIs" dxfId="29" priority="14" stopIfTrue="1" operator="equal">
      <formula>"þ"</formula>
    </cfRule>
  </conditionalFormatting>
  <conditionalFormatting sqref="M10">
    <cfRule type="cellIs" dxfId="28" priority="13" stopIfTrue="1" operator="equal">
      <formula>"þ"</formula>
    </cfRule>
  </conditionalFormatting>
  <conditionalFormatting sqref="K10">
    <cfRule type="cellIs" dxfId="27" priority="12" operator="lessThan">
      <formula>$P$1</formula>
    </cfRule>
  </conditionalFormatting>
  <conditionalFormatting sqref="H10 E10">
    <cfRule type="cellIs" dxfId="26" priority="11" stopIfTrue="1" operator="equal">
      <formula>"þ"</formula>
    </cfRule>
  </conditionalFormatting>
  <conditionalFormatting sqref="H10 E10">
    <cfRule type="cellIs" dxfId="25" priority="10" stopIfTrue="1" operator="equal">
      <formula>"þ"</formula>
    </cfRule>
  </conditionalFormatting>
  <conditionalFormatting sqref="G10">
    <cfRule type="cellIs" dxfId="24" priority="9" stopIfTrue="1" operator="equal">
      <formula>"þ"</formula>
    </cfRule>
  </conditionalFormatting>
  <conditionalFormatting sqref="G10">
    <cfRule type="cellIs" dxfId="23" priority="8" stopIfTrue="1" operator="equal">
      <formula>"þ"</formula>
    </cfRule>
  </conditionalFormatting>
  <conditionalFormatting sqref="L10">
    <cfRule type="cellIs" dxfId="22" priority="7" stopIfTrue="1" operator="equal">
      <formula>"þ"</formula>
    </cfRule>
  </conditionalFormatting>
  <conditionalFormatting sqref="G5:H5 L5:M5">
    <cfRule type="cellIs" dxfId="21" priority="4" stopIfTrue="1" operator="equal">
      <formula>"þ"</formula>
    </cfRule>
  </conditionalFormatting>
  <conditionalFormatting sqref="K5">
    <cfRule type="cellIs" dxfId="20" priority="3" operator="lessThan">
      <formula>$P$1</formula>
    </cfRule>
  </conditionalFormatting>
  <conditionalFormatting sqref="E5:F5">
    <cfRule type="cellIs" dxfId="19" priority="2" stopIfTrue="1" operator="equal">
      <formula>"þ"</formula>
    </cfRule>
  </conditionalFormatting>
  <conditionalFormatting sqref="E5:F5">
    <cfRule type="cellIs" dxfId="18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69921875" style="49" bestFit="1" customWidth="1"/>
    <col min="2" max="2" width="13.296875" style="49" bestFit="1" customWidth="1"/>
    <col min="3" max="3" width="8.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14.3984375" style="44" bestFit="1" customWidth="1"/>
    <col min="16" max="16384" width="8.796875" style="44"/>
  </cols>
  <sheetData>
    <row r="1" spans="1:15" ht="31.8" thickBot="1" x14ac:dyDescent="0.35">
      <c r="A1" s="141" t="s">
        <v>0</v>
      </c>
      <c r="B1" s="137" t="s">
        <v>35</v>
      </c>
      <c r="C1" s="137" t="s">
        <v>36</v>
      </c>
      <c r="D1" s="138" t="s">
        <v>93</v>
      </c>
      <c r="E1" s="140" t="s">
        <v>37</v>
      </c>
      <c r="F1" s="139" t="s">
        <v>92</v>
      </c>
      <c r="G1" s="138" t="s">
        <v>91</v>
      </c>
      <c r="H1" s="137" t="s">
        <v>38</v>
      </c>
      <c r="I1" s="137" t="s">
        <v>39</v>
      </c>
      <c r="J1" s="134" t="s">
        <v>90</v>
      </c>
      <c r="K1" s="136" t="s">
        <v>3</v>
      </c>
      <c r="L1" s="134" t="s">
        <v>26</v>
      </c>
      <c r="M1" s="135" t="s">
        <v>87</v>
      </c>
      <c r="N1" s="134" t="s">
        <v>86</v>
      </c>
      <c r="O1" s="134" t="s">
        <v>89</v>
      </c>
    </row>
    <row r="2" spans="1:15" x14ac:dyDescent="0.3">
      <c r="A2" s="189" t="s">
        <v>124</v>
      </c>
      <c r="B2" s="74" t="s">
        <v>142</v>
      </c>
      <c r="C2" s="45" t="s">
        <v>143</v>
      </c>
      <c r="D2" s="133" t="s">
        <v>83</v>
      </c>
      <c r="E2" s="132">
        <v>3</v>
      </c>
      <c r="F2" s="131">
        <v>2</v>
      </c>
      <c r="G2" s="130">
        <v>3</v>
      </c>
      <c r="H2" s="70">
        <v>0</v>
      </c>
      <c r="I2" s="70">
        <v>0</v>
      </c>
      <c r="J2" s="70">
        <f t="shared" ref="J2" si="0">IF(D2="þ",SUM(E2,G2:I2),SUM(E2,F2,H2,I2))</f>
        <v>5</v>
      </c>
      <c r="K2" s="46">
        <f t="shared" ref="K2:K4" ca="1" si="1">RANDBETWEEN(1,20)</f>
        <v>8</v>
      </c>
      <c r="L2" s="45">
        <f t="shared" ref="L2" ca="1" si="2">SUM(J2:K2)</f>
        <v>13</v>
      </c>
      <c r="M2" s="66">
        <v>20</v>
      </c>
      <c r="N2" s="69" t="str">
        <f t="shared" ref="N2" ca="1" si="3">IF(K2&gt;(M2-1),"þ","ý")</f>
        <v>ý</v>
      </c>
      <c r="O2" s="74"/>
    </row>
    <row r="3" spans="1:15" x14ac:dyDescent="0.3">
      <c r="A3" s="132"/>
      <c r="B3" s="74"/>
      <c r="C3" s="45"/>
      <c r="D3" s="133" t="s">
        <v>83</v>
      </c>
      <c r="E3" s="132">
        <v>0</v>
      </c>
      <c r="F3" s="131">
        <v>0</v>
      </c>
      <c r="G3" s="130">
        <v>0</v>
      </c>
      <c r="H3" s="70">
        <v>0</v>
      </c>
      <c r="I3" s="70">
        <v>0</v>
      </c>
      <c r="J3" s="70">
        <f t="shared" ref="J3" si="4">IF(D3="þ",SUM(E3,G3:I3),SUM(E3,F3,H3,I3))</f>
        <v>0</v>
      </c>
      <c r="K3" s="46">
        <f t="shared" ca="1" si="1"/>
        <v>4</v>
      </c>
      <c r="L3" s="45">
        <f t="shared" ref="L3" ca="1" si="5">SUM(J3:K3)</f>
        <v>4</v>
      </c>
      <c r="M3" s="66">
        <v>20</v>
      </c>
      <c r="N3" s="69" t="str">
        <f t="shared" ref="N3" ca="1" si="6">IF(K3&gt;(M3-1),"þ","ý")</f>
        <v>ý</v>
      </c>
      <c r="O3" s="74"/>
    </row>
    <row r="4" spans="1:15" x14ac:dyDescent="0.3">
      <c r="A4" s="128"/>
      <c r="B4" s="47"/>
      <c r="C4" s="47"/>
      <c r="D4" s="129" t="s">
        <v>83</v>
      </c>
      <c r="E4" s="128">
        <v>0</v>
      </c>
      <c r="F4" s="127">
        <v>0</v>
      </c>
      <c r="G4" s="126">
        <v>0</v>
      </c>
      <c r="H4" s="71">
        <v>0</v>
      </c>
      <c r="I4" s="71">
        <v>0</v>
      </c>
      <c r="J4" s="71">
        <f t="shared" ref="J4" si="7">IF(D4="þ",SUM(E4,G4:I4),SUM(E4,F4,H4,I4))</f>
        <v>0</v>
      </c>
      <c r="K4" s="48">
        <f t="shared" ca="1" si="1"/>
        <v>8</v>
      </c>
      <c r="L4" s="47">
        <f t="shared" ref="L4" ca="1" si="8">SUM(J4:K4)</f>
        <v>8</v>
      </c>
      <c r="M4" s="67">
        <v>20</v>
      </c>
      <c r="N4" s="68" t="str">
        <f t="shared" ref="N4" ca="1" si="9">IF(K4&gt;(M4-1),"þ","ý")</f>
        <v>ý</v>
      </c>
      <c r="O4" s="125"/>
    </row>
  </sheetData>
  <conditionalFormatting sqref="N4">
    <cfRule type="cellIs" dxfId="17" priority="66" operator="equal">
      <formula>"þ"</formula>
    </cfRule>
  </conditionalFormatting>
  <conditionalFormatting sqref="D4">
    <cfRule type="cellIs" dxfId="16" priority="56" operator="equal">
      <formula>"þ"</formula>
    </cfRule>
  </conditionalFormatting>
  <conditionalFormatting sqref="N3">
    <cfRule type="cellIs" dxfId="15" priority="5" operator="equal">
      <formula>"þ"</formula>
    </cfRule>
  </conditionalFormatting>
  <conditionalFormatting sqref="D3">
    <cfRule type="cellIs" dxfId="14" priority="4" operator="equal">
      <formula>"þ"</formula>
    </cfRule>
  </conditionalFormatting>
  <conditionalFormatting sqref="N2">
    <cfRule type="cellIs" dxfId="13" priority="2" operator="equal">
      <formula>"þ"</formula>
    </cfRule>
  </conditionalFormatting>
  <conditionalFormatting sqref="D2">
    <cfRule type="cellIs" dxfId="1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showGridLines="0" zoomScaleNormal="100" workbookViewId="0"/>
  </sheetViews>
  <sheetFormatPr defaultColWidth="4" defaultRowHeight="15.6" x14ac:dyDescent="0.3"/>
  <cols>
    <col min="1" max="1" width="9.89843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9.5" style="18" bestFit="1" customWidth="1"/>
    <col min="8" max="8" width="8.3984375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93" t="s">
        <v>0</v>
      </c>
      <c r="B1" s="93" t="s">
        <v>66</v>
      </c>
      <c r="C1" s="93" t="s">
        <v>40</v>
      </c>
      <c r="D1" s="94" t="s">
        <v>3</v>
      </c>
      <c r="E1" s="93" t="s">
        <v>41</v>
      </c>
      <c r="F1" s="18"/>
      <c r="G1" s="93" t="s">
        <v>0</v>
      </c>
      <c r="H1" s="93" t="s">
        <v>111</v>
      </c>
      <c r="I1" s="93" t="s">
        <v>40</v>
      </c>
      <c r="J1" s="94" t="s">
        <v>3</v>
      </c>
      <c r="K1" s="93" t="s">
        <v>41</v>
      </c>
    </row>
    <row r="2" spans="1:11" x14ac:dyDescent="0.3">
      <c r="A2" s="191" t="s">
        <v>124</v>
      </c>
      <c r="B2" s="5" t="s">
        <v>42</v>
      </c>
      <c r="C2" s="98"/>
      <c r="D2" s="96">
        <f t="shared" ref="D2:D13" ca="1" si="0">RANDBETWEEN(1,20)</f>
        <v>1</v>
      </c>
      <c r="E2" s="95">
        <f t="shared" ref="E2:E6" ca="1" si="1">D2+C2</f>
        <v>1</v>
      </c>
      <c r="G2" s="204"/>
      <c r="H2" s="205"/>
      <c r="I2" s="206">
        <v>3</v>
      </c>
      <c r="J2" s="96">
        <f t="shared" ref="J2:J3" ca="1" si="2">RANDBETWEEN(1,20)</f>
        <v>6</v>
      </c>
      <c r="K2" s="95">
        <f t="shared" ref="K2" ca="1" si="3">J2+I2</f>
        <v>9</v>
      </c>
    </row>
    <row r="3" spans="1:11" x14ac:dyDescent="0.3">
      <c r="A3" s="192" t="s">
        <v>124</v>
      </c>
      <c r="B3" s="5" t="s">
        <v>43</v>
      </c>
      <c r="C3" s="98"/>
      <c r="D3" s="46">
        <f t="shared" ca="1" si="0"/>
        <v>6</v>
      </c>
      <c r="E3" s="45">
        <f t="shared" ca="1" si="1"/>
        <v>6</v>
      </c>
      <c r="G3" s="203" t="s">
        <v>105</v>
      </c>
      <c r="H3" s="5" t="s">
        <v>114</v>
      </c>
      <c r="I3" s="98">
        <v>2</v>
      </c>
      <c r="J3" s="96">
        <f t="shared" ca="1" si="2"/>
        <v>1</v>
      </c>
      <c r="K3" s="95">
        <f t="shared" ref="K3" ca="1" si="4">J3+I3</f>
        <v>3</v>
      </c>
    </row>
    <row r="4" spans="1:11" x14ac:dyDescent="0.3">
      <c r="A4" s="193" t="s">
        <v>124</v>
      </c>
      <c r="B4" s="97" t="s">
        <v>44</v>
      </c>
      <c r="C4" s="99"/>
      <c r="D4" s="48">
        <f t="shared" ca="1" si="0"/>
        <v>1</v>
      </c>
      <c r="E4" s="47">
        <f t="shared" ca="1" si="1"/>
        <v>1</v>
      </c>
    </row>
    <row r="5" spans="1:11" x14ac:dyDescent="0.3">
      <c r="A5" s="193" t="s">
        <v>124</v>
      </c>
      <c r="B5" s="97" t="s">
        <v>100</v>
      </c>
      <c r="C5" s="99"/>
      <c r="D5" s="48">
        <f t="shared" ca="1" si="0"/>
        <v>17</v>
      </c>
      <c r="E5" s="47">
        <f t="shared" ca="1" si="1"/>
        <v>17</v>
      </c>
    </row>
    <row r="6" spans="1:11" x14ac:dyDescent="0.3">
      <c r="A6" s="193" t="s">
        <v>124</v>
      </c>
      <c r="B6" s="97" t="s">
        <v>99</v>
      </c>
      <c r="C6" s="99"/>
      <c r="D6" s="48">
        <f t="shared" ca="1" si="0"/>
        <v>16</v>
      </c>
      <c r="E6" s="47">
        <f t="shared" ca="1" si="1"/>
        <v>16</v>
      </c>
    </row>
    <row r="7" spans="1:11" x14ac:dyDescent="0.3">
      <c r="A7" s="193" t="s">
        <v>124</v>
      </c>
      <c r="B7" s="97" t="s">
        <v>117</v>
      </c>
      <c r="C7" s="99"/>
      <c r="D7" s="48">
        <f t="shared" ca="1" si="0"/>
        <v>15</v>
      </c>
      <c r="E7" s="47">
        <f t="shared" ref="E7:E12" ca="1" si="5">D7+C7</f>
        <v>15</v>
      </c>
    </row>
    <row r="8" spans="1:11" x14ac:dyDescent="0.3">
      <c r="A8" s="191" t="s">
        <v>132</v>
      </c>
      <c r="B8" s="5" t="s">
        <v>42</v>
      </c>
      <c r="C8" s="98">
        <f>0-1</f>
        <v>-1</v>
      </c>
      <c r="D8" s="96">
        <f t="shared" ca="1" si="0"/>
        <v>2</v>
      </c>
      <c r="E8" s="95">
        <f t="shared" ca="1" si="5"/>
        <v>1</v>
      </c>
    </row>
    <row r="9" spans="1:11" x14ac:dyDescent="0.3">
      <c r="A9" s="192" t="s">
        <v>132</v>
      </c>
      <c r="B9" s="5" t="s">
        <v>43</v>
      </c>
      <c r="C9" s="98">
        <f>3+3</f>
        <v>6</v>
      </c>
      <c r="D9" s="46">
        <f t="shared" ca="1" si="0"/>
        <v>17</v>
      </c>
      <c r="E9" s="45">
        <f t="shared" ca="1" si="5"/>
        <v>23</v>
      </c>
    </row>
    <row r="10" spans="1:11" x14ac:dyDescent="0.3">
      <c r="A10" s="193" t="s">
        <v>132</v>
      </c>
      <c r="B10" s="97" t="s">
        <v>44</v>
      </c>
      <c r="C10" s="99">
        <f>0+0</f>
        <v>0</v>
      </c>
      <c r="D10" s="48">
        <f t="shared" ca="1" si="0"/>
        <v>19</v>
      </c>
      <c r="E10" s="47">
        <f t="shared" ca="1" si="5"/>
        <v>19</v>
      </c>
    </row>
    <row r="11" spans="1:11" x14ac:dyDescent="0.3">
      <c r="A11" s="193" t="s">
        <v>132</v>
      </c>
      <c r="B11" s="97" t="s">
        <v>100</v>
      </c>
      <c r="C11" s="99"/>
      <c r="D11" s="48">
        <f t="shared" ca="1" si="0"/>
        <v>17</v>
      </c>
      <c r="E11" s="47">
        <f t="shared" ca="1" si="5"/>
        <v>17</v>
      </c>
    </row>
    <row r="12" spans="1:11" x14ac:dyDescent="0.3">
      <c r="A12" s="193" t="s">
        <v>132</v>
      </c>
      <c r="B12" s="97" t="s">
        <v>99</v>
      </c>
      <c r="C12" s="99"/>
      <c r="D12" s="48">
        <f t="shared" ca="1" si="0"/>
        <v>10</v>
      </c>
      <c r="E12" s="47">
        <f t="shared" ca="1" si="5"/>
        <v>10</v>
      </c>
    </row>
    <row r="13" spans="1:11" x14ac:dyDescent="0.3">
      <c r="A13" s="193" t="s">
        <v>132</v>
      </c>
      <c r="B13" s="97" t="s">
        <v>117</v>
      </c>
      <c r="C13" s="99"/>
      <c r="D13" s="48">
        <f t="shared" ca="1" si="0"/>
        <v>3</v>
      </c>
      <c r="E13" s="47">
        <f t="shared" ref="E13" ca="1" si="6">D13+C13</f>
        <v>3</v>
      </c>
    </row>
  </sheetData>
  <sortState xmlns:xlrd2="http://schemas.microsoft.com/office/spreadsheetml/2017/richdata2" ref="A2:E16">
    <sortCondition ref="B7:B16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4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1.59765625" style="1" bestFit="1" customWidth="1"/>
    <col min="2" max="2" width="10.8984375" style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7.69921875" style="49" customWidth="1"/>
    <col min="8" max="8" width="1.8984375" style="49" bestFit="1" customWidth="1"/>
    <col min="9" max="9" width="6.19921875" style="49" bestFit="1" customWidth="1"/>
    <col min="10" max="10" width="7.296875" style="49" bestFit="1" customWidth="1"/>
    <col min="11" max="11" width="4.296875" style="49" bestFit="1" customWidth="1"/>
    <col min="12" max="12" width="4.796875" style="49" bestFit="1" customWidth="1"/>
    <col min="13" max="13" width="4.69921875" style="49" bestFit="1" customWidth="1"/>
    <col min="14" max="14" width="7.5" style="49" bestFit="1" customWidth="1"/>
    <col min="15" max="15" width="5.3984375" style="49" bestFit="1" customWidth="1"/>
    <col min="16" max="16" width="5" style="49" bestFit="1" customWidth="1"/>
    <col min="17" max="18" width="6.09765625" style="49" bestFit="1" customWidth="1"/>
    <col min="19" max="19" width="4.59765625" style="49" bestFit="1" customWidth="1"/>
    <col min="20" max="20" width="5.796875" style="49" bestFit="1" customWidth="1"/>
    <col min="21" max="21" width="6.69921875" style="49" bestFit="1" customWidth="1"/>
    <col min="22" max="22" width="9" style="49" bestFit="1" customWidth="1"/>
    <col min="23" max="23" width="7.796875" style="49" bestFit="1" customWidth="1"/>
    <col min="24" max="24" width="8.796875" style="49" bestFit="1" customWidth="1"/>
    <col min="25" max="25" width="5.69921875" style="49" bestFit="1" customWidth="1"/>
    <col min="26" max="26" width="7.3984375" style="49" bestFit="1" customWidth="1"/>
    <col min="27" max="27" width="4.3984375" style="49" bestFit="1" customWidth="1"/>
    <col min="28" max="28" width="6.69921875" style="49" hidden="1" customWidth="1"/>
    <col min="29" max="29" width="7.59765625" style="49" bestFit="1" customWidth="1"/>
    <col min="30" max="16384" width="9.69921875" style="49"/>
  </cols>
  <sheetData>
    <row r="1" spans="1:30" s="16" customFormat="1" ht="32.4" thickTop="1" thickBot="1" x14ac:dyDescent="0.35">
      <c r="A1" s="30" t="s">
        <v>0</v>
      </c>
      <c r="B1" s="195" t="s">
        <v>126</v>
      </c>
      <c r="C1" s="50" t="s">
        <v>46</v>
      </c>
      <c r="D1" s="51" t="s">
        <v>45</v>
      </c>
      <c r="E1" s="52" t="s">
        <v>47</v>
      </c>
      <c r="F1" s="43" t="s">
        <v>68</v>
      </c>
      <c r="G1" s="41" t="s">
        <v>48</v>
      </c>
      <c r="H1" s="42"/>
      <c r="I1" s="29" t="s">
        <v>49</v>
      </c>
      <c r="J1" s="15" t="s">
        <v>50</v>
      </c>
      <c r="K1" s="17" t="s">
        <v>51</v>
      </c>
      <c r="L1" s="20" t="s">
        <v>52</v>
      </c>
      <c r="M1" s="21" t="s">
        <v>53</v>
      </c>
      <c r="N1" s="22" t="s">
        <v>54</v>
      </c>
      <c r="O1" s="24" t="s">
        <v>55</v>
      </c>
      <c r="P1" s="25" t="s">
        <v>72</v>
      </c>
      <c r="Q1" s="53" t="s">
        <v>69</v>
      </c>
      <c r="R1" s="26" t="s">
        <v>56</v>
      </c>
      <c r="S1" s="27" t="s">
        <v>57</v>
      </c>
      <c r="T1" s="28" t="s">
        <v>70</v>
      </c>
      <c r="U1" s="23" t="s">
        <v>73</v>
      </c>
      <c r="V1" s="31" t="s">
        <v>58</v>
      </c>
      <c r="W1" s="32" t="s">
        <v>59</v>
      </c>
      <c r="X1" s="35" t="s">
        <v>60</v>
      </c>
      <c r="Y1" s="54" t="s">
        <v>71</v>
      </c>
      <c r="Z1" s="36" t="s">
        <v>61</v>
      </c>
      <c r="AA1" s="34" t="s">
        <v>62</v>
      </c>
      <c r="AB1" s="32" t="s">
        <v>63</v>
      </c>
      <c r="AC1" s="33" t="s">
        <v>64</v>
      </c>
    </row>
    <row r="2" spans="1:30" ht="18.600000000000001" thickTop="1" x14ac:dyDescent="0.3">
      <c r="A2" s="163" t="s">
        <v>120</v>
      </c>
      <c r="B2" s="196">
        <v>1</v>
      </c>
      <c r="C2" s="100">
        <v>11</v>
      </c>
      <c r="D2" s="123">
        <v>18</v>
      </c>
      <c r="E2" s="105">
        <v>19</v>
      </c>
      <c r="F2" s="164">
        <v>0</v>
      </c>
      <c r="G2" s="165" t="s">
        <v>65</v>
      </c>
      <c r="H2" s="166">
        <v>0</v>
      </c>
      <c r="I2" s="167"/>
      <c r="J2" s="168"/>
      <c r="K2" s="169"/>
      <c r="L2" s="170"/>
      <c r="M2" s="171"/>
      <c r="N2" s="190" t="s">
        <v>119</v>
      </c>
      <c r="O2" s="172"/>
      <c r="P2" s="173"/>
      <c r="Q2" s="183" t="s">
        <v>103</v>
      </c>
      <c r="R2" s="179"/>
      <c r="S2" s="185" t="s">
        <v>103</v>
      </c>
      <c r="T2" s="174"/>
      <c r="U2" s="175"/>
      <c r="V2" s="101"/>
      <c r="W2" s="102">
        <f t="shared" ref="W2:W5" si="0">SUM(I2:V2)</f>
        <v>0</v>
      </c>
      <c r="X2" s="176"/>
      <c r="Y2" s="177"/>
      <c r="Z2" s="178"/>
      <c r="AA2" s="103">
        <v>24</v>
      </c>
      <c r="AB2" s="58">
        <f t="shared" ref="AB2:AB5" si="1">SUM(Z2:AA2)-(W2+X2)</f>
        <v>24</v>
      </c>
      <c r="AC2" s="156">
        <f t="shared" ref="AC2:AC5" si="2">SMALL(AA2:AB2,1)+Y2</f>
        <v>24</v>
      </c>
    </row>
    <row r="3" spans="1:30" ht="18" x14ac:dyDescent="0.3">
      <c r="A3" s="104" t="s">
        <v>121</v>
      </c>
      <c r="B3" s="197">
        <v>1</v>
      </c>
      <c r="C3" s="100">
        <v>12</v>
      </c>
      <c r="D3" s="123">
        <v>17</v>
      </c>
      <c r="E3" s="105">
        <v>19</v>
      </c>
      <c r="F3" s="106">
        <v>0</v>
      </c>
      <c r="G3" s="107" t="s">
        <v>65</v>
      </c>
      <c r="H3" s="108">
        <v>0</v>
      </c>
      <c r="I3" s="109"/>
      <c r="J3" s="110"/>
      <c r="K3" s="111"/>
      <c r="L3" s="161"/>
      <c r="M3" s="112"/>
      <c r="N3" s="113"/>
      <c r="O3" s="114"/>
      <c r="P3" s="115"/>
      <c r="Q3" s="184" t="s">
        <v>103</v>
      </c>
      <c r="R3" s="124"/>
      <c r="S3" s="117"/>
      <c r="T3" s="118"/>
      <c r="U3" s="119">
        <v>9</v>
      </c>
      <c r="V3" s="101"/>
      <c r="W3" s="102">
        <f t="shared" si="0"/>
        <v>9</v>
      </c>
      <c r="X3" s="120"/>
      <c r="Y3" s="121"/>
      <c r="Z3" s="122"/>
      <c r="AA3" s="103">
        <v>28</v>
      </c>
      <c r="AB3" s="58">
        <f t="shared" si="1"/>
        <v>19</v>
      </c>
      <c r="AC3" s="156">
        <f t="shared" si="2"/>
        <v>19</v>
      </c>
    </row>
    <row r="4" spans="1:30" ht="18" x14ac:dyDescent="0.3">
      <c r="A4" s="104" t="s">
        <v>154</v>
      </c>
      <c r="B4" s="197">
        <v>1</v>
      </c>
      <c r="C4" s="100">
        <v>11</v>
      </c>
      <c r="D4" s="123">
        <v>20</v>
      </c>
      <c r="E4" s="105">
        <v>21</v>
      </c>
      <c r="F4" s="106">
        <v>0</v>
      </c>
      <c r="G4" s="107" t="s">
        <v>65</v>
      </c>
      <c r="H4" s="108">
        <v>0</v>
      </c>
      <c r="I4" s="109"/>
      <c r="J4" s="110"/>
      <c r="K4" s="111"/>
      <c r="L4" s="170">
        <v>1</v>
      </c>
      <c r="M4" s="186"/>
      <c r="N4" s="113"/>
      <c r="O4" s="114"/>
      <c r="P4" s="115"/>
      <c r="Q4" s="184" t="s">
        <v>103</v>
      </c>
      <c r="R4" s="124"/>
      <c r="S4" s="185" t="s">
        <v>103</v>
      </c>
      <c r="T4" s="118"/>
      <c r="U4" s="119"/>
      <c r="V4" s="101"/>
      <c r="W4" s="102">
        <f t="shared" si="0"/>
        <v>1</v>
      </c>
      <c r="X4" s="120"/>
      <c r="Y4" s="121"/>
      <c r="Z4" s="122"/>
      <c r="AA4" s="103">
        <v>35</v>
      </c>
      <c r="AB4" s="58">
        <f t="shared" si="1"/>
        <v>34</v>
      </c>
      <c r="AC4" s="156">
        <f t="shared" si="2"/>
        <v>34</v>
      </c>
    </row>
    <row r="5" spans="1:30" ht="18" x14ac:dyDescent="0.3">
      <c r="A5" s="104" t="s">
        <v>122</v>
      </c>
      <c r="B5" s="197">
        <v>1</v>
      </c>
      <c r="C5" s="100">
        <v>14</v>
      </c>
      <c r="D5" s="123">
        <f>15</f>
        <v>15</v>
      </c>
      <c r="E5" s="105">
        <f>18</f>
        <v>18</v>
      </c>
      <c r="F5" s="106">
        <v>0</v>
      </c>
      <c r="G5" s="155" t="s">
        <v>65</v>
      </c>
      <c r="H5" s="108">
        <v>0</v>
      </c>
      <c r="I5" s="109"/>
      <c r="J5" s="110"/>
      <c r="K5" s="111"/>
      <c r="L5" s="161"/>
      <c r="M5" s="186"/>
      <c r="N5" s="157"/>
      <c r="O5" s="114"/>
      <c r="P5" s="115"/>
      <c r="Q5" s="184" t="s">
        <v>103</v>
      </c>
      <c r="R5" s="180" t="s">
        <v>103</v>
      </c>
      <c r="S5" s="117"/>
      <c r="T5" s="118"/>
      <c r="U5" s="119"/>
      <c r="V5" s="101"/>
      <c r="W5" s="102">
        <f t="shared" si="0"/>
        <v>0</v>
      </c>
      <c r="X5" s="120"/>
      <c r="Y5" s="121"/>
      <c r="Z5" s="122"/>
      <c r="AA5" s="103">
        <v>20</v>
      </c>
      <c r="AB5" s="58">
        <f t="shared" si="1"/>
        <v>20</v>
      </c>
      <c r="AC5" s="156">
        <f t="shared" si="2"/>
        <v>20</v>
      </c>
    </row>
    <row r="6" spans="1:30" x14ac:dyDescent="0.3">
      <c r="A6" s="188" t="s">
        <v>123</v>
      </c>
      <c r="B6" s="198" t="s">
        <v>127</v>
      </c>
      <c r="C6" s="100">
        <v>16</v>
      </c>
      <c r="D6" s="123">
        <v>18</v>
      </c>
      <c r="E6" s="105">
        <v>13</v>
      </c>
      <c r="F6" s="106">
        <v>0</v>
      </c>
      <c r="G6" s="155" t="s">
        <v>65</v>
      </c>
      <c r="H6" s="108">
        <v>0</v>
      </c>
      <c r="I6" s="109"/>
      <c r="J6" s="110"/>
      <c r="K6" s="111"/>
      <c r="L6" s="161"/>
      <c r="M6" s="186"/>
      <c r="N6" s="157"/>
      <c r="O6" s="114"/>
      <c r="P6" s="115"/>
      <c r="Q6" s="116"/>
      <c r="R6" s="124"/>
      <c r="S6" s="185" t="s">
        <v>103</v>
      </c>
      <c r="T6" s="118"/>
      <c r="U6" s="119">
        <v>5</v>
      </c>
      <c r="V6" s="101"/>
      <c r="W6" s="102">
        <f t="shared" ref="W6:W8" si="3">SUM(I6:V6)</f>
        <v>5</v>
      </c>
      <c r="X6" s="120"/>
      <c r="Y6" s="121"/>
      <c r="Z6" s="122"/>
      <c r="AA6" s="103">
        <v>59</v>
      </c>
      <c r="AB6" s="58">
        <f t="shared" ref="AB6:AB8" si="4">SUM(Z6:AA6)-(W6+X6)</f>
        <v>54</v>
      </c>
      <c r="AC6" s="156">
        <f t="shared" ref="AC6:AC8" si="5">SMALL(AA6:AB6,1)+Y6</f>
        <v>54</v>
      </c>
    </row>
    <row r="7" spans="1:30" x14ac:dyDescent="0.3">
      <c r="A7" s="188" t="s">
        <v>124</v>
      </c>
      <c r="B7" s="198">
        <v>1</v>
      </c>
      <c r="C7" s="100">
        <v>13</v>
      </c>
      <c r="D7" s="123">
        <v>11</v>
      </c>
      <c r="E7" s="105">
        <v>14</v>
      </c>
      <c r="F7" s="106">
        <v>0</v>
      </c>
      <c r="G7" s="155" t="s">
        <v>65</v>
      </c>
      <c r="H7" s="108">
        <v>0</v>
      </c>
      <c r="I7" s="109"/>
      <c r="J7" s="110"/>
      <c r="K7" s="111"/>
      <c r="L7" s="161"/>
      <c r="M7" s="186"/>
      <c r="N7" s="157"/>
      <c r="O7" s="114"/>
      <c r="P7" s="115"/>
      <c r="Q7" s="184" t="s">
        <v>103</v>
      </c>
      <c r="R7" s="124"/>
      <c r="S7" s="185" t="s">
        <v>103</v>
      </c>
      <c r="T7" s="118"/>
      <c r="U7" s="119"/>
      <c r="V7" s="101"/>
      <c r="W7" s="102">
        <f t="shared" si="3"/>
        <v>0</v>
      </c>
      <c r="X7" s="120"/>
      <c r="Y7" s="121"/>
      <c r="Z7" s="122"/>
      <c r="AA7" s="103">
        <v>29</v>
      </c>
      <c r="AB7" s="58">
        <f t="shared" si="4"/>
        <v>29</v>
      </c>
      <c r="AC7" s="156">
        <f t="shared" si="5"/>
        <v>29</v>
      </c>
    </row>
    <row r="8" spans="1:30" x14ac:dyDescent="0.3">
      <c r="A8" s="210" t="s">
        <v>125</v>
      </c>
      <c r="B8" s="211">
        <v>2</v>
      </c>
      <c r="C8" s="100">
        <v>12</v>
      </c>
      <c r="D8" s="123">
        <v>15</v>
      </c>
      <c r="E8" s="105">
        <v>13</v>
      </c>
      <c r="F8" s="106">
        <v>0</v>
      </c>
      <c r="G8" s="155" t="s">
        <v>65</v>
      </c>
      <c r="H8" s="108">
        <v>0</v>
      </c>
      <c r="I8" s="109"/>
      <c r="J8" s="110">
        <v>3</v>
      </c>
      <c r="K8" s="111">
        <v>2</v>
      </c>
      <c r="L8" s="161"/>
      <c r="M8" s="186"/>
      <c r="N8" s="157"/>
      <c r="O8" s="114"/>
      <c r="P8" s="200" t="s">
        <v>103</v>
      </c>
      <c r="Q8" s="116"/>
      <c r="R8" s="180" t="s">
        <v>103</v>
      </c>
      <c r="S8" s="117"/>
      <c r="T8" s="118"/>
      <c r="U8" s="119"/>
      <c r="V8" s="101"/>
      <c r="W8" s="102">
        <f t="shared" si="3"/>
        <v>5</v>
      </c>
      <c r="X8" s="120"/>
      <c r="Y8" s="121"/>
      <c r="Z8" s="122"/>
      <c r="AA8" s="103">
        <v>18</v>
      </c>
      <c r="AB8" s="58">
        <f t="shared" si="4"/>
        <v>13</v>
      </c>
      <c r="AC8" s="156">
        <f t="shared" si="5"/>
        <v>13</v>
      </c>
    </row>
    <row r="9" spans="1:30" x14ac:dyDescent="0.3">
      <c r="A9" s="210" t="s">
        <v>128</v>
      </c>
      <c r="B9" s="211">
        <v>2</v>
      </c>
      <c r="C9" s="100">
        <v>12</v>
      </c>
      <c r="D9" s="201">
        <f>10+4</f>
        <v>14</v>
      </c>
      <c r="E9" s="202">
        <f>12+4</f>
        <v>16</v>
      </c>
      <c r="F9" s="106">
        <v>0</v>
      </c>
      <c r="G9" s="155" t="s">
        <v>65</v>
      </c>
      <c r="H9" s="108">
        <v>0</v>
      </c>
      <c r="I9" s="109">
        <v>4</v>
      </c>
      <c r="J9" s="110"/>
      <c r="K9" s="111"/>
      <c r="L9" s="161"/>
      <c r="M9" s="186"/>
      <c r="N9" s="157"/>
      <c r="O9" s="114"/>
      <c r="P9" s="200" t="s">
        <v>103</v>
      </c>
      <c r="Q9" s="116"/>
      <c r="R9" s="180" t="s">
        <v>103</v>
      </c>
      <c r="S9" s="117"/>
      <c r="T9" s="118"/>
      <c r="U9" s="119"/>
      <c r="V9" s="101">
        <v>20</v>
      </c>
      <c r="W9" s="102">
        <f t="shared" ref="W9:W16" si="6">SUM(I9:V9)</f>
        <v>24</v>
      </c>
      <c r="X9" s="120"/>
      <c r="Y9" s="121"/>
      <c r="Z9" s="122"/>
      <c r="AA9" s="103">
        <v>6</v>
      </c>
      <c r="AB9" s="58">
        <f t="shared" ref="AB9:AB16" si="7">SUM(Z9:AA9)-(W9+X9)</f>
        <v>-18</v>
      </c>
      <c r="AC9" s="156">
        <f t="shared" ref="AC9:AC16" si="8">SMALL(AA9:AB9,1)+Y9</f>
        <v>-18</v>
      </c>
    </row>
    <row r="10" spans="1:30" x14ac:dyDescent="0.3">
      <c r="A10" s="210" t="s">
        <v>129</v>
      </c>
      <c r="B10" s="211">
        <v>2</v>
      </c>
      <c r="C10" s="100">
        <v>10</v>
      </c>
      <c r="D10" s="201">
        <f>10+4</f>
        <v>14</v>
      </c>
      <c r="E10" s="202">
        <f>10+4</f>
        <v>14</v>
      </c>
      <c r="F10" s="106">
        <v>0</v>
      </c>
      <c r="G10" s="155" t="s">
        <v>65</v>
      </c>
      <c r="H10" s="108">
        <v>0</v>
      </c>
      <c r="I10" s="109">
        <v>5</v>
      </c>
      <c r="J10" s="110"/>
      <c r="K10" s="111">
        <v>5</v>
      </c>
      <c r="L10" s="161"/>
      <c r="M10" s="186"/>
      <c r="N10" s="157"/>
      <c r="O10" s="114"/>
      <c r="P10" s="200" t="s">
        <v>103</v>
      </c>
      <c r="Q10" s="116"/>
      <c r="R10" s="180" t="s">
        <v>103</v>
      </c>
      <c r="S10" s="117"/>
      <c r="T10" s="118"/>
      <c r="U10" s="119"/>
      <c r="V10" s="101"/>
      <c r="W10" s="102">
        <f t="shared" si="6"/>
        <v>10</v>
      </c>
      <c r="X10" s="120"/>
      <c r="Y10" s="121"/>
      <c r="Z10" s="122"/>
      <c r="AA10" s="103">
        <v>6</v>
      </c>
      <c r="AB10" s="58">
        <f t="shared" si="7"/>
        <v>-4</v>
      </c>
      <c r="AC10" s="156">
        <f t="shared" si="8"/>
        <v>-4</v>
      </c>
    </row>
    <row r="11" spans="1:30" x14ac:dyDescent="0.3">
      <c r="A11" s="210" t="s">
        <v>152</v>
      </c>
      <c r="B11" s="211">
        <v>2</v>
      </c>
      <c r="C11" s="100">
        <v>12</v>
      </c>
      <c r="D11" s="123">
        <v>11</v>
      </c>
      <c r="E11" s="105">
        <v>12</v>
      </c>
      <c r="F11" s="106">
        <v>0</v>
      </c>
      <c r="G11" s="155" t="s">
        <v>65</v>
      </c>
      <c r="H11" s="108">
        <v>0</v>
      </c>
      <c r="I11" s="109"/>
      <c r="J11" s="110"/>
      <c r="K11" s="111"/>
      <c r="L11" s="161"/>
      <c r="M11" s="186"/>
      <c r="N11" s="157"/>
      <c r="O11" s="114"/>
      <c r="P11" s="200" t="s">
        <v>103</v>
      </c>
      <c r="Q11" s="116"/>
      <c r="R11" s="124"/>
      <c r="S11" s="185" t="s">
        <v>103</v>
      </c>
      <c r="T11" s="118"/>
      <c r="U11" s="119"/>
      <c r="V11" s="101">
        <v>10</v>
      </c>
      <c r="W11" s="102">
        <f t="shared" si="6"/>
        <v>10</v>
      </c>
      <c r="X11" s="120"/>
      <c r="Y11" s="121"/>
      <c r="Z11" s="122"/>
      <c r="AA11" s="103">
        <v>9</v>
      </c>
      <c r="AB11" s="58">
        <f t="shared" si="7"/>
        <v>-1</v>
      </c>
      <c r="AC11" s="156">
        <f t="shared" si="8"/>
        <v>-1</v>
      </c>
    </row>
    <row r="12" spans="1:30" x14ac:dyDescent="0.3">
      <c r="A12" s="210" t="s">
        <v>130</v>
      </c>
      <c r="B12" s="211">
        <v>2</v>
      </c>
      <c r="C12" s="100">
        <v>10</v>
      </c>
      <c r="D12" s="201">
        <f>10+4</f>
        <v>14</v>
      </c>
      <c r="E12" s="202">
        <f>10+4</f>
        <v>14</v>
      </c>
      <c r="F12" s="106">
        <v>0</v>
      </c>
      <c r="G12" s="155" t="s">
        <v>65</v>
      </c>
      <c r="H12" s="108">
        <v>0</v>
      </c>
      <c r="I12" s="109"/>
      <c r="J12" s="110"/>
      <c r="K12" s="111"/>
      <c r="L12" s="161"/>
      <c r="M12" s="186"/>
      <c r="N12" s="157"/>
      <c r="O12" s="114"/>
      <c r="P12" s="200" t="s">
        <v>103</v>
      </c>
      <c r="Q12" s="116"/>
      <c r="R12" s="124"/>
      <c r="S12" s="117"/>
      <c r="T12" s="118"/>
      <c r="U12" s="119"/>
      <c r="V12" s="101"/>
      <c r="W12" s="102">
        <f t="shared" si="6"/>
        <v>0</v>
      </c>
      <c r="X12" s="120"/>
      <c r="Y12" s="121"/>
      <c r="Z12" s="122"/>
      <c r="AA12" s="103">
        <v>12</v>
      </c>
      <c r="AB12" s="58">
        <f t="shared" si="7"/>
        <v>12</v>
      </c>
      <c r="AC12" s="156">
        <f t="shared" si="8"/>
        <v>12</v>
      </c>
      <c r="AD12" s="91"/>
    </row>
    <row r="13" spans="1:30" x14ac:dyDescent="0.3">
      <c r="A13" s="194" t="s">
        <v>131</v>
      </c>
      <c r="B13" s="199">
        <v>3</v>
      </c>
      <c r="C13" s="100">
        <v>14</v>
      </c>
      <c r="D13" s="123">
        <v>13</v>
      </c>
      <c r="E13" s="105">
        <v>16</v>
      </c>
      <c r="F13" s="106">
        <v>0</v>
      </c>
      <c r="G13" s="155" t="s">
        <v>65</v>
      </c>
      <c r="H13" s="108">
        <v>0</v>
      </c>
      <c r="I13" s="109"/>
      <c r="J13" s="110"/>
      <c r="K13" s="111"/>
      <c r="L13" s="161"/>
      <c r="M13" s="186"/>
      <c r="N13" s="157"/>
      <c r="O13" s="114"/>
      <c r="P13" s="115"/>
      <c r="Q13" s="116"/>
      <c r="R13" s="180" t="s">
        <v>103</v>
      </c>
      <c r="S13" s="117"/>
      <c r="T13" s="118"/>
      <c r="U13" s="119"/>
      <c r="V13" s="101"/>
      <c r="W13" s="102">
        <f t="shared" si="6"/>
        <v>0</v>
      </c>
      <c r="X13" s="120"/>
      <c r="Y13" s="121"/>
      <c r="Z13" s="122"/>
      <c r="AA13" s="103">
        <v>23</v>
      </c>
      <c r="AB13" s="58">
        <f t="shared" si="7"/>
        <v>23</v>
      </c>
      <c r="AC13" s="156">
        <f t="shared" si="8"/>
        <v>23</v>
      </c>
    </row>
    <row r="14" spans="1:30" x14ac:dyDescent="0.3">
      <c r="A14" s="194" t="s">
        <v>153</v>
      </c>
      <c r="B14" s="199">
        <v>3</v>
      </c>
      <c r="C14" s="100">
        <v>12</v>
      </c>
      <c r="D14" s="123">
        <v>14</v>
      </c>
      <c r="E14" s="105">
        <v>16</v>
      </c>
      <c r="F14" s="106">
        <v>0</v>
      </c>
      <c r="G14" s="155" t="s">
        <v>65</v>
      </c>
      <c r="H14" s="108">
        <v>0</v>
      </c>
      <c r="I14" s="109"/>
      <c r="J14" s="110"/>
      <c r="K14" s="111">
        <v>11</v>
      </c>
      <c r="L14" s="161"/>
      <c r="M14" s="186">
        <v>9</v>
      </c>
      <c r="N14" s="157"/>
      <c r="O14" s="114"/>
      <c r="P14" s="115"/>
      <c r="Q14" s="116"/>
      <c r="R14" s="124"/>
      <c r="S14" s="117"/>
      <c r="T14" s="118"/>
      <c r="U14" s="119"/>
      <c r="V14" s="101"/>
      <c r="W14" s="102">
        <f t="shared" si="6"/>
        <v>20</v>
      </c>
      <c r="X14" s="120">
        <v>1</v>
      </c>
      <c r="Y14" s="121"/>
      <c r="Z14" s="122">
        <v>11</v>
      </c>
      <c r="AA14" s="103">
        <v>17</v>
      </c>
      <c r="AB14" s="58">
        <f t="shared" si="7"/>
        <v>7</v>
      </c>
      <c r="AC14" s="156">
        <f t="shared" si="8"/>
        <v>7</v>
      </c>
    </row>
    <row r="15" spans="1:30" x14ac:dyDescent="0.3">
      <c r="A15" s="194" t="s">
        <v>132</v>
      </c>
      <c r="B15" s="199">
        <v>3</v>
      </c>
      <c r="C15" s="100">
        <v>13</v>
      </c>
      <c r="D15" s="123">
        <v>10</v>
      </c>
      <c r="E15" s="105">
        <v>13</v>
      </c>
      <c r="F15" s="106">
        <v>0</v>
      </c>
      <c r="G15" s="155" t="s">
        <v>65</v>
      </c>
      <c r="H15" s="108">
        <v>0</v>
      </c>
      <c r="I15" s="109">
        <v>1</v>
      </c>
      <c r="J15" s="110"/>
      <c r="K15" s="111"/>
      <c r="L15" s="161"/>
      <c r="M15" s="186"/>
      <c r="N15" s="157"/>
      <c r="O15" s="114"/>
      <c r="P15" s="115"/>
      <c r="Q15" s="116"/>
      <c r="R15" s="180" t="s">
        <v>103</v>
      </c>
      <c r="S15" s="117"/>
      <c r="T15" s="118"/>
      <c r="U15" s="119"/>
      <c r="V15" s="101"/>
      <c r="W15" s="102">
        <f t="shared" si="6"/>
        <v>1</v>
      </c>
      <c r="X15" s="120"/>
      <c r="Y15" s="121"/>
      <c r="Z15" s="122"/>
      <c r="AA15" s="103">
        <v>7</v>
      </c>
      <c r="AB15" s="58">
        <f t="shared" si="7"/>
        <v>6</v>
      </c>
      <c r="AC15" s="156">
        <f t="shared" si="8"/>
        <v>6</v>
      </c>
    </row>
    <row r="16" spans="1:30" x14ac:dyDescent="0.3">
      <c r="A16" s="194" t="s">
        <v>133</v>
      </c>
      <c r="B16" s="199">
        <v>3</v>
      </c>
      <c r="C16" s="100">
        <v>11</v>
      </c>
      <c r="D16" s="123">
        <v>14</v>
      </c>
      <c r="E16" s="105">
        <v>15</v>
      </c>
      <c r="F16" s="106">
        <v>0</v>
      </c>
      <c r="G16" s="155" t="s">
        <v>65</v>
      </c>
      <c r="H16" s="108">
        <v>0</v>
      </c>
      <c r="I16" s="109"/>
      <c r="J16" s="110"/>
      <c r="K16" s="111"/>
      <c r="L16" s="161"/>
      <c r="M16" s="186"/>
      <c r="N16" s="157"/>
      <c r="O16" s="114"/>
      <c r="P16" s="115"/>
      <c r="Q16" s="116"/>
      <c r="R16" s="180" t="s">
        <v>103</v>
      </c>
      <c r="S16" s="117"/>
      <c r="T16" s="118"/>
      <c r="U16" s="119">
        <v>4</v>
      </c>
      <c r="V16" s="101"/>
      <c r="W16" s="102">
        <f t="shared" si="6"/>
        <v>4</v>
      </c>
      <c r="X16" s="120"/>
      <c r="Y16" s="121"/>
      <c r="Z16" s="122"/>
      <c r="AA16" s="103">
        <v>24</v>
      </c>
      <c r="AB16" s="58">
        <f t="shared" si="7"/>
        <v>20</v>
      </c>
      <c r="AC16" s="156">
        <f t="shared" si="8"/>
        <v>20</v>
      </c>
      <c r="AD16" s="91"/>
    </row>
    <row r="17" spans="1:29" x14ac:dyDescent="0.3">
      <c r="A17" s="194" t="s">
        <v>134</v>
      </c>
      <c r="B17" s="199" t="s">
        <v>127</v>
      </c>
      <c r="C17" s="100">
        <v>10</v>
      </c>
      <c r="D17" s="123">
        <v>10</v>
      </c>
      <c r="E17" s="105">
        <v>10</v>
      </c>
      <c r="F17" s="106">
        <v>0</v>
      </c>
      <c r="G17" s="155" t="s">
        <v>65</v>
      </c>
      <c r="H17" s="108">
        <v>0</v>
      </c>
      <c r="I17" s="109"/>
      <c r="J17" s="110"/>
      <c r="K17" s="111"/>
      <c r="L17" s="161"/>
      <c r="M17" s="186"/>
      <c r="N17" s="157"/>
      <c r="O17" s="114"/>
      <c r="P17" s="115"/>
      <c r="Q17" s="184" t="s">
        <v>103</v>
      </c>
      <c r="R17" s="124"/>
      <c r="S17" s="185" t="s">
        <v>103</v>
      </c>
      <c r="T17" s="118"/>
      <c r="U17" s="119"/>
      <c r="V17" s="101"/>
      <c r="W17" s="102">
        <f t="shared" ref="W17:W24" si="9">SUM(I17:V17)</f>
        <v>0</v>
      </c>
      <c r="X17" s="120"/>
      <c r="Y17" s="121"/>
      <c r="Z17" s="122"/>
      <c r="AA17" s="103">
        <v>7</v>
      </c>
      <c r="AB17" s="58">
        <f t="shared" ref="AB17:AB24" si="10">SUM(Z17:AA17)-(W17+X17)</f>
        <v>7</v>
      </c>
      <c r="AC17" s="156">
        <f t="shared" ref="AC17:AC24" si="11">SMALL(AA17:AB17,1)+Y17</f>
        <v>7</v>
      </c>
    </row>
    <row r="18" spans="1:29" x14ac:dyDescent="0.3">
      <c r="A18" s="194" t="s">
        <v>135</v>
      </c>
      <c r="B18" s="199" t="s">
        <v>127</v>
      </c>
      <c r="C18" s="100">
        <v>11</v>
      </c>
      <c r="D18" s="123">
        <v>11</v>
      </c>
      <c r="E18" s="105">
        <v>12</v>
      </c>
      <c r="F18" s="106">
        <v>0</v>
      </c>
      <c r="G18" s="155" t="s">
        <v>65</v>
      </c>
      <c r="H18" s="108">
        <v>0</v>
      </c>
      <c r="I18" s="109"/>
      <c r="J18" s="110"/>
      <c r="K18" s="111"/>
      <c r="L18" s="161"/>
      <c r="M18" s="186"/>
      <c r="N18" s="157"/>
      <c r="O18" s="114"/>
      <c r="P18" s="115"/>
      <c r="Q18" s="116"/>
      <c r="R18" s="180" t="s">
        <v>103</v>
      </c>
      <c r="S18" s="117"/>
      <c r="T18" s="118"/>
      <c r="U18" s="119"/>
      <c r="V18" s="101"/>
      <c r="W18" s="102">
        <f t="shared" si="9"/>
        <v>0</v>
      </c>
      <c r="X18" s="120"/>
      <c r="Y18" s="121"/>
      <c r="Z18" s="122"/>
      <c r="AA18" s="103">
        <v>6</v>
      </c>
      <c r="AB18" s="58">
        <f t="shared" si="10"/>
        <v>6</v>
      </c>
      <c r="AC18" s="156">
        <f t="shared" si="11"/>
        <v>6</v>
      </c>
    </row>
    <row r="19" spans="1:29" x14ac:dyDescent="0.3">
      <c r="A19" s="194" t="s">
        <v>136</v>
      </c>
      <c r="B19" s="199" t="s">
        <v>127</v>
      </c>
      <c r="C19" s="100">
        <v>10</v>
      </c>
      <c r="D19" s="123">
        <v>10</v>
      </c>
      <c r="E19" s="105">
        <v>10</v>
      </c>
      <c r="F19" s="106">
        <v>0</v>
      </c>
      <c r="G19" s="155" t="s">
        <v>65</v>
      </c>
      <c r="H19" s="108">
        <v>0</v>
      </c>
      <c r="I19" s="109"/>
      <c r="J19" s="110"/>
      <c r="K19" s="111"/>
      <c r="L19" s="161"/>
      <c r="M19" s="186"/>
      <c r="N19" s="157"/>
      <c r="O19" s="114"/>
      <c r="P19" s="115"/>
      <c r="Q19" s="184" t="s">
        <v>103</v>
      </c>
      <c r="R19" s="124"/>
      <c r="S19" s="117"/>
      <c r="T19" s="118"/>
      <c r="U19" s="119"/>
      <c r="V19" s="101"/>
      <c r="W19" s="102">
        <f t="shared" si="9"/>
        <v>0</v>
      </c>
      <c r="X19" s="120"/>
      <c r="Y19" s="121"/>
      <c r="Z19" s="122"/>
      <c r="AA19" s="103">
        <v>5</v>
      </c>
      <c r="AB19" s="58">
        <f t="shared" si="10"/>
        <v>5</v>
      </c>
      <c r="AC19" s="156">
        <f t="shared" si="11"/>
        <v>5</v>
      </c>
    </row>
    <row r="20" spans="1:29" x14ac:dyDescent="0.3">
      <c r="A20" s="194" t="s">
        <v>137</v>
      </c>
      <c r="B20" s="199" t="s">
        <v>127</v>
      </c>
      <c r="C20" s="100">
        <v>10</v>
      </c>
      <c r="D20" s="123">
        <v>10</v>
      </c>
      <c r="E20" s="105">
        <v>10</v>
      </c>
      <c r="F20" s="106">
        <v>0</v>
      </c>
      <c r="G20" s="155" t="s">
        <v>65</v>
      </c>
      <c r="H20" s="108">
        <v>0</v>
      </c>
      <c r="I20" s="109"/>
      <c r="J20" s="110"/>
      <c r="K20" s="111"/>
      <c r="L20" s="161"/>
      <c r="M20" s="186"/>
      <c r="N20" s="157"/>
      <c r="O20" s="114"/>
      <c r="P20" s="115"/>
      <c r="Q20" s="184" t="s">
        <v>103</v>
      </c>
      <c r="R20" s="180" t="s">
        <v>103</v>
      </c>
      <c r="S20" s="117"/>
      <c r="T20" s="118"/>
      <c r="U20" s="119"/>
      <c r="V20" s="101"/>
      <c r="W20" s="102">
        <f t="shared" si="9"/>
        <v>0</v>
      </c>
      <c r="X20" s="120"/>
      <c r="Y20" s="121"/>
      <c r="Z20" s="122"/>
      <c r="AA20" s="103">
        <v>4</v>
      </c>
      <c r="AB20" s="58">
        <f t="shared" si="10"/>
        <v>4</v>
      </c>
      <c r="AC20" s="156">
        <f t="shared" si="11"/>
        <v>4</v>
      </c>
    </row>
    <row r="21" spans="1:29" x14ac:dyDescent="0.3">
      <c r="A21" s="194" t="s">
        <v>138</v>
      </c>
      <c r="B21" s="199" t="s">
        <v>127</v>
      </c>
      <c r="C21" s="100">
        <v>11</v>
      </c>
      <c r="D21" s="123">
        <v>10</v>
      </c>
      <c r="E21" s="105">
        <v>11</v>
      </c>
      <c r="F21" s="106">
        <v>0</v>
      </c>
      <c r="G21" s="155" t="s">
        <v>65</v>
      </c>
      <c r="H21" s="108">
        <v>0</v>
      </c>
      <c r="I21" s="109"/>
      <c r="J21" s="110"/>
      <c r="K21" s="111"/>
      <c r="L21" s="161"/>
      <c r="M21" s="186"/>
      <c r="N21" s="157"/>
      <c r="O21" s="114"/>
      <c r="P21" s="115"/>
      <c r="Q21" s="184"/>
      <c r="R21" s="124"/>
      <c r="S21" s="117"/>
      <c r="T21" s="118"/>
      <c r="U21" s="119"/>
      <c r="V21" s="101"/>
      <c r="W21" s="102">
        <f t="shared" si="9"/>
        <v>0</v>
      </c>
      <c r="X21" s="120"/>
      <c r="Y21" s="121"/>
      <c r="Z21" s="122"/>
      <c r="AA21" s="103">
        <v>4</v>
      </c>
      <c r="AB21" s="58">
        <f t="shared" si="10"/>
        <v>4</v>
      </c>
      <c r="AC21" s="156">
        <f t="shared" si="11"/>
        <v>4</v>
      </c>
    </row>
    <row r="22" spans="1:29" x14ac:dyDescent="0.3">
      <c r="A22" s="194" t="s">
        <v>139</v>
      </c>
      <c r="B22" s="199" t="s">
        <v>127</v>
      </c>
      <c r="C22" s="100">
        <v>10</v>
      </c>
      <c r="D22" s="123">
        <v>11</v>
      </c>
      <c r="E22" s="105">
        <v>11</v>
      </c>
      <c r="F22" s="106">
        <v>0</v>
      </c>
      <c r="G22" s="155" t="s">
        <v>65</v>
      </c>
      <c r="H22" s="108">
        <v>0</v>
      </c>
      <c r="I22" s="109"/>
      <c r="J22" s="110"/>
      <c r="K22" s="111"/>
      <c r="L22" s="161"/>
      <c r="M22" s="186"/>
      <c r="N22" s="157"/>
      <c r="O22" s="114"/>
      <c r="P22" s="200" t="s">
        <v>103</v>
      </c>
      <c r="Q22" s="116"/>
      <c r="R22" s="124"/>
      <c r="S22" s="185" t="s">
        <v>103</v>
      </c>
      <c r="T22" s="118"/>
      <c r="U22" s="119"/>
      <c r="V22" s="101"/>
      <c r="W22" s="102">
        <f t="shared" si="9"/>
        <v>0</v>
      </c>
      <c r="X22" s="120"/>
      <c r="Y22" s="121"/>
      <c r="Z22" s="122"/>
      <c r="AA22" s="103">
        <v>5</v>
      </c>
      <c r="AB22" s="58">
        <f t="shared" si="10"/>
        <v>5</v>
      </c>
      <c r="AC22" s="156">
        <f t="shared" si="11"/>
        <v>5</v>
      </c>
    </row>
    <row r="23" spans="1:29" x14ac:dyDescent="0.3">
      <c r="A23" s="194" t="s">
        <v>140</v>
      </c>
      <c r="B23" s="199" t="s">
        <v>127</v>
      </c>
      <c r="C23" s="100">
        <v>10</v>
      </c>
      <c r="D23" s="123">
        <v>10</v>
      </c>
      <c r="E23" s="105">
        <v>10</v>
      </c>
      <c r="F23" s="106">
        <v>0</v>
      </c>
      <c r="G23" s="155" t="s">
        <v>65</v>
      </c>
      <c r="H23" s="108">
        <v>0</v>
      </c>
      <c r="I23" s="109"/>
      <c r="J23" s="110"/>
      <c r="K23" s="111"/>
      <c r="L23" s="161"/>
      <c r="M23" s="186"/>
      <c r="N23" s="157"/>
      <c r="O23" s="114"/>
      <c r="P23" s="115"/>
      <c r="Q23" s="184" t="s">
        <v>103</v>
      </c>
      <c r="R23" s="124"/>
      <c r="S23" s="117"/>
      <c r="T23" s="118"/>
      <c r="U23" s="119"/>
      <c r="V23" s="101"/>
      <c r="W23" s="102">
        <f t="shared" si="9"/>
        <v>0</v>
      </c>
      <c r="X23" s="120"/>
      <c r="Y23" s="121"/>
      <c r="Z23" s="122"/>
      <c r="AA23" s="103">
        <v>6</v>
      </c>
      <c r="AB23" s="58">
        <f t="shared" si="10"/>
        <v>6</v>
      </c>
      <c r="AC23" s="156">
        <f t="shared" si="11"/>
        <v>6</v>
      </c>
    </row>
    <row r="24" spans="1:29" x14ac:dyDescent="0.3">
      <c r="A24" s="194" t="s">
        <v>141</v>
      </c>
      <c r="B24" s="199" t="s">
        <v>127</v>
      </c>
      <c r="C24" s="100">
        <v>12</v>
      </c>
      <c r="D24" s="123">
        <v>10</v>
      </c>
      <c r="E24" s="105">
        <v>12</v>
      </c>
      <c r="F24" s="106">
        <v>0</v>
      </c>
      <c r="G24" s="155" t="s">
        <v>65</v>
      </c>
      <c r="H24" s="108">
        <v>0</v>
      </c>
      <c r="I24" s="109"/>
      <c r="J24" s="110"/>
      <c r="K24" s="111"/>
      <c r="L24" s="161"/>
      <c r="M24" s="186"/>
      <c r="N24" s="157"/>
      <c r="O24" s="114"/>
      <c r="P24" s="115"/>
      <c r="Q24" s="184" t="s">
        <v>103</v>
      </c>
      <c r="R24" s="124"/>
      <c r="S24" s="117"/>
      <c r="T24" s="118"/>
      <c r="U24" s="119"/>
      <c r="V24" s="101"/>
      <c r="W24" s="102">
        <f t="shared" si="9"/>
        <v>0</v>
      </c>
      <c r="X24" s="120"/>
      <c r="Y24" s="121"/>
      <c r="Z24" s="122"/>
      <c r="AA24" s="103">
        <v>7</v>
      </c>
      <c r="AB24" s="58">
        <f t="shared" si="10"/>
        <v>7</v>
      </c>
      <c r="AC24" s="156">
        <f t="shared" si="11"/>
        <v>7</v>
      </c>
    </row>
  </sheetData>
  <sortState xmlns:xlrd2="http://schemas.microsoft.com/office/spreadsheetml/2017/richdata2" ref="A2:AC5">
    <sortCondition ref="A2:A5"/>
  </sortState>
  <conditionalFormatting sqref="AC5 AC2">
    <cfRule type="cellIs" dxfId="11" priority="135" stopIfTrue="1" operator="lessThan">
      <formula>0.5</formula>
    </cfRule>
    <cfRule type="cellIs" dxfId="10" priority="136" operator="lessThan">
      <formula>0.5*AA2</formula>
    </cfRule>
  </conditionalFormatting>
  <conditionalFormatting sqref="AC3">
    <cfRule type="cellIs" dxfId="9" priority="33" stopIfTrue="1" operator="lessThan">
      <formula>0.5</formula>
    </cfRule>
    <cfRule type="cellIs" dxfId="8" priority="34" operator="lessThan">
      <formula>0.5*AA3</formula>
    </cfRule>
  </conditionalFormatting>
  <conditionalFormatting sqref="AC4">
    <cfRule type="cellIs" dxfId="7" priority="17" stopIfTrue="1" operator="lessThan">
      <formula>0.5</formula>
    </cfRule>
    <cfRule type="cellIs" dxfId="6" priority="18" operator="lessThan">
      <formula>0.5*AA4</formula>
    </cfRule>
  </conditionalFormatting>
  <conditionalFormatting sqref="AC6:AC8">
    <cfRule type="cellIs" dxfId="5" priority="7" stopIfTrue="1" operator="lessThan">
      <formula>0.5</formula>
    </cfRule>
    <cfRule type="cellIs" dxfId="4" priority="8" operator="lessThan">
      <formula>0.5*AA6</formula>
    </cfRule>
  </conditionalFormatting>
  <conditionalFormatting sqref="AC9:AC16">
    <cfRule type="cellIs" dxfId="3" priority="3" stopIfTrue="1" operator="lessThan">
      <formula>0.5</formula>
    </cfRule>
    <cfRule type="cellIs" dxfId="2" priority="4" operator="lessThan">
      <formula>0.5*AA9</formula>
    </cfRule>
  </conditionalFormatting>
  <conditionalFormatting sqref="AC17:AC24">
    <cfRule type="cellIs" dxfId="1" priority="1" stopIfTrue="1" operator="lessThan">
      <formula>0.5</formula>
    </cfRule>
    <cfRule type="cellIs" dxfId="0" priority="2" operator="lessThan">
      <formula>0.5*AA17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7</v>
      </c>
      <c r="E3" s="10">
        <f ca="1">RANDBETWEEN(1,4)+RANDBETWEEN(1,4)+RANDBETWEEN(1,4)</f>
        <v>9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10</v>
      </c>
      <c r="E4" s="10">
        <f ca="1">RANDBETWEEN(1,6)+RANDBETWEEN(1,6)+RANDBETWEEN(1,6)</f>
        <v>17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17</v>
      </c>
      <c r="H4" s="11">
        <f ca="1">RANDBETWEEN(1,6)+RANDBETWEEN(1,6)+RANDBETWEEN(1,6)+RANDBETWEEN(1,6)+RANDBETWEEN(1,6)+RANDBETWEEN(1,6)</f>
        <v>15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8</v>
      </c>
      <c r="E5" s="10">
        <f ca="1">RANDBETWEEN(1,8)+RANDBETWEEN(1,8)+RANDBETWEEN(1,8)</f>
        <v>14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17</v>
      </c>
      <c r="H5" s="11">
        <f ca="1">RANDBETWEEN(1,8)+RANDBETWEEN(1,8)+RANDBETWEEN(1,8)+RANDBETWEEN(1,8)+RANDBETWEEN(1,8)+RANDBETWEEN(1,8)</f>
        <v>25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5</v>
      </c>
      <c r="D6" s="10">
        <f ca="1">RANDBETWEEN(1,10)+RANDBETWEEN(1,10)</f>
        <v>10</v>
      </c>
      <c r="E6" s="10">
        <f ca="1">RANDBETWEEN(1,10)+RANDBETWEEN(1,10)+RANDBETWEEN(1,10)</f>
        <v>17</v>
      </c>
      <c r="F6" s="10">
        <f ca="1">RANDBETWEEN(1,10)+RANDBETWEEN(1,10)+RANDBETWEEN(1,10)+RANDBETWEEN(1,10)</f>
        <v>28</v>
      </c>
      <c r="G6" s="10">
        <f ca="1">RANDBETWEEN(1,10)+RANDBETWEEN(1,10)+RANDBETWEEN(1,10)+RANDBETWEEN(1,10)+RANDBETWEEN(1,10)</f>
        <v>23</v>
      </c>
      <c r="H6" s="11">
        <f ca="1">RANDBETWEEN(1,10)+RANDBETWEEN(1,10)+RANDBETWEEN(1,10)+RANDBETWEEN(1,10)+RANDBETWEEN(1,10)+RANDBETWEEN(1,10)</f>
        <v>44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8</v>
      </c>
      <c r="E7" s="10">
        <f ca="1">RANDBETWEEN(1,12)+RANDBETWEEN(1,12)+RANDBETWEEN(1,12)</f>
        <v>15</v>
      </c>
      <c r="F7" s="10">
        <f ca="1">RANDBETWEEN(1,12)+RANDBETWEEN(1,12)+RANDBETWEEN(1,12)+RANDBETWEEN(1,12)</f>
        <v>31</v>
      </c>
      <c r="G7" s="10">
        <f ca="1">RANDBETWEEN(1,12)+RANDBETWEEN(1,12)+RANDBETWEEN(1,12)+RANDBETWEEN(1,12)+RANDBETWEEN(1,12)</f>
        <v>20</v>
      </c>
      <c r="H7" s="11">
        <f ca="1">RANDBETWEEN(1,12)+RANDBETWEEN(1,12)+RANDBETWEEN(1,12)+RANDBETWEEN(1,12)+RANDBETWEEN(1,12)+RANDBETWEEN(1,12)</f>
        <v>46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4</v>
      </c>
      <c r="D8" s="10">
        <f ca="1">RANDBETWEEN(1,20)+RANDBETWEEN(1,20)</f>
        <v>18</v>
      </c>
      <c r="E8" s="10">
        <f ca="1">RANDBETWEEN(1,20)+RANDBETWEEN(1,20)+RANDBETWEEN(1,20)</f>
        <v>26</v>
      </c>
      <c r="F8" s="10">
        <f ca="1">RANDBETWEEN(1,20)+RANDBETWEEN(1,20)+RANDBETWEEN(1,20)+RANDBETWEEN(1,20)</f>
        <v>49</v>
      </c>
      <c r="G8" s="10">
        <f ca="1">RANDBETWEEN(1,20)+RANDBETWEEN(1,20)+RANDBETWEEN(1,20)+RANDBETWEEN(1,20)+RANDBETWEEN(1,20)</f>
        <v>60</v>
      </c>
      <c r="H8" s="11">
        <f ca="1">RANDBETWEEN(1,20)+RANDBETWEEN(1,20)+RANDBETWEEN(1,20)+RANDBETWEEN(1,20)+RANDBETWEEN(1,20)+RANDBETWEEN(1,20)</f>
        <v>86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100</v>
      </c>
      <c r="D9" s="13">
        <f ca="1">RANDBETWEEN(1,100)+RANDBETWEEN(1,100)</f>
        <v>66</v>
      </c>
      <c r="E9" s="13">
        <f ca="1">RANDBETWEEN(1,100)+RANDBETWEEN(1,100)+RANDBETWEEN(1,100)</f>
        <v>203</v>
      </c>
      <c r="F9" s="13">
        <f ca="1">RANDBETWEEN(1,100)+RANDBETWEEN(1,100)+RANDBETWEEN(1,100)+RANDBETWEEN(1,100)</f>
        <v>97</v>
      </c>
      <c r="G9" s="13">
        <f ca="1">RANDBETWEEN(1,100)+RANDBETWEEN(1,100)+RANDBETWEEN(1,100)+RANDBETWEEN(1,100)+RANDBETWEEN(1,100)</f>
        <v>232</v>
      </c>
      <c r="H9" s="14">
        <f ca="1">RANDBETWEEN(1,100)+RANDBETWEEN(1,100)+RANDBETWEEN(1,100)+RANDBETWEEN(1,100)+RANDBETWEEN(1,100)+RANDBETWEEN(1,100)</f>
        <v>249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2021-11-14T19:40:17Z</dcterms:modified>
</cp:coreProperties>
</file>