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A\Jue\FoL\Used\Battle Tallies\"/>
    </mc:Choice>
  </mc:AlternateContent>
  <xr:revisionPtr revIDLastSave="0" documentId="13_ncr:1_{E1026CEA-36BF-4313-9B76-A35A05C0E95D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Initiative" sheetId="1" r:id="rId1"/>
    <sheet name="Spells" sheetId="10" r:id="rId2"/>
    <sheet name="hps" sheetId="5" r:id="rId3"/>
    <sheet name="Rolls" sheetId="4" r:id="rId4"/>
  </sheets>
  <externalReferences>
    <externalReference r:id="rId5"/>
  </externalReferences>
  <definedNames>
    <definedName name="NoShade">'[1]Spell Sheet'!$FH$1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2" i="5" l="1"/>
  <c r="AB2" i="5" s="1"/>
  <c r="AC2" i="5" s="1"/>
  <c r="E2" i="5"/>
  <c r="D2" i="5"/>
  <c r="J5" i="10"/>
  <c r="K5" i="10" s="1"/>
  <c r="M5" i="10" s="1"/>
  <c r="J4" i="10"/>
  <c r="K4" i="10" s="1"/>
  <c r="M4" i="10" s="1"/>
  <c r="J3" i="10"/>
  <c r="K3" i="10" s="1"/>
  <c r="M3" i="10" s="1"/>
  <c r="J2" i="10"/>
  <c r="K2" i="10" s="1"/>
  <c r="M2" i="10" s="1"/>
  <c r="E2" i="1"/>
  <c r="D5" i="1" l="1"/>
  <c r="E3" i="1"/>
  <c r="W3" i="5" l="1"/>
  <c r="AB3" i="5" s="1"/>
  <c r="AC3" i="5" s="1"/>
  <c r="J10" i="10" l="1"/>
  <c r="K10" i="10" s="1"/>
  <c r="M10" i="10" s="1"/>
  <c r="J12" i="10" l="1"/>
  <c r="K12" i="10" s="1"/>
  <c r="M12" i="10" s="1"/>
  <c r="J11" i="10"/>
  <c r="K11" i="10" s="1"/>
  <c r="M11" i="10" s="1"/>
  <c r="J9" i="10" l="1"/>
  <c r="K9" i="10" s="1"/>
  <c r="M9" i="10" s="1"/>
  <c r="J8" i="10"/>
  <c r="K8" i="10" s="1"/>
  <c r="M8" i="10" s="1"/>
  <c r="I5" i="1" l="1"/>
  <c r="M5" i="1"/>
  <c r="D4" i="4" l="1"/>
  <c r="I4" i="1" l="1"/>
  <c r="H6" i="4" l="1"/>
  <c r="H9" i="4" l="1"/>
  <c r="G9" i="4"/>
  <c r="F9" i="4"/>
  <c r="E9" i="4"/>
  <c r="D9" i="4"/>
  <c r="C9" i="4"/>
  <c r="H8" i="4"/>
  <c r="G8" i="4"/>
  <c r="F8" i="4"/>
  <c r="E8" i="4"/>
  <c r="D8" i="4"/>
  <c r="C8" i="4"/>
  <c r="H7" i="4"/>
  <c r="G7" i="4"/>
  <c r="F7" i="4"/>
  <c r="E7" i="4"/>
  <c r="D7" i="4"/>
  <c r="C7" i="4"/>
  <c r="G6" i="4"/>
  <c r="F6" i="4"/>
  <c r="E6" i="4"/>
  <c r="D6" i="4"/>
  <c r="C6" i="4"/>
  <c r="H5" i="4"/>
  <c r="G5" i="4"/>
  <c r="F5" i="4"/>
  <c r="E5" i="4"/>
  <c r="D5" i="4"/>
  <c r="C5" i="4"/>
  <c r="H4" i="4"/>
  <c r="G4" i="4"/>
  <c r="F4" i="4"/>
  <c r="E4" i="4"/>
  <c r="C4" i="4"/>
  <c r="H3" i="4"/>
  <c r="G3" i="4"/>
  <c r="F3" i="4"/>
  <c r="E3" i="4"/>
  <c r="D3" i="4"/>
  <c r="C3" i="4"/>
  <c r="H2" i="4"/>
  <c r="G2" i="4"/>
  <c r="F2" i="4"/>
  <c r="E2" i="4"/>
  <c r="D2" i="4"/>
  <c r="C2" i="4"/>
  <c r="I6" i="1"/>
  <c r="M8" i="1" l="1"/>
  <c r="I7" i="1"/>
  <c r="M9" i="1" s="1"/>
  <c r="M10" i="1"/>
  <c r="M6" i="1" l="1"/>
  <c r="M4" i="1"/>
  <c r="M1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Alexis Álvarez</author>
  </authors>
  <commentList>
    <comment ref="D2" authorId="0" shapeId="0" xr:uid="{69F9E326-8B54-4E59-8DB3-FF323A6EC40D}">
      <text>
        <r>
          <rPr>
            <i/>
            <sz val="9"/>
            <color indexed="81"/>
            <rFont val="Tahoma"/>
            <family val="2"/>
          </rPr>
          <t>mage armor +4</t>
        </r>
      </text>
    </comment>
    <comment ref="E2" authorId="0" shapeId="0" xr:uid="{84CC09A6-2599-46E4-8F38-15BDBCC00D8C}">
      <text>
        <r>
          <rPr>
            <i/>
            <sz val="9"/>
            <color indexed="81"/>
            <rFont val="Tahoma"/>
            <family val="2"/>
          </rPr>
          <t>mage armor +4</t>
        </r>
      </text>
    </comment>
  </commentList>
</comments>
</file>

<file path=xl/sharedStrings.xml><?xml version="1.0" encoding="utf-8"?>
<sst xmlns="http://schemas.openxmlformats.org/spreadsheetml/2006/main" count="169" uniqueCount="92">
  <si>
    <t>Character</t>
  </si>
  <si>
    <t>Group</t>
  </si>
  <si>
    <t>Initiative</t>
  </si>
  <si>
    <t>Roll</t>
  </si>
  <si>
    <t>Modified Roll</t>
  </si>
  <si>
    <t>Move</t>
  </si>
  <si>
    <t>30’</t>
  </si>
  <si>
    <t>1d</t>
  </si>
  <si>
    <t>2d</t>
  </si>
  <si>
    <t>3d</t>
  </si>
  <si>
    <t>4d</t>
  </si>
  <si>
    <t>5d</t>
  </si>
  <si>
    <t>6d</t>
  </si>
  <si>
    <t>d3 roll</t>
  </si>
  <si>
    <t>d4 roll</t>
  </si>
  <si>
    <t>d6 roll</t>
  </si>
  <si>
    <t>d8 roll</t>
  </si>
  <si>
    <t>d10 roll</t>
  </si>
  <si>
    <t>d12 roll</t>
  </si>
  <si>
    <t>d20 roll</t>
  </si>
  <si>
    <t>d100 roll</t>
  </si>
  <si>
    <t>Party Composition</t>
  </si>
  <si>
    <t>ECL</t>
  </si>
  <si>
    <t>Classes</t>
  </si>
  <si>
    <t>Total Levels</t>
  </si>
  <si>
    <t>Party Members</t>
  </si>
  <si>
    <t>Campaign CR</t>
  </si>
  <si>
    <t>Multiple encounters</t>
  </si>
  <si>
    <t>Arena CR</t>
  </si>
  <si>
    <t>Single encounter</t>
  </si>
  <si>
    <t>Lower CR Threshold</t>
  </si>
  <si>
    <t>Median CR Threshold</t>
  </si>
  <si>
    <t>Upper CR Threshold</t>
  </si>
  <si>
    <t>Encounter Rating:</t>
  </si>
  <si>
    <t>FFAC</t>
  </si>
  <si>
    <t>TAC</t>
  </si>
  <si>
    <t>AC</t>
  </si>
  <si>
    <t>Damage Reduction</t>
  </si>
  <si>
    <t>Melee</t>
  </si>
  <si>
    <t>Ranged</t>
  </si>
  <si>
    <t>Fire</t>
  </si>
  <si>
    <t>Cold</t>
  </si>
  <si>
    <t>Acid</t>
  </si>
  <si>
    <t>Electric</t>
  </si>
  <si>
    <t>Sonic</t>
  </si>
  <si>
    <t>Chaos</t>
  </si>
  <si>
    <t>Law</t>
  </si>
  <si>
    <t>Nonlethal</t>
  </si>
  <si>
    <t>Total Damage</t>
  </si>
  <si>
    <t>Bloodloss</t>
  </si>
  <si>
    <t>Healing</t>
  </si>
  <si>
    <t>HPs</t>
  </si>
  <si>
    <t>Calcul. Total</t>
  </si>
  <si>
    <t>Current HPs</t>
  </si>
  <si>
    <t>none</t>
  </si>
  <si>
    <t>Details</t>
  </si>
  <si>
    <t>Spell Resist</t>
  </si>
  <si>
    <t>Good/
Pos</t>
  </si>
  <si>
    <t>Vamp</t>
  </si>
  <si>
    <t>Temp</t>
  </si>
  <si>
    <t>Evil/
Neg</t>
  </si>
  <si>
    <t>Magic/
Force</t>
  </si>
  <si>
    <t>Target Character</t>
  </si>
  <si>
    <t>Spell</t>
  </si>
  <si>
    <t>Cast on Round</t>
  </si>
  <si>
    <t>CL</t>
  </si>
  <si>
    <t>Duration (Rounds)</t>
  </si>
  <si>
    <t>Expires on Round</t>
  </si>
  <si>
    <t>Applied</t>
  </si>
  <si>
    <t>Expired</t>
  </si>
  <si>
    <t>Current Round</t>
  </si>
  <si>
    <t>q</t>
  </si>
  <si>
    <t>Adversarial Party Composition</t>
  </si>
  <si>
    <t>CR</t>
  </si>
  <si>
    <t>þ</t>
  </si>
  <si>
    <t>1 hr/lvl</t>
  </si>
  <si>
    <t>10 min/lvl</t>
  </si>
  <si>
    <t>1 min/lvl</t>
  </si>
  <si>
    <t>1 rnd/lvl</t>
  </si>
  <si>
    <t>Specific Time</t>
  </si>
  <si>
    <t>Avg. ECL/CR</t>
  </si>
  <si>
    <t>Imm</t>
  </si>
  <si>
    <t>Protection from Evil</t>
  </si>
  <si>
    <t>Party</t>
  </si>
  <si>
    <t>Lauren</t>
  </si>
  <si>
    <t>Duskblade</t>
  </si>
  <si>
    <t>Saradette</t>
  </si>
  <si>
    <t>20’</t>
  </si>
  <si>
    <t>Rogue-Illusionist</t>
  </si>
  <si>
    <t>Protective Ward</t>
  </si>
  <si>
    <t>Aid</t>
  </si>
  <si>
    <t>Dancing Lights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</si>
</sst>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4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0"/>
      <name val="Times New Roman"/>
      <family val="1"/>
    </font>
    <font>
      <sz val="12"/>
      <color theme="0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sz val="12"/>
      <color rgb="FFFFCC00"/>
      <name val="Times New Roman"/>
      <family val="1"/>
    </font>
    <font>
      <i/>
      <sz val="12"/>
      <color theme="1"/>
      <name val="Times New Roman"/>
      <family val="1"/>
    </font>
    <font>
      <sz val="12"/>
      <color rgb="FFFFCC00"/>
      <name val="Times New Roman"/>
      <family val="1"/>
    </font>
    <font>
      <b/>
      <sz val="12"/>
      <color rgb="FFFF33CC"/>
      <name val="Times New Roman"/>
      <family val="1"/>
    </font>
    <font>
      <sz val="12"/>
      <name val="Times New Roman"/>
      <family val="2"/>
    </font>
    <font>
      <sz val="12"/>
      <name val="Times New Roman"/>
      <family val="1"/>
    </font>
    <font>
      <sz val="12"/>
      <name val="Times New Roman"/>
      <family val="1"/>
      <charset val="1"/>
    </font>
    <font>
      <sz val="10"/>
      <name val="Arial"/>
      <family val="2"/>
    </font>
    <font>
      <sz val="20"/>
      <color theme="1"/>
      <name val="Times New Roman"/>
      <family val="2"/>
    </font>
    <font>
      <sz val="13"/>
      <name val="Wingdings"/>
      <charset val="2"/>
    </font>
    <font>
      <sz val="12"/>
      <color theme="1"/>
      <name val="Wingdings"/>
      <charset val="2"/>
    </font>
    <font>
      <i/>
      <sz val="12"/>
      <color theme="0"/>
      <name val="Times New Roman"/>
      <family val="1"/>
    </font>
    <font>
      <sz val="12"/>
      <color rgb="FFFF00FF"/>
      <name val="Times New Roman"/>
      <family val="2"/>
    </font>
    <font>
      <i/>
      <sz val="9"/>
      <color indexed="81"/>
      <name val="Tahoma"/>
      <family val="2"/>
    </font>
  </fonts>
  <fills count="2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9999FF"/>
        <bgColor indexed="64"/>
      </patternFill>
    </fill>
  </fills>
  <borders count="47">
    <border>
      <left/>
      <right/>
      <top/>
      <bottom/>
      <diagonal/>
    </border>
    <border>
      <left style="double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medium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medium">
        <color indexed="64"/>
      </bottom>
      <diagonal/>
    </border>
    <border>
      <left/>
      <right style="double">
        <color auto="1"/>
      </right>
      <top style="double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auto="1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double">
        <color auto="1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3">
    <xf numFmtId="0" fontId="0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15" fillId="0" borderId="0"/>
    <xf numFmtId="9" fontId="3" fillId="0" borderId="0" applyFont="0" applyFill="0" applyBorder="0" applyAlignment="0" applyProtection="0"/>
    <xf numFmtId="0" fontId="16" fillId="0" borderId="0"/>
    <xf numFmtId="0" fontId="17" fillId="0" borderId="0"/>
    <xf numFmtId="9" fontId="1" fillId="0" borderId="0" applyFont="0" applyFill="0" applyBorder="0" applyAlignment="0" applyProtection="0"/>
    <xf numFmtId="0" fontId="3" fillId="0" borderId="0"/>
  </cellStyleXfs>
  <cellXfs count="130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3" fillId="0" borderId="5" xfId="1" applyBorder="1" applyAlignment="1">
      <alignment horizontal="center" vertical="center"/>
    </xf>
    <xf numFmtId="0" fontId="3" fillId="0" borderId="6" xfId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3" fillId="0" borderId="8" xfId="1" applyBorder="1" applyAlignment="1">
      <alignment horizontal="center" vertical="center"/>
    </xf>
    <xf numFmtId="0" fontId="3" fillId="0" borderId="9" xfId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/>
    </xf>
    <xf numFmtId="0" fontId="3" fillId="2" borderId="11" xfId="1" applyFill="1" applyBorder="1" applyAlignment="1">
      <alignment horizontal="center" vertical="center"/>
    </xf>
    <xf numFmtId="0" fontId="3" fillId="2" borderId="12" xfId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6" borderId="15" xfId="0" applyFont="1" applyFill="1" applyBorder="1" applyAlignment="1">
      <alignment horizontal="center" vertical="center" wrapText="1"/>
    </xf>
    <xf numFmtId="0" fontId="2" fillId="7" borderId="15" xfId="0" applyFont="1" applyFill="1" applyBorder="1" applyAlignment="1">
      <alignment horizontal="center" vertical="center" wrapText="1"/>
    </xf>
    <xf numFmtId="0" fontId="2" fillId="8" borderId="15" xfId="0" applyFont="1" applyFill="1" applyBorder="1" applyAlignment="1">
      <alignment horizontal="center" vertical="center" wrapText="1"/>
    </xf>
    <xf numFmtId="0" fontId="6" fillId="9" borderId="15" xfId="0" applyFont="1" applyFill="1" applyBorder="1" applyAlignment="1">
      <alignment horizontal="center" vertical="center" wrapText="1"/>
    </xf>
    <xf numFmtId="0" fontId="2" fillId="10" borderId="15" xfId="0" applyFont="1" applyFill="1" applyBorder="1" applyAlignment="1">
      <alignment horizontal="center" vertical="center" wrapText="1"/>
    </xf>
    <xf numFmtId="0" fontId="2" fillId="11" borderId="15" xfId="0" applyFont="1" applyFill="1" applyBorder="1" applyAlignment="1">
      <alignment horizontal="center" vertical="center" wrapText="1"/>
    </xf>
    <xf numFmtId="0" fontId="2" fillId="5" borderId="15" xfId="0" applyFont="1" applyFill="1" applyBorder="1" applyAlignment="1">
      <alignment horizontal="center" vertical="center" wrapText="1"/>
    </xf>
    <xf numFmtId="0" fontId="2" fillId="12" borderId="15" xfId="0" applyFont="1" applyFill="1" applyBorder="1" applyAlignment="1">
      <alignment horizontal="center" vertical="center" wrapText="1"/>
    </xf>
    <xf numFmtId="0" fontId="2" fillId="13" borderId="15" xfId="0" applyFont="1" applyFill="1" applyBorder="1" applyAlignment="1">
      <alignment horizontal="center" vertical="center" wrapText="1"/>
    </xf>
    <xf numFmtId="0" fontId="2" fillId="14" borderId="15" xfId="0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15" borderId="16" xfId="0" applyFont="1" applyFill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18" borderId="26" xfId="0" applyFont="1" applyFill="1" applyBorder="1" applyAlignment="1">
      <alignment horizontal="center" vertical="center" wrapText="1"/>
    </xf>
    <xf numFmtId="0" fontId="2" fillId="17" borderId="23" xfId="0" applyFont="1" applyFill="1" applyBorder="1" applyAlignment="1">
      <alignment horizontal="center" vertical="center" wrapText="1"/>
    </xf>
    <xf numFmtId="0" fontId="8" fillId="16" borderId="27" xfId="0" applyFont="1" applyFill="1" applyBorder="1" applyAlignment="1">
      <alignment horizontal="center" vertical="center" wrapText="1"/>
    </xf>
    <xf numFmtId="0" fontId="2" fillId="4" borderId="23" xfId="0" applyFont="1" applyFill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10" fillId="9" borderId="30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Continuous" vertical="center" wrapText="1"/>
    </xf>
    <xf numFmtId="0" fontId="2" fillId="13" borderId="17" xfId="0" applyFont="1" applyFill="1" applyBorder="1" applyAlignment="1">
      <alignment horizontal="centerContinuous" vertical="center" wrapText="1"/>
    </xf>
    <xf numFmtId="0" fontId="2" fillId="13" borderId="20" xfId="0" applyFont="1" applyFill="1" applyBorder="1" applyAlignment="1">
      <alignment horizontal="centerContinuous" vertical="center" wrapText="1"/>
    </xf>
    <xf numFmtId="0" fontId="13" fillId="9" borderId="23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29" xfId="0" applyBorder="1" applyAlignment="1">
      <alignment horizontal="center" vertical="center"/>
    </xf>
    <xf numFmtId="0" fontId="12" fillId="9" borderId="29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0" borderId="17" xfId="0" applyFont="1" applyFill="1" applyBorder="1" applyAlignment="1">
      <alignment horizontal="center" vertical="center" wrapText="1"/>
    </xf>
    <xf numFmtId="0" fontId="2" fillId="19" borderId="15" xfId="0" applyFont="1" applyFill="1" applyBorder="1" applyAlignment="1">
      <alignment horizontal="center" vertical="center" wrapText="1"/>
    </xf>
    <xf numFmtId="0" fontId="6" fillId="21" borderId="20" xfId="0" applyFont="1" applyFill="1" applyBorder="1" applyAlignment="1">
      <alignment horizontal="center" vertical="center" wrapText="1"/>
    </xf>
    <xf numFmtId="0" fontId="2" fillId="22" borderId="15" xfId="0" applyFont="1" applyFill="1" applyBorder="1" applyAlignment="1">
      <alignment horizontal="center" vertical="center" wrapText="1"/>
    </xf>
    <xf numFmtId="0" fontId="2" fillId="20" borderId="23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4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0" fontId="19" fillId="23" borderId="25" xfId="11" applyNumberFormat="1" applyFont="1" applyFill="1" applyBorder="1" applyAlignment="1">
      <alignment horizontal="center" vertical="center" shrinkToFit="1"/>
    </xf>
    <xf numFmtId="0" fontId="19" fillId="20" borderId="25" xfId="11" applyNumberFormat="1" applyFont="1" applyFill="1" applyBorder="1" applyAlignment="1">
      <alignment horizontal="center" vertical="center" shrinkToFit="1"/>
    </xf>
    <xf numFmtId="0" fontId="20" fillId="0" borderId="0" xfId="0" applyFont="1" applyAlignment="1">
      <alignment horizontal="center" vertical="center"/>
    </xf>
    <xf numFmtId="0" fontId="2" fillId="0" borderId="42" xfId="0" applyFont="1" applyFill="1" applyBorder="1" applyAlignment="1">
      <alignment horizontal="center" vertical="center" wrapText="1"/>
    </xf>
    <xf numFmtId="0" fontId="0" fillId="0" borderId="25" xfId="0" applyFont="1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2" fillId="0" borderId="46" xfId="0" applyFont="1" applyBorder="1" applyAlignment="1">
      <alignment horizontal="center" vertical="center" wrapText="1"/>
    </xf>
    <xf numFmtId="0" fontId="18" fillId="0" borderId="45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3" borderId="29" xfId="0" applyFill="1" applyBorder="1" applyAlignment="1">
      <alignment horizontal="center" vertical="center"/>
    </xf>
    <xf numFmtId="0" fontId="2" fillId="3" borderId="36" xfId="0" applyFont="1" applyFill="1" applyBorder="1" applyAlignment="1">
      <alignment horizontal="center" vertical="center"/>
    </xf>
    <xf numFmtId="0" fontId="2" fillId="3" borderId="38" xfId="0" applyFont="1" applyFill="1" applyBorder="1" applyAlignment="1">
      <alignment horizontal="center" vertical="center"/>
    </xf>
    <xf numFmtId="0" fontId="2" fillId="3" borderId="37" xfId="0" applyFont="1" applyFill="1" applyBorder="1" applyAlignment="1">
      <alignment horizontal="center" vertical="center"/>
    </xf>
    <xf numFmtId="0" fontId="0" fillId="3" borderId="32" xfId="0" applyFill="1" applyBorder="1" applyAlignment="1">
      <alignment horizontal="center" vertical="center"/>
    </xf>
    <xf numFmtId="0" fontId="2" fillId="3" borderId="31" xfId="0" applyFont="1" applyFill="1" applyBorder="1" applyAlignment="1">
      <alignment horizontal="right" vertical="center"/>
    </xf>
    <xf numFmtId="0" fontId="0" fillId="3" borderId="0" xfId="0" applyFill="1" applyBorder="1" applyAlignment="1">
      <alignment horizontal="center" vertical="center"/>
    </xf>
    <xf numFmtId="0" fontId="0" fillId="3" borderId="32" xfId="0" quotePrefix="1" applyFill="1" applyBorder="1" applyAlignment="1">
      <alignment vertical="center"/>
    </xf>
    <xf numFmtId="164" fontId="0" fillId="3" borderId="0" xfId="0" applyNumberFormat="1" applyFill="1" applyBorder="1" applyAlignment="1">
      <alignment horizontal="center" vertical="center"/>
    </xf>
    <xf numFmtId="0" fontId="2" fillId="3" borderId="33" xfId="0" applyFont="1" applyFill="1" applyBorder="1" applyAlignment="1">
      <alignment horizontal="right" vertical="center"/>
    </xf>
    <xf numFmtId="164" fontId="0" fillId="3" borderId="34" xfId="0" applyNumberFormat="1" applyFill="1" applyBorder="1" applyAlignment="1">
      <alignment horizontal="center" vertical="center"/>
    </xf>
    <xf numFmtId="0" fontId="0" fillId="3" borderId="35" xfId="0" applyFill="1" applyBorder="1" applyAlignment="1">
      <alignment horizontal="center" vertical="center"/>
    </xf>
    <xf numFmtId="0" fontId="0" fillId="0" borderId="0" xfId="0" applyAlignment="1">
      <alignment horizontal="centerContinuous" vertical="center"/>
    </xf>
    <xf numFmtId="0" fontId="11" fillId="0" borderId="0" xfId="0" applyFont="1" applyAlignment="1">
      <alignment horizontal="right" vertical="center"/>
    </xf>
    <xf numFmtId="1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4" fillId="20" borderId="18" xfId="0" applyFont="1" applyFill="1" applyBorder="1" applyAlignment="1">
      <alignment horizontal="center" vertical="center"/>
    </xf>
    <xf numFmtId="0" fontId="0" fillId="15" borderId="13" xfId="0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17" borderId="25" xfId="0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6" fillId="21" borderId="21" xfId="0" applyFont="1" applyFill="1" applyBorder="1" applyAlignment="1">
      <alignment horizontal="center" vertical="center"/>
    </xf>
    <xf numFmtId="0" fontId="13" fillId="9" borderId="25" xfId="0" applyFont="1" applyFill="1" applyBorder="1" applyAlignment="1">
      <alignment horizontal="center" vertical="center"/>
    </xf>
    <xf numFmtId="0" fontId="0" fillId="13" borderId="21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0" fillId="11" borderId="8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0" fillId="13" borderId="8" xfId="0" applyFill="1" applyBorder="1" applyAlignment="1">
      <alignment horizontal="center" vertical="center"/>
    </xf>
    <xf numFmtId="0" fontId="0" fillId="14" borderId="8" xfId="0" applyFill="1" applyBorder="1" applyAlignment="1">
      <alignment horizontal="center" vertical="center"/>
    </xf>
    <xf numFmtId="0" fontId="0" fillId="10" borderId="8" xfId="0" applyFill="1" applyBorder="1" applyAlignment="1">
      <alignment horizontal="center" vertical="center"/>
    </xf>
    <xf numFmtId="0" fontId="9" fillId="16" borderId="28" xfId="0" applyFont="1" applyFill="1" applyBorder="1" applyAlignment="1">
      <alignment horizontal="center" vertical="center"/>
    </xf>
    <xf numFmtId="0" fontId="0" fillId="20" borderId="25" xfId="0" applyFill="1" applyBorder="1" applyAlignment="1">
      <alignment horizontal="center" vertical="center"/>
    </xf>
    <xf numFmtId="0" fontId="0" fillId="4" borderId="25" xfId="0" applyFill="1" applyBorder="1" applyAlignment="1">
      <alignment horizontal="center" vertical="center"/>
    </xf>
    <xf numFmtId="0" fontId="4" fillId="19" borderId="8" xfId="0" applyFont="1" applyFill="1" applyBorder="1" applyAlignment="1">
      <alignment horizontal="center" vertical="center"/>
    </xf>
    <xf numFmtId="0" fontId="0" fillId="12" borderId="8" xfId="0" applyFill="1" applyBorder="1" applyAlignment="1">
      <alignment horizontal="center" vertical="center"/>
    </xf>
    <xf numFmtId="0" fontId="6" fillId="5" borderId="36" xfId="0" applyFont="1" applyFill="1" applyBorder="1" applyAlignment="1">
      <alignment horizontal="center" vertical="center"/>
    </xf>
    <xf numFmtId="0" fontId="6" fillId="5" borderId="38" xfId="0" applyFont="1" applyFill="1" applyBorder="1" applyAlignment="1">
      <alignment horizontal="center" vertical="center"/>
    </xf>
    <xf numFmtId="0" fontId="6" fillId="5" borderId="37" xfId="0" applyFont="1" applyFill="1" applyBorder="1" applyAlignment="1">
      <alignment horizontal="center" vertical="center"/>
    </xf>
    <xf numFmtId="0" fontId="7" fillId="5" borderId="32" xfId="0" applyFont="1" applyFill="1" applyBorder="1" applyAlignment="1">
      <alignment horizontal="center" vertical="center"/>
    </xf>
    <xf numFmtId="0" fontId="7" fillId="5" borderId="41" xfId="0" applyFont="1" applyFill="1" applyBorder="1" applyAlignment="1">
      <alignment horizontal="center" vertical="center"/>
    </xf>
    <xf numFmtId="0" fontId="7" fillId="5" borderId="30" xfId="0" applyFont="1" applyFill="1" applyBorder="1" applyAlignment="1">
      <alignment horizontal="center" vertical="center"/>
    </xf>
    <xf numFmtId="0" fontId="7" fillId="5" borderId="43" xfId="0" applyFont="1" applyFill="1" applyBorder="1" applyAlignment="1">
      <alignment horizontal="center" vertical="center"/>
    </xf>
    <xf numFmtId="0" fontId="6" fillId="5" borderId="31" xfId="0" applyFont="1" applyFill="1" applyBorder="1" applyAlignment="1">
      <alignment horizontal="right" vertical="center"/>
    </xf>
    <xf numFmtId="164" fontId="7" fillId="5" borderId="0" xfId="0" applyNumberFormat="1" applyFont="1" applyFill="1" applyBorder="1" applyAlignment="1">
      <alignment horizontal="center" vertical="center"/>
    </xf>
    <xf numFmtId="0" fontId="6" fillId="5" borderId="33" xfId="0" applyFont="1" applyFill="1" applyBorder="1" applyAlignment="1">
      <alignment horizontal="right" vertical="center"/>
    </xf>
    <xf numFmtId="164" fontId="7" fillId="5" borderId="34" xfId="0" applyNumberFormat="1" applyFont="1" applyFill="1" applyBorder="1" applyAlignment="1">
      <alignment horizontal="center" vertical="center"/>
    </xf>
    <xf numFmtId="0" fontId="7" fillId="5" borderId="35" xfId="0" applyFont="1" applyFill="1" applyBorder="1" applyAlignment="1">
      <alignment horizontal="center" vertical="center"/>
    </xf>
    <xf numFmtId="0" fontId="0" fillId="13" borderId="18" xfId="0" quotePrefix="1" applyFill="1" applyBorder="1" applyAlignment="1">
      <alignment horizontal="center" vertical="center"/>
    </xf>
    <xf numFmtId="1" fontId="5" fillId="18" borderId="39" xfId="0" applyNumberFormat="1" applyFont="1" applyFill="1" applyBorder="1" applyAlignment="1">
      <alignment horizontal="center" vertical="center"/>
    </xf>
    <xf numFmtId="0" fontId="21" fillId="9" borderId="8" xfId="0" applyFont="1" applyFill="1" applyBorder="1" applyAlignment="1">
      <alignment horizontal="center" vertical="center"/>
    </xf>
    <xf numFmtId="0" fontId="0" fillId="3" borderId="41" xfId="0" applyFill="1" applyBorder="1" applyAlignment="1">
      <alignment horizontal="center" vertical="center"/>
    </xf>
    <xf numFmtId="0" fontId="0" fillId="3" borderId="30" xfId="0" applyFill="1" applyBorder="1" applyAlignment="1">
      <alignment horizontal="center" vertical="center"/>
    </xf>
    <xf numFmtId="0" fontId="0" fillId="3" borderId="43" xfId="0" applyFill="1" applyBorder="1" applyAlignment="1">
      <alignment horizontal="center" vertical="center"/>
    </xf>
    <xf numFmtId="0" fontId="5" fillId="7" borderId="8" xfId="0" applyFont="1" applyFill="1" applyBorder="1" applyAlignment="1">
      <alignment horizontal="center" vertical="center"/>
    </xf>
    <xf numFmtId="0" fontId="11" fillId="22" borderId="8" xfId="0" applyFont="1" applyFill="1" applyBorder="1" applyAlignment="1">
      <alignment horizontal="center" vertical="center"/>
    </xf>
    <xf numFmtId="0" fontId="0" fillId="8" borderId="40" xfId="0" applyFill="1" applyBorder="1" applyAlignment="1">
      <alignment horizontal="center" vertical="center"/>
    </xf>
    <xf numFmtId="0" fontId="2" fillId="0" borderId="27" xfId="0" applyFont="1" applyBorder="1" applyAlignment="1">
      <alignment horizontal="center" vertical="center" wrapText="1"/>
    </xf>
    <xf numFmtId="0" fontId="2" fillId="3" borderId="44" xfId="0" applyFont="1" applyFill="1" applyBorder="1" applyAlignment="1">
      <alignment horizontal="center" vertical="center"/>
    </xf>
    <xf numFmtId="0" fontId="0" fillId="5" borderId="29" xfId="0" applyFill="1" applyBorder="1" applyAlignment="1">
      <alignment horizontal="center" vertical="center"/>
    </xf>
    <xf numFmtId="0" fontId="22" fillId="9" borderId="44" xfId="0" applyFont="1" applyFill="1" applyBorder="1" applyAlignment="1">
      <alignment horizontal="center" vertical="center"/>
    </xf>
    <xf numFmtId="0" fontId="6" fillId="5" borderId="25" xfId="0" applyFont="1" applyFill="1" applyBorder="1" applyAlignment="1">
      <alignment horizontal="center" vertical="center"/>
    </xf>
    <xf numFmtId="0" fontId="6" fillId="5" borderId="44" xfId="0" applyFont="1" applyFill="1" applyBorder="1" applyAlignment="1">
      <alignment horizontal="center" vertical="center"/>
    </xf>
    <xf numFmtId="0" fontId="14" fillId="24" borderId="44" xfId="0" applyFont="1" applyFill="1" applyBorder="1" applyAlignment="1">
      <alignment horizontal="center" vertical="center"/>
    </xf>
    <xf numFmtId="0" fontId="11" fillId="12" borderId="8" xfId="0" applyFont="1" applyFill="1" applyBorder="1" applyAlignment="1">
      <alignment horizontal="center" vertical="center"/>
    </xf>
  </cellXfs>
  <cellStyles count="13">
    <cellStyle name="Excel Built-in Normal" xfId="9" xr:uid="{00000000-0005-0000-0000-000000000000}"/>
    <cellStyle name="Normal" xfId="0" builtinId="0"/>
    <cellStyle name="Normal 2" xfId="1" xr:uid="{00000000-0005-0000-0000-000002000000}"/>
    <cellStyle name="Normal 2 2" xfId="2" xr:uid="{00000000-0005-0000-0000-000003000000}"/>
    <cellStyle name="Normal 2 2 2" xfId="5" xr:uid="{00000000-0005-0000-0000-000004000000}"/>
    <cellStyle name="Normal 2 3" xfId="10" xr:uid="{00000000-0005-0000-0000-000005000000}"/>
    <cellStyle name="Normal 3" xfId="3" xr:uid="{00000000-0005-0000-0000-000006000000}"/>
    <cellStyle name="Normal 4" xfId="4" xr:uid="{00000000-0005-0000-0000-000007000000}"/>
    <cellStyle name="Normal 5" xfId="7" xr:uid="{00000000-0005-0000-0000-000008000000}"/>
    <cellStyle name="Normal 6" xfId="12" xr:uid="{00000000-0005-0000-0000-000009000000}"/>
    <cellStyle name="Percent" xfId="11" builtinId="5"/>
    <cellStyle name="Percent 2" xfId="6" xr:uid="{00000000-0005-0000-0000-00000B000000}"/>
    <cellStyle name="Percent 2 2" xfId="8" xr:uid="{00000000-0005-0000-0000-00000C000000}"/>
  </cellStyles>
  <dxfs count="110"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strike val="0"/>
      </font>
      <fill>
        <patternFill patternType="lightUp">
          <fgColor theme="6" tint="-0.24994659260841701"/>
          <bgColor rgb="FFFFC000"/>
        </patternFill>
      </fill>
    </dxf>
    <dxf>
      <fill>
        <patternFill>
          <bgColor indexed="10"/>
        </patternFill>
      </fill>
    </dxf>
    <dxf>
      <fill>
        <patternFill>
          <bgColor rgb="FFFF99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00FF"/>
      <color rgb="FF00FFFF"/>
      <color rgb="FF00FF00"/>
      <color rgb="FF0033CC"/>
      <color rgb="FFFF6600"/>
      <color rgb="FF00CCFF"/>
      <color rgb="FFFF9900"/>
      <color rgb="FF663300"/>
      <color rgb="FFFF3300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Rolls!$C$2:$H$2</c:f>
              <c:numCache>
                <c:formatCode>General</c:formatCode>
                <c:ptCount val="6"/>
                <c:pt idx="0">
                  <c:v>2</c:v>
                </c:pt>
                <c:pt idx="1">
                  <c:v>4</c:v>
                </c:pt>
                <c:pt idx="2">
                  <c:v>6</c:v>
                </c:pt>
                <c:pt idx="3">
                  <c:v>7</c:v>
                </c:pt>
                <c:pt idx="4">
                  <c:v>12</c:v>
                </c:pt>
                <c:pt idx="5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91-46EE-A354-9F488D997D8D}"/>
            </c:ext>
          </c:extLst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Rolls!$C$3:$H$3</c:f>
              <c:numCache>
                <c:formatCode>General</c:formatCode>
                <c:ptCount val="6"/>
                <c:pt idx="0">
                  <c:v>2</c:v>
                </c:pt>
                <c:pt idx="1">
                  <c:v>5</c:v>
                </c:pt>
                <c:pt idx="2">
                  <c:v>10</c:v>
                </c:pt>
                <c:pt idx="3">
                  <c:v>12</c:v>
                </c:pt>
                <c:pt idx="4">
                  <c:v>12</c:v>
                </c:pt>
                <c:pt idx="5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91-46EE-A354-9F488D997D8D}"/>
            </c:ext>
          </c:extLst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Rolls!$C$4:$H$4</c:f>
              <c:numCache>
                <c:formatCode>General</c:formatCode>
                <c:ptCount val="6"/>
                <c:pt idx="0">
                  <c:v>4</c:v>
                </c:pt>
                <c:pt idx="1">
                  <c:v>12</c:v>
                </c:pt>
                <c:pt idx="2">
                  <c:v>11</c:v>
                </c:pt>
                <c:pt idx="3">
                  <c:v>18</c:v>
                </c:pt>
                <c:pt idx="4">
                  <c:v>17</c:v>
                </c:pt>
                <c:pt idx="5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B91-46EE-A354-9F488D997D8D}"/>
            </c:ext>
          </c:extLst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Rolls!$C$5:$H$5</c:f>
              <c:numCache>
                <c:formatCode>General</c:formatCode>
                <c:ptCount val="6"/>
                <c:pt idx="0">
                  <c:v>5</c:v>
                </c:pt>
                <c:pt idx="1">
                  <c:v>9</c:v>
                </c:pt>
                <c:pt idx="2">
                  <c:v>15</c:v>
                </c:pt>
                <c:pt idx="3">
                  <c:v>14</c:v>
                </c:pt>
                <c:pt idx="4">
                  <c:v>16</c:v>
                </c:pt>
                <c:pt idx="5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B91-46EE-A354-9F488D997D8D}"/>
            </c:ext>
          </c:extLst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Rolls!$C$6:$H$6</c:f>
              <c:numCache>
                <c:formatCode>General</c:formatCode>
                <c:ptCount val="6"/>
                <c:pt idx="0">
                  <c:v>6</c:v>
                </c:pt>
                <c:pt idx="1">
                  <c:v>17</c:v>
                </c:pt>
                <c:pt idx="2">
                  <c:v>15</c:v>
                </c:pt>
                <c:pt idx="3">
                  <c:v>16</c:v>
                </c:pt>
                <c:pt idx="4">
                  <c:v>27</c:v>
                </c:pt>
                <c:pt idx="5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B91-46EE-A354-9F488D997D8D}"/>
            </c:ext>
          </c:extLst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Rolls!$C$7:$H$7</c:f>
              <c:numCache>
                <c:formatCode>General</c:formatCode>
                <c:ptCount val="6"/>
                <c:pt idx="0">
                  <c:v>5</c:v>
                </c:pt>
                <c:pt idx="1">
                  <c:v>11</c:v>
                </c:pt>
                <c:pt idx="2">
                  <c:v>7</c:v>
                </c:pt>
                <c:pt idx="3">
                  <c:v>20</c:v>
                </c:pt>
                <c:pt idx="4">
                  <c:v>39</c:v>
                </c:pt>
                <c:pt idx="5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B91-46EE-A354-9F488D997D8D}"/>
            </c:ext>
          </c:extLst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Rolls!$C$8:$H$8</c:f>
              <c:numCache>
                <c:formatCode>General</c:formatCode>
                <c:ptCount val="6"/>
                <c:pt idx="0">
                  <c:v>2</c:v>
                </c:pt>
                <c:pt idx="1">
                  <c:v>25</c:v>
                </c:pt>
                <c:pt idx="2">
                  <c:v>27</c:v>
                </c:pt>
                <c:pt idx="3">
                  <c:v>14</c:v>
                </c:pt>
                <c:pt idx="4">
                  <c:v>45</c:v>
                </c:pt>
                <c:pt idx="5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B91-46EE-A354-9F488D997D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3243136"/>
        <c:axId val="103388288"/>
        <c:axId val="11545216"/>
      </c:area3DChart>
      <c:catAx>
        <c:axId val="1032431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03388288"/>
        <c:crosses val="autoZero"/>
        <c:auto val="1"/>
        <c:lblAlgn val="ctr"/>
        <c:lblOffset val="100"/>
        <c:noMultiLvlLbl val="0"/>
      </c:catAx>
      <c:valAx>
        <c:axId val="1033882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03243136"/>
        <c:crosses val="autoZero"/>
        <c:crossBetween val="midCat"/>
      </c:valAx>
      <c:serAx>
        <c:axId val="1154521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03388288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Rolls!$C$1</c:f>
              <c:strCache>
                <c:ptCount val="1"/>
                <c:pt idx="0">
                  <c:v>1d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Rolls!$C$2:$C$8</c:f>
              <c:numCache>
                <c:formatCode>General</c:formatCode>
                <c:ptCount val="7"/>
                <c:pt idx="0">
                  <c:v>2</c:v>
                </c:pt>
                <c:pt idx="1">
                  <c:v>2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5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B6-4C31-8C37-DFB4B61CDC0F}"/>
            </c:ext>
          </c:extLst>
        </c:ser>
        <c:ser>
          <c:idx val="1"/>
          <c:order val="1"/>
          <c:tx>
            <c:strRef>
              <c:f>Rolls!$D$1</c:f>
              <c:strCache>
                <c:ptCount val="1"/>
                <c:pt idx="0">
                  <c:v>2d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Rolls!$D$2:$D$8</c:f>
              <c:numCache>
                <c:formatCode>General</c:formatCode>
                <c:ptCount val="7"/>
                <c:pt idx="0">
                  <c:v>4</c:v>
                </c:pt>
                <c:pt idx="1">
                  <c:v>5</c:v>
                </c:pt>
                <c:pt idx="2">
                  <c:v>12</c:v>
                </c:pt>
                <c:pt idx="3">
                  <c:v>9</c:v>
                </c:pt>
                <c:pt idx="4">
                  <c:v>17</c:v>
                </c:pt>
                <c:pt idx="5">
                  <c:v>11</c:v>
                </c:pt>
                <c:pt idx="6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B6-4C31-8C37-DFB4B61CDC0F}"/>
            </c:ext>
          </c:extLst>
        </c:ser>
        <c:ser>
          <c:idx val="2"/>
          <c:order val="2"/>
          <c:tx>
            <c:strRef>
              <c:f>Rolls!$E$1</c:f>
              <c:strCache>
                <c:ptCount val="1"/>
                <c:pt idx="0">
                  <c:v>3d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Rolls!$E$2:$E$8</c:f>
              <c:numCache>
                <c:formatCode>General</c:formatCode>
                <c:ptCount val="7"/>
                <c:pt idx="0">
                  <c:v>6</c:v>
                </c:pt>
                <c:pt idx="1">
                  <c:v>10</c:v>
                </c:pt>
                <c:pt idx="2">
                  <c:v>11</c:v>
                </c:pt>
                <c:pt idx="3">
                  <c:v>15</c:v>
                </c:pt>
                <c:pt idx="4">
                  <c:v>15</c:v>
                </c:pt>
                <c:pt idx="5">
                  <c:v>7</c:v>
                </c:pt>
                <c:pt idx="6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CB6-4C31-8C37-DFB4B61CDC0F}"/>
            </c:ext>
          </c:extLst>
        </c:ser>
        <c:ser>
          <c:idx val="3"/>
          <c:order val="3"/>
          <c:tx>
            <c:strRef>
              <c:f>Rolls!$F$1</c:f>
              <c:strCache>
                <c:ptCount val="1"/>
                <c:pt idx="0">
                  <c:v>4d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Rolls!$F$2:$F$8</c:f>
              <c:numCache>
                <c:formatCode>General</c:formatCode>
                <c:ptCount val="7"/>
                <c:pt idx="0">
                  <c:v>7</c:v>
                </c:pt>
                <c:pt idx="1">
                  <c:v>12</c:v>
                </c:pt>
                <c:pt idx="2">
                  <c:v>18</c:v>
                </c:pt>
                <c:pt idx="3">
                  <c:v>14</c:v>
                </c:pt>
                <c:pt idx="4">
                  <c:v>16</c:v>
                </c:pt>
                <c:pt idx="5">
                  <c:v>20</c:v>
                </c:pt>
                <c:pt idx="6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CB6-4C31-8C37-DFB4B61CDC0F}"/>
            </c:ext>
          </c:extLst>
        </c:ser>
        <c:ser>
          <c:idx val="4"/>
          <c:order val="4"/>
          <c:tx>
            <c:strRef>
              <c:f>Rolls!$G$1</c:f>
              <c:strCache>
                <c:ptCount val="1"/>
                <c:pt idx="0">
                  <c:v>5d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Rolls!$G$2:$G$8</c:f>
              <c:numCache>
                <c:formatCode>General</c:formatCode>
                <c:ptCount val="7"/>
                <c:pt idx="0">
                  <c:v>12</c:v>
                </c:pt>
                <c:pt idx="1">
                  <c:v>12</c:v>
                </c:pt>
                <c:pt idx="2">
                  <c:v>17</c:v>
                </c:pt>
                <c:pt idx="3">
                  <c:v>16</c:v>
                </c:pt>
                <c:pt idx="4">
                  <c:v>27</c:v>
                </c:pt>
                <c:pt idx="5">
                  <c:v>39</c:v>
                </c:pt>
                <c:pt idx="6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CB6-4C31-8C37-DFB4B61CDC0F}"/>
            </c:ext>
          </c:extLst>
        </c:ser>
        <c:ser>
          <c:idx val="5"/>
          <c:order val="5"/>
          <c:tx>
            <c:strRef>
              <c:f>Rolls!$H$1</c:f>
              <c:strCache>
                <c:ptCount val="1"/>
                <c:pt idx="0">
                  <c:v>6d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Rolls!$H$2:$H$8</c:f>
              <c:numCache>
                <c:formatCode>General</c:formatCode>
                <c:ptCount val="7"/>
                <c:pt idx="0">
                  <c:v>16</c:v>
                </c:pt>
                <c:pt idx="1">
                  <c:v>13</c:v>
                </c:pt>
                <c:pt idx="2">
                  <c:v>28</c:v>
                </c:pt>
                <c:pt idx="3">
                  <c:v>26</c:v>
                </c:pt>
                <c:pt idx="4">
                  <c:v>38</c:v>
                </c:pt>
                <c:pt idx="5">
                  <c:v>26</c:v>
                </c:pt>
                <c:pt idx="6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CB6-4C31-8C37-DFB4B61CDC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5236224"/>
        <c:axId val="135582080"/>
        <c:axId val="11550208"/>
      </c:area3DChart>
      <c:catAx>
        <c:axId val="1352362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35582080"/>
        <c:crosses val="autoZero"/>
        <c:auto val="1"/>
        <c:lblAlgn val="ctr"/>
        <c:lblOffset val="100"/>
        <c:noMultiLvlLbl val="0"/>
      </c:catAx>
      <c:valAx>
        <c:axId val="1355820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35236224"/>
        <c:crosses val="autoZero"/>
        <c:crossBetween val="midCat"/>
      </c:valAx>
      <c:serAx>
        <c:axId val="1155020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900" baseline="0">
                <a:latin typeface="Times New Roman" pitchFamily="18" charset="0"/>
              </a:defRPr>
            </a:pPr>
            <a:endParaRPr lang="en-US"/>
          </a:p>
        </c:txPr>
        <c:crossAx val="135582080"/>
        <c:crosses val="autoZero"/>
      </c:ser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surface3DChart>
        <c:wireframe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Rolls!$C$2:$H$2</c:f>
              <c:numCache>
                <c:formatCode>General</c:formatCode>
                <c:ptCount val="6"/>
                <c:pt idx="0">
                  <c:v>2</c:v>
                </c:pt>
                <c:pt idx="1">
                  <c:v>4</c:v>
                </c:pt>
                <c:pt idx="2">
                  <c:v>6</c:v>
                </c:pt>
                <c:pt idx="3">
                  <c:v>7</c:v>
                </c:pt>
                <c:pt idx="4">
                  <c:v>12</c:v>
                </c:pt>
                <c:pt idx="5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57-4579-BFB9-E8F3A185F476}"/>
            </c:ext>
          </c:extLst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Rolls!$C$3:$H$3</c:f>
              <c:numCache>
                <c:formatCode>General</c:formatCode>
                <c:ptCount val="6"/>
                <c:pt idx="0">
                  <c:v>2</c:v>
                </c:pt>
                <c:pt idx="1">
                  <c:v>5</c:v>
                </c:pt>
                <c:pt idx="2">
                  <c:v>10</c:v>
                </c:pt>
                <c:pt idx="3">
                  <c:v>12</c:v>
                </c:pt>
                <c:pt idx="4">
                  <c:v>12</c:v>
                </c:pt>
                <c:pt idx="5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57-4579-BFB9-E8F3A185F476}"/>
            </c:ext>
          </c:extLst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Rolls!$C$4:$H$4</c:f>
              <c:numCache>
                <c:formatCode>General</c:formatCode>
                <c:ptCount val="6"/>
                <c:pt idx="0">
                  <c:v>4</c:v>
                </c:pt>
                <c:pt idx="1">
                  <c:v>12</c:v>
                </c:pt>
                <c:pt idx="2">
                  <c:v>11</c:v>
                </c:pt>
                <c:pt idx="3">
                  <c:v>18</c:v>
                </c:pt>
                <c:pt idx="4">
                  <c:v>17</c:v>
                </c:pt>
                <c:pt idx="5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557-4579-BFB9-E8F3A185F476}"/>
            </c:ext>
          </c:extLst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Rolls!$C$5:$H$5</c:f>
              <c:numCache>
                <c:formatCode>General</c:formatCode>
                <c:ptCount val="6"/>
                <c:pt idx="0">
                  <c:v>5</c:v>
                </c:pt>
                <c:pt idx="1">
                  <c:v>9</c:v>
                </c:pt>
                <c:pt idx="2">
                  <c:v>15</c:v>
                </c:pt>
                <c:pt idx="3">
                  <c:v>14</c:v>
                </c:pt>
                <c:pt idx="4">
                  <c:v>16</c:v>
                </c:pt>
                <c:pt idx="5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557-4579-BFB9-E8F3A185F476}"/>
            </c:ext>
          </c:extLst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Rolls!$C$6:$H$6</c:f>
              <c:numCache>
                <c:formatCode>General</c:formatCode>
                <c:ptCount val="6"/>
                <c:pt idx="0">
                  <c:v>6</c:v>
                </c:pt>
                <c:pt idx="1">
                  <c:v>17</c:v>
                </c:pt>
                <c:pt idx="2">
                  <c:v>15</c:v>
                </c:pt>
                <c:pt idx="3">
                  <c:v>16</c:v>
                </c:pt>
                <c:pt idx="4">
                  <c:v>27</c:v>
                </c:pt>
                <c:pt idx="5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557-4579-BFB9-E8F3A185F476}"/>
            </c:ext>
          </c:extLst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Rolls!$C$7:$H$7</c:f>
              <c:numCache>
                <c:formatCode>General</c:formatCode>
                <c:ptCount val="6"/>
                <c:pt idx="0">
                  <c:v>5</c:v>
                </c:pt>
                <c:pt idx="1">
                  <c:v>11</c:v>
                </c:pt>
                <c:pt idx="2">
                  <c:v>7</c:v>
                </c:pt>
                <c:pt idx="3">
                  <c:v>20</c:v>
                </c:pt>
                <c:pt idx="4">
                  <c:v>39</c:v>
                </c:pt>
                <c:pt idx="5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557-4579-BFB9-E8F3A185F476}"/>
            </c:ext>
          </c:extLst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Rolls!$C$8:$H$8</c:f>
              <c:numCache>
                <c:formatCode>General</c:formatCode>
                <c:ptCount val="6"/>
                <c:pt idx="0">
                  <c:v>2</c:v>
                </c:pt>
                <c:pt idx="1">
                  <c:v>25</c:v>
                </c:pt>
                <c:pt idx="2">
                  <c:v>27</c:v>
                </c:pt>
                <c:pt idx="3">
                  <c:v>14</c:v>
                </c:pt>
                <c:pt idx="4">
                  <c:v>45</c:v>
                </c:pt>
                <c:pt idx="5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557-4579-BFB9-E8F3A185F476}"/>
            </c:ext>
          </c:extLst>
        </c:ser>
        <c:bandFmts/>
        <c:axId val="74263936"/>
        <c:axId val="74273920"/>
        <c:axId val="67918464"/>
      </c:surface3DChart>
      <c:catAx>
        <c:axId val="742639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74273920"/>
        <c:crosses val="autoZero"/>
        <c:auto val="1"/>
        <c:lblAlgn val="ctr"/>
        <c:lblOffset val="100"/>
        <c:noMultiLvlLbl val="0"/>
      </c:catAx>
      <c:valAx>
        <c:axId val="742739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74263936"/>
        <c:crosses val="autoZero"/>
        <c:crossBetween val="midCat"/>
      </c:valAx>
      <c:serAx>
        <c:axId val="6791846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74273920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228599</xdr:colOff>
      <xdr:row>0</xdr:row>
      <xdr:rowOff>66674</xdr:rowOff>
    </xdr:from>
    <xdr:to>
      <xdr:col>22</xdr:col>
      <xdr:colOff>447675</xdr:colOff>
      <xdr:row>16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85724</xdr:colOff>
      <xdr:row>0</xdr:row>
      <xdr:rowOff>66675</xdr:rowOff>
    </xdr:from>
    <xdr:to>
      <xdr:col>15</xdr:col>
      <xdr:colOff>219075</xdr:colOff>
      <xdr:row>16</xdr:row>
      <xdr:rowOff>39017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</xdr:colOff>
      <xdr:row>16</xdr:row>
      <xdr:rowOff>47625</xdr:rowOff>
    </xdr:from>
    <xdr:to>
      <xdr:col>15</xdr:col>
      <xdr:colOff>238126</xdr:colOff>
      <xdr:row>32</xdr:row>
      <xdr:rowOff>19050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wner/AppData/Local/Microsoft/Windows/Temporary%20Internet%20Files/Content.IE5/1ZEGTV8N/SpellForge_3.5_4.5.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ortSheet"/>
      <sheetName val="Notes"/>
      <sheetName val="Options"/>
      <sheetName val="Race &amp; Stats"/>
      <sheetName val="Classes"/>
      <sheetName val="Domain Select"/>
      <sheetName val="Prestige Classes"/>
      <sheetName val="Feats"/>
      <sheetName val="Archivist Spells"/>
      <sheetName val="Assassin Spells"/>
      <sheetName val="Bard Spells"/>
      <sheetName val="Cleric Spells"/>
      <sheetName val="Corrupt Avenger Spells"/>
      <sheetName val="Druid Spells"/>
      <sheetName val="Duskblade Spells"/>
      <sheetName val="Emissary Spells"/>
      <sheetName val="Favored Soul Spells"/>
      <sheetName val="Gnome Artificer Devices"/>
      <sheetName val="Hexblade Spells"/>
      <sheetName val="Shugenja Spells"/>
      <sheetName val="Sorcerer Spells"/>
      <sheetName val="Spellthief Spells"/>
      <sheetName val="Spirit Shaman Spells"/>
      <sheetName val="Sublime Chord Spells"/>
      <sheetName val="Suel Arcanamach Spells"/>
      <sheetName val="Universal Caster"/>
      <sheetName val="Vigilante Spells"/>
      <sheetName val="Warlock Invocations"/>
      <sheetName val="Wizard Spells"/>
      <sheetName val="Wu Jen Spells"/>
      <sheetName val="All Spells"/>
      <sheetName val="Fist of Zuoken Powers"/>
      <sheetName val="Psion Powers"/>
      <sheetName val="Psychic Warrior Powers"/>
      <sheetName val="War Mind Powers"/>
      <sheetName val="Wilder Powers"/>
      <sheetName val="Spell Sheet"/>
      <sheetName val="Power Sheet"/>
      <sheetName val="SpellList"/>
      <sheetName val="PowerList"/>
      <sheetName val="Class Info"/>
      <sheetName val="Class Info Aux"/>
      <sheetName val="Race Info"/>
      <sheetName val="Tables"/>
      <sheetName val="Deities"/>
      <sheetName val="Domains"/>
      <sheetName val="Spell Information"/>
      <sheetName val="Spells per Day"/>
      <sheetName val="Spells Known"/>
      <sheetName val="Psionic Inform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1">
          <cell r="FH1" t="b">
            <v>0</v>
          </cell>
        </row>
      </sheetData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"/>
  <sheetViews>
    <sheetView showGridLines="0" tabSelected="1" zoomScaleNormal="100" workbookViewId="0"/>
  </sheetViews>
  <sheetFormatPr defaultRowHeight="15.6" x14ac:dyDescent="0.3"/>
  <cols>
    <col min="1" max="1" width="9.5" style="42" bestFit="1" customWidth="1"/>
    <col min="2" max="2" width="6.296875" style="45" bestFit="1" customWidth="1"/>
    <col min="3" max="3" width="8.5" style="45" bestFit="1" customWidth="1"/>
    <col min="4" max="4" width="4.296875" style="45" bestFit="1" customWidth="1"/>
    <col min="5" max="5" width="8.3984375" style="45" bestFit="1" customWidth="1"/>
    <col min="6" max="6" width="5.69921875" style="45" bestFit="1" customWidth="1"/>
    <col min="7" max="7" width="4.19921875" style="42" customWidth="1"/>
    <col min="8" max="8" width="14.09765625" style="42" bestFit="1" customWidth="1"/>
    <col min="9" max="9" width="4.8984375" style="42" bestFit="1" customWidth="1"/>
    <col min="10" max="10" width="16.69921875" style="42" bestFit="1" customWidth="1"/>
    <col min="11" max="11" width="1.3984375" style="42" bestFit="1" customWidth="1"/>
    <col min="12" max="12" width="19.59765625" style="42" bestFit="1" customWidth="1"/>
    <col min="13" max="13" width="3.69921875" style="42" bestFit="1" customWidth="1"/>
    <col min="14" max="14" width="9.296875" style="42" bestFit="1" customWidth="1"/>
    <col min="15" max="15" width="13" style="42" bestFit="1" customWidth="1"/>
    <col min="16" max="16384" width="8.796875" style="42"/>
  </cols>
  <sheetData>
    <row r="1" spans="1:14" s="37" customFormat="1" ht="31.8" thickBot="1" x14ac:dyDescent="0.35">
      <c r="A1" s="35" t="s">
        <v>0</v>
      </c>
      <c r="B1" s="35" t="s">
        <v>1</v>
      </c>
      <c r="C1" s="35" t="s">
        <v>2</v>
      </c>
      <c r="D1" s="36" t="s">
        <v>3</v>
      </c>
      <c r="E1" s="35" t="s">
        <v>4</v>
      </c>
      <c r="F1" s="35" t="s">
        <v>5</v>
      </c>
      <c r="H1" s="38" t="s">
        <v>21</v>
      </c>
      <c r="I1" s="38"/>
      <c r="J1" s="38"/>
      <c r="K1" s="38"/>
      <c r="L1" s="38" t="s">
        <v>72</v>
      </c>
      <c r="M1" s="38"/>
      <c r="N1" s="38"/>
    </row>
    <row r="2" spans="1:14" ht="16.8" thickTop="1" thickBot="1" x14ac:dyDescent="0.35">
      <c r="A2" s="64" t="s">
        <v>86</v>
      </c>
      <c r="B2" s="64">
        <v>1</v>
      </c>
      <c r="C2" s="43">
        <v>1</v>
      </c>
      <c r="D2" s="44">
        <v>10</v>
      </c>
      <c r="E2" s="43">
        <f>SUM(C2:D2)</f>
        <v>11</v>
      </c>
      <c r="F2" s="43" t="s">
        <v>87</v>
      </c>
      <c r="H2" s="65" t="s">
        <v>0</v>
      </c>
      <c r="I2" s="66" t="s">
        <v>22</v>
      </c>
      <c r="J2" s="67" t="s">
        <v>23</v>
      </c>
      <c r="L2" s="101" t="s">
        <v>0</v>
      </c>
      <c r="M2" s="102" t="s">
        <v>73</v>
      </c>
      <c r="N2" s="103" t="s">
        <v>55</v>
      </c>
    </row>
    <row r="3" spans="1:14" ht="16.2" thickBot="1" x14ac:dyDescent="0.35">
      <c r="A3" s="124" t="s">
        <v>84</v>
      </c>
      <c r="B3" s="124">
        <v>2</v>
      </c>
      <c r="C3" s="43">
        <v>0</v>
      </c>
      <c r="D3" s="44">
        <v>3</v>
      </c>
      <c r="E3" s="43">
        <f>SUM(C3:D3)</f>
        <v>3</v>
      </c>
      <c r="F3" s="43" t="s">
        <v>6</v>
      </c>
      <c r="H3" s="116" t="s">
        <v>86</v>
      </c>
      <c r="I3" s="117">
        <v>5</v>
      </c>
      <c r="J3" s="118" t="s">
        <v>88</v>
      </c>
      <c r="L3" s="105" t="s">
        <v>84</v>
      </c>
      <c r="M3" s="106">
        <v>5</v>
      </c>
      <c r="N3" s="107" t="s">
        <v>85</v>
      </c>
    </row>
    <row r="4" spans="1:14" x14ac:dyDescent="0.3">
      <c r="H4" s="69" t="s">
        <v>24</v>
      </c>
      <c r="I4" s="70">
        <f>SUM(I3:I3)</f>
        <v>5</v>
      </c>
      <c r="J4" s="68"/>
      <c r="L4" s="108" t="s">
        <v>24</v>
      </c>
      <c r="M4" s="109">
        <f>SUM(M3:M3)</f>
        <v>5</v>
      </c>
      <c r="N4" s="104"/>
    </row>
    <row r="5" spans="1:14" x14ac:dyDescent="0.3">
      <c r="D5" s="44">
        <f ca="1">RANDBETWEEN(1,20)</f>
        <v>10</v>
      </c>
      <c r="H5" s="69" t="s">
        <v>25</v>
      </c>
      <c r="I5" s="70">
        <f>COUNT(I3:I3)</f>
        <v>1</v>
      </c>
      <c r="J5" s="71"/>
      <c r="L5" s="108" t="s">
        <v>80</v>
      </c>
      <c r="M5" s="109">
        <f>AVERAGE(M3:M3)</f>
        <v>5</v>
      </c>
      <c r="N5" s="104"/>
    </row>
    <row r="6" spans="1:14" ht="16.2" thickBot="1" x14ac:dyDescent="0.35">
      <c r="H6" s="69" t="s">
        <v>26</v>
      </c>
      <c r="I6" s="72">
        <f>I4/4</f>
        <v>1.25</v>
      </c>
      <c r="J6" s="68" t="s">
        <v>27</v>
      </c>
      <c r="L6" s="110" t="s">
        <v>25</v>
      </c>
      <c r="M6" s="111">
        <f>COUNT(M3:M3)</f>
        <v>1</v>
      </c>
      <c r="N6" s="112"/>
    </row>
    <row r="7" spans="1:14" ht="16.8" thickTop="1" thickBot="1" x14ac:dyDescent="0.35">
      <c r="H7" s="73" t="s">
        <v>28</v>
      </c>
      <c r="I7" s="74">
        <f>I6*2</f>
        <v>2.5</v>
      </c>
      <c r="J7" s="75" t="s">
        <v>29</v>
      </c>
    </row>
    <row r="8" spans="1:14" ht="16.2" thickTop="1" x14ac:dyDescent="0.3">
      <c r="H8" s="76"/>
      <c r="I8" s="76"/>
      <c r="J8" s="76"/>
      <c r="L8" s="77" t="s">
        <v>30</v>
      </c>
      <c r="M8" s="78">
        <f>I6</f>
        <v>1.25</v>
      </c>
      <c r="N8" s="76"/>
    </row>
    <row r="9" spans="1:14" x14ac:dyDescent="0.3">
      <c r="L9" s="77" t="s">
        <v>31</v>
      </c>
      <c r="M9" s="78">
        <f>I7</f>
        <v>2.5</v>
      </c>
      <c r="N9" s="76"/>
    </row>
    <row r="10" spans="1:14" x14ac:dyDescent="0.3">
      <c r="L10" s="77" t="s">
        <v>32</v>
      </c>
      <c r="M10" s="78">
        <f>I4</f>
        <v>5</v>
      </c>
      <c r="N10" s="76"/>
    </row>
    <row r="11" spans="1:14" x14ac:dyDescent="0.3">
      <c r="N11" s="76"/>
    </row>
    <row r="12" spans="1:14" x14ac:dyDescent="0.3">
      <c r="L12" s="79" t="s">
        <v>33</v>
      </c>
      <c r="M12" s="78">
        <f>M4</f>
        <v>5</v>
      </c>
    </row>
  </sheetData>
  <sortState xmlns:xlrd2="http://schemas.microsoft.com/office/spreadsheetml/2017/richdata2" ref="A2:F3">
    <sortCondition descending="1" ref="E2:E3"/>
    <sortCondition descending="1" ref="C2:C3"/>
  </sortState>
  <conditionalFormatting sqref="M12">
    <cfRule type="cellIs" dxfId="109" priority="1434" operator="greaterThan">
      <formula>$M$10</formula>
    </cfRule>
    <cfRule type="cellIs" dxfId="108" priority="1435" operator="between">
      <formula>$M$9</formula>
      <formula>$M$10</formula>
    </cfRule>
    <cfRule type="cellIs" dxfId="107" priority="1436" operator="between">
      <formula>$M$8</formula>
      <formula>$M$9</formula>
    </cfRule>
    <cfRule type="cellIs" dxfId="106" priority="1437" operator="lessThan">
      <formula>$M$8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2"/>
  <sheetViews>
    <sheetView showGridLines="0" zoomScaleNormal="100" workbookViewId="0">
      <pane ySplit="1" topLeftCell="A2" activePane="bottomLeft" state="frozen"/>
      <selection pane="bottomLeft" activeCell="A2" sqref="A2"/>
    </sheetView>
  </sheetViews>
  <sheetFormatPr defaultRowHeight="15.6" x14ac:dyDescent="0.3"/>
  <cols>
    <col min="1" max="1" width="9.5" style="45" bestFit="1" customWidth="1"/>
    <col min="2" max="2" width="20.19921875" style="45" bestFit="1" customWidth="1"/>
    <col min="3" max="3" width="7.296875" style="45" bestFit="1" customWidth="1"/>
    <col min="4" max="4" width="3.59765625" style="45" bestFit="1" customWidth="1"/>
    <col min="5" max="5" width="7.796875" style="45" bestFit="1" customWidth="1"/>
    <col min="6" max="6" width="8" style="45" bestFit="1" customWidth="1"/>
    <col min="7" max="7" width="9" style="45" bestFit="1" customWidth="1"/>
    <col min="8" max="8" width="6.796875" style="45" bestFit="1" customWidth="1"/>
    <col min="9" max="9" width="7.5" style="45" bestFit="1" customWidth="1"/>
    <col min="10" max="10" width="8.5" style="45" bestFit="1" customWidth="1"/>
    <col min="11" max="11" width="8.796875" style="45" bestFit="1" customWidth="1"/>
    <col min="12" max="12" width="7.296875" style="57" bestFit="1" customWidth="1"/>
    <col min="13" max="13" width="7.5" style="57" bestFit="1" customWidth="1"/>
    <col min="14" max="14" width="2.296875" style="45" customWidth="1"/>
    <col min="15" max="15" width="7.59765625" style="45" bestFit="1" customWidth="1"/>
    <col min="16" max="16" width="6.3984375" style="45" bestFit="1" customWidth="1"/>
    <col min="17" max="19" width="10.19921875" style="45" customWidth="1"/>
    <col min="20" max="20" width="11.09765625" style="45" customWidth="1"/>
    <col min="21" max="16384" width="8.796875" style="45"/>
  </cols>
  <sheetData>
    <row r="1" spans="1:17" s="53" customFormat="1" ht="31.8" thickBot="1" x14ac:dyDescent="0.35">
      <c r="A1" s="52" t="s">
        <v>62</v>
      </c>
      <c r="B1" s="58" t="s">
        <v>63</v>
      </c>
      <c r="C1" s="58" t="s">
        <v>64</v>
      </c>
      <c r="D1" s="52" t="s">
        <v>65</v>
      </c>
      <c r="E1" s="52" t="s">
        <v>78</v>
      </c>
      <c r="F1" s="52" t="s">
        <v>77</v>
      </c>
      <c r="G1" s="52" t="s">
        <v>76</v>
      </c>
      <c r="H1" s="52" t="s">
        <v>75</v>
      </c>
      <c r="I1" s="52" t="s">
        <v>79</v>
      </c>
      <c r="J1" s="52" t="s">
        <v>66</v>
      </c>
      <c r="K1" s="52" t="s">
        <v>67</v>
      </c>
      <c r="L1" s="52" t="s">
        <v>68</v>
      </c>
      <c r="M1" s="52" t="s">
        <v>69</v>
      </c>
      <c r="O1" s="61" t="s">
        <v>70</v>
      </c>
      <c r="P1" s="62">
        <v>1</v>
      </c>
    </row>
    <row r="2" spans="1:17" ht="16.8" x14ac:dyDescent="0.3">
      <c r="A2" s="128" t="s">
        <v>86</v>
      </c>
      <c r="B2" s="54" t="s">
        <v>82</v>
      </c>
      <c r="C2" s="54"/>
      <c r="D2" s="54">
        <v>4</v>
      </c>
      <c r="E2" s="55" t="s">
        <v>71</v>
      </c>
      <c r="F2" s="55" t="s">
        <v>74</v>
      </c>
      <c r="G2" s="55" t="s">
        <v>71</v>
      </c>
      <c r="H2" s="55" t="s">
        <v>71</v>
      </c>
      <c r="I2" s="54"/>
      <c r="J2" s="54">
        <f t="shared" ref="J2:J5" si="0">IF($E2="þ",$D2,IF($F2="þ",($D2*10),IF($G2="þ",($D2*100),IF($H2="þ",($D2*600),$I2))))</f>
        <v>40</v>
      </c>
      <c r="K2" s="54">
        <f t="shared" ref="K2:K5" si="1">J2+C2</f>
        <v>40</v>
      </c>
      <c r="L2" s="55" t="s">
        <v>71</v>
      </c>
      <c r="M2" s="56" t="str">
        <f t="shared" ref="M2:M5" si="2">IF(K2&lt;=$P$1,"þ","q")</f>
        <v>q</v>
      </c>
      <c r="O2" s="63"/>
      <c r="Q2" s="63"/>
    </row>
    <row r="3" spans="1:17" ht="16.8" x14ac:dyDescent="0.3">
      <c r="A3" s="128" t="s">
        <v>86</v>
      </c>
      <c r="B3" s="54" t="s">
        <v>89</v>
      </c>
      <c r="C3" s="54"/>
      <c r="D3" s="54">
        <v>4</v>
      </c>
      <c r="E3" s="55" t="s">
        <v>71</v>
      </c>
      <c r="F3" s="55" t="s">
        <v>71</v>
      </c>
      <c r="G3" s="55" t="s">
        <v>71</v>
      </c>
      <c r="H3" s="55" t="s">
        <v>71</v>
      </c>
      <c r="I3" s="54">
        <v>600</v>
      </c>
      <c r="J3" s="54">
        <f t="shared" si="0"/>
        <v>600</v>
      </c>
      <c r="K3" s="54">
        <f t="shared" si="1"/>
        <v>600</v>
      </c>
      <c r="L3" s="55" t="s">
        <v>71</v>
      </c>
      <c r="M3" s="56" t="str">
        <f t="shared" si="2"/>
        <v>q</v>
      </c>
      <c r="O3" s="63"/>
      <c r="Q3" s="63"/>
    </row>
    <row r="4" spans="1:17" ht="16.8" x14ac:dyDescent="0.3">
      <c r="A4" s="128" t="s">
        <v>86</v>
      </c>
      <c r="B4" s="54" t="s">
        <v>90</v>
      </c>
      <c r="C4" s="54"/>
      <c r="D4" s="54">
        <v>4</v>
      </c>
      <c r="E4" s="55" t="s">
        <v>71</v>
      </c>
      <c r="F4" s="55" t="s">
        <v>74</v>
      </c>
      <c r="G4" s="55" t="s">
        <v>71</v>
      </c>
      <c r="H4" s="55" t="s">
        <v>71</v>
      </c>
      <c r="I4" s="54"/>
      <c r="J4" s="54">
        <f t="shared" si="0"/>
        <v>40</v>
      </c>
      <c r="K4" s="54">
        <f t="shared" si="1"/>
        <v>40</v>
      </c>
      <c r="L4" s="55" t="s">
        <v>71</v>
      </c>
      <c r="M4" s="56" t="str">
        <f t="shared" si="2"/>
        <v>q</v>
      </c>
      <c r="O4" s="63"/>
      <c r="Q4" s="63"/>
    </row>
    <row r="5" spans="1:17" ht="16.8" x14ac:dyDescent="0.3">
      <c r="A5" s="128" t="s">
        <v>86</v>
      </c>
      <c r="B5" s="54" t="s">
        <v>91</v>
      </c>
      <c r="C5" s="54"/>
      <c r="D5" s="54">
        <v>4</v>
      </c>
      <c r="E5" s="55" t="s">
        <v>71</v>
      </c>
      <c r="F5" s="55" t="s">
        <v>71</v>
      </c>
      <c r="G5" s="55" t="s">
        <v>71</v>
      </c>
      <c r="H5" s="55" t="s">
        <v>71</v>
      </c>
      <c r="I5" s="54">
        <v>10</v>
      </c>
      <c r="J5" s="54">
        <f t="shared" si="0"/>
        <v>10</v>
      </c>
      <c r="K5" s="54">
        <f t="shared" si="1"/>
        <v>10</v>
      </c>
      <c r="L5" s="55" t="s">
        <v>71</v>
      </c>
      <c r="M5" s="56" t="str">
        <f t="shared" si="2"/>
        <v>q</v>
      </c>
      <c r="O5" s="63"/>
      <c r="Q5" s="63"/>
    </row>
    <row r="6" spans="1:17" x14ac:dyDescent="0.3">
      <c r="O6" s="42"/>
    </row>
    <row r="7" spans="1:17" ht="31.2" x14ac:dyDescent="0.3">
      <c r="A7" s="52" t="s">
        <v>62</v>
      </c>
      <c r="B7" s="58" t="s">
        <v>63</v>
      </c>
      <c r="C7" s="58" t="s">
        <v>64</v>
      </c>
      <c r="D7" s="52" t="s">
        <v>65</v>
      </c>
      <c r="E7" s="52" t="s">
        <v>78</v>
      </c>
      <c r="F7" s="52" t="s">
        <v>77</v>
      </c>
      <c r="G7" s="52" t="s">
        <v>76</v>
      </c>
      <c r="H7" s="52" t="s">
        <v>75</v>
      </c>
      <c r="I7" s="52" t="s">
        <v>79</v>
      </c>
      <c r="J7" s="52" t="s">
        <v>66</v>
      </c>
      <c r="K7" s="52" t="s">
        <v>67</v>
      </c>
      <c r="L7" s="52" t="s">
        <v>68</v>
      </c>
      <c r="M7" s="52" t="s">
        <v>69</v>
      </c>
    </row>
    <row r="8" spans="1:17" ht="16.8" x14ac:dyDescent="0.3">
      <c r="A8" s="125" t="s">
        <v>84</v>
      </c>
      <c r="B8" s="59"/>
      <c r="C8" s="60"/>
      <c r="D8" s="54">
        <v>2</v>
      </c>
      <c r="E8" s="55" t="s">
        <v>71</v>
      </c>
      <c r="F8" s="55" t="s">
        <v>74</v>
      </c>
      <c r="G8" s="55" t="s">
        <v>71</v>
      </c>
      <c r="H8" s="55" t="s">
        <v>71</v>
      </c>
      <c r="I8" s="54"/>
      <c r="J8" s="54">
        <f t="shared" ref="J8:J12" si="3">IF($E8="þ",$D8,IF($F8="þ",($D8*10),IF($G8="þ",($D8*100),IF($H8="þ",($D8*600),$I8))))</f>
        <v>20</v>
      </c>
      <c r="K8" s="54">
        <f t="shared" ref="K8:K9" si="4">J8+C8</f>
        <v>20</v>
      </c>
      <c r="L8" s="55" t="s">
        <v>71</v>
      </c>
      <c r="M8" s="56" t="str">
        <f t="shared" ref="M8:M9" si="5">IF(K8&lt;=$P$1,"þ","q")</f>
        <v>q</v>
      </c>
    </row>
    <row r="9" spans="1:17" ht="16.8" x14ac:dyDescent="0.3">
      <c r="A9" s="125" t="s">
        <v>84</v>
      </c>
      <c r="B9" s="59"/>
      <c r="C9" s="60"/>
      <c r="D9" s="54">
        <v>3</v>
      </c>
      <c r="E9" s="55" t="s">
        <v>71</v>
      </c>
      <c r="F9" s="55" t="s">
        <v>71</v>
      </c>
      <c r="G9" s="55" t="s">
        <v>71</v>
      </c>
      <c r="H9" s="55" t="s">
        <v>71</v>
      </c>
      <c r="I9" s="54"/>
      <c r="J9" s="54">
        <f t="shared" si="3"/>
        <v>0</v>
      </c>
      <c r="K9" s="54">
        <f t="shared" si="4"/>
        <v>0</v>
      </c>
      <c r="L9" s="55" t="s">
        <v>71</v>
      </c>
      <c r="M9" s="56" t="str">
        <f t="shared" si="5"/>
        <v>þ</v>
      </c>
    </row>
    <row r="10" spans="1:17" ht="16.8" x14ac:dyDescent="0.3">
      <c r="A10" s="125" t="s">
        <v>84</v>
      </c>
      <c r="B10" s="59"/>
      <c r="C10" s="60"/>
      <c r="D10" s="54">
        <v>3</v>
      </c>
      <c r="E10" s="55" t="s">
        <v>71</v>
      </c>
      <c r="F10" s="55" t="s">
        <v>71</v>
      </c>
      <c r="G10" s="55" t="s">
        <v>71</v>
      </c>
      <c r="H10" s="55" t="s">
        <v>71</v>
      </c>
      <c r="I10" s="54"/>
      <c r="J10" s="54">
        <f t="shared" si="3"/>
        <v>0</v>
      </c>
      <c r="K10" s="54">
        <f t="shared" ref="K10" si="6">J10+C10</f>
        <v>0</v>
      </c>
      <c r="L10" s="55" t="s">
        <v>71</v>
      </c>
      <c r="M10" s="56" t="str">
        <f t="shared" ref="M10" si="7">IF(K10&lt;=$P$1,"þ","q")</f>
        <v>þ</v>
      </c>
    </row>
    <row r="11" spans="1:17" ht="16.8" x14ac:dyDescent="0.3">
      <c r="A11" s="125" t="s">
        <v>84</v>
      </c>
      <c r="B11" s="59"/>
      <c r="C11" s="60"/>
      <c r="D11" s="54">
        <v>3</v>
      </c>
      <c r="E11" s="55" t="s">
        <v>71</v>
      </c>
      <c r="F11" s="55" t="s">
        <v>71</v>
      </c>
      <c r="G11" s="55" t="s">
        <v>71</v>
      </c>
      <c r="H11" s="55" t="s">
        <v>71</v>
      </c>
      <c r="I11" s="54"/>
      <c r="J11" s="54">
        <f t="shared" si="3"/>
        <v>0</v>
      </c>
      <c r="K11" s="54">
        <f t="shared" ref="K11:K12" si="8">J11+C11</f>
        <v>0</v>
      </c>
      <c r="L11" s="55" t="s">
        <v>71</v>
      </c>
      <c r="M11" s="56" t="str">
        <f t="shared" ref="M11:M12" si="9">IF(K11&lt;=$P$1,"þ","q")</f>
        <v>þ</v>
      </c>
    </row>
    <row r="12" spans="1:17" ht="16.8" x14ac:dyDescent="0.3">
      <c r="A12" s="125" t="s">
        <v>84</v>
      </c>
      <c r="B12" s="59"/>
      <c r="C12" s="60"/>
      <c r="D12" s="54">
        <v>3</v>
      </c>
      <c r="E12" s="55" t="s">
        <v>71</v>
      </c>
      <c r="F12" s="55" t="s">
        <v>71</v>
      </c>
      <c r="G12" s="55" t="s">
        <v>71</v>
      </c>
      <c r="H12" s="55" t="s">
        <v>71</v>
      </c>
      <c r="I12" s="54"/>
      <c r="J12" s="54">
        <f t="shared" si="3"/>
        <v>0</v>
      </c>
      <c r="K12" s="54">
        <f t="shared" si="8"/>
        <v>0</v>
      </c>
      <c r="L12" s="55" t="s">
        <v>71</v>
      </c>
      <c r="M12" s="56" t="str">
        <f t="shared" si="9"/>
        <v>þ</v>
      </c>
    </row>
  </sheetData>
  <sortState xmlns:xlrd2="http://schemas.microsoft.com/office/spreadsheetml/2017/richdata2" ref="A2:M6">
    <sortCondition ref="A2:A6"/>
    <sortCondition ref="C2:C6"/>
  </sortState>
  <conditionalFormatting sqref="L6:M6">
    <cfRule type="cellIs" dxfId="105" priority="544" stopIfTrue="1" operator="equal">
      <formula>"þ"</formula>
    </cfRule>
  </conditionalFormatting>
  <conditionalFormatting sqref="P1">
    <cfRule type="cellIs" dxfId="104" priority="528" operator="equal">
      <formula>0</formula>
    </cfRule>
  </conditionalFormatting>
  <conditionalFormatting sqref="M9">
    <cfRule type="cellIs" dxfId="103" priority="152" stopIfTrue="1" operator="equal">
      <formula>"þ"</formula>
    </cfRule>
  </conditionalFormatting>
  <conditionalFormatting sqref="M9">
    <cfRule type="cellIs" dxfId="102" priority="151" stopIfTrue="1" operator="equal">
      <formula>"þ"</formula>
    </cfRule>
  </conditionalFormatting>
  <conditionalFormatting sqref="K9">
    <cfRule type="cellIs" dxfId="101" priority="150" operator="lessThan">
      <formula>$P$1</formula>
    </cfRule>
  </conditionalFormatting>
  <conditionalFormatting sqref="E9 H9">
    <cfRule type="cellIs" dxfId="100" priority="149" stopIfTrue="1" operator="equal">
      <formula>"þ"</formula>
    </cfRule>
  </conditionalFormatting>
  <conditionalFormatting sqref="E9 H9">
    <cfRule type="cellIs" dxfId="99" priority="148" stopIfTrue="1" operator="equal">
      <formula>"þ"</formula>
    </cfRule>
  </conditionalFormatting>
  <conditionalFormatting sqref="G9">
    <cfRule type="cellIs" dxfId="98" priority="147" stopIfTrue="1" operator="equal">
      <formula>"þ"</formula>
    </cfRule>
  </conditionalFormatting>
  <conditionalFormatting sqref="G9">
    <cfRule type="cellIs" dxfId="97" priority="146" stopIfTrue="1" operator="equal">
      <formula>"þ"</formula>
    </cfRule>
  </conditionalFormatting>
  <conditionalFormatting sqref="M8">
    <cfRule type="cellIs" dxfId="96" priority="145" stopIfTrue="1" operator="equal">
      <formula>"þ"</formula>
    </cfRule>
  </conditionalFormatting>
  <conditionalFormatting sqref="M8">
    <cfRule type="cellIs" dxfId="95" priority="144" stopIfTrue="1" operator="equal">
      <formula>"þ"</formula>
    </cfRule>
  </conditionalFormatting>
  <conditionalFormatting sqref="K8">
    <cfRule type="cellIs" dxfId="94" priority="143" operator="lessThan">
      <formula>$P$1</formula>
    </cfRule>
  </conditionalFormatting>
  <conditionalFormatting sqref="H8 E8">
    <cfRule type="cellIs" dxfId="93" priority="142" stopIfTrue="1" operator="equal">
      <formula>"þ"</formula>
    </cfRule>
  </conditionalFormatting>
  <conditionalFormatting sqref="H8 E8">
    <cfRule type="cellIs" dxfId="92" priority="141" stopIfTrue="1" operator="equal">
      <formula>"þ"</formula>
    </cfRule>
  </conditionalFormatting>
  <conditionalFormatting sqref="G8">
    <cfRule type="cellIs" dxfId="91" priority="140" stopIfTrue="1" operator="equal">
      <formula>"þ"</formula>
    </cfRule>
  </conditionalFormatting>
  <conditionalFormatting sqref="G8">
    <cfRule type="cellIs" dxfId="90" priority="139" stopIfTrue="1" operator="equal">
      <formula>"þ"</formula>
    </cfRule>
  </conditionalFormatting>
  <conditionalFormatting sqref="L8">
    <cfRule type="cellIs" dxfId="89" priority="138" stopIfTrue="1" operator="equal">
      <formula>"þ"</formula>
    </cfRule>
  </conditionalFormatting>
  <conditionalFormatting sqref="F8">
    <cfRule type="cellIs" dxfId="88" priority="137" stopIfTrue="1" operator="equal">
      <formula>"þ"</formula>
    </cfRule>
  </conditionalFormatting>
  <conditionalFormatting sqref="F8">
    <cfRule type="cellIs" dxfId="87" priority="136" stopIfTrue="1" operator="equal">
      <formula>"þ"</formula>
    </cfRule>
  </conditionalFormatting>
  <conditionalFormatting sqref="F9">
    <cfRule type="cellIs" dxfId="86" priority="135" stopIfTrue="1" operator="equal">
      <formula>"þ"</formula>
    </cfRule>
  </conditionalFormatting>
  <conditionalFormatting sqref="F9">
    <cfRule type="cellIs" dxfId="85" priority="134" stopIfTrue="1" operator="equal">
      <formula>"þ"</formula>
    </cfRule>
  </conditionalFormatting>
  <conditionalFormatting sqref="L9">
    <cfRule type="cellIs" dxfId="84" priority="133" stopIfTrue="1" operator="equal">
      <formula>"þ"</formula>
    </cfRule>
  </conditionalFormatting>
  <conditionalFormatting sqref="F8">
    <cfRule type="cellIs" dxfId="83" priority="132" stopIfTrue="1" operator="equal">
      <formula>"þ"</formula>
    </cfRule>
  </conditionalFormatting>
  <conditionalFormatting sqref="F8">
    <cfRule type="cellIs" dxfId="82" priority="131" stopIfTrue="1" operator="equal">
      <formula>"þ"</formula>
    </cfRule>
  </conditionalFormatting>
  <conditionalFormatting sqref="E8">
    <cfRule type="cellIs" dxfId="81" priority="130" stopIfTrue="1" operator="equal">
      <formula>"þ"</formula>
    </cfRule>
  </conditionalFormatting>
  <conditionalFormatting sqref="E8">
    <cfRule type="cellIs" dxfId="80" priority="129" stopIfTrue="1" operator="equal">
      <formula>"þ"</formula>
    </cfRule>
  </conditionalFormatting>
  <conditionalFormatting sqref="M12">
    <cfRule type="cellIs" dxfId="79" priority="128" stopIfTrue="1" operator="equal">
      <formula>"þ"</formula>
    </cfRule>
  </conditionalFormatting>
  <conditionalFormatting sqref="M12">
    <cfRule type="cellIs" dxfId="78" priority="127" stopIfTrue="1" operator="equal">
      <formula>"þ"</formula>
    </cfRule>
  </conditionalFormatting>
  <conditionalFormatting sqref="K12">
    <cfRule type="cellIs" dxfId="77" priority="126" operator="lessThan">
      <formula>$P$1</formula>
    </cfRule>
  </conditionalFormatting>
  <conditionalFormatting sqref="E12 H12">
    <cfRule type="cellIs" dxfId="76" priority="125" stopIfTrue="1" operator="equal">
      <formula>"þ"</formula>
    </cfRule>
  </conditionalFormatting>
  <conditionalFormatting sqref="E12 H12">
    <cfRule type="cellIs" dxfId="75" priority="124" stopIfTrue="1" operator="equal">
      <formula>"þ"</formula>
    </cfRule>
  </conditionalFormatting>
  <conditionalFormatting sqref="G12">
    <cfRule type="cellIs" dxfId="74" priority="123" stopIfTrue="1" operator="equal">
      <formula>"þ"</formula>
    </cfRule>
  </conditionalFormatting>
  <conditionalFormatting sqref="G12">
    <cfRule type="cellIs" dxfId="73" priority="122" stopIfTrue="1" operator="equal">
      <formula>"þ"</formula>
    </cfRule>
  </conditionalFormatting>
  <conditionalFormatting sqref="M11">
    <cfRule type="cellIs" dxfId="72" priority="121" stopIfTrue="1" operator="equal">
      <formula>"þ"</formula>
    </cfRule>
  </conditionalFormatting>
  <conditionalFormatting sqref="M11">
    <cfRule type="cellIs" dxfId="71" priority="120" stopIfTrue="1" operator="equal">
      <formula>"þ"</formula>
    </cfRule>
  </conditionalFormatting>
  <conditionalFormatting sqref="K11">
    <cfRule type="cellIs" dxfId="70" priority="119" operator="lessThan">
      <formula>$P$1</formula>
    </cfRule>
  </conditionalFormatting>
  <conditionalFormatting sqref="H11">
    <cfRule type="cellIs" dxfId="69" priority="118" stopIfTrue="1" operator="equal">
      <formula>"þ"</formula>
    </cfRule>
  </conditionalFormatting>
  <conditionalFormatting sqref="H11">
    <cfRule type="cellIs" dxfId="68" priority="117" stopIfTrue="1" operator="equal">
      <formula>"þ"</formula>
    </cfRule>
  </conditionalFormatting>
  <conditionalFormatting sqref="G11">
    <cfRule type="cellIs" dxfId="67" priority="116" stopIfTrue="1" operator="equal">
      <formula>"þ"</formula>
    </cfRule>
  </conditionalFormatting>
  <conditionalFormatting sqref="G11">
    <cfRule type="cellIs" dxfId="66" priority="115" stopIfTrue="1" operator="equal">
      <formula>"þ"</formula>
    </cfRule>
  </conditionalFormatting>
  <conditionalFormatting sqref="L11">
    <cfRule type="cellIs" dxfId="65" priority="114" stopIfTrue="1" operator="equal">
      <formula>"þ"</formula>
    </cfRule>
  </conditionalFormatting>
  <conditionalFormatting sqref="F12">
    <cfRule type="cellIs" dxfId="64" priority="111" stopIfTrue="1" operator="equal">
      <formula>"þ"</formula>
    </cfRule>
  </conditionalFormatting>
  <conditionalFormatting sqref="F12">
    <cfRule type="cellIs" dxfId="63" priority="110" stopIfTrue="1" operator="equal">
      <formula>"þ"</formula>
    </cfRule>
  </conditionalFormatting>
  <conditionalFormatting sqref="L12">
    <cfRule type="cellIs" dxfId="62" priority="109" stopIfTrue="1" operator="equal">
      <formula>"þ"</formula>
    </cfRule>
  </conditionalFormatting>
  <conditionalFormatting sqref="E11">
    <cfRule type="cellIs" dxfId="61" priority="104" stopIfTrue="1" operator="equal">
      <formula>"þ"</formula>
    </cfRule>
  </conditionalFormatting>
  <conditionalFormatting sqref="E11">
    <cfRule type="cellIs" dxfId="60" priority="103" stopIfTrue="1" operator="equal">
      <formula>"þ"</formula>
    </cfRule>
  </conditionalFormatting>
  <conditionalFormatting sqref="F11">
    <cfRule type="cellIs" dxfId="59" priority="102" stopIfTrue="1" operator="equal">
      <formula>"þ"</formula>
    </cfRule>
  </conditionalFormatting>
  <conditionalFormatting sqref="F11">
    <cfRule type="cellIs" dxfId="58" priority="101" stopIfTrue="1" operator="equal">
      <formula>"þ"</formula>
    </cfRule>
  </conditionalFormatting>
  <conditionalFormatting sqref="M10">
    <cfRule type="cellIs" dxfId="57" priority="100" stopIfTrue="1" operator="equal">
      <formula>"þ"</formula>
    </cfRule>
  </conditionalFormatting>
  <conditionalFormatting sqref="M10">
    <cfRule type="cellIs" dxfId="56" priority="99" stopIfTrue="1" operator="equal">
      <formula>"þ"</formula>
    </cfRule>
  </conditionalFormatting>
  <conditionalFormatting sqref="K10">
    <cfRule type="cellIs" dxfId="55" priority="98" operator="lessThan">
      <formula>$P$1</formula>
    </cfRule>
  </conditionalFormatting>
  <conditionalFormatting sqref="E10 H10">
    <cfRule type="cellIs" dxfId="54" priority="97" stopIfTrue="1" operator="equal">
      <formula>"þ"</formula>
    </cfRule>
  </conditionalFormatting>
  <conditionalFormatting sqref="E10 H10">
    <cfRule type="cellIs" dxfId="53" priority="96" stopIfTrue="1" operator="equal">
      <formula>"þ"</formula>
    </cfRule>
  </conditionalFormatting>
  <conditionalFormatting sqref="G10">
    <cfRule type="cellIs" dxfId="52" priority="95" stopIfTrue="1" operator="equal">
      <formula>"þ"</formula>
    </cfRule>
  </conditionalFormatting>
  <conditionalFormatting sqref="G10">
    <cfRule type="cellIs" dxfId="51" priority="94" stopIfTrue="1" operator="equal">
      <formula>"þ"</formula>
    </cfRule>
  </conditionalFormatting>
  <conditionalFormatting sqref="F10">
    <cfRule type="cellIs" dxfId="50" priority="93" stopIfTrue="1" operator="equal">
      <formula>"þ"</formula>
    </cfRule>
  </conditionalFormatting>
  <conditionalFormatting sqref="F10">
    <cfRule type="cellIs" dxfId="49" priority="92" stopIfTrue="1" operator="equal">
      <formula>"þ"</formula>
    </cfRule>
  </conditionalFormatting>
  <conditionalFormatting sqref="L10">
    <cfRule type="cellIs" dxfId="48" priority="91" stopIfTrue="1" operator="equal">
      <formula>"þ"</formula>
    </cfRule>
  </conditionalFormatting>
  <conditionalFormatting sqref="F10">
    <cfRule type="cellIs" dxfId="47" priority="90" stopIfTrue="1" operator="equal">
      <formula>"þ"</formula>
    </cfRule>
  </conditionalFormatting>
  <conditionalFormatting sqref="F10">
    <cfRule type="cellIs" dxfId="46" priority="89" stopIfTrue="1" operator="equal">
      <formula>"þ"</formula>
    </cfRule>
  </conditionalFormatting>
  <conditionalFormatting sqref="E10">
    <cfRule type="cellIs" dxfId="45" priority="88" stopIfTrue="1" operator="equal">
      <formula>"þ"</formula>
    </cfRule>
  </conditionalFormatting>
  <conditionalFormatting sqref="E10">
    <cfRule type="cellIs" dxfId="44" priority="87" stopIfTrue="1" operator="equal">
      <formula>"þ"</formula>
    </cfRule>
  </conditionalFormatting>
  <conditionalFormatting sqref="M4">
    <cfRule type="cellIs" dxfId="43" priority="40" stopIfTrue="1" operator="equal">
      <formula>"þ"</formula>
    </cfRule>
  </conditionalFormatting>
  <conditionalFormatting sqref="M4">
    <cfRule type="cellIs" dxfId="42" priority="39" stopIfTrue="1" operator="equal">
      <formula>"þ"</formula>
    </cfRule>
  </conditionalFormatting>
  <conditionalFormatting sqref="K4">
    <cfRule type="cellIs" dxfId="41" priority="38" operator="lessThan">
      <formula>$P$1</formula>
    </cfRule>
  </conditionalFormatting>
  <conditionalFormatting sqref="E4 H4">
    <cfRule type="cellIs" dxfId="40" priority="37" stopIfTrue="1" operator="equal">
      <formula>"þ"</formula>
    </cfRule>
  </conditionalFormatting>
  <conditionalFormatting sqref="E4 H4">
    <cfRule type="cellIs" dxfId="39" priority="36" stopIfTrue="1" operator="equal">
      <formula>"þ"</formula>
    </cfRule>
  </conditionalFormatting>
  <conditionalFormatting sqref="G4">
    <cfRule type="cellIs" dxfId="38" priority="35" stopIfTrue="1" operator="equal">
      <formula>"þ"</formula>
    </cfRule>
  </conditionalFormatting>
  <conditionalFormatting sqref="G4">
    <cfRule type="cellIs" dxfId="37" priority="34" stopIfTrue="1" operator="equal">
      <formula>"þ"</formula>
    </cfRule>
  </conditionalFormatting>
  <conditionalFormatting sqref="M2">
    <cfRule type="cellIs" dxfId="36" priority="33" stopIfTrue="1" operator="equal">
      <formula>"þ"</formula>
    </cfRule>
  </conditionalFormatting>
  <conditionalFormatting sqref="M2">
    <cfRule type="cellIs" dxfId="35" priority="32" stopIfTrue="1" operator="equal">
      <formula>"þ"</formula>
    </cfRule>
  </conditionalFormatting>
  <conditionalFormatting sqref="K2">
    <cfRule type="cellIs" dxfId="34" priority="31" operator="lessThan">
      <formula>$P$1</formula>
    </cfRule>
  </conditionalFormatting>
  <conditionalFormatting sqref="H2 E2">
    <cfRule type="cellIs" dxfId="33" priority="30" stopIfTrue="1" operator="equal">
      <formula>"þ"</formula>
    </cfRule>
  </conditionalFormatting>
  <conditionalFormatting sqref="H2 E2">
    <cfRule type="cellIs" dxfId="32" priority="29" stopIfTrue="1" operator="equal">
      <formula>"þ"</formula>
    </cfRule>
  </conditionalFormatting>
  <conditionalFormatting sqref="G2">
    <cfRule type="cellIs" dxfId="31" priority="28" stopIfTrue="1" operator="equal">
      <formula>"þ"</formula>
    </cfRule>
  </conditionalFormatting>
  <conditionalFormatting sqref="G2">
    <cfRule type="cellIs" dxfId="30" priority="27" stopIfTrue="1" operator="equal">
      <formula>"þ"</formula>
    </cfRule>
  </conditionalFormatting>
  <conditionalFormatting sqref="F2">
    <cfRule type="cellIs" dxfId="29" priority="24" stopIfTrue="1" operator="equal">
      <formula>"þ"</formula>
    </cfRule>
  </conditionalFormatting>
  <conditionalFormatting sqref="L2">
    <cfRule type="cellIs" dxfId="28" priority="26" stopIfTrue="1" operator="equal">
      <formula>"þ"</formula>
    </cfRule>
  </conditionalFormatting>
  <conditionalFormatting sqref="F4">
    <cfRule type="cellIs" dxfId="27" priority="23" stopIfTrue="1" operator="equal">
      <formula>"þ"</formula>
    </cfRule>
  </conditionalFormatting>
  <conditionalFormatting sqref="F4">
    <cfRule type="cellIs" dxfId="26" priority="22" stopIfTrue="1" operator="equal">
      <formula>"þ"</formula>
    </cfRule>
  </conditionalFormatting>
  <conditionalFormatting sqref="F2">
    <cfRule type="cellIs" dxfId="25" priority="25" stopIfTrue="1" operator="equal">
      <formula>"þ"</formula>
    </cfRule>
  </conditionalFormatting>
  <conditionalFormatting sqref="L4">
    <cfRule type="cellIs" dxfId="24" priority="21" stopIfTrue="1" operator="equal">
      <formula>"þ"</formula>
    </cfRule>
  </conditionalFormatting>
  <conditionalFormatting sqref="M5">
    <cfRule type="cellIs" dxfId="23" priority="20" stopIfTrue="1" operator="equal">
      <formula>"þ"</formula>
    </cfRule>
  </conditionalFormatting>
  <conditionalFormatting sqref="M5">
    <cfRule type="cellIs" dxfId="22" priority="19" stopIfTrue="1" operator="equal">
      <formula>"þ"</formula>
    </cfRule>
  </conditionalFormatting>
  <conditionalFormatting sqref="E5 H5">
    <cfRule type="cellIs" dxfId="21" priority="17" stopIfTrue="1" operator="equal">
      <formula>"þ"</formula>
    </cfRule>
  </conditionalFormatting>
  <conditionalFormatting sqref="E5 H5">
    <cfRule type="cellIs" dxfId="20" priority="16" stopIfTrue="1" operator="equal">
      <formula>"þ"</formula>
    </cfRule>
  </conditionalFormatting>
  <conditionalFormatting sqref="F5">
    <cfRule type="cellIs" dxfId="19" priority="13" stopIfTrue="1" operator="equal">
      <formula>"þ"</formula>
    </cfRule>
  </conditionalFormatting>
  <conditionalFormatting sqref="K5">
    <cfRule type="cellIs" dxfId="18" priority="18" operator="lessThan">
      <formula>$P$1</formula>
    </cfRule>
  </conditionalFormatting>
  <conditionalFormatting sqref="G5">
    <cfRule type="cellIs" dxfId="17" priority="15" stopIfTrue="1" operator="equal">
      <formula>"þ"</formula>
    </cfRule>
  </conditionalFormatting>
  <conditionalFormatting sqref="G5">
    <cfRule type="cellIs" dxfId="16" priority="14" stopIfTrue="1" operator="equal">
      <formula>"þ"</formula>
    </cfRule>
  </conditionalFormatting>
  <conditionalFormatting sqref="F5">
    <cfRule type="cellIs" dxfId="15" priority="12" stopIfTrue="1" operator="equal">
      <formula>"þ"</formula>
    </cfRule>
  </conditionalFormatting>
  <conditionalFormatting sqref="L5">
    <cfRule type="cellIs" dxfId="14" priority="11" stopIfTrue="1" operator="equal">
      <formula>"þ"</formula>
    </cfRule>
  </conditionalFormatting>
  <conditionalFormatting sqref="F3">
    <cfRule type="cellIs" dxfId="13" priority="2" stopIfTrue="1" operator="equal">
      <formula>"þ"</formula>
    </cfRule>
  </conditionalFormatting>
  <conditionalFormatting sqref="F3">
    <cfRule type="cellIs" dxfId="12" priority="1" stopIfTrue="1" operator="equal">
      <formula>"þ"</formula>
    </cfRule>
  </conditionalFormatting>
  <conditionalFormatting sqref="M3">
    <cfRule type="cellIs" dxfId="11" priority="10" stopIfTrue="1" operator="equal">
      <formula>"þ"</formula>
    </cfRule>
  </conditionalFormatting>
  <conditionalFormatting sqref="M3">
    <cfRule type="cellIs" dxfId="10" priority="9" stopIfTrue="1" operator="equal">
      <formula>"þ"</formula>
    </cfRule>
  </conditionalFormatting>
  <conditionalFormatting sqref="K3">
    <cfRule type="cellIs" dxfId="9" priority="8" operator="lessThan">
      <formula>$P$1</formula>
    </cfRule>
  </conditionalFormatting>
  <conditionalFormatting sqref="H3 E3">
    <cfRule type="cellIs" dxfId="8" priority="7" stopIfTrue="1" operator="equal">
      <formula>"þ"</formula>
    </cfRule>
  </conditionalFormatting>
  <conditionalFormatting sqref="H3 E3">
    <cfRule type="cellIs" dxfId="7" priority="6" stopIfTrue="1" operator="equal">
      <formula>"þ"</formula>
    </cfRule>
  </conditionalFormatting>
  <conditionalFormatting sqref="G3">
    <cfRule type="cellIs" dxfId="6" priority="5" stopIfTrue="1" operator="equal">
      <formula>"þ"</formula>
    </cfRule>
  </conditionalFormatting>
  <conditionalFormatting sqref="G3">
    <cfRule type="cellIs" dxfId="5" priority="4" stopIfTrue="1" operator="equal">
      <formula>"þ"</formula>
    </cfRule>
  </conditionalFormatting>
  <conditionalFormatting sqref="L3">
    <cfRule type="cellIs" dxfId="4" priority="3" stopIfTrue="1" operator="equal">
      <formula>"þ"</formula>
    </cfRule>
  </conditionalFormatting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C3"/>
  <sheetViews>
    <sheetView showGridLines="0" zoomScaleNormal="100" workbookViewId="0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ColWidth="9.69921875" defaultRowHeight="15.6" x14ac:dyDescent="0.3"/>
  <cols>
    <col min="1" max="1" width="11.59765625" style="1" bestFit="1" customWidth="1"/>
    <col min="2" max="2" width="5.59765625" style="1" bestFit="1" customWidth="1"/>
    <col min="3" max="3" width="5" style="1" bestFit="1" customWidth="1"/>
    <col min="4" max="4" width="5.8984375" style="1" bestFit="1" customWidth="1"/>
    <col min="5" max="5" width="3.69921875" style="1" bestFit="1" customWidth="1"/>
    <col min="6" max="6" width="6.09765625" style="1" bestFit="1" customWidth="1"/>
    <col min="7" max="7" width="7.69921875" style="45" customWidth="1"/>
    <col min="8" max="8" width="1.8984375" style="45" bestFit="1" customWidth="1"/>
    <col min="9" max="9" width="6.19921875" style="45" bestFit="1" customWidth="1"/>
    <col min="10" max="10" width="7.296875" style="45" bestFit="1" customWidth="1"/>
    <col min="11" max="11" width="4.296875" style="45" bestFit="1" customWidth="1"/>
    <col min="12" max="12" width="4.796875" style="45" bestFit="1" customWidth="1"/>
    <col min="13" max="13" width="4.69921875" style="45" bestFit="1" customWidth="1"/>
    <col min="14" max="14" width="7.5" style="45" bestFit="1" customWidth="1"/>
    <col min="15" max="15" width="5.3984375" style="45" bestFit="1" customWidth="1"/>
    <col min="16" max="16" width="5" style="45" bestFit="1" customWidth="1"/>
    <col min="17" max="18" width="6.09765625" style="45" bestFit="1" customWidth="1"/>
    <col min="19" max="19" width="4.59765625" style="45" bestFit="1" customWidth="1"/>
    <col min="20" max="20" width="5.796875" style="45" bestFit="1" customWidth="1"/>
    <col min="21" max="21" width="6.69921875" style="45" bestFit="1" customWidth="1"/>
    <col min="22" max="22" width="9" style="45" bestFit="1" customWidth="1"/>
    <col min="23" max="23" width="7.796875" style="45" bestFit="1" customWidth="1"/>
    <col min="24" max="24" width="8.796875" style="45" bestFit="1" customWidth="1"/>
    <col min="25" max="25" width="5.69921875" style="45" bestFit="1" customWidth="1"/>
    <col min="26" max="26" width="7.3984375" style="45" bestFit="1" customWidth="1"/>
    <col min="27" max="27" width="4.3984375" style="45" bestFit="1" customWidth="1"/>
    <col min="28" max="28" width="6.69921875" style="45" hidden="1" customWidth="1"/>
    <col min="29" max="29" width="7.59765625" style="45" bestFit="1" customWidth="1"/>
    <col min="30" max="16384" width="9.69921875" style="45"/>
  </cols>
  <sheetData>
    <row r="1" spans="1:29" s="16" customFormat="1" ht="32.4" thickTop="1" thickBot="1" x14ac:dyDescent="0.35">
      <c r="A1" s="28" t="s">
        <v>0</v>
      </c>
      <c r="B1" s="122" t="s">
        <v>83</v>
      </c>
      <c r="C1" s="46" t="s">
        <v>35</v>
      </c>
      <c r="D1" s="47" t="s">
        <v>34</v>
      </c>
      <c r="E1" s="48" t="s">
        <v>36</v>
      </c>
      <c r="F1" s="41" t="s">
        <v>56</v>
      </c>
      <c r="G1" s="39" t="s">
        <v>37</v>
      </c>
      <c r="H1" s="40"/>
      <c r="I1" s="27" t="s">
        <v>38</v>
      </c>
      <c r="J1" s="15" t="s">
        <v>39</v>
      </c>
      <c r="K1" s="17" t="s">
        <v>40</v>
      </c>
      <c r="L1" s="18" t="s">
        <v>41</v>
      </c>
      <c r="M1" s="19" t="s">
        <v>42</v>
      </c>
      <c r="N1" s="20" t="s">
        <v>43</v>
      </c>
      <c r="O1" s="22" t="s">
        <v>44</v>
      </c>
      <c r="P1" s="23" t="s">
        <v>60</v>
      </c>
      <c r="Q1" s="49" t="s">
        <v>57</v>
      </c>
      <c r="R1" s="24" t="s">
        <v>45</v>
      </c>
      <c r="S1" s="25" t="s">
        <v>46</v>
      </c>
      <c r="T1" s="26" t="s">
        <v>58</v>
      </c>
      <c r="U1" s="21" t="s">
        <v>61</v>
      </c>
      <c r="V1" s="29" t="s">
        <v>47</v>
      </c>
      <c r="W1" s="30" t="s">
        <v>48</v>
      </c>
      <c r="X1" s="33" t="s">
        <v>49</v>
      </c>
      <c r="Y1" s="50" t="s">
        <v>59</v>
      </c>
      <c r="Z1" s="34" t="s">
        <v>50</v>
      </c>
      <c r="AA1" s="32" t="s">
        <v>51</v>
      </c>
      <c r="AB1" s="30" t="s">
        <v>52</v>
      </c>
      <c r="AC1" s="31" t="s">
        <v>53</v>
      </c>
    </row>
    <row r="2" spans="1:29" ht="18.600000000000001" thickTop="1" x14ac:dyDescent="0.3">
      <c r="A2" s="84" t="s">
        <v>86</v>
      </c>
      <c r="B2" s="123">
        <v>1</v>
      </c>
      <c r="C2" s="80">
        <v>14</v>
      </c>
      <c r="D2" s="99">
        <f>15</f>
        <v>15</v>
      </c>
      <c r="E2" s="85">
        <f>18</f>
        <v>18</v>
      </c>
      <c r="F2" s="86">
        <v>0</v>
      </c>
      <c r="G2" s="113" t="s">
        <v>54</v>
      </c>
      <c r="H2" s="87">
        <v>0</v>
      </c>
      <c r="I2" s="88"/>
      <c r="J2" s="89"/>
      <c r="K2" s="90"/>
      <c r="L2" s="119"/>
      <c r="M2" s="121"/>
      <c r="N2" s="115"/>
      <c r="O2" s="91"/>
      <c r="P2" s="92"/>
      <c r="Q2" s="120" t="s">
        <v>81</v>
      </c>
      <c r="R2" s="129" t="s">
        <v>81</v>
      </c>
      <c r="S2" s="93"/>
      <c r="T2" s="94"/>
      <c r="U2" s="95"/>
      <c r="V2" s="81"/>
      <c r="W2" s="82">
        <f t="shared" ref="W2" si="0">SUM(I2:V2)</f>
        <v>0</v>
      </c>
      <c r="X2" s="96"/>
      <c r="Y2" s="97"/>
      <c r="Z2" s="98"/>
      <c r="AA2" s="83">
        <v>25</v>
      </c>
      <c r="AB2" s="54">
        <f t="shared" ref="AB2" si="1">SUM(Z2:AA2)-(W2+X2)</f>
        <v>25</v>
      </c>
      <c r="AC2" s="114">
        <f t="shared" ref="AC2" si="2">SMALL(AA2:AB2,1)+Y2</f>
        <v>25</v>
      </c>
    </row>
    <row r="3" spans="1:29" x14ac:dyDescent="0.3">
      <c r="A3" s="126" t="s">
        <v>84</v>
      </c>
      <c r="B3" s="127">
        <v>2</v>
      </c>
      <c r="C3" s="80">
        <v>12</v>
      </c>
      <c r="D3" s="99">
        <v>17</v>
      </c>
      <c r="E3" s="85">
        <v>19</v>
      </c>
      <c r="F3" s="86">
        <v>0</v>
      </c>
      <c r="G3" s="113" t="s">
        <v>54</v>
      </c>
      <c r="H3" s="87">
        <v>0</v>
      </c>
      <c r="I3" s="88"/>
      <c r="J3" s="89"/>
      <c r="K3" s="90"/>
      <c r="L3" s="119"/>
      <c r="M3" s="121"/>
      <c r="N3" s="115"/>
      <c r="O3" s="91"/>
      <c r="P3" s="92"/>
      <c r="Q3" s="120" t="s">
        <v>81</v>
      </c>
      <c r="R3" s="100"/>
      <c r="S3" s="93"/>
      <c r="T3" s="94"/>
      <c r="U3" s="95"/>
      <c r="V3" s="81"/>
      <c r="W3" s="82">
        <f t="shared" ref="W3" si="3">SUM(I3:V3)</f>
        <v>0</v>
      </c>
      <c r="X3" s="96"/>
      <c r="Y3" s="97"/>
      <c r="Z3" s="98"/>
      <c r="AA3" s="83">
        <v>38</v>
      </c>
      <c r="AB3" s="54">
        <f t="shared" ref="AB3" si="4">SUM(Z3:AA3)-(W3+X3)</f>
        <v>38</v>
      </c>
      <c r="AC3" s="114">
        <f t="shared" ref="AC3" si="5">SMALL(AA3:AB3,1)+Y3</f>
        <v>38</v>
      </c>
    </row>
  </sheetData>
  <sortState xmlns:xlrd2="http://schemas.microsoft.com/office/spreadsheetml/2017/richdata2" ref="A2:AC2">
    <sortCondition ref="A2"/>
  </sortState>
  <conditionalFormatting sqref="AC3">
    <cfRule type="cellIs" dxfId="3" priority="137" stopIfTrue="1" operator="lessThan">
      <formula>0.5</formula>
    </cfRule>
    <cfRule type="cellIs" dxfId="2" priority="138" operator="lessThan">
      <formula>0.5*AA3</formula>
    </cfRule>
  </conditionalFormatting>
  <conditionalFormatting sqref="AC2">
    <cfRule type="cellIs" dxfId="1" priority="1" stopIfTrue="1" operator="lessThan">
      <formula>0.5</formula>
    </cfRule>
    <cfRule type="cellIs" dxfId="0" priority="2" operator="lessThan">
      <formula>0.5*AA2</formula>
    </cfRule>
  </conditionalFormatting>
  <pageMargins left="0.7" right="0.7" top="0.75" bottom="0.75" header="0.3" footer="0.3"/>
  <pageSetup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34"/>
  <sheetViews>
    <sheetView showGridLines="0" zoomScaleNormal="100" workbookViewId="0"/>
  </sheetViews>
  <sheetFormatPr defaultColWidth="9" defaultRowHeight="15.6" x14ac:dyDescent="0.3"/>
  <cols>
    <col min="1" max="1" width="1.8984375" style="5" customWidth="1"/>
    <col min="2" max="2" width="8.59765625" style="1" bestFit="1" customWidth="1"/>
    <col min="3" max="3" width="3.8984375" style="5" customWidth="1"/>
    <col min="4" max="8" width="3.8984375" style="5" bestFit="1" customWidth="1"/>
    <col min="9" max="14" width="8.69921875" style="5" customWidth="1"/>
    <col min="15" max="16384" width="9" style="5"/>
  </cols>
  <sheetData>
    <row r="1" spans="1:16" s="1" customFormat="1" ht="16.8" thickTop="1" thickBot="1" x14ac:dyDescent="0.35">
      <c r="A1" s="5"/>
      <c r="B1" s="2"/>
      <c r="C1" s="3" t="s">
        <v>7</v>
      </c>
      <c r="D1" s="3" t="s">
        <v>8</v>
      </c>
      <c r="E1" s="3" t="s">
        <v>9</v>
      </c>
      <c r="F1" s="3" t="s">
        <v>10</v>
      </c>
      <c r="G1" s="3" t="s">
        <v>11</v>
      </c>
      <c r="H1" s="4" t="s">
        <v>12</v>
      </c>
    </row>
    <row r="2" spans="1:16" x14ac:dyDescent="0.3">
      <c r="B2" s="6" t="s">
        <v>13</v>
      </c>
      <c r="C2" s="7">
        <f ca="1">RANDBETWEEN(1,3)</f>
        <v>2</v>
      </c>
      <c r="D2" s="7">
        <f ca="1">RANDBETWEEN(1,3)+RANDBETWEEN(1,3)</f>
        <v>4</v>
      </c>
      <c r="E2" s="7">
        <f ca="1">RANDBETWEEN(1,3)+RANDBETWEEN(1,3)+RANDBETWEEN(1,3)</f>
        <v>6</v>
      </c>
      <c r="F2" s="7">
        <f ca="1">RANDBETWEEN(1,3)+RANDBETWEEN(1,3)+RANDBETWEEN(1,3)+RANDBETWEEN(1,3)</f>
        <v>7</v>
      </c>
      <c r="G2" s="7">
        <f ca="1">RANDBETWEEN(1,3)+RANDBETWEEN(1,3)+RANDBETWEEN(1,3)+RANDBETWEEN(1,3)+RANDBETWEEN(1,3)</f>
        <v>12</v>
      </c>
      <c r="H2" s="8">
        <f ca="1">RANDBETWEEN(1,3)+RANDBETWEEN(1,3)+RANDBETWEEN(1,3)+RANDBETWEEN(1,3)+RANDBETWEEN(1,3)+RANDBETWEEN(1,3)</f>
        <v>16</v>
      </c>
      <c r="L2" s="1"/>
      <c r="M2" s="1"/>
      <c r="N2" s="1"/>
      <c r="O2" s="1"/>
      <c r="P2" s="1"/>
    </row>
    <row r="3" spans="1:16" x14ac:dyDescent="0.3">
      <c r="B3" s="9" t="s">
        <v>14</v>
      </c>
      <c r="C3" s="10">
        <f ca="1">RANDBETWEEN(1,4)</f>
        <v>2</v>
      </c>
      <c r="D3" s="10">
        <f ca="1">RANDBETWEEN(1,4)+RANDBETWEEN(1,4)</f>
        <v>5</v>
      </c>
      <c r="E3" s="10">
        <f ca="1">RANDBETWEEN(1,4)+RANDBETWEEN(1,4)+RANDBETWEEN(1,4)</f>
        <v>10</v>
      </c>
      <c r="F3" s="10">
        <f ca="1">RANDBETWEEN(1,4)+RANDBETWEEN(1,4)+RANDBETWEEN(1,4)+RANDBETWEEN(1,4)</f>
        <v>12</v>
      </c>
      <c r="G3" s="10">
        <f ca="1">RANDBETWEEN(1,4)+RANDBETWEEN(1,4)+RANDBETWEEN(1,4)+RANDBETWEEN(1,4)+RANDBETWEEN(1,4)</f>
        <v>12</v>
      </c>
      <c r="H3" s="11">
        <f ca="1">RANDBETWEEN(1,4)+RANDBETWEEN(1,4)+RANDBETWEEN(1,4)+RANDBETWEEN(1,4)+RANDBETWEEN(1,4)+RANDBETWEEN(1,4)</f>
        <v>13</v>
      </c>
      <c r="L3" s="1"/>
      <c r="M3" s="1"/>
      <c r="N3" s="1"/>
      <c r="O3" s="1"/>
      <c r="P3" s="1"/>
    </row>
    <row r="4" spans="1:16" x14ac:dyDescent="0.3">
      <c r="B4" s="9" t="s">
        <v>15</v>
      </c>
      <c r="C4" s="10">
        <f ca="1">RANDBETWEEN(1,6)</f>
        <v>4</v>
      </c>
      <c r="D4" s="10">
        <f ca="1">RANDBETWEEN(1,6)+RANDBETWEEN(1,6)</f>
        <v>12</v>
      </c>
      <c r="E4" s="10">
        <f ca="1">RANDBETWEEN(1,6)+RANDBETWEEN(1,6)+RANDBETWEEN(1,6)</f>
        <v>11</v>
      </c>
      <c r="F4" s="10">
        <f ca="1">RANDBETWEEN(1,6)+RANDBETWEEN(1,6)+RANDBETWEEN(1,6)+RANDBETWEEN(1,6)</f>
        <v>18</v>
      </c>
      <c r="G4" s="10">
        <f ca="1">RANDBETWEEN(1,6)+RANDBETWEEN(1,6)+RANDBETWEEN(1,6)+RANDBETWEEN(1,6)+RANDBETWEEN(1,6)</f>
        <v>17</v>
      </c>
      <c r="H4" s="11">
        <f ca="1">RANDBETWEEN(1,6)+RANDBETWEEN(1,6)+RANDBETWEEN(1,6)+RANDBETWEEN(1,6)+RANDBETWEEN(1,6)+RANDBETWEEN(1,6)</f>
        <v>28</v>
      </c>
      <c r="L4" s="1"/>
      <c r="M4" s="1"/>
      <c r="N4" s="1"/>
      <c r="O4" s="1"/>
      <c r="P4" s="1"/>
    </row>
    <row r="5" spans="1:16" x14ac:dyDescent="0.3">
      <c r="B5" s="9" t="s">
        <v>16</v>
      </c>
      <c r="C5" s="10">
        <f ca="1">RANDBETWEEN(1,8)</f>
        <v>5</v>
      </c>
      <c r="D5" s="10">
        <f ca="1">RANDBETWEEN(1,8)+RANDBETWEEN(1,8)</f>
        <v>9</v>
      </c>
      <c r="E5" s="10">
        <f ca="1">RANDBETWEEN(1,8)+RANDBETWEEN(1,8)+RANDBETWEEN(1,8)</f>
        <v>15</v>
      </c>
      <c r="F5" s="10">
        <f ca="1">RANDBETWEEN(1,8)+RANDBETWEEN(1,8)+RANDBETWEEN(1,8)+RANDBETWEEN(1,8)</f>
        <v>14</v>
      </c>
      <c r="G5" s="10">
        <f ca="1">RANDBETWEEN(1,8)+RANDBETWEEN(1,8)+RANDBETWEEN(1,8)+RANDBETWEEN(1,8)+RANDBETWEEN(1,8)</f>
        <v>16</v>
      </c>
      <c r="H5" s="11">
        <f ca="1">RANDBETWEEN(1,8)+RANDBETWEEN(1,8)+RANDBETWEEN(1,8)+RANDBETWEEN(1,8)+RANDBETWEEN(1,8)+RANDBETWEEN(1,8)</f>
        <v>26</v>
      </c>
      <c r="L5" s="1"/>
      <c r="M5" s="1"/>
      <c r="N5" s="1"/>
      <c r="O5" s="1"/>
      <c r="P5" s="1"/>
    </row>
    <row r="6" spans="1:16" x14ac:dyDescent="0.3">
      <c r="B6" s="9" t="s">
        <v>17</v>
      </c>
      <c r="C6" s="10">
        <f ca="1">RANDBETWEEN(1,10)</f>
        <v>6</v>
      </c>
      <c r="D6" s="10">
        <f ca="1">RANDBETWEEN(1,10)+RANDBETWEEN(1,10)</f>
        <v>17</v>
      </c>
      <c r="E6" s="10">
        <f ca="1">RANDBETWEEN(1,10)+RANDBETWEEN(1,10)+RANDBETWEEN(1,10)</f>
        <v>15</v>
      </c>
      <c r="F6" s="10">
        <f ca="1">RANDBETWEEN(1,10)+RANDBETWEEN(1,10)+RANDBETWEEN(1,10)+RANDBETWEEN(1,10)</f>
        <v>16</v>
      </c>
      <c r="G6" s="10">
        <f ca="1">RANDBETWEEN(1,10)+RANDBETWEEN(1,10)+RANDBETWEEN(1,10)+RANDBETWEEN(1,10)+RANDBETWEEN(1,10)</f>
        <v>27</v>
      </c>
      <c r="H6" s="11">
        <f ca="1">RANDBETWEEN(1,10)+RANDBETWEEN(1,10)+RANDBETWEEN(1,10)+RANDBETWEEN(1,10)+RANDBETWEEN(1,10)+RANDBETWEEN(1,10)</f>
        <v>38</v>
      </c>
      <c r="L6" s="1"/>
      <c r="M6" s="1"/>
      <c r="N6" s="1"/>
      <c r="O6" s="1"/>
      <c r="P6" s="1"/>
    </row>
    <row r="7" spans="1:16" x14ac:dyDescent="0.3">
      <c r="B7" s="9" t="s">
        <v>18</v>
      </c>
      <c r="C7" s="10">
        <f ca="1">RANDBETWEEN(1,12)</f>
        <v>5</v>
      </c>
      <c r="D7" s="10">
        <f ca="1">RANDBETWEEN(1,12)+RANDBETWEEN(1,12)</f>
        <v>11</v>
      </c>
      <c r="E7" s="10">
        <f ca="1">RANDBETWEEN(1,12)+RANDBETWEEN(1,12)+RANDBETWEEN(1,12)</f>
        <v>7</v>
      </c>
      <c r="F7" s="10">
        <f ca="1">RANDBETWEEN(1,12)+RANDBETWEEN(1,12)+RANDBETWEEN(1,12)+RANDBETWEEN(1,12)</f>
        <v>20</v>
      </c>
      <c r="G7" s="10">
        <f ca="1">RANDBETWEEN(1,12)+RANDBETWEEN(1,12)+RANDBETWEEN(1,12)+RANDBETWEEN(1,12)+RANDBETWEEN(1,12)</f>
        <v>39</v>
      </c>
      <c r="H7" s="11">
        <f ca="1">RANDBETWEEN(1,12)+RANDBETWEEN(1,12)+RANDBETWEEN(1,12)+RANDBETWEEN(1,12)+RANDBETWEEN(1,12)+RANDBETWEEN(1,12)</f>
        <v>26</v>
      </c>
      <c r="L7" s="1"/>
      <c r="M7" s="1"/>
      <c r="N7" s="1"/>
      <c r="O7" s="1"/>
      <c r="P7" s="1"/>
    </row>
    <row r="8" spans="1:16" x14ac:dyDescent="0.3">
      <c r="B8" s="9" t="s">
        <v>19</v>
      </c>
      <c r="C8" s="10">
        <f ca="1">RANDBETWEEN(1,20)</f>
        <v>2</v>
      </c>
      <c r="D8" s="10">
        <f ca="1">RANDBETWEEN(1,20)+RANDBETWEEN(1,20)</f>
        <v>25</v>
      </c>
      <c r="E8" s="10">
        <f ca="1">RANDBETWEEN(1,20)+RANDBETWEEN(1,20)+RANDBETWEEN(1,20)</f>
        <v>27</v>
      </c>
      <c r="F8" s="10">
        <f ca="1">RANDBETWEEN(1,20)+RANDBETWEEN(1,20)+RANDBETWEEN(1,20)+RANDBETWEEN(1,20)</f>
        <v>14</v>
      </c>
      <c r="G8" s="10">
        <f ca="1">RANDBETWEEN(1,20)+RANDBETWEEN(1,20)+RANDBETWEEN(1,20)+RANDBETWEEN(1,20)+RANDBETWEEN(1,20)</f>
        <v>45</v>
      </c>
      <c r="H8" s="11">
        <f ca="1">RANDBETWEEN(1,20)+RANDBETWEEN(1,20)+RANDBETWEEN(1,20)+RANDBETWEEN(1,20)+RANDBETWEEN(1,20)+RANDBETWEEN(1,20)</f>
        <v>41</v>
      </c>
      <c r="L8" s="1"/>
      <c r="M8" s="1"/>
      <c r="N8" s="1"/>
      <c r="O8" s="1"/>
      <c r="P8" s="1"/>
    </row>
    <row r="9" spans="1:16" ht="16.2" thickBot="1" x14ac:dyDescent="0.35">
      <c r="B9" s="12" t="s">
        <v>20</v>
      </c>
      <c r="C9" s="13">
        <f ca="1">RANDBETWEEN(1,100)</f>
        <v>50</v>
      </c>
      <c r="D9" s="13">
        <f ca="1">RANDBETWEEN(1,100)+RANDBETWEEN(1,100)</f>
        <v>135</v>
      </c>
      <c r="E9" s="13">
        <f ca="1">RANDBETWEEN(1,100)+RANDBETWEEN(1,100)+RANDBETWEEN(1,100)</f>
        <v>214</v>
      </c>
      <c r="F9" s="13">
        <f ca="1">RANDBETWEEN(1,100)+RANDBETWEEN(1,100)+RANDBETWEEN(1,100)+RANDBETWEEN(1,100)</f>
        <v>182</v>
      </c>
      <c r="G9" s="13">
        <f ca="1">RANDBETWEEN(1,100)+RANDBETWEEN(1,100)+RANDBETWEEN(1,100)+RANDBETWEEN(1,100)+RANDBETWEEN(1,100)</f>
        <v>199</v>
      </c>
      <c r="H9" s="14">
        <f ca="1">RANDBETWEEN(1,100)+RANDBETWEEN(1,100)+RANDBETWEEN(1,100)+RANDBETWEEN(1,100)+RANDBETWEEN(1,100)+RANDBETWEEN(1,100)</f>
        <v>282</v>
      </c>
      <c r="L9" s="1"/>
      <c r="M9" s="1"/>
      <c r="N9" s="1"/>
      <c r="O9" s="1"/>
      <c r="P9" s="1"/>
    </row>
    <row r="10" spans="1:16" ht="16.2" thickTop="1" x14ac:dyDescent="0.3">
      <c r="A10" s="1"/>
      <c r="C10" s="1"/>
      <c r="D10" s="1"/>
      <c r="E10" s="1"/>
      <c r="F10" s="1"/>
    </row>
    <row r="11" spans="1:16" x14ac:dyDescent="0.3">
      <c r="A11" s="1"/>
      <c r="C11" s="1"/>
      <c r="D11" s="1"/>
      <c r="E11" s="1"/>
      <c r="F11" s="1"/>
    </row>
    <row r="12" spans="1:16" x14ac:dyDescent="0.3">
      <c r="A12" s="1"/>
      <c r="C12" s="1"/>
      <c r="D12" s="1"/>
      <c r="E12" s="1"/>
      <c r="F12" s="1"/>
    </row>
    <row r="13" spans="1:16" x14ac:dyDescent="0.3">
      <c r="A13" s="1"/>
      <c r="C13" s="1"/>
      <c r="D13" s="1"/>
      <c r="E13" s="1"/>
      <c r="F13" s="1"/>
    </row>
    <row r="14" spans="1:16" x14ac:dyDescent="0.3">
      <c r="A14" s="1"/>
      <c r="C14" s="1"/>
      <c r="D14" s="1"/>
      <c r="E14" s="1"/>
      <c r="F14" s="1"/>
    </row>
    <row r="15" spans="1:16" x14ac:dyDescent="0.3">
      <c r="A15" s="1"/>
      <c r="C15" s="1"/>
      <c r="D15" s="1"/>
      <c r="E15" s="1"/>
      <c r="F15" s="1"/>
    </row>
    <row r="16" spans="1:16" x14ac:dyDescent="0.3">
      <c r="A16" s="1"/>
      <c r="C16" s="1"/>
      <c r="D16" s="1"/>
      <c r="E16" s="1"/>
      <c r="F16" s="1"/>
    </row>
    <row r="17" spans="1:22" x14ac:dyDescent="0.3">
      <c r="A17" s="1"/>
      <c r="C17" s="1"/>
      <c r="D17" s="1"/>
      <c r="E17" s="1"/>
      <c r="F17" s="1"/>
    </row>
    <row r="18" spans="1:22" x14ac:dyDescent="0.3">
      <c r="A18" s="1"/>
      <c r="C18" s="1"/>
      <c r="D18" s="1"/>
      <c r="E18" s="1"/>
      <c r="F18" s="1"/>
    </row>
    <row r="19" spans="1:22" x14ac:dyDescent="0.3">
      <c r="A19" s="1"/>
      <c r="C19" s="1"/>
      <c r="D19" s="1"/>
      <c r="E19" s="1"/>
      <c r="F19" s="1"/>
    </row>
    <row r="20" spans="1:22" x14ac:dyDescent="0.3">
      <c r="A20" s="1"/>
      <c r="C20" s="1"/>
      <c r="D20" s="1"/>
      <c r="E20" s="1"/>
      <c r="F20" s="1"/>
    </row>
    <row r="21" spans="1:22" x14ac:dyDescent="0.3">
      <c r="A21" s="1"/>
      <c r="C21" s="1"/>
      <c r="D21" s="1"/>
      <c r="E21" s="1"/>
      <c r="F21" s="1"/>
    </row>
    <row r="22" spans="1:22" x14ac:dyDescent="0.3">
      <c r="A22" s="1"/>
      <c r="C22" s="1"/>
      <c r="D22" s="1"/>
      <c r="E22" s="1"/>
      <c r="F22" s="1"/>
    </row>
    <row r="23" spans="1:22" x14ac:dyDescent="0.3">
      <c r="A23" s="1"/>
      <c r="C23" s="1"/>
      <c r="D23" s="1"/>
      <c r="E23" s="1"/>
      <c r="F23" s="1"/>
    </row>
    <row r="24" spans="1:22" x14ac:dyDescent="0.3">
      <c r="A24" s="1"/>
      <c r="C24" s="1"/>
      <c r="D24" s="1"/>
      <c r="E24" s="1"/>
      <c r="F24" s="1"/>
    </row>
    <row r="25" spans="1:22" x14ac:dyDescent="0.3">
      <c r="A25" s="1"/>
      <c r="C25" s="1"/>
      <c r="D25" s="1"/>
      <c r="E25" s="1"/>
      <c r="F25" s="1"/>
    </row>
    <row r="26" spans="1:22" x14ac:dyDescent="0.3">
      <c r="A26" s="1"/>
      <c r="C26" s="1"/>
      <c r="D26" s="1"/>
      <c r="E26" s="1"/>
      <c r="F26" s="1"/>
    </row>
    <row r="27" spans="1:22" x14ac:dyDescent="0.3">
      <c r="A27" s="1"/>
      <c r="C27" s="1"/>
      <c r="D27" s="1"/>
      <c r="E27" s="1"/>
      <c r="F27" s="1"/>
      <c r="T27" s="51"/>
      <c r="U27" s="51"/>
      <c r="V27" s="51"/>
    </row>
    <row r="28" spans="1:22" x14ac:dyDescent="0.3">
      <c r="A28" s="1"/>
      <c r="C28" s="1"/>
      <c r="D28" s="1"/>
      <c r="E28" s="1"/>
      <c r="F28" s="1"/>
      <c r="T28" s="51"/>
      <c r="U28" s="51"/>
      <c r="V28" s="51"/>
    </row>
    <row r="29" spans="1:22" x14ac:dyDescent="0.3">
      <c r="A29" s="1"/>
      <c r="C29" s="1"/>
      <c r="D29" s="1"/>
      <c r="E29" s="1"/>
      <c r="F29" s="1"/>
      <c r="Q29" s="51"/>
      <c r="R29" s="51"/>
      <c r="S29" s="51"/>
      <c r="T29" s="51"/>
      <c r="U29" s="51"/>
      <c r="V29" s="51"/>
    </row>
    <row r="30" spans="1:22" x14ac:dyDescent="0.3">
      <c r="A30" s="1"/>
      <c r="C30" s="1"/>
      <c r="D30" s="1"/>
      <c r="E30" s="1"/>
      <c r="F30" s="1"/>
    </row>
    <row r="31" spans="1:22" x14ac:dyDescent="0.3">
      <c r="C31" s="1"/>
      <c r="D31" s="1"/>
      <c r="E31" s="1"/>
      <c r="F31" s="1"/>
      <c r="G31" s="1"/>
    </row>
    <row r="32" spans="1:22" x14ac:dyDescent="0.3">
      <c r="C32" s="1"/>
      <c r="D32" s="1"/>
      <c r="E32" s="1"/>
      <c r="F32" s="1"/>
      <c r="G32" s="1"/>
    </row>
    <row r="33" spans="3:7" x14ac:dyDescent="0.3">
      <c r="C33" s="1"/>
      <c r="D33" s="1"/>
      <c r="E33" s="1"/>
      <c r="F33" s="1"/>
      <c r="G33" s="1"/>
    </row>
    <row r="34" spans="3:7" x14ac:dyDescent="0.3">
      <c r="C34" s="1"/>
      <c r="D34" s="1"/>
      <c r="E34" s="1"/>
      <c r="F34" s="1"/>
      <c r="G34" s="1"/>
    </row>
  </sheetData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Initiative</vt:lpstr>
      <vt:lpstr>Spells</vt:lpstr>
      <vt:lpstr>hps</vt:lpstr>
      <vt:lpstr>Rolls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D&amp;D Scoreboard</dc:title>
  <dc:creator>Alexis Álvarez</dc:creator>
  <cp:lastModifiedBy>Alexis Álvarez</cp:lastModifiedBy>
  <cp:lastPrinted>2019-06-03T13:59:34Z</cp:lastPrinted>
  <dcterms:created xsi:type="dcterms:W3CDTF">2014-01-30T16:13:23Z</dcterms:created>
  <dcterms:modified xsi:type="dcterms:W3CDTF">2021-11-14T19:40:00Z</dcterms:modified>
</cp:coreProperties>
</file>