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drawings/drawing5.xml" ContentType="application/vnd.openxmlformats-officedocument.drawing+xml"/>
  <Override PartName="/xl/comments4.xml" ContentType="application/vnd.openxmlformats-officedocument.spreadsheetml.comments+xml"/>
  <Override PartName="/xl/drawings/drawing6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A\Jue\FoL\Used\Battle Tallies\"/>
    </mc:Choice>
  </mc:AlternateContent>
  <xr:revisionPtr revIDLastSave="0" documentId="13_ncr:1_{F63182A2-EA8F-4D4F-8B37-D4EAA891CCA8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Initiative" sheetId="1" r:id="rId1"/>
    <sheet name="Spells" sheetId="10" r:id="rId2"/>
    <sheet name="Dread" sheetId="12" r:id="rId3"/>
    <sheet name="Velsharoon" sheetId="13" r:id="rId4"/>
    <sheet name="Bard" sheetId="11" r:id="rId5"/>
    <sheet name="Attacks" sheetId="9" r:id="rId6"/>
    <sheet name="Saves" sheetId="7" r:id="rId7"/>
    <sheet name="hps" sheetId="5" r:id="rId8"/>
    <sheet name="Rolls" sheetId="4" r:id="rId9"/>
  </sheets>
  <externalReferences>
    <externalReference r:id="rId10"/>
  </externalReferences>
  <definedNames>
    <definedName name="NoShade">'[1]Spell Sheet'!$FH$1</definedName>
    <definedName name="_xlnm.Print_Area" localSheetId="4">Bard!$A$1:$I$3</definedName>
    <definedName name="_xlnm.Print_Area" localSheetId="2">Dread!$A$1:$I$6</definedName>
    <definedName name="_xlnm.Print_Area" localSheetId="3">Velsharoon!$A$1:$J$2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42" i="10" l="1"/>
  <c r="K42" i="10" s="1"/>
  <c r="M42" i="10" s="1"/>
  <c r="D23" i="7"/>
  <c r="E23" i="7" s="1"/>
  <c r="D22" i="7"/>
  <c r="E22" i="7" s="1"/>
  <c r="D21" i="7"/>
  <c r="E21" i="7" s="1"/>
  <c r="D20" i="7" l="1"/>
  <c r="E20" i="7" s="1"/>
  <c r="D19" i="7"/>
  <c r="E19" i="7" s="1"/>
  <c r="D18" i="7" l="1"/>
  <c r="E18" i="7" s="1"/>
  <c r="J41" i="10" l="1"/>
  <c r="K41" i="10" s="1"/>
  <c r="M41" i="10" s="1"/>
  <c r="K4" i="9" l="1"/>
  <c r="N4" i="9" s="1"/>
  <c r="J4" i="9"/>
  <c r="K15" i="9"/>
  <c r="N15" i="9" s="1"/>
  <c r="J15" i="9"/>
  <c r="E15" i="9"/>
  <c r="L4" i="9" l="1"/>
  <c r="L15" i="9"/>
  <c r="J40" i="10"/>
  <c r="K40" i="10" s="1"/>
  <c r="M40" i="10" s="1"/>
  <c r="J39" i="10" l="1"/>
  <c r="K39" i="10" s="1"/>
  <c r="M39" i="10" s="1"/>
  <c r="J34" i="10" l="1"/>
  <c r="K34" i="10" s="1"/>
  <c r="M34" i="10" s="1"/>
  <c r="J44" i="10" l="1"/>
  <c r="K44" i="10" s="1"/>
  <c r="M44" i="10" s="1"/>
  <c r="J38" i="10" l="1"/>
  <c r="K38" i="10" s="1"/>
  <c r="M38" i="10" s="1"/>
  <c r="J33" i="10" l="1"/>
  <c r="K33" i="10" s="1"/>
  <c r="M33" i="10" s="1"/>
  <c r="K16" i="9" l="1"/>
  <c r="N16" i="9" s="1"/>
  <c r="J16" i="9"/>
  <c r="E16" i="9"/>
  <c r="L16" i="9" l="1"/>
  <c r="D17" i="7"/>
  <c r="E17" i="7" s="1"/>
  <c r="D11" i="1" l="1"/>
  <c r="D10" i="1"/>
  <c r="D9" i="1"/>
  <c r="D8" i="1"/>
  <c r="D7" i="1"/>
  <c r="D6" i="1"/>
  <c r="D5" i="1"/>
  <c r="D4" i="1"/>
  <c r="D3" i="1"/>
  <c r="D2" i="1"/>
  <c r="E7" i="1" l="1"/>
  <c r="D13" i="1"/>
  <c r="C15" i="7"/>
  <c r="E18" i="9"/>
  <c r="E17" i="9"/>
  <c r="E14" i="9"/>
  <c r="C13" i="7" l="1"/>
  <c r="C12" i="7"/>
  <c r="C11" i="7"/>
  <c r="C10" i="7"/>
  <c r="C9" i="7"/>
  <c r="C8" i="7"/>
  <c r="C7" i="7"/>
  <c r="C6" i="7"/>
  <c r="C5" i="7"/>
  <c r="C4" i="7"/>
  <c r="C3" i="7"/>
  <c r="C2" i="7"/>
  <c r="D16" i="7"/>
  <c r="E16" i="7" s="1"/>
  <c r="C16" i="7"/>
  <c r="D15" i="7"/>
  <c r="E15" i="7" s="1"/>
  <c r="D14" i="7"/>
  <c r="E14" i="7" s="1"/>
  <c r="C14" i="7"/>
  <c r="D11" i="7" l="1"/>
  <c r="E11" i="7" s="1"/>
  <c r="D12" i="7"/>
  <c r="E12" i="7" s="1"/>
  <c r="D13" i="7"/>
  <c r="E13" i="7" s="1"/>
  <c r="D8" i="7"/>
  <c r="E8" i="7" s="1"/>
  <c r="D9" i="7"/>
  <c r="E9" i="7" s="1"/>
  <c r="D10" i="7"/>
  <c r="E10" i="7" s="1"/>
  <c r="D2" i="7" l="1"/>
  <c r="E2" i="7" s="1"/>
  <c r="D3" i="7"/>
  <c r="E3" i="7" s="1"/>
  <c r="D4" i="7"/>
  <c r="E4" i="7" s="1"/>
  <c r="D5" i="7"/>
  <c r="E5" i="7" s="1"/>
  <c r="D6" i="7"/>
  <c r="E6" i="7" s="1"/>
  <c r="D7" i="7"/>
  <c r="E7" i="7" s="1"/>
  <c r="J2" i="9" l="1"/>
  <c r="K2" i="9"/>
  <c r="N2" i="9" s="1"/>
  <c r="J3" i="9"/>
  <c r="K3" i="9"/>
  <c r="N3" i="9" s="1"/>
  <c r="J5" i="9"/>
  <c r="K5" i="9"/>
  <c r="N5" i="9" s="1"/>
  <c r="J6" i="9"/>
  <c r="K6" i="9"/>
  <c r="N6" i="9" s="1"/>
  <c r="J7" i="9"/>
  <c r="K7" i="9"/>
  <c r="N7" i="9" s="1"/>
  <c r="J8" i="9"/>
  <c r="K8" i="9"/>
  <c r="N8" i="9" s="1"/>
  <c r="J9" i="9"/>
  <c r="K9" i="9"/>
  <c r="N9" i="9" s="1"/>
  <c r="J10" i="9"/>
  <c r="K10" i="9"/>
  <c r="N10" i="9" s="1"/>
  <c r="J11" i="9"/>
  <c r="K11" i="9"/>
  <c r="N11" i="9" s="1"/>
  <c r="J12" i="9"/>
  <c r="K12" i="9"/>
  <c r="N12" i="9" s="1"/>
  <c r="J13" i="9"/>
  <c r="K13" i="9"/>
  <c r="N13" i="9" s="1"/>
  <c r="J14" i="9"/>
  <c r="K14" i="9"/>
  <c r="N14" i="9" s="1"/>
  <c r="L14" i="9" l="1"/>
  <c r="L10" i="9"/>
  <c r="L8" i="9"/>
  <c r="L6" i="9"/>
  <c r="L3" i="9"/>
  <c r="L13" i="9"/>
  <c r="L7" i="9"/>
  <c r="L5" i="9"/>
  <c r="L2" i="9"/>
  <c r="L12" i="9"/>
  <c r="L11" i="9"/>
  <c r="L9" i="9"/>
  <c r="K18" i="9" l="1"/>
  <c r="N18" i="9" s="1"/>
  <c r="J18" i="9"/>
  <c r="K17" i="9"/>
  <c r="N17" i="9" s="1"/>
  <c r="J17" i="9"/>
  <c r="L18" i="9" l="1"/>
  <c r="L17" i="9"/>
  <c r="J43" i="10" l="1"/>
  <c r="K43" i="10" s="1"/>
  <c r="M43" i="10" s="1"/>
  <c r="J19" i="10" l="1"/>
  <c r="K19" i="10" s="1"/>
  <c r="M19" i="10" s="1"/>
  <c r="J18" i="10" l="1"/>
  <c r="K18" i="10" s="1"/>
  <c r="M18" i="10" s="1"/>
  <c r="E4" i="1"/>
  <c r="E11" i="1"/>
  <c r="E9" i="1"/>
  <c r="W8" i="5" l="1"/>
  <c r="W7" i="5"/>
  <c r="W6" i="5"/>
  <c r="W5" i="5"/>
  <c r="W10" i="5" l="1"/>
  <c r="AB10" i="5" s="1"/>
  <c r="AC10" i="5" s="1"/>
  <c r="AB6" i="5" l="1"/>
  <c r="AC6" i="5" s="1"/>
  <c r="J26" i="10" l="1"/>
  <c r="K26" i="10" s="1"/>
  <c r="M26" i="10" s="1"/>
  <c r="J29" i="10"/>
  <c r="K29" i="10" s="1"/>
  <c r="M29" i="10" s="1"/>
  <c r="J28" i="10"/>
  <c r="K28" i="10" s="1"/>
  <c r="M28" i="10" s="1"/>
  <c r="J27" i="10"/>
  <c r="K27" i="10" s="1"/>
  <c r="M27" i="10" s="1"/>
  <c r="W9" i="5" l="1"/>
  <c r="AB9" i="5" s="1"/>
  <c r="AC9" i="5" s="1"/>
  <c r="E8" i="1" l="1"/>
  <c r="W11" i="5" l="1"/>
  <c r="W4" i="5"/>
  <c r="W3" i="5"/>
  <c r="J4" i="10" l="1"/>
  <c r="K4" i="10" s="1"/>
  <c r="M4" i="10" s="1"/>
  <c r="J12" i="10"/>
  <c r="K12" i="10" s="1"/>
  <c r="M12" i="10" s="1"/>
  <c r="J16" i="10"/>
  <c r="K16" i="10" s="1"/>
  <c r="M16" i="10" s="1"/>
  <c r="J21" i="10"/>
  <c r="K21" i="10" s="1"/>
  <c r="M21" i="10" s="1"/>
  <c r="J25" i="10" l="1"/>
  <c r="K25" i="10" s="1"/>
  <c r="M25" i="10" s="1"/>
  <c r="I24" i="10" l="1"/>
  <c r="J23" i="10" l="1"/>
  <c r="K23" i="10" s="1"/>
  <c r="M23" i="10" s="1"/>
  <c r="AB11" i="5" l="1"/>
  <c r="AC11" i="5" s="1"/>
  <c r="AB8" i="5" l="1"/>
  <c r="AC8" i="5" s="1"/>
  <c r="AB7" i="5" l="1"/>
  <c r="AC7" i="5" s="1"/>
  <c r="E3" i="1" l="1"/>
  <c r="J10" i="10" l="1"/>
  <c r="K10" i="10" s="1"/>
  <c r="M10" i="10" s="1"/>
  <c r="J20" i="10" l="1"/>
  <c r="K20" i="10" s="1"/>
  <c r="M20" i="10" s="1"/>
  <c r="J11" i="10"/>
  <c r="K11" i="10" s="1"/>
  <c r="M11" i="10" s="1"/>
  <c r="T1" i="10" l="1"/>
  <c r="J24" i="10" l="1"/>
  <c r="K24" i="10" s="1"/>
  <c r="M24" i="10" s="1"/>
  <c r="J22" i="10"/>
  <c r="K22" i="10" s="1"/>
  <c r="M22" i="10" s="1"/>
  <c r="E10" i="1" l="1"/>
  <c r="AB5" i="5" l="1"/>
  <c r="AC5" i="5" s="1"/>
  <c r="J4" i="7" l="1"/>
  <c r="K4" i="7" s="1"/>
  <c r="J9" i="10" l="1"/>
  <c r="K9" i="10" s="1"/>
  <c r="M9" i="10" s="1"/>
  <c r="E4" i="5" l="1"/>
  <c r="D4" i="5"/>
  <c r="J8" i="7" l="1"/>
  <c r="K8" i="7" s="1"/>
  <c r="J7" i="7" l="1"/>
  <c r="K7" i="7" s="1"/>
  <c r="J6" i="7"/>
  <c r="K6" i="7" s="1"/>
  <c r="J5" i="7"/>
  <c r="K5" i="7" s="1"/>
  <c r="J2" i="10" l="1"/>
  <c r="K2" i="10" s="1"/>
  <c r="M2" i="10" s="1"/>
  <c r="J5" i="10" l="1"/>
  <c r="K5" i="10" s="1"/>
  <c r="M5" i="10" s="1"/>
  <c r="J37" i="10" l="1"/>
  <c r="K37" i="10" s="1"/>
  <c r="M37" i="10" s="1"/>
  <c r="J36" i="10" l="1"/>
  <c r="K36" i="10" s="1"/>
  <c r="M36" i="10" s="1"/>
  <c r="J35" i="10" l="1"/>
  <c r="K35" i="10" s="1"/>
  <c r="M35" i="10" s="1"/>
  <c r="J7" i="10" l="1"/>
  <c r="K7" i="10" s="1"/>
  <c r="M7" i="10" s="1"/>
  <c r="J14" i="10" l="1"/>
  <c r="K14" i="10" s="1"/>
  <c r="M14" i="10" s="1"/>
  <c r="J17" i="10" l="1"/>
  <c r="K17" i="10" s="1"/>
  <c r="M17" i="10" s="1"/>
  <c r="J32" i="10" l="1"/>
  <c r="K32" i="10" s="1"/>
  <c r="M32" i="10" s="1"/>
  <c r="J3" i="7" l="1"/>
  <c r="K3" i="7" s="1"/>
  <c r="J2" i="7" l="1"/>
  <c r="K2" i="7" s="1"/>
  <c r="W2" i="5" l="1"/>
  <c r="AB2" i="5" s="1"/>
  <c r="AC2" i="5" s="1"/>
  <c r="E6" i="1" l="1"/>
  <c r="E5" i="1"/>
  <c r="E2" i="1" l="1"/>
  <c r="I9" i="1" l="1"/>
  <c r="M9" i="1"/>
  <c r="AB4" i="5" l="1"/>
  <c r="AC4" i="5" s="1"/>
  <c r="J3" i="10" l="1"/>
  <c r="K3" i="10" s="1"/>
  <c r="M3" i="10" s="1"/>
  <c r="D4" i="4" l="1"/>
  <c r="J15" i="10" l="1"/>
  <c r="K15" i="10" s="1"/>
  <c r="M15" i="10" s="1"/>
  <c r="J13" i="10"/>
  <c r="K13" i="10" s="1"/>
  <c r="M13" i="10" s="1"/>
  <c r="J8" i="10"/>
  <c r="K8" i="10" s="1"/>
  <c r="M8" i="10" s="1"/>
  <c r="J6" i="10"/>
  <c r="K6" i="10" s="1"/>
  <c r="M6" i="10" s="1"/>
  <c r="I8" i="1" l="1"/>
  <c r="AB3" i="5" l="1"/>
  <c r="AC3" i="5" s="1"/>
  <c r="H6" i="4" l="1"/>
  <c r="H9" i="4" l="1"/>
  <c r="G9" i="4"/>
  <c r="F9" i="4"/>
  <c r="E9" i="4"/>
  <c r="D9" i="4"/>
  <c r="C9" i="4"/>
  <c r="H8" i="4"/>
  <c r="G8" i="4"/>
  <c r="F8" i="4"/>
  <c r="E8" i="4"/>
  <c r="D8" i="4"/>
  <c r="C8" i="4"/>
  <c r="H7" i="4"/>
  <c r="G7" i="4"/>
  <c r="F7" i="4"/>
  <c r="E7" i="4"/>
  <c r="D7" i="4"/>
  <c r="C7" i="4"/>
  <c r="G6" i="4"/>
  <c r="F6" i="4"/>
  <c r="E6" i="4"/>
  <c r="D6" i="4"/>
  <c r="C6" i="4"/>
  <c r="H5" i="4"/>
  <c r="G5" i="4"/>
  <c r="F5" i="4"/>
  <c r="E5" i="4"/>
  <c r="D5" i="4"/>
  <c r="C5" i="4"/>
  <c r="H4" i="4"/>
  <c r="G4" i="4"/>
  <c r="F4" i="4"/>
  <c r="E4" i="4"/>
  <c r="C4" i="4"/>
  <c r="H3" i="4"/>
  <c r="G3" i="4"/>
  <c r="F3" i="4"/>
  <c r="E3" i="4"/>
  <c r="D3" i="4"/>
  <c r="C3" i="4"/>
  <c r="H2" i="4"/>
  <c r="G2" i="4"/>
  <c r="F2" i="4"/>
  <c r="E2" i="4"/>
  <c r="D2" i="4"/>
  <c r="C2" i="4"/>
  <c r="I10" i="1"/>
  <c r="M12" i="1" l="1"/>
  <c r="I11" i="1"/>
  <c r="M13" i="1" s="1"/>
  <c r="M14" i="1"/>
  <c r="M10" i="1" l="1"/>
  <c r="M8" i="1"/>
  <c r="M16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Alexis Álvarez</author>
  </authors>
  <commentList>
    <comment ref="D4" authorId="0" shapeId="0" xr:uid="{01A310A3-730E-43FC-8893-2BD0786C1D26}">
      <text>
        <r>
          <rPr>
            <sz val="12"/>
            <color indexed="81"/>
            <rFont val="Times New Roman"/>
            <family val="1"/>
          </rPr>
          <t>agate</t>
        </r>
      </text>
    </comment>
    <comment ref="D8" authorId="0" shapeId="0" xr:uid="{FDA5B674-7F51-4DBF-9CC7-26B0F3A9E3F8}">
      <text>
        <r>
          <rPr>
            <sz val="12"/>
            <color indexed="81"/>
            <rFont val="Times New Roman"/>
            <family val="1"/>
          </rPr>
          <t>Earth from grave</t>
        </r>
      </text>
    </comment>
    <comment ref="D13" authorId="0" shapeId="0" xr:uid="{EEABB71F-7286-4A17-B547-346D6E15C7B7}">
      <text>
        <r>
          <rPr>
            <sz val="12"/>
            <color indexed="81"/>
            <rFont val="Times New Roman"/>
            <family val="1"/>
          </rPr>
          <t>A tiny bag, a small (not lit) candle, and a carved bone from any humanoid.</t>
        </r>
      </text>
    </comment>
    <comment ref="D16" authorId="0" shapeId="0" xr:uid="{A5400DEB-6ADB-42F0-B1DC-C9168EAD682D}">
      <text>
        <r>
          <rPr>
            <sz val="12"/>
            <color indexed="81"/>
            <rFont val="Times New Roman"/>
            <family val="1"/>
          </rPr>
          <t>Shred of raw meat and splinter of bone</t>
        </r>
      </text>
    </comment>
    <comment ref="D17" authorId="0" shapeId="0" xr:uid="{26E42A9A-4035-4354-A1B0-615CDE2C6605}">
      <text/>
    </comment>
    <comment ref="D19" authorId="0" shapeId="0" xr:uid="{52ACD0A9-4CAE-4CEA-9C14-D0BCF3538560}">
      <text>
        <r>
          <rPr>
            <sz val="12"/>
            <color indexed="81"/>
            <rFont val="Times New Roman"/>
            <family val="1"/>
          </rPr>
          <t>Jade dust (250 gp)</t>
        </r>
      </text>
    </comment>
    <comment ref="D20" authorId="0" shapeId="0" xr:uid="{842D8DF8-AE16-4F8D-AC7A-2F914601B689}">
      <text>
        <r>
          <rPr>
            <sz val="12"/>
            <color indexed="81"/>
            <rFont val="Times New Roman"/>
            <family val="1"/>
          </rPr>
          <t>Salt, copper pieces</t>
        </r>
      </text>
    </comment>
    <comment ref="D21" authorId="0" shapeId="0" xr:uid="{815756B1-2F7A-4658-BBA5-B2EA3ECC73BB}">
      <text>
        <r>
          <rPr>
            <sz val="12"/>
            <color indexed="81"/>
            <rFont val="Times New Roman"/>
            <family val="1"/>
          </rPr>
          <t>dirt from ghoul's grave or clothes from ghoul</t>
        </r>
      </text>
    </comment>
    <comment ref="D26" authorId="0" shapeId="0" xr:uid="{B2F2BD52-5ABF-45D9-8C20-A87CDB1A3B8D}">
      <text>
        <r>
          <rPr>
            <sz val="12"/>
            <rFont val="Times New Roman"/>
            <family val="1"/>
          </rPr>
          <t>Square of red cloth</t>
        </r>
      </text>
    </comment>
    <comment ref="D27" authorId="0" shapeId="0" xr:uid="{4E9E66E1-379D-4A22-A288-CEEE9B99115B}">
      <text>
        <r>
          <rPr>
            <sz val="12"/>
            <color indexed="81"/>
            <rFont val="Times New Roman"/>
            <family val="1"/>
          </rPr>
          <t>A tiny bag, a small (not lit) candle, and a carved bone from any humanoid.</t>
        </r>
      </text>
    </comment>
    <comment ref="D28" authorId="0" shapeId="0" xr:uid="{12783853-1707-462C-939E-1726E7F061CF}">
      <text>
        <r>
          <rPr>
            <sz val="12"/>
            <color indexed="81"/>
            <rFont val="Times New Roman"/>
            <family val="1"/>
          </rPr>
          <t>Vial of tears</t>
        </r>
      </text>
    </comment>
    <comment ref="D30" authorId="0" shapeId="0" xr:uid="{A0410AF9-F98E-4BAE-9F79-8E0675F19A87}">
      <text>
        <r>
          <rPr>
            <sz val="12"/>
            <color indexed="81"/>
            <rFont val="Times New Roman"/>
            <family val="1"/>
          </rPr>
          <t>Sulfur and garlic</t>
        </r>
      </text>
    </comment>
    <comment ref="D32" authorId="0" shapeId="0" xr:uid="{CD3B8C43-7FEB-4017-BD56-207A7C357B4D}">
      <text>
        <r>
          <rPr>
            <sz val="12"/>
            <color indexed="81"/>
            <rFont val="Times New Roman"/>
            <family val="1"/>
          </rPr>
          <t>Drop of sweat</t>
        </r>
      </text>
    </comment>
    <comment ref="D34" authorId="0" shapeId="0" xr:uid="{7C11B40A-7987-4596-9BEC-24458080F6F9}">
      <text>
        <r>
          <rPr>
            <sz val="12"/>
            <color indexed="81"/>
            <rFont val="Times New Roman"/>
            <family val="1"/>
          </rPr>
          <t>A tiny bag, a small (not lit) candle, and a carved bone from any humanoid.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Alexis Álvarez</author>
  </authors>
  <commentList>
    <comment ref="E3" authorId="0" shapeId="0" xr:uid="{00000000-0006-0000-0200-000004000000}">
      <text>
        <r>
          <rPr>
            <sz val="12"/>
            <color indexed="81"/>
            <rFont val="Times New Roman"/>
            <family val="1"/>
          </rPr>
          <t>Miniature cloak</t>
        </r>
      </text>
    </comment>
    <comment ref="E8" authorId="0" shapeId="0" xr:uid="{00000000-0006-0000-0200-000001000000}">
      <text>
        <r>
          <rPr>
            <sz val="12"/>
            <color indexed="81"/>
            <rFont val="Times New Roman"/>
            <family val="1"/>
          </rPr>
          <t>Phosphorescent moss</t>
        </r>
      </text>
    </comment>
    <comment ref="E13" authorId="0" shapeId="0" xr:uid="{00000000-0006-0000-0200-000002000000}">
      <text>
        <r>
          <rPr>
            <sz val="12"/>
            <color indexed="81"/>
            <rFont val="Times New Roman"/>
            <family val="1"/>
          </rPr>
          <t>Copper wire</t>
        </r>
      </text>
    </comment>
    <comment ref="E20" authorId="0" shapeId="0" xr:uid="{00000000-0006-0000-0200-000003000000}">
      <text>
        <r>
          <rPr>
            <sz val="12"/>
            <color indexed="81"/>
            <rFont val="Times New Roman"/>
            <family val="1"/>
          </rPr>
          <t>Prism, lens, or monocle</t>
        </r>
      </text>
    </comment>
    <comment ref="E21" authorId="0" shapeId="0" xr:uid="{00000000-0006-0000-0200-000006000000}">
      <text>
        <r>
          <rPr>
            <sz val="12"/>
            <color indexed="81"/>
            <rFont val="Times New Roman"/>
            <family val="1"/>
          </rPr>
          <t>holy water, holy symbol, 100 XP</t>
        </r>
      </text>
    </comment>
    <comment ref="E25" authorId="0" shapeId="0" xr:uid="{00000000-0006-0000-0200-00000B000000}">
      <text>
        <r>
          <rPr>
            <sz val="12"/>
            <color indexed="81"/>
            <rFont val="Times New Roman"/>
            <family val="1"/>
          </rPr>
          <t>vial with the diluted poison from four separate venomous creatures</t>
        </r>
      </text>
    </comment>
    <comment ref="E27" authorId="0" shapeId="0" xr:uid="{00000000-0006-0000-0200-00000D000000}">
      <text>
        <r>
          <rPr>
            <sz val="12"/>
            <color indexed="81"/>
            <rFont val="Times New Roman"/>
            <family val="1"/>
          </rPr>
          <t>Powdered silver</t>
        </r>
      </text>
    </comment>
    <comment ref="E32" authorId="0" shapeId="0" xr:uid="{00000000-0006-0000-0200-00000F000000}">
      <text>
        <r>
          <rPr>
            <sz val="12"/>
            <color indexed="81"/>
            <rFont val="Times New Roman"/>
            <family val="1"/>
          </rPr>
          <t>Parchment w/ holy text</t>
        </r>
      </text>
    </comment>
    <comment ref="E33" authorId="0" shapeId="0" xr:uid="{00000000-0006-0000-0200-000014000000}">
      <text>
        <r>
          <rPr>
            <sz val="12"/>
            <color indexed="81"/>
            <rFont val="Times New Roman"/>
            <family val="1"/>
          </rPr>
          <t>drop of bile</t>
        </r>
      </text>
    </comment>
    <comment ref="E40" authorId="0" shapeId="0" xr:uid="{00000000-0006-0000-0200-000012000000}">
      <text>
        <r>
          <rPr>
            <sz val="12"/>
            <rFont val="Times New Roman"/>
            <family val="1"/>
          </rPr>
          <t>Bag and candle</t>
        </r>
      </text>
    </comment>
    <comment ref="E41" authorId="0" shapeId="0" xr:uid="{00000000-0006-0000-0200-000013000000}">
      <text/>
    </comment>
    <comment ref="E43" authorId="0" shapeId="0" xr:uid="{00000000-0006-0000-0200-000007000000}">
      <text>
        <r>
          <rPr>
            <sz val="12"/>
            <color indexed="81"/>
            <rFont val="Times New Roman"/>
            <family val="1"/>
          </rPr>
          <t>Soot &amp; Salt</t>
        </r>
      </text>
    </comment>
    <comment ref="E47" authorId="0" shapeId="0" xr:uid="{00000000-0006-0000-0200-000009000000}">
      <text>
        <r>
          <rPr>
            <sz val="12"/>
            <color indexed="81"/>
            <rFont val="Times New Roman"/>
            <family val="1"/>
          </rPr>
          <t>Earth from grave</t>
        </r>
      </text>
    </comment>
    <comment ref="E58" authorId="0" shapeId="0" xr:uid="{00000000-0006-0000-0200-00000E000000}">
      <text>
        <r>
          <rPr>
            <sz val="12"/>
            <color indexed="81"/>
            <rFont val="Times New Roman"/>
            <family val="1"/>
          </rPr>
          <t>hair of unwilling humanoid</t>
        </r>
      </text>
    </comment>
    <comment ref="E59" authorId="0" shapeId="0" xr:uid="{00000000-0006-0000-0200-000010000000}">
      <text>
        <r>
          <rPr>
            <sz val="12"/>
            <color indexed="81"/>
            <rFont val="Times New Roman"/>
            <family val="1"/>
          </rPr>
          <t>a tear</t>
        </r>
      </text>
    </comment>
    <comment ref="E60" authorId="0" shapeId="0" xr:uid="{00000000-0006-0000-0200-000011000000}">
      <text>
        <r>
          <rPr>
            <sz val="12"/>
            <color indexed="81"/>
            <rFont val="Times New Roman"/>
            <family val="1"/>
          </rPr>
          <t>puffball mushroom</t>
        </r>
      </text>
    </comment>
    <comment ref="E74" authorId="0" shapeId="0" xr:uid="{00000000-0006-0000-0200-000005000000}">
      <text>
        <r>
          <rPr>
            <sz val="12"/>
            <color indexed="81"/>
            <rFont val="Times New Roman"/>
            <family val="1"/>
          </rPr>
          <t>5 lbs. of powdered iron and silver</t>
        </r>
      </text>
    </comment>
    <comment ref="E75" authorId="0" shapeId="0" xr:uid="{00000000-0006-0000-0200-000008000000}">
      <text>
        <r>
          <rPr>
            <sz val="12"/>
            <color indexed="81"/>
            <rFont val="Times New Roman"/>
            <family val="1"/>
          </rPr>
          <t>Bacteria culture</t>
        </r>
      </text>
    </comment>
    <comment ref="E76" authorId="0" shapeId="0" xr:uid="{00000000-0006-0000-0200-00000A000000}">
      <text>
        <r>
          <rPr>
            <sz val="12"/>
            <color indexed="81"/>
            <rFont val="Times New Roman"/>
            <family val="1"/>
          </rPr>
          <t>powdered black gemstone</t>
        </r>
      </text>
    </comment>
    <comment ref="E79" authorId="0" shapeId="0" xr:uid="{00000000-0006-0000-0200-00000C000000}">
      <text>
        <r>
          <rPr>
            <sz val="12"/>
            <color indexed="81"/>
            <rFont val="Times New Roman"/>
            <family val="1"/>
          </rPr>
          <t>Imbued weapon</t>
        </r>
      </text>
    </comment>
    <comment ref="E83" authorId="0" shapeId="0" xr:uid="{00000000-0006-0000-0200-000015000000}">
      <text>
        <r>
          <rPr>
            <sz val="12"/>
            <color indexed="81"/>
            <rFont val="Times New Roman"/>
            <family val="1"/>
          </rPr>
          <t>A tongue from any creature capable of speech + Drug:  Mushroom powder</t>
        </r>
      </text>
    </comment>
    <comment ref="E91" authorId="0" shapeId="0" xr:uid="{00000000-0006-0000-0200-000020000000}">
      <text>
        <r>
          <rPr>
            <sz val="12"/>
            <color indexed="81"/>
            <rFont val="Times New Roman"/>
            <family val="1"/>
          </rPr>
          <t>Snake scales</t>
        </r>
      </text>
    </comment>
    <comment ref="E95" authorId="0" shapeId="0" xr:uid="{00000000-0006-0000-0200-00002C000000}">
      <text>
        <r>
          <rPr>
            <sz val="12"/>
            <color indexed="81"/>
            <rFont val="Times New Roman"/>
            <family val="1"/>
          </rPr>
          <t>25 gp of sticks and bones</t>
        </r>
      </text>
    </comment>
    <comment ref="E99" authorId="0" shapeId="0" xr:uid="{00000000-0006-0000-0200-00001B000000}">
      <text>
        <r>
          <rPr>
            <sz val="12"/>
            <color indexed="81"/>
            <rFont val="Times New Roman"/>
            <family val="1"/>
          </rPr>
          <t>knife or dagger</t>
        </r>
      </text>
    </comment>
    <comment ref="E108" authorId="0" shapeId="0" xr:uid="{00000000-0006-0000-0200-00002E000000}">
      <text>
        <r>
          <rPr>
            <sz val="12"/>
            <color indexed="81"/>
            <rFont val="Times New Roman"/>
            <family val="1"/>
          </rPr>
          <t>The feathers of an avian creature with an Intelligence score of at least 3 (a harpy, achaierai, or similar creature).</t>
        </r>
      </text>
    </comment>
    <comment ref="E110" authorId="0" shapeId="0" xr:uid="{00000000-0006-0000-0200-00002F000000}">
      <text>
        <r>
          <rPr>
            <sz val="12"/>
            <rFont val="Times New Roman"/>
            <family val="1"/>
          </rPr>
          <t>Bag and candle</t>
        </r>
      </text>
    </comment>
    <comment ref="E111" authorId="0" shapeId="0" xr:uid="{00000000-0006-0000-0200-000030000000}">
      <text/>
    </comment>
    <comment ref="E112" authorId="0" shapeId="0" xr:uid="{00000000-0006-0000-0200-000017000000}">
      <text>
        <r>
          <rPr>
            <sz val="12"/>
            <color indexed="81"/>
            <rFont val="Times New Roman"/>
            <family val="1"/>
          </rPr>
          <t>25 gp of sticks and bones</t>
        </r>
      </text>
    </comment>
    <comment ref="E117" authorId="0" shapeId="0" xr:uid="{00000000-0006-0000-0200-000024000000}">
      <text>
        <r>
          <rPr>
            <sz val="12"/>
            <color indexed="81"/>
            <rFont val="Times New Roman"/>
            <family val="1"/>
          </rPr>
          <t>small mint leaf</t>
        </r>
      </text>
    </comment>
    <comment ref="E118" authorId="0" shapeId="0" xr:uid="{00000000-0006-0000-0200-000026000000}">
      <text>
        <r>
          <rPr>
            <sz val="12"/>
            <color indexed="81"/>
            <rFont val="Times New Roman"/>
            <family val="1"/>
          </rPr>
          <t>gold die worth 20 GP</t>
        </r>
      </text>
    </comment>
    <comment ref="E129" authorId="0" shapeId="0" xr:uid="{00000000-0006-0000-0200-000025000000}">
      <text>
        <r>
          <rPr>
            <sz val="12"/>
            <color indexed="81"/>
            <rFont val="Times New Roman"/>
            <family val="1"/>
          </rPr>
          <t>Iron or holy symbol</t>
        </r>
      </text>
    </comment>
    <comment ref="E131" authorId="0" shapeId="0" xr:uid="{00000000-0006-0000-0200-000029000000}">
      <text>
        <r>
          <rPr>
            <sz val="12"/>
            <color indexed="81"/>
            <rFont val="Times New Roman"/>
            <family val="1"/>
          </rPr>
          <t>long needle and tiny glass bottle</t>
        </r>
      </text>
    </comment>
    <comment ref="E135" authorId="0" shapeId="0" xr:uid="{00000000-0006-0000-0200-000031000000}">
      <text/>
    </comment>
    <comment ref="E137" authorId="0" shapeId="0" xr:uid="{00000000-0006-0000-0200-00001C000000}">
      <text>
        <r>
          <rPr>
            <sz val="12"/>
            <color indexed="81"/>
            <rFont val="Times New Roman"/>
            <family val="1"/>
          </rPr>
          <t>Holy water, silver dust</t>
        </r>
      </text>
    </comment>
    <comment ref="E139" authorId="0" shapeId="0" xr:uid="{00000000-0006-0000-0200-00001D000000}">
      <text/>
    </comment>
    <comment ref="E140" authorId="0" shapeId="0" xr:uid="{00000000-0006-0000-0200-00001E000000}">
      <text/>
    </comment>
    <comment ref="E144" authorId="0" shapeId="0" xr:uid="{00000000-0006-0000-0200-00002B000000}">
      <text/>
    </comment>
    <comment ref="E145" authorId="0" shapeId="0" xr:uid="{00000000-0006-0000-0200-00002D000000}">
      <text>
        <r>
          <rPr>
            <sz val="12"/>
            <color indexed="81"/>
            <rFont val="Times New Roman"/>
            <family val="1"/>
          </rPr>
          <t>Musical Instrument</t>
        </r>
      </text>
    </comment>
    <comment ref="E157" authorId="0" shapeId="0" xr:uid="{00000000-0006-0000-0200-000022000000}">
      <text>
        <r>
          <rPr>
            <sz val="12"/>
            <color indexed="81"/>
            <rFont val="Times New Roman"/>
            <family val="1"/>
          </rPr>
          <t>Salt, copper pieces</t>
        </r>
      </text>
    </comment>
    <comment ref="E165" authorId="0" shapeId="0" xr:uid="{00000000-0006-0000-0200-000016000000}">
      <text>
        <r>
          <rPr>
            <sz val="12"/>
            <color indexed="81"/>
            <rFont val="Times New Roman"/>
            <family val="1"/>
          </rPr>
          <t>fur, feathers, skin</t>
        </r>
      </text>
    </comment>
    <comment ref="E168" authorId="0" shapeId="0" xr:uid="{00000000-0006-0000-0200-000018000000}">
      <text>
        <r>
          <rPr>
            <sz val="12"/>
            <color indexed="81"/>
            <rFont val="Times New Roman"/>
            <family val="1"/>
          </rPr>
          <t>Small thorn</t>
        </r>
      </text>
    </comment>
    <comment ref="E170" authorId="0" shapeId="0" xr:uid="{00000000-0006-0000-0200-000019000000}">
      <text>
        <r>
          <rPr>
            <sz val="12"/>
            <color indexed="81"/>
            <rFont val="Times New Roman"/>
            <family val="1"/>
          </rPr>
          <t>Bull-shit or bull-hair</t>
        </r>
      </text>
    </comment>
    <comment ref="E171" authorId="0" shapeId="0" xr:uid="{00000000-0006-0000-0200-00001A000000}">
      <text>
        <r>
          <rPr>
            <sz val="12"/>
            <color indexed="81"/>
            <rFont val="Times New Roman"/>
            <family val="1"/>
          </rPr>
          <t>Pinch of cat fur</t>
        </r>
      </text>
    </comment>
    <comment ref="E174" authorId="0" shapeId="0" xr:uid="{00000000-0006-0000-0200-00001F000000}">
      <text>
        <r>
          <rPr>
            <sz val="12"/>
            <color indexed="81"/>
            <rFont val="Times New Roman"/>
            <family val="1"/>
          </rPr>
          <t>Eagle feathers or droppings</t>
        </r>
      </text>
    </comment>
    <comment ref="E175" authorId="0" shapeId="0" xr:uid="{00000000-0006-0000-0200-000021000000}">
      <text>
        <r>
          <rPr>
            <sz val="12"/>
            <color indexed="81"/>
            <rFont val="Times New Roman"/>
            <family val="1"/>
          </rPr>
          <t>drop of water</t>
        </r>
      </text>
    </comment>
    <comment ref="E176" authorId="0" shapeId="0" xr:uid="{00000000-0006-0000-0200-000023000000}">
      <text>
        <r>
          <rPr>
            <sz val="12"/>
            <color indexed="81"/>
            <rFont val="Times New Roman"/>
            <family val="1"/>
          </rPr>
          <t>tiny shield made of resin</t>
        </r>
      </text>
    </comment>
    <comment ref="E180" authorId="0" shapeId="0" xr:uid="{00000000-0006-0000-0200-000027000000}">
      <text>
        <r>
          <rPr>
            <sz val="12"/>
            <color indexed="81"/>
            <rFont val="Times New Roman"/>
            <family val="1"/>
          </rPr>
          <t>Feathers or pinch of owl droppings</t>
        </r>
      </text>
    </comment>
    <comment ref="E181" authorId="0" shapeId="0" xr:uid="{00000000-0006-0000-0200-000028000000}">
      <text>
        <r>
          <rPr>
            <sz val="12"/>
            <color indexed="81"/>
            <rFont val="Times New Roman"/>
            <family val="1"/>
          </rPr>
          <t>Silver wire knot</t>
        </r>
      </text>
    </comment>
    <comment ref="E182" authorId="0" shapeId="0" xr:uid="{00000000-0006-0000-0200-00002A000000}">
      <text>
        <r>
          <rPr>
            <sz val="12"/>
            <color indexed="81"/>
            <rFont val="Times New Roman"/>
            <family val="1"/>
          </rPr>
          <t>knotted rope</t>
        </r>
      </text>
    </comment>
    <comment ref="E195" authorId="0" shapeId="0" xr:uid="{00000000-0006-0000-0200-000045000000}">
      <text>
        <r>
          <rPr>
            <sz val="12"/>
            <color indexed="81"/>
            <rFont val="Times New Roman"/>
            <family val="1"/>
          </rPr>
          <t>Metal object with which to outline circle</t>
        </r>
      </text>
    </comment>
    <comment ref="E196" authorId="0" shapeId="0" xr:uid="{00000000-0006-0000-0200-000046000000}">
      <text>
        <r>
          <rPr>
            <sz val="12"/>
            <color indexed="81"/>
            <rFont val="Times New Roman"/>
            <family val="1"/>
          </rPr>
          <t>A thorn</t>
        </r>
      </text>
    </comment>
    <comment ref="E197" authorId="0" shapeId="0" xr:uid="{00000000-0006-0000-0200-000048000000}">
      <text>
        <r>
          <rPr>
            <sz val="12"/>
            <color indexed="81"/>
            <rFont val="Times New Roman"/>
            <family val="1"/>
          </rPr>
          <t>Chameleon skin</t>
        </r>
      </text>
    </comment>
    <comment ref="E207" authorId="0" shapeId="0" xr:uid="{00000000-0006-0000-0200-000036000000}">
      <text>
        <r>
          <rPr>
            <sz val="12"/>
            <color indexed="81"/>
            <rFont val="Times New Roman"/>
            <family val="1"/>
          </rPr>
          <t>A flask of anarchic water</t>
        </r>
      </text>
    </comment>
    <comment ref="E208" authorId="0" shapeId="0" xr:uid="{00000000-0006-0000-0200-000039000000}">
      <text>
        <r>
          <rPr>
            <sz val="12"/>
            <color indexed="81"/>
            <rFont val="Times New Roman"/>
            <family val="1"/>
          </rPr>
          <t>A flask of axiomatic water</t>
        </r>
      </text>
    </comment>
    <comment ref="E211" authorId="0" shapeId="0" xr:uid="{00000000-0006-0000-0200-000041000000}">
      <text>
        <r>
          <rPr>
            <sz val="12"/>
            <color indexed="81"/>
            <rFont val="Times New Roman"/>
            <family val="1"/>
          </rPr>
          <t>A flask of holy water</t>
        </r>
      </text>
    </comment>
    <comment ref="E216" authorId="0" shapeId="0" xr:uid="{00000000-0006-0000-0200-000049000000}">
      <text>
        <r>
          <rPr>
            <sz val="12"/>
            <color indexed="81"/>
            <rFont val="Times New Roman"/>
            <family val="1"/>
          </rPr>
          <t>small dagger</t>
        </r>
      </text>
    </comment>
    <comment ref="E217" authorId="0" shapeId="0" xr:uid="{00000000-0006-0000-0200-00004C000000}">
      <text>
        <r>
          <rPr>
            <sz val="12"/>
            <rFont val="Times New Roman"/>
            <family val="1"/>
          </rPr>
          <t>Bag and candle</t>
        </r>
      </text>
    </comment>
    <comment ref="E218" authorId="0" shapeId="0" xr:uid="{00000000-0006-0000-0200-00004D000000}">
      <text>
        <r>
          <rPr>
            <sz val="12"/>
            <color indexed="81"/>
            <rFont val="Times New Roman"/>
            <family val="1"/>
          </rPr>
          <t>A tiny bag, a small (not lit) candle, and a carved bone from any humanoid.</t>
        </r>
      </text>
    </comment>
    <comment ref="E219" authorId="0" shapeId="0" xr:uid="{00000000-0006-0000-0200-00004E000000}">
      <text>
        <r>
          <rPr>
            <sz val="12"/>
            <color indexed="81"/>
            <rFont val="Times New Roman"/>
            <family val="1"/>
          </rPr>
          <t>A flask of unholy water</t>
        </r>
      </text>
    </comment>
    <comment ref="E223" authorId="0" shapeId="0" xr:uid="{00000000-0006-0000-0200-000035000000}">
      <text>
        <r>
          <rPr>
            <sz val="12"/>
            <color indexed="81"/>
            <rFont val="Times New Roman"/>
            <family val="1"/>
          </rPr>
          <t>5 lbs. of powdered iron and silver</t>
        </r>
      </text>
    </comment>
    <comment ref="E229" authorId="0" shapeId="0" xr:uid="{00000000-0006-0000-0200-000043000000}">
      <text>
        <r>
          <rPr>
            <sz val="12"/>
            <color indexed="81"/>
            <rFont val="Times New Roman"/>
            <family val="1"/>
          </rPr>
          <t>pebble found in a node</t>
        </r>
      </text>
    </comment>
    <comment ref="E230" authorId="0" shapeId="0" xr:uid="{00000000-0006-0000-0200-000044000000}">
      <text>
        <r>
          <rPr>
            <sz val="12"/>
            <color indexed="81"/>
            <rFont val="Times New Roman"/>
            <family val="1"/>
          </rPr>
          <t>Holy symbol</t>
        </r>
      </text>
    </comment>
    <comment ref="E234" authorId="0" shapeId="0" xr:uid="{00000000-0006-0000-0200-000047000000}">
      <text>
        <r>
          <rPr>
            <sz val="12"/>
            <color indexed="81"/>
            <rFont val="Times New Roman"/>
            <family val="1"/>
          </rPr>
          <t>leather strap soaked in caster’s blood</t>
        </r>
      </text>
    </comment>
    <comment ref="E236" authorId="0" shapeId="0" xr:uid="{00000000-0006-0000-0200-00004A000000}">
      <text>
        <r>
          <rPr>
            <sz val="12"/>
            <color indexed="81"/>
            <rFont val="Times New Roman"/>
            <family val="1"/>
          </rPr>
          <t>leather strap soaked in human blood</t>
        </r>
      </text>
    </comment>
    <comment ref="E237" authorId="0" shapeId="0" xr:uid="{00000000-0006-0000-0200-00003A000000}">
      <text>
        <r>
          <rPr>
            <sz val="12"/>
            <color indexed="81"/>
            <rFont val="Times New Roman"/>
            <family val="1"/>
          </rPr>
          <t>piece of coal and dried eyeball of any creature</t>
        </r>
      </text>
    </comment>
    <comment ref="E243" authorId="0" shapeId="0" xr:uid="{00000000-0006-0000-0200-00003F000000}">
      <text>
        <r>
          <rPr>
            <sz val="12"/>
            <color indexed="81"/>
            <rFont val="Times New Roman"/>
            <family val="1"/>
          </rPr>
          <t>phosphorous</t>
        </r>
      </text>
    </comment>
    <comment ref="E251" authorId="0" shapeId="0" xr:uid="{00000000-0006-0000-0200-000050000000}">
      <text>
        <r>
          <rPr>
            <sz val="12"/>
            <color indexed="81"/>
            <rFont val="Times New Roman"/>
            <family val="1"/>
          </rPr>
          <t>bone fragment of good-aligned creature</t>
        </r>
      </text>
    </comment>
    <comment ref="E252" authorId="0" shapeId="0" xr:uid="{00000000-0006-0000-0200-000053000000}">
      <text/>
    </comment>
    <comment ref="E253" authorId="0" shapeId="0" xr:uid="{00000000-0006-0000-0200-00003C000000}">
      <text>
        <r>
          <rPr>
            <sz val="12"/>
            <color indexed="81"/>
            <rFont val="Times New Roman"/>
            <family val="1"/>
          </rPr>
          <t>Phosphorous, sulfur, or other combustible powder</t>
        </r>
      </text>
    </comment>
    <comment ref="E254" authorId="0" shapeId="0" xr:uid="{00000000-0006-0000-0200-000037000000}">
      <text>
        <r>
          <rPr>
            <sz val="12"/>
            <color indexed="81"/>
            <rFont val="Times New Roman"/>
            <family val="1"/>
          </rPr>
          <t>Black onyx gem</t>
        </r>
      </text>
    </comment>
    <comment ref="E258" authorId="0" shapeId="0" xr:uid="{00000000-0006-0000-0200-00003D000000}">
      <text>
        <r>
          <rPr>
            <sz val="12"/>
            <color indexed="81"/>
            <rFont val="Times New Roman"/>
            <family val="1"/>
          </rPr>
          <t>grave dirt</t>
        </r>
      </text>
    </comment>
    <comment ref="E259" authorId="0" shapeId="0" xr:uid="{00000000-0006-0000-0200-000042000000}">
      <text>
        <r>
          <rPr>
            <sz val="12"/>
            <color indexed="81"/>
            <rFont val="Times New Roman"/>
            <family val="1"/>
          </rPr>
          <t>Dung from an evil creature</t>
        </r>
      </text>
    </comment>
    <comment ref="E267" authorId="0" shapeId="0" xr:uid="{00000000-0006-0000-0200-00004F000000}">
      <text>
        <r>
          <rPr>
            <sz val="12"/>
            <color indexed="81"/>
            <rFont val="Times New Roman"/>
            <family val="1"/>
          </rPr>
          <t>drop of bile &amp; bit of sulfur</t>
        </r>
      </text>
    </comment>
    <comment ref="A270" authorId="0" shapeId="0" xr:uid="{00000000-0006-0000-0200-000032000000}">
      <text>
        <r>
          <rPr>
            <sz val="12"/>
            <color indexed="81"/>
            <rFont val="Times New Roman"/>
            <family val="1"/>
          </rPr>
          <t>also in Champions of Ruin</t>
        </r>
      </text>
    </comment>
    <comment ref="E270" authorId="0" shapeId="0" xr:uid="{00000000-0006-0000-0200-000033000000}">
      <text>
        <r>
          <rPr>
            <sz val="12"/>
            <color indexed="81"/>
            <rFont val="Times New Roman"/>
            <family val="1"/>
          </rPr>
          <t>vial of water</t>
        </r>
      </text>
    </comment>
    <comment ref="E271" authorId="0" shapeId="0" xr:uid="{00000000-0006-0000-0200-000034000000}">
      <text>
        <r>
          <rPr>
            <sz val="12"/>
            <color indexed="81"/>
            <rFont val="Times New Roman"/>
            <family val="1"/>
          </rPr>
          <t>Severed cord</t>
        </r>
      </text>
    </comment>
    <comment ref="E272" authorId="0" shapeId="0" xr:uid="{00000000-0006-0000-0200-000038000000}">
      <text>
        <r>
          <rPr>
            <sz val="12"/>
            <color indexed="81"/>
            <rFont val="Times New Roman"/>
            <family val="1"/>
          </rPr>
          <t>Stone earth from home plane</t>
        </r>
      </text>
    </comment>
    <comment ref="E276" authorId="0" shapeId="0" xr:uid="{00000000-0006-0000-0200-00003B000000}">
      <text>
        <r>
          <rPr>
            <sz val="12"/>
            <color indexed="81"/>
            <rFont val="Times New Roman"/>
            <family val="1"/>
          </rPr>
          <t>ruby dust &amp; blood</t>
        </r>
      </text>
    </comment>
    <comment ref="E282" authorId="0" shapeId="0" xr:uid="{00000000-0006-0000-0200-00003E000000}">
      <text>
        <r>
          <rPr>
            <sz val="12"/>
            <color indexed="81"/>
            <rFont val="Times New Roman"/>
            <family val="1"/>
          </rPr>
          <t>arrow</t>
        </r>
      </text>
    </comment>
    <comment ref="E287" authorId="0" shapeId="0" xr:uid="{00000000-0006-0000-0200-000040000000}">
      <text>
        <r>
          <rPr>
            <sz val="12"/>
            <color indexed="81"/>
            <rFont val="Times New Roman"/>
            <family val="1"/>
          </rPr>
          <t>A thorn</t>
        </r>
      </text>
    </comment>
    <comment ref="E294" authorId="0" shapeId="0" xr:uid="{00000000-0006-0000-0200-00004B000000}">
      <text/>
    </comment>
    <comment ref="E296" authorId="0" shapeId="0" xr:uid="{00000000-0006-0000-0200-000051000000}">
      <text/>
    </comment>
    <comment ref="E297" authorId="0" shapeId="0" xr:uid="{00000000-0006-0000-0200-000052000000}">
      <text/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Alexis Álvarez</author>
  </authors>
  <commentList>
    <comment ref="D3" authorId="0" shapeId="0" xr:uid="{D5F5AE0B-C225-4E16-9B4F-886F72F0BDB8}">
      <text>
        <r>
          <rPr>
            <sz val="12"/>
            <color indexed="81"/>
            <rFont val="Times New Roman"/>
            <family val="1"/>
          </rPr>
          <t>Prism, lens, or monocle</t>
        </r>
      </text>
    </comment>
    <comment ref="D6" authorId="0" shapeId="0" xr:uid="{5933FC67-CBFD-494C-A75B-9FE8BEE8C0BA}">
      <text>
        <r>
          <rPr>
            <sz val="12"/>
            <color indexed="81"/>
            <rFont val="Times New Roman"/>
            <family val="1"/>
          </rPr>
          <t>Caster's musical instrument</t>
        </r>
      </text>
    </comment>
    <comment ref="D9" authorId="0" shapeId="0" xr:uid="{228A1AB3-3093-4F09-9EF1-81B9427B3FD4}">
      <text>
        <r>
          <rPr>
            <sz val="12"/>
            <color indexed="81"/>
            <rFont val="Times New Roman"/>
            <family val="1"/>
          </rPr>
          <t>Soot &amp; Salt</t>
        </r>
      </text>
    </comment>
    <comment ref="D10" authorId="0" shapeId="0" xr:uid="{849C05B9-5998-4B7B-9B61-0FEC82FBDBAC}">
      <text>
        <r>
          <rPr>
            <sz val="12"/>
            <color indexed="81"/>
            <rFont val="Times New Roman"/>
            <family val="1"/>
          </rPr>
          <t>Pork rind or butter</t>
        </r>
      </text>
    </comment>
    <comment ref="D12" authorId="0" shapeId="0" xr:uid="{6919E3DF-5E7E-4AE5-944E-3B49B2F8B883}">
      <text>
        <r>
          <rPr>
            <sz val="12"/>
            <color indexed="81"/>
            <rFont val="Times New Roman"/>
            <family val="1"/>
          </rPr>
          <t>Tiny tart and feather</t>
        </r>
      </text>
    </comment>
    <comment ref="D15" authorId="0" shapeId="0" xr:uid="{43D8C026-2A92-45DA-8F9D-4E2933CE7AC0}">
      <text>
        <r>
          <rPr>
            <sz val="12"/>
            <color indexed="81"/>
            <rFont val="Times New Roman"/>
            <family val="1"/>
          </rPr>
          <t>toy soldier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Alexis Álvarez</author>
  </authors>
  <commentList>
    <comment ref="D4" authorId="0" shapeId="0" xr:uid="{C2854E52-3D5C-4E91-99AD-6458940EB41E}">
      <text>
        <r>
          <rPr>
            <i/>
            <sz val="12"/>
            <color indexed="81"/>
            <rFont val="Times New Roman"/>
            <family val="1"/>
          </rPr>
          <t>Uncanny Dodge
mage armor +4</t>
        </r>
      </text>
    </comment>
    <comment ref="E4" authorId="0" shapeId="0" xr:uid="{68F493C2-F977-4C75-8850-EBEDC4EDCB5F}">
      <text>
        <r>
          <rPr>
            <i/>
            <sz val="12"/>
            <color indexed="81"/>
            <rFont val="Times New Roman"/>
            <family val="1"/>
          </rPr>
          <t>mage armor +4</t>
        </r>
      </text>
    </comment>
    <comment ref="D6" authorId="0" shapeId="0" xr:uid="{AE5E1C4A-83C9-498A-9189-5AFEA486876E}">
      <text>
        <r>
          <rPr>
            <i/>
            <sz val="12"/>
            <color indexed="81"/>
            <rFont val="Times New Roman"/>
            <family val="1"/>
          </rPr>
          <t>Uncanny Dodge
mage armor +4</t>
        </r>
      </text>
    </comment>
  </commentList>
</comments>
</file>

<file path=xl/sharedStrings.xml><?xml version="1.0" encoding="utf-8"?>
<sst xmlns="http://schemas.openxmlformats.org/spreadsheetml/2006/main" count="3045" uniqueCount="611">
  <si>
    <t>Character</t>
  </si>
  <si>
    <t>Group</t>
  </si>
  <si>
    <t>Initiative</t>
  </si>
  <si>
    <t>Roll</t>
  </si>
  <si>
    <t>Modified Roll</t>
  </si>
  <si>
    <t>Move</t>
  </si>
  <si>
    <t>30’</t>
  </si>
  <si>
    <t>1d</t>
  </si>
  <si>
    <t>2d</t>
  </si>
  <si>
    <t>3d</t>
  </si>
  <si>
    <t>4d</t>
  </si>
  <si>
    <t>5d</t>
  </si>
  <si>
    <t>6d</t>
  </si>
  <si>
    <t>d3 roll</t>
  </si>
  <si>
    <t>d4 roll</t>
  </si>
  <si>
    <t>d6 roll</t>
  </si>
  <si>
    <t>d8 roll</t>
  </si>
  <si>
    <t>d10 roll</t>
  </si>
  <si>
    <t>d12 roll</t>
  </si>
  <si>
    <t>d20 roll</t>
  </si>
  <si>
    <t>d100 roll</t>
  </si>
  <si>
    <t>Party Composition</t>
  </si>
  <si>
    <t>ECL</t>
  </si>
  <si>
    <t>Classes</t>
  </si>
  <si>
    <t>Total Levels</t>
  </si>
  <si>
    <t>Party Members</t>
  </si>
  <si>
    <t>Total</t>
  </si>
  <si>
    <t>Campaign CR</t>
  </si>
  <si>
    <t>Multiple encounters</t>
  </si>
  <si>
    <t>Arena CR</t>
  </si>
  <si>
    <t>Single encounter</t>
  </si>
  <si>
    <t>Lower CR Threshold</t>
  </si>
  <si>
    <t>Median CR Threshold</t>
  </si>
  <si>
    <t>Upper CR Threshold</t>
  </si>
  <si>
    <t>Encounter Rating:</t>
  </si>
  <si>
    <t>Attack Type</t>
  </si>
  <si>
    <t>Damage</t>
  </si>
  <si>
    <t>BAB</t>
  </si>
  <si>
    <t>W+</t>
  </si>
  <si>
    <t>Other+</t>
  </si>
  <si>
    <t>Ranks</t>
  </si>
  <si>
    <t>Save</t>
  </si>
  <si>
    <t>Fortitude</t>
  </si>
  <si>
    <t>Reflex</t>
  </si>
  <si>
    <t>Will</t>
  </si>
  <si>
    <t>FFAC</t>
  </si>
  <si>
    <t>TAC</t>
  </si>
  <si>
    <t>AC</t>
  </si>
  <si>
    <t>Damage Reduction</t>
  </si>
  <si>
    <t>Melee</t>
  </si>
  <si>
    <t>Ranged</t>
  </si>
  <si>
    <t>Fire</t>
  </si>
  <si>
    <t>Cold</t>
  </si>
  <si>
    <t>Acid</t>
  </si>
  <si>
    <t>Electric</t>
  </si>
  <si>
    <t>Sonic</t>
  </si>
  <si>
    <t>Chaos</t>
  </si>
  <si>
    <t>Law</t>
  </si>
  <si>
    <t>Nonlethal</t>
  </si>
  <si>
    <t>Total Damage</t>
  </si>
  <si>
    <t>Bloodloss</t>
  </si>
  <si>
    <t>Healing</t>
  </si>
  <si>
    <t>HPs</t>
  </si>
  <si>
    <t>Calcul. Total</t>
  </si>
  <si>
    <t>Current HPs</t>
  </si>
  <si>
    <t>none</t>
  </si>
  <si>
    <t>Save vs.</t>
  </si>
  <si>
    <t>Details</t>
  </si>
  <si>
    <t>Spell Resist</t>
  </si>
  <si>
    <t>Good/
Pos</t>
  </si>
  <si>
    <t>Vamp</t>
  </si>
  <si>
    <t>Temp</t>
  </si>
  <si>
    <t>Evil/
Neg</t>
  </si>
  <si>
    <t>Magic/
Force</t>
  </si>
  <si>
    <t>Target Character</t>
  </si>
  <si>
    <t>Spell</t>
  </si>
  <si>
    <t>Cast on Round</t>
  </si>
  <si>
    <t>CL</t>
  </si>
  <si>
    <t>Duration (Rounds)</t>
  </si>
  <si>
    <t>Expires on Round</t>
  </si>
  <si>
    <t>Applied</t>
  </si>
  <si>
    <t>Expired</t>
  </si>
  <si>
    <t>Current Round</t>
  </si>
  <si>
    <t>q</t>
  </si>
  <si>
    <t>Adversarial Party Composition</t>
  </si>
  <si>
    <t>CR</t>
  </si>
  <si>
    <t>Threat</t>
  </si>
  <si>
    <t>Crit</t>
  </si>
  <si>
    <t>þ</t>
  </si>
  <si>
    <t>Notes</t>
  </si>
  <si>
    <t>Total Score</t>
  </si>
  <si>
    <t>Dex Mod+</t>
  </si>
  <si>
    <t>Str Mod+</t>
  </si>
  <si>
    <t>Ranged?</t>
  </si>
  <si>
    <t>1 hr/lvl</t>
  </si>
  <si>
    <t>10 min/lvl</t>
  </si>
  <si>
    <t>1 min/lvl</t>
  </si>
  <si>
    <t>1 rnd/lvl</t>
  </si>
  <si>
    <t>Specific Time</t>
  </si>
  <si>
    <t>Avg. ECL/CR</t>
  </si>
  <si>
    <t>20’</t>
  </si>
  <si>
    <t>Imm</t>
  </si>
  <si>
    <t>Barkley</t>
  </si>
  <si>
    <t>Elsabet</t>
  </si>
  <si>
    <t>Saradette</t>
  </si>
  <si>
    <t>Hound Archon</t>
  </si>
  <si>
    <t>Protection from Evil</t>
  </si>
  <si>
    <t>Check</t>
  </si>
  <si>
    <t>Charisma</t>
  </si>
  <si>
    <t>Protection Devotion</t>
  </si>
  <si>
    <t>Aid</t>
  </si>
  <si>
    <t>Dancing Lights</t>
  </si>
  <si>
    <t>R10</t>
  </si>
  <si>
    <r>
      <t>Barkley</t>
    </r>
    <r>
      <rPr>
        <b/>
        <vertAlign val="superscript"/>
        <sz val="12"/>
        <color theme="1"/>
        <rFont val="Times New Roman"/>
        <family val="1"/>
      </rPr>
      <t>PD</t>
    </r>
  </si>
  <si>
    <r>
      <t>Saradette</t>
    </r>
    <r>
      <rPr>
        <b/>
        <vertAlign val="superscript"/>
        <sz val="12"/>
        <color theme="1"/>
        <rFont val="Times New Roman"/>
        <family val="1"/>
      </rPr>
      <t>PD</t>
    </r>
  </si>
  <si>
    <t>Party</t>
  </si>
  <si>
    <t>Bull’s Strength</t>
  </si>
  <si>
    <t>/+1</t>
  </si>
  <si>
    <t>Mage Armor</t>
  </si>
  <si>
    <t>Detect Magic</t>
  </si>
  <si>
    <r>
      <t>Elsabet</t>
    </r>
    <r>
      <rPr>
        <b/>
        <vertAlign val="superscript"/>
        <sz val="12"/>
        <color theme="1"/>
        <rFont val="Times New Roman"/>
        <family val="1"/>
      </rPr>
      <t>PD, PfE</t>
    </r>
  </si>
  <si>
    <t>Delayed Damage</t>
  </si>
  <si>
    <t>Strength</t>
  </si>
  <si>
    <r>
      <t>Luran</t>
    </r>
    <r>
      <rPr>
        <b/>
        <vertAlign val="superscript"/>
        <sz val="12"/>
        <color theme="1"/>
        <rFont val="Times New Roman"/>
        <family val="1"/>
      </rPr>
      <t>PD</t>
    </r>
  </si>
  <si>
    <t>Luran</t>
  </si>
  <si>
    <t>Rogue / Illusionist / Artificer</t>
  </si>
  <si>
    <t>Time @ Round 1</t>
  </si>
  <si>
    <t>Current Time</t>
  </si>
  <si>
    <t>Guidance</t>
  </si>
  <si>
    <t>Grease</t>
  </si>
  <si>
    <t>Pyrotechnics</t>
  </si>
  <si>
    <t>Solstice</t>
  </si>
  <si>
    <t>30’/10’</t>
  </si>
  <si>
    <r>
      <t>Solstice</t>
    </r>
    <r>
      <rPr>
        <b/>
        <vertAlign val="superscript"/>
        <sz val="12"/>
        <color theme="1"/>
        <rFont val="Times New Roman"/>
        <family val="1"/>
      </rPr>
      <t>PD, PfE</t>
    </r>
  </si>
  <si>
    <t>Musteval / Rogue</t>
  </si>
  <si>
    <t xml:space="preserve">Bewildering Visions </t>
  </si>
  <si>
    <t>Divine Favor</t>
  </si>
  <si>
    <t>Opposed Intimidate</t>
  </si>
  <si>
    <t>Rasqueado</t>
  </si>
  <si>
    <t>Bard 5 Eidoloncer 1</t>
  </si>
  <si>
    <t>Spells Known</t>
  </si>
  <si>
    <t>Level</t>
  </si>
  <si>
    <t>School</t>
  </si>
  <si>
    <t>Components</t>
  </si>
  <si>
    <t>Casting</t>
  </si>
  <si>
    <t>Range</t>
  </si>
  <si>
    <t>Duration</t>
  </si>
  <si>
    <t>Reference</t>
  </si>
  <si>
    <t>Page</t>
  </si>
  <si>
    <t>ü</t>
  </si>
  <si>
    <t>Read Magic</t>
  </si>
  <si>
    <t>Universal</t>
  </si>
  <si>
    <t>V S F</t>
  </si>
  <si>
    <t>1 SA</t>
  </si>
  <si>
    <t>Personal</t>
  </si>
  <si>
    <t>PHB</t>
  </si>
  <si>
    <t>Prestidigitation</t>
  </si>
  <si>
    <t>V S</t>
  </si>
  <si>
    <t>10’</t>
  </si>
  <si>
    <t>1 hour</t>
  </si>
  <si>
    <t>Mage Hand</t>
  </si>
  <si>
    <t>Transmutation</t>
  </si>
  <si>
    <t>25’ + 2½’/lvl</t>
  </si>
  <si>
    <t>Concentration</t>
  </si>
  <si>
    <t>Lullaby</t>
  </si>
  <si>
    <t>Enchantment</t>
  </si>
  <si>
    <t>100’ + 10’/lvl</t>
  </si>
  <si>
    <t>Special</t>
  </si>
  <si>
    <t>Song &amp; Silence</t>
  </si>
  <si>
    <t>Mending</t>
  </si>
  <si>
    <t>Instant</t>
  </si>
  <si>
    <t>Flare</t>
  </si>
  <si>
    <t>Evocation</t>
  </si>
  <si>
    <t>V</t>
  </si>
  <si>
    <t>Comprehend Languages</t>
  </si>
  <si>
    <t>Divination</t>
  </si>
  <si>
    <t>V S M/DF</t>
  </si>
  <si>
    <t>Illusion</t>
  </si>
  <si>
    <t>Conjuration</t>
  </si>
  <si>
    <t>V S M</t>
  </si>
  <si>
    <t>Feather Fall</t>
  </si>
  <si>
    <t>Free</t>
  </si>
  <si>
    <t>Tasha’s Hideous Laughter</t>
  </si>
  <si>
    <t>Enthrall</t>
  </si>
  <si>
    <t>Mirror Image</t>
  </si>
  <si>
    <t>Tactical Precision</t>
  </si>
  <si>
    <t>Spell Compendium</t>
  </si>
  <si>
    <t>40’</t>
  </si>
  <si>
    <t>Favored Soul / Crusader / Warlock</t>
  </si>
  <si>
    <t>Bard / Lyric Thaumaturge</t>
  </si>
  <si>
    <t>Dame Dahlia</t>
  </si>
  <si>
    <t>Visceratya</t>
  </si>
  <si>
    <t>Hacken Slashen</t>
  </si>
  <si>
    <t>Corpuscarth</t>
  </si>
  <si>
    <t>Cleric of Velsharoon</t>
  </si>
  <si>
    <t>Sohei</t>
  </si>
  <si>
    <t>Fighter</t>
  </si>
  <si>
    <t>Dread Necromancer</t>
  </si>
  <si>
    <t>1 spell per day</t>
  </si>
  <si>
    <t>Dire Naginata</t>
  </si>
  <si>
    <t>Grapple</t>
  </si>
  <si>
    <t>Dire Halberd</t>
  </si>
  <si>
    <t>Longbow of Sleep</t>
  </si>
  <si>
    <t>MW Dagger</t>
  </si>
  <si>
    <t>1d4</t>
  </si>
  <si>
    <t>Halberd, 2nd Attack</t>
  </si>
  <si>
    <t>Ranged Touch Attack</t>
  </si>
  <si>
    <t>varies</t>
  </si>
  <si>
    <t>Perform</t>
  </si>
  <si>
    <t>Ring of Water Breathing</t>
  </si>
  <si>
    <t>Ring of the Ram</t>
  </si>
  <si>
    <t>Ring of Climbing</t>
  </si>
  <si>
    <t>Deific Bastion</t>
  </si>
  <si>
    <t>R5</t>
  </si>
  <si>
    <t>Dread Necromancer Spells</t>
  </si>
  <si>
    <t>Bane</t>
  </si>
  <si>
    <t>V S DF</t>
  </si>
  <si>
    <t>50’</t>
  </si>
  <si>
    <t>Bestow Wound</t>
  </si>
  <si>
    <t>Touch</t>
  </si>
  <si>
    <t xml:space="preserve">Heroes of Horror </t>
  </si>
  <si>
    <t>127</t>
  </si>
  <si>
    <t>Cause Fear</t>
  </si>
  <si>
    <t>Necromancy</t>
  </si>
  <si>
    <t>1d4 rnds</t>
  </si>
  <si>
    <t>Chill Touch</t>
  </si>
  <si>
    <t>209</t>
  </si>
  <si>
    <t>60’</t>
  </si>
  <si>
    <t>Detect Undead</t>
  </si>
  <si>
    <t>40'</t>
  </si>
  <si>
    <t>Doom</t>
  </si>
  <si>
    <t>Hide from Undead</t>
  </si>
  <si>
    <t>Abjuration</t>
  </si>
  <si>
    <t>Inflict Light Wounds</t>
  </si>
  <si>
    <t>instant</t>
  </si>
  <si>
    <t>Ray of Enfeeblement</t>
  </si>
  <si>
    <t>Summon Undead I</t>
  </si>
  <si>
    <t>V S F/DF</t>
  </si>
  <si>
    <t>Libris Mortis</t>
  </si>
  <si>
    <t>Undetectable Alignment</t>
  </si>
  <si>
    <t>24 hours</t>
  </si>
  <si>
    <t>Blindness/Deafness</t>
  </si>
  <si>
    <t>Permanent</t>
  </si>
  <si>
    <t>Command Undead</t>
  </si>
  <si>
    <t>1 day/lvl</t>
  </si>
  <si>
    <t>Darkness</t>
  </si>
  <si>
    <t>V M/DF</t>
  </si>
  <si>
    <t>Death Knell</t>
  </si>
  <si>
    <t>special</t>
  </si>
  <si>
    <t>False Life</t>
  </si>
  <si>
    <t>Gentle Repose</t>
  </si>
  <si>
    <t>Ghoul Touch</t>
  </si>
  <si>
    <t>1d6+2 rnds</t>
  </si>
  <si>
    <t>Wracking Touch</t>
  </si>
  <si>
    <t>Complete Adventurer</t>
  </si>
  <si>
    <t>Inflict Moderate Wounds</t>
  </si>
  <si>
    <t>Scare</t>
  </si>
  <si>
    <t>Spectral Hand</t>
  </si>
  <si>
    <t>Summon Swarm</t>
  </si>
  <si>
    <t>1 FR</t>
  </si>
  <si>
    <t>Summon Undead II</t>
  </si>
  <si>
    <t>Crushing Despair</t>
  </si>
  <si>
    <t>Death Ward</t>
  </si>
  <si>
    <t>Halt Undead</t>
  </si>
  <si>
    <t>Inflict Serious Wounds</t>
  </si>
  <si>
    <t>Ray of Exhaustion</t>
  </si>
  <si>
    <t>Speak with Dead</t>
  </si>
  <si>
    <t>Summon Undead III</t>
  </si>
  <si>
    <t>Vampiric Touch</t>
  </si>
  <si>
    <t>Silence</t>
  </si>
  <si>
    <t>Death</t>
  </si>
  <si>
    <t>Frostburn</t>
  </si>
  <si>
    <t>0’</t>
  </si>
  <si>
    <t>10 minutes</t>
  </si>
  <si>
    <t>Complete Scoundrel</t>
  </si>
  <si>
    <t>Unlimited</t>
  </si>
  <si>
    <t>Complete Divine</t>
  </si>
  <si>
    <t>Complete Champion</t>
  </si>
  <si>
    <t>Book of Vile Darkness</t>
  </si>
  <si>
    <t>Planar Handbook</t>
  </si>
  <si>
    <t>5’</t>
  </si>
  <si>
    <t>1 minute</t>
  </si>
  <si>
    <t>Swift</t>
  </si>
  <si>
    <t>1 round</t>
  </si>
  <si>
    <t>400’ + 40’/lvl</t>
  </si>
  <si>
    <t>Glyph of Warding</t>
  </si>
  <si>
    <t>Dragon Magic</t>
  </si>
  <si>
    <t>Complete Arcane</t>
  </si>
  <si>
    <t>V S Disease</t>
  </si>
  <si>
    <t>Heroes of Horror</t>
  </si>
  <si>
    <t>PHB II</t>
  </si>
  <si>
    <t>Cityscape</t>
  </si>
  <si>
    <t>Unapproachable East</t>
  </si>
  <si>
    <t>Champions of Ruin</t>
  </si>
  <si>
    <t>Lords of Madness</t>
  </si>
  <si>
    <t>Defenders of the Faith</t>
  </si>
  <si>
    <t>Darkbolt</t>
  </si>
  <si>
    <t>Champions of Valor</t>
  </si>
  <si>
    <t>Drow of the Underdark</t>
  </si>
  <si>
    <t>V DF</t>
  </si>
  <si>
    <t>Player’s Guide to Faerûn</t>
  </si>
  <si>
    <t>1 IA</t>
  </si>
  <si>
    <t>Draconomicon</t>
  </si>
  <si>
    <t>Magic of Faerûn</t>
  </si>
  <si>
    <t>Wrack</t>
  </si>
  <si>
    <t>Wind Wall</t>
  </si>
  <si>
    <t>Exemplars of Evil</t>
  </si>
  <si>
    <t>Willing Sacrifice</t>
  </si>
  <si>
    <t>Water Walk</t>
  </si>
  <si>
    <t>2 hrs/lvl</t>
  </si>
  <si>
    <t>Water Breathing</t>
  </si>
  <si>
    <t>Vision of the Omniscient Eye</t>
  </si>
  <si>
    <t>Visage of the Deity, Lesser</t>
  </si>
  <si>
    <t>Vile Lance</t>
  </si>
  <si>
    <t>Vigor, Mass, Lesser</t>
  </si>
  <si>
    <t>Vigor</t>
  </si>
  <si>
    <t>Unliving Weapon</t>
  </si>
  <si>
    <t>Unholy Storm</t>
  </si>
  <si>
    <t>Sword Stream</t>
  </si>
  <si>
    <t>Summon Monster III</t>
  </si>
  <si>
    <t>Subdue Aura</t>
  </si>
  <si>
    <t>Stone Shape</t>
  </si>
  <si>
    <t>Stiffen</t>
  </si>
  <si>
    <t>Spikes</t>
  </si>
  <si>
    <t>Soul of Light</t>
  </si>
  <si>
    <t>Slashing Darkness</t>
  </si>
  <si>
    <t>Skull Watch</t>
  </si>
  <si>
    <t>Shriveling</t>
  </si>
  <si>
    <t>Shivering Touch</t>
  </si>
  <si>
    <t>Shield of Warding</t>
  </si>
  <si>
    <t>Sheltered Vitality</t>
  </si>
  <si>
    <t>Searing Light</t>
  </si>
  <si>
    <t>Sadism</t>
  </si>
  <si>
    <t>Ring of Blades</t>
  </si>
  <si>
    <t>Resist Taint</t>
  </si>
  <si>
    <t>Resist Energy, Mass</t>
  </si>
  <si>
    <t>Remove Disease</t>
  </si>
  <si>
    <t>Remove Curse</t>
  </si>
  <si>
    <t>Remove Blindness/Deafness</t>
  </si>
  <si>
    <t>Protection from Positive Energy</t>
  </si>
  <si>
    <t>Protection from Negative Energy</t>
  </si>
  <si>
    <t>Protection from Energy</t>
  </si>
  <si>
    <t>Prayer</t>
  </si>
  <si>
    <t>8 hours</t>
  </si>
  <si>
    <t>Obscure Object</t>
  </si>
  <si>
    <t>Meld into Stone</t>
  </si>
  <si>
    <t>Meld into Ice</t>
  </si>
  <si>
    <t>Mass Aid</t>
  </si>
  <si>
    <t>Masochism</t>
  </si>
  <si>
    <t>Mark of Doom</t>
  </si>
  <si>
    <t>Mantle of C/E/G/L</t>
  </si>
  <si>
    <t>Magic Vestment</t>
  </si>
  <si>
    <t>10’ radius</t>
  </si>
  <si>
    <t>M</t>
  </si>
  <si>
    <t>Magic Circle v C/E/G/L</t>
  </si>
  <si>
    <t>Locate Object</t>
  </si>
  <si>
    <t>1 mile/lvl</t>
  </si>
  <si>
    <t>Locate Node</t>
  </si>
  <si>
    <t>Light of Wisdom</t>
  </si>
  <si>
    <t>Light of Venya</t>
  </si>
  <si>
    <t>S</t>
  </si>
  <si>
    <t>Invoke the Cerulean Sign</t>
  </si>
  <si>
    <t>Invisibility Purge</t>
  </si>
  <si>
    <t>Invest Moderate Protection</t>
  </si>
  <si>
    <t>Infallible Servant</t>
  </si>
  <si>
    <t>Ice Shape</t>
  </si>
  <si>
    <t>Holy Storm</t>
  </si>
  <si>
    <t>Hesitate</t>
  </si>
  <si>
    <t>Hamatula Barbs</t>
  </si>
  <si>
    <t>Discharge</t>
  </si>
  <si>
    <t>Forest Eyes</t>
  </si>
  <si>
    <t>Footsteps of the Divine</t>
  </si>
  <si>
    <t>V S Und Fnd</t>
  </si>
  <si>
    <t>Flesh Ripper</t>
  </si>
  <si>
    <t>Flame of Faith</t>
  </si>
  <si>
    <t>Energy Vulnerability</t>
  </si>
  <si>
    <t>Energy Aegis</t>
  </si>
  <si>
    <t>Divine Retaliation</t>
  </si>
  <si>
    <t>Dispel Magic</t>
  </si>
  <si>
    <t>Devil’s Eye</t>
  </si>
  <si>
    <t>1d6 rounds</t>
  </si>
  <si>
    <t>Devil Blight</t>
  </si>
  <si>
    <t>Defile Snow and Ice</t>
  </si>
  <si>
    <t>Deeper Darkness</t>
  </si>
  <si>
    <t>Daylight</t>
  </si>
  <si>
    <t>Curse of the Brute</t>
  </si>
  <si>
    <t>Curse of Arrow Attraction</t>
  </si>
  <si>
    <t>Cure Serious Wounds</t>
  </si>
  <si>
    <t>V S M F</t>
  </si>
  <si>
    <t>Crown of the Grave</t>
  </si>
  <si>
    <t>Crown of Smiting</t>
  </si>
  <si>
    <t>Crown of Protection</t>
  </si>
  <si>
    <t>Crown of Might</t>
  </si>
  <si>
    <t>Create Food &amp; Water</t>
  </si>
  <si>
    <t>Control Snow and Ice</t>
  </si>
  <si>
    <t>Continual Flame</t>
  </si>
  <si>
    <t>Contagion</t>
  </si>
  <si>
    <t>Conjure Ice Beast III</t>
  </si>
  <si>
    <t>Clutch of Orcus</t>
  </si>
  <si>
    <t>Cloak of Bravery</t>
  </si>
  <si>
    <t>Circle of Nausea</t>
  </si>
  <si>
    <t>Circle Dance</t>
  </si>
  <si>
    <t>Channeled Divine Shield</t>
  </si>
  <si>
    <t>Chain of Eyes</t>
  </si>
  <si>
    <t>Briar Web</t>
  </si>
  <si>
    <t>Bolster Aura</t>
  </si>
  <si>
    <t>Blessed Aim</t>
  </si>
  <si>
    <t>Bladebane</t>
  </si>
  <si>
    <t>Blacklight</t>
  </si>
  <si>
    <t>V S DF Frostfell</t>
  </si>
  <si>
    <t>Binding Snow</t>
  </si>
  <si>
    <t>Bestow Curse</t>
  </si>
  <si>
    <t>Axiomatic Storm</t>
  </si>
  <si>
    <t>Aura of Cold, Lesser</t>
  </si>
  <si>
    <t>Attune Form</t>
  </si>
  <si>
    <t>Animate Dead</t>
  </si>
  <si>
    <t>Anarchic Storm</t>
  </si>
  <si>
    <t>Analyze Touchstone</t>
  </si>
  <si>
    <t>Alter Fortune</t>
  </si>
  <si>
    <t>Alliance Undone</t>
  </si>
  <si>
    <t>Stormwrack</t>
  </si>
  <si>
    <t>S M/DF</t>
  </si>
  <si>
    <t>Air Breathing</t>
  </si>
  <si>
    <t>Adoration of the Frightful</t>
  </si>
  <si>
    <t>Zone of Truth</t>
  </si>
  <si>
    <t>Wither Limb</t>
  </si>
  <si>
    <t>S M</t>
  </si>
  <si>
    <t>Wave of Grief</t>
  </si>
  <si>
    <t>Turn Anathema</t>
  </si>
  <si>
    <t>Thin Air</t>
  </si>
  <si>
    <t>Sweet Water</t>
  </si>
  <si>
    <t>Summon Monster II</t>
  </si>
  <si>
    <t>Summon Elysian Thrush</t>
  </si>
  <si>
    <t>Substitute Domain</t>
  </si>
  <si>
    <t>1 attack</t>
  </si>
  <si>
    <t>Stretch Weapon</t>
  </si>
  <si>
    <t>Stay the Hand</t>
  </si>
  <si>
    <t>Status</t>
  </si>
  <si>
    <t>Spores of the Vrock</t>
  </si>
  <si>
    <t>Spiritual Weapon</t>
  </si>
  <si>
    <t>Spider Legs</t>
  </si>
  <si>
    <t>Spawn Screen</t>
  </si>
  <si>
    <t>Sound Burst</t>
  </si>
  <si>
    <t>Soul Ward</t>
  </si>
  <si>
    <t>Shield Other</t>
  </si>
  <si>
    <t>Shatter</t>
  </si>
  <si>
    <t>Share Talents</t>
  </si>
  <si>
    <t>Shadow Shroud</t>
  </si>
  <si>
    <t>Sap Strength</t>
  </si>
  <si>
    <t>1d6+2 rounds</t>
  </si>
  <si>
    <t>Rigor Mortis</t>
  </si>
  <si>
    <t>Restoration, Lesser</t>
  </si>
  <si>
    <t>Resist Energy</t>
  </si>
  <si>
    <t>Remove Paralysis</t>
  </si>
  <si>
    <t>Portal Well</t>
  </si>
  <si>
    <t>Owl’s Wisdom</t>
  </si>
  <si>
    <t>Obscuring Snow</t>
  </si>
  <si>
    <t>Master Cavalier</t>
  </si>
  <si>
    <t>Mark of Judgment</t>
  </si>
  <si>
    <t>Manifestation of the Deity</t>
  </si>
  <si>
    <t>Make Whole</t>
  </si>
  <si>
    <t>Lore of the Gods</t>
  </si>
  <si>
    <t>Locate Touchstone</t>
  </si>
  <si>
    <t>Light of Mercuria</t>
  </si>
  <si>
    <t>Light of Faith</t>
  </si>
  <si>
    <t>Lesser Telepathic Bond</t>
  </si>
  <si>
    <t>Knife Spray</t>
  </si>
  <si>
    <t>Iron Silence</t>
  </si>
  <si>
    <t>Interfaith Blessing</t>
  </si>
  <si>
    <t>Insight of Good Fortune</t>
  </si>
  <si>
    <t>Hold Person</t>
  </si>
  <si>
    <t>Healing Lorecall</t>
  </si>
  <si>
    <t>Ghost Touch Armor</t>
  </si>
  <si>
    <t>Tome &amp; Blood</t>
  </si>
  <si>
    <t>Gaze Screen</t>
  </si>
  <si>
    <t>Frostburn, Lesser</t>
  </si>
  <si>
    <t>Frost Weapon</t>
  </si>
  <si>
    <t>Find Traps</t>
  </si>
  <si>
    <t>Filter</t>
  </si>
  <si>
    <t>30 minutes</t>
  </si>
  <si>
    <t>Eyes of the Zombie</t>
  </si>
  <si>
    <t>Execration</t>
  </si>
  <si>
    <t>Eagle’s Splendor</t>
  </si>
  <si>
    <t>15’</t>
  </si>
  <si>
    <t>Divine Zephyr</t>
  </si>
  <si>
    <t>Divine Presence</t>
  </si>
  <si>
    <t>Divine Insight</t>
  </si>
  <si>
    <t>Divine Flame</t>
  </si>
  <si>
    <t>Detect Aberration</t>
  </si>
  <si>
    <t>Desecrate</t>
  </si>
  <si>
    <t>Delay Poison</t>
  </si>
  <si>
    <t>Deific Vengeance</t>
  </si>
  <si>
    <t>Dance of Ruin</t>
  </si>
  <si>
    <t>Curse of Ill Fortune</t>
  </si>
  <si>
    <t>Cure Moderate Wounds</t>
  </si>
  <si>
    <t>Consecrate</t>
  </si>
  <si>
    <t>Conjure Ice Object</t>
  </si>
  <si>
    <t>Conjure Ice Beast II</t>
  </si>
  <si>
    <t>Conduit of Life</t>
  </si>
  <si>
    <t>Cloud of Knives</t>
  </si>
  <si>
    <t>Close Wounds</t>
  </si>
  <si>
    <t>Cat’s Grace</t>
  </si>
  <si>
    <t>Calm Emotions</t>
  </si>
  <si>
    <t>Brumal Stiffening</t>
  </si>
  <si>
    <t>Brambles</t>
  </si>
  <si>
    <t>Boneblast</t>
  </si>
  <si>
    <t>Body Ward</t>
  </si>
  <si>
    <t>Body Blades</t>
  </si>
  <si>
    <t>Blade of Pain and Fear</t>
  </si>
  <si>
    <t>Blade Brothers</t>
  </si>
  <si>
    <t>Black Karma Curse</t>
  </si>
  <si>
    <t>Bewildering Visions</t>
  </si>
  <si>
    <t>Bewildering Substitution</t>
  </si>
  <si>
    <t>Benediction</t>
  </si>
  <si>
    <t>Bear’s Endurance</t>
  </si>
  <si>
    <t>Avoid Planar Effects</t>
  </si>
  <si>
    <t>Augury</t>
  </si>
  <si>
    <t>Animalistic Power</t>
  </si>
  <si>
    <t>Align Weapon</t>
  </si>
  <si>
    <t>V S Drug</t>
  </si>
  <si>
    <t>Addiction</t>
  </si>
  <si>
    <t>Vigor, Lesser</t>
  </si>
  <si>
    <t>V S M Drug</t>
  </si>
  <si>
    <t>Tongue of Baalzebul</t>
  </si>
  <si>
    <t>Suspend Disease</t>
  </si>
  <si>
    <t>Summon Monster I</t>
  </si>
  <si>
    <t>Stupor</t>
  </si>
  <si>
    <t>Spider Hand</t>
  </si>
  <si>
    <t>Spell Flower</t>
  </si>
  <si>
    <t>Sorrow</t>
  </si>
  <si>
    <t>V S Location</t>
  </si>
  <si>
    <t>Slow Consumption</t>
  </si>
  <si>
    <t>Shivering Touch, Lesser</t>
  </si>
  <si>
    <t>Shield of Faith</t>
  </si>
  <si>
    <t>Sanctuary</t>
  </si>
  <si>
    <t>Sacrificial Skill</t>
  </si>
  <si>
    <t>Resurgence</t>
  </si>
  <si>
    <t>Resist Planar Alignment</t>
  </si>
  <si>
    <t>Remove Fear</t>
  </si>
  <si>
    <t>Protection from C/E/G/L</t>
  </si>
  <si>
    <t>Peacebond</t>
  </si>
  <si>
    <t>V F</t>
  </si>
  <si>
    <t>Omen of Peril</t>
  </si>
  <si>
    <t>30’ radius</t>
  </si>
  <si>
    <t>Obscuring Mist</t>
  </si>
  <si>
    <t>Nimbus of Light</t>
  </si>
  <si>
    <t>Nightshield</t>
  </si>
  <si>
    <t>Magic Weapon</t>
  </si>
  <si>
    <t>Magic Stone</t>
  </si>
  <si>
    <t>Light of Lunia</t>
  </si>
  <si>
    <t>Ironguts</t>
  </si>
  <si>
    <t>Invest Light Protection</t>
  </si>
  <si>
    <t>Impede</t>
  </si>
  <si>
    <t>Ice Slick</t>
  </si>
  <si>
    <t>Heartache</t>
  </si>
  <si>
    <t>Healthful Rest</t>
  </si>
  <si>
    <t>Healer’s Vision</t>
  </si>
  <si>
    <t>Guiding Light</t>
  </si>
  <si>
    <t>Grave Strike</t>
  </si>
  <si>
    <t>Fortify Cold Creatures</t>
  </si>
  <si>
    <t>Extract Drug</t>
  </si>
  <si>
    <t>Entropic Shield</t>
  </si>
  <si>
    <t>Endure Elements</t>
  </si>
  <si>
    <t>Ebon Eyes</t>
  </si>
  <si>
    <t>Ease of Breath</t>
  </si>
  <si>
    <t>Detect Weaponry</t>
  </si>
  <si>
    <t>Detect Fire</t>
  </si>
  <si>
    <t>Detect C/E/G/L</t>
  </si>
  <si>
    <t>Detect Animals/Plants</t>
  </si>
  <si>
    <t>Deathwatch</t>
  </si>
  <si>
    <t>Curse Water</t>
  </si>
  <si>
    <t>Cure Light Wounds</t>
  </si>
  <si>
    <t>Conjure Ice Beast I</t>
  </si>
  <si>
    <t>Command</t>
  </si>
  <si>
    <t>V S M XP</t>
  </si>
  <si>
    <t>Burial Blessing</t>
  </si>
  <si>
    <t>Savage Species</t>
  </si>
  <si>
    <t>Blood Wind</t>
  </si>
  <si>
    <t>Bless</t>
  </si>
  <si>
    <t>Blade of Blood</t>
  </si>
  <si>
    <t>Axiomatic Water</t>
  </si>
  <si>
    <t>Angry Ache</t>
  </si>
  <si>
    <t>Virtue</t>
  </si>
  <si>
    <t>Summon Holy Symbol</t>
  </si>
  <si>
    <t>Slash Tongue</t>
  </si>
  <si>
    <t>Resistance</t>
  </si>
  <si>
    <t>Purify Food &amp; Drink</t>
  </si>
  <si>
    <t>Preserve Organ</t>
  </si>
  <si>
    <t>No Light</t>
  </si>
  <si>
    <t>Message</t>
  </si>
  <si>
    <t>Light</t>
  </si>
  <si>
    <t>Inflict Minor Wounds</t>
  </si>
  <si>
    <t>Detect Poison</t>
  </si>
  <si>
    <t>Cure Minor Wounds</t>
  </si>
  <si>
    <t>Create Water</t>
  </si>
  <si>
    <t>Amanuensis</t>
  </si>
  <si>
    <t>Domain</t>
  </si>
  <si>
    <t>Spells Granted by Velsharoon</t>
  </si>
  <si>
    <t>2d6 +2 / x3</t>
  </si>
  <si>
    <t>2d6 +3/ x3</t>
  </si>
  <si>
    <t>Staff +1</t>
  </si>
  <si>
    <t>1d6+1</t>
  </si>
  <si>
    <t>Dart</t>
  </si>
  <si>
    <t>Sickle of Speed</t>
  </si>
  <si>
    <t>1d6-1</t>
  </si>
  <si>
    <t>Sickle of Speed, Hastened Attack</t>
  </si>
  <si>
    <t>Touch Attack</t>
  </si>
  <si>
    <t>Listen</t>
  </si>
  <si>
    <t>Spot</t>
  </si>
  <si>
    <t>Sense Motive</t>
  </si>
  <si>
    <t>1d8+Sleep (DC16)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</si>
</sst>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3" x14ac:knownFonts="1">
    <font>
      <sz val="12"/>
      <color theme="1"/>
      <name val="Times New Roman"/>
      <family val="2"/>
    </font>
    <font>
      <sz val="12"/>
      <color theme="1"/>
      <name val="Times New Roman"/>
      <family val="2"/>
    </font>
    <font>
      <b/>
      <sz val="12"/>
      <color theme="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2"/>
      <color theme="1"/>
      <name val="Times New Roman"/>
      <family val="1"/>
    </font>
    <font>
      <b/>
      <sz val="12"/>
      <color theme="0"/>
      <name val="Times New Roman"/>
      <family val="1"/>
    </font>
    <font>
      <sz val="12"/>
      <color theme="0"/>
      <name val="Times New Roman"/>
      <family val="1"/>
    </font>
    <font>
      <b/>
      <sz val="12"/>
      <color rgb="FFFF0000"/>
      <name val="Times New Roman"/>
      <family val="1"/>
    </font>
    <font>
      <sz val="12"/>
      <color rgb="FFFF0000"/>
      <name val="Times New Roman"/>
      <family val="1"/>
    </font>
    <font>
      <b/>
      <sz val="12"/>
      <color rgb="FFFFCC00"/>
      <name val="Times New Roman"/>
      <family val="1"/>
    </font>
    <font>
      <i/>
      <sz val="12"/>
      <color theme="1"/>
      <name val="Times New Roman"/>
      <family val="1"/>
    </font>
    <font>
      <sz val="12"/>
      <color rgb="FFFFCC00"/>
      <name val="Times New Roman"/>
      <family val="1"/>
    </font>
    <font>
      <b/>
      <sz val="12"/>
      <color rgb="FFFF33CC"/>
      <name val="Times New Roman"/>
      <family val="1"/>
    </font>
    <font>
      <sz val="12"/>
      <color theme="0"/>
      <name val="Times New Roman"/>
      <family val="2"/>
    </font>
    <font>
      <sz val="12"/>
      <name val="Times New Roman"/>
      <family val="2"/>
    </font>
    <font>
      <sz val="12"/>
      <name val="Times New Roman"/>
      <family val="1"/>
    </font>
    <font>
      <sz val="12"/>
      <name val="Times New Roman"/>
      <family val="1"/>
      <charset val="1"/>
    </font>
    <font>
      <sz val="10"/>
      <name val="Arial"/>
      <family val="2"/>
    </font>
    <font>
      <sz val="20"/>
      <color theme="1"/>
      <name val="Times New Roman"/>
      <family val="2"/>
    </font>
    <font>
      <sz val="13"/>
      <name val="Wingdings"/>
      <charset val="2"/>
    </font>
    <font>
      <sz val="12"/>
      <color theme="1"/>
      <name val="Wingdings"/>
      <charset val="2"/>
    </font>
    <font>
      <i/>
      <sz val="12"/>
      <color theme="0"/>
      <name val="Times New Roman"/>
      <family val="1"/>
    </font>
    <font>
      <i/>
      <sz val="12"/>
      <color theme="0" tint="-0.499984740745262"/>
      <name val="Times New Roman"/>
      <family val="1"/>
    </font>
    <font>
      <b/>
      <vertAlign val="superscript"/>
      <sz val="12"/>
      <color theme="1"/>
      <name val="Times New Roman"/>
      <family val="1"/>
    </font>
    <font>
      <sz val="12"/>
      <color rgb="FFFF00FF"/>
      <name val="Times New Roman"/>
      <family val="2"/>
    </font>
    <font>
      <i/>
      <sz val="12"/>
      <color indexed="81"/>
      <name val="Times New Roman"/>
      <family val="1"/>
    </font>
    <font>
      <b/>
      <sz val="12"/>
      <color theme="0" tint="-0.14999847407452621"/>
      <name val="Times New Roman"/>
      <family val="1"/>
    </font>
    <font>
      <sz val="12"/>
      <color rgb="FFFF0000"/>
      <name val="Times New Roman"/>
      <family val="2"/>
    </font>
    <font>
      <sz val="12"/>
      <color indexed="81"/>
      <name val="Times New Roman"/>
      <family val="1"/>
    </font>
    <font>
      <i/>
      <sz val="18"/>
      <color rgb="FFFF00FF"/>
      <name val="Times New Roman"/>
      <family val="1"/>
    </font>
    <font>
      <b/>
      <sz val="18"/>
      <name val="Times New Roman"/>
      <family val="1"/>
    </font>
    <font>
      <b/>
      <sz val="13"/>
      <color indexed="9"/>
      <name val="Times New Roman"/>
      <family val="1"/>
    </font>
    <font>
      <sz val="12"/>
      <name val="Wingdings"/>
      <charset val="2"/>
    </font>
    <font>
      <sz val="13"/>
      <name val="Times New Roman"/>
      <family val="1"/>
    </font>
    <font>
      <i/>
      <sz val="12"/>
      <color rgb="FF0033CC"/>
      <name val="Times New Roman"/>
      <family val="1"/>
    </font>
    <font>
      <i/>
      <sz val="18"/>
      <color indexed="61"/>
      <name val="Times New Roman"/>
      <family val="1"/>
    </font>
    <font>
      <sz val="13"/>
      <color rgb="FFFF0000"/>
      <name val="Wingdings"/>
      <charset val="2"/>
    </font>
    <font>
      <b/>
      <sz val="12"/>
      <color indexed="9"/>
      <name val="Times New Roman"/>
      <family val="1"/>
    </font>
    <font>
      <b/>
      <sz val="13"/>
      <color rgb="FFFF0000"/>
      <name val="Wingdings"/>
      <charset val="2"/>
    </font>
    <font>
      <b/>
      <sz val="13"/>
      <name val="Times New Roman"/>
      <family val="1"/>
    </font>
    <font>
      <i/>
      <sz val="13"/>
      <name val="Times New Roman"/>
      <family val="1"/>
    </font>
    <font>
      <i/>
      <sz val="18"/>
      <color indexed="12"/>
      <name val="Times New Roman"/>
      <family val="1"/>
    </font>
  </fonts>
  <fills count="3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rgb="FF33CC33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0033CC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rgb="FF9966FF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indexed="12"/>
        <bgColor indexed="64"/>
      </patternFill>
    </fill>
  </fills>
  <borders count="80">
    <border>
      <left/>
      <right/>
      <top/>
      <bottom/>
      <diagonal/>
    </border>
    <border>
      <left style="double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 style="double">
        <color auto="1"/>
      </right>
      <top style="double">
        <color auto="1"/>
      </top>
      <bottom style="medium">
        <color auto="1"/>
      </bottom>
      <diagonal/>
    </border>
    <border>
      <left style="double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double">
        <color auto="1"/>
      </right>
      <top/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ck">
        <color auto="1"/>
      </top>
      <bottom style="thick">
        <color auto="1"/>
      </bottom>
      <diagonal/>
    </border>
    <border>
      <left style="hair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hair">
        <color auto="1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thick">
        <color auto="1"/>
      </top>
      <bottom style="thick">
        <color auto="1"/>
      </bottom>
      <diagonal/>
    </border>
    <border>
      <left style="hair">
        <color auto="1"/>
      </left>
      <right style="thin">
        <color indexed="64"/>
      </right>
      <top style="thick">
        <color auto="1"/>
      </top>
      <bottom style="thick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medium">
        <color indexed="64"/>
      </bottom>
      <diagonal/>
    </border>
    <border>
      <left/>
      <right style="double">
        <color auto="1"/>
      </right>
      <top style="double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auto="1"/>
      </top>
      <bottom style="medium">
        <color indexed="64"/>
      </bottom>
      <diagonal/>
    </border>
    <border>
      <left style="thin">
        <color indexed="64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double">
        <color auto="1"/>
      </left>
      <right/>
      <top/>
      <bottom style="medium">
        <color indexed="64"/>
      </bottom>
      <diagonal/>
    </border>
    <border>
      <left/>
      <right style="double">
        <color auto="1"/>
      </right>
      <top/>
      <bottom style="medium">
        <color indexed="64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indexed="64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indexed="64"/>
      </left>
      <right/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14">
    <xf numFmtId="0" fontId="0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16" fillId="0" borderId="0"/>
    <xf numFmtId="9" fontId="3" fillId="0" borderId="0" applyFont="0" applyFill="0" applyBorder="0" applyAlignment="0" applyProtection="0"/>
    <xf numFmtId="0" fontId="17" fillId="0" borderId="0"/>
    <xf numFmtId="0" fontId="18" fillId="0" borderId="0"/>
    <xf numFmtId="9" fontId="1" fillId="0" borderId="0" applyFont="0" applyFill="0" applyBorder="0" applyAlignment="0" applyProtection="0"/>
    <xf numFmtId="0" fontId="3" fillId="0" borderId="0"/>
    <xf numFmtId="0" fontId="3" fillId="0" borderId="0"/>
  </cellStyleXfs>
  <cellXfs count="351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3" fillId="0" borderId="5" xfId="1" applyBorder="1" applyAlignment="1">
      <alignment horizontal="center" vertical="center"/>
    </xf>
    <xf numFmtId="0" fontId="3" fillId="0" borderId="6" xfId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3" fillId="0" borderId="8" xfId="1" applyBorder="1" applyAlignment="1">
      <alignment horizontal="center" vertical="center"/>
    </xf>
    <xf numFmtId="0" fontId="3" fillId="0" borderId="9" xfId="1" applyBorder="1" applyAlignment="1">
      <alignment horizontal="center" vertical="center"/>
    </xf>
    <xf numFmtId="0" fontId="4" fillId="2" borderId="10" xfId="1" applyFont="1" applyFill="1" applyBorder="1" applyAlignment="1">
      <alignment horizontal="center" vertical="center"/>
    </xf>
    <xf numFmtId="0" fontId="3" fillId="2" borderId="11" xfId="1" applyFill="1" applyBorder="1" applyAlignment="1">
      <alignment horizontal="center" vertical="center"/>
    </xf>
    <xf numFmtId="0" fontId="3" fillId="2" borderId="12" xfId="1" applyFill="1" applyBorder="1" applyAlignment="1">
      <alignment horizontal="center" vertical="center"/>
    </xf>
    <xf numFmtId="0" fontId="2" fillId="0" borderId="15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6" borderId="15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7" borderId="15" xfId="0" applyFont="1" applyFill="1" applyBorder="1" applyAlignment="1">
      <alignment horizontal="center" vertical="center" wrapText="1"/>
    </xf>
    <xf numFmtId="0" fontId="2" fillId="8" borderId="15" xfId="0" applyFont="1" applyFill="1" applyBorder="1" applyAlignment="1">
      <alignment horizontal="center" vertical="center" wrapText="1"/>
    </xf>
    <xf numFmtId="0" fontId="6" fillId="9" borderId="15" xfId="0" applyFont="1" applyFill="1" applyBorder="1" applyAlignment="1">
      <alignment horizontal="center" vertical="center" wrapText="1"/>
    </xf>
    <xf numFmtId="0" fontId="2" fillId="10" borderId="15" xfId="0" applyFont="1" applyFill="1" applyBorder="1" applyAlignment="1">
      <alignment horizontal="center" vertical="center" wrapText="1"/>
    </xf>
    <xf numFmtId="0" fontId="2" fillId="11" borderId="15" xfId="0" applyFont="1" applyFill="1" applyBorder="1" applyAlignment="1">
      <alignment horizontal="center" vertical="center" wrapText="1"/>
    </xf>
    <xf numFmtId="0" fontId="2" fillId="5" borderId="15" xfId="0" applyFont="1" applyFill="1" applyBorder="1" applyAlignment="1">
      <alignment horizontal="center" vertical="center" wrapText="1"/>
    </xf>
    <xf numFmtId="0" fontId="2" fillId="12" borderId="15" xfId="0" applyFont="1" applyFill="1" applyBorder="1" applyAlignment="1">
      <alignment horizontal="center" vertical="center" wrapText="1"/>
    </xf>
    <xf numFmtId="0" fontId="2" fillId="13" borderId="15" xfId="0" applyFont="1" applyFill="1" applyBorder="1" applyAlignment="1">
      <alignment horizontal="center" vertical="center" wrapText="1"/>
    </xf>
    <xf numFmtId="0" fontId="2" fillId="14" borderId="15" xfId="0" applyFont="1" applyFill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15" borderId="16" xfId="0" applyFont="1" applyFill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18" borderId="26" xfId="0" applyFont="1" applyFill="1" applyBorder="1" applyAlignment="1">
      <alignment horizontal="center" vertical="center" wrapText="1"/>
    </xf>
    <xf numFmtId="0" fontId="2" fillId="17" borderId="23" xfId="0" applyFont="1" applyFill="1" applyBorder="1" applyAlignment="1">
      <alignment horizontal="center" vertical="center" wrapText="1"/>
    </xf>
    <xf numFmtId="0" fontId="8" fillId="16" borderId="27" xfId="0" applyFont="1" applyFill="1" applyBorder="1" applyAlignment="1">
      <alignment horizontal="center" vertical="center" wrapText="1"/>
    </xf>
    <xf numFmtId="0" fontId="2" fillId="4" borderId="23" xfId="0" applyFont="1" applyFill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Continuous" vertical="center" wrapText="1"/>
    </xf>
    <xf numFmtId="0" fontId="2" fillId="13" borderId="17" xfId="0" applyFont="1" applyFill="1" applyBorder="1" applyAlignment="1">
      <alignment horizontal="centerContinuous" vertical="center" wrapText="1"/>
    </xf>
    <xf numFmtId="0" fontId="2" fillId="13" borderId="20" xfId="0" applyFont="1" applyFill="1" applyBorder="1" applyAlignment="1">
      <alignment horizontal="centerContinuous" vertical="center" wrapText="1"/>
    </xf>
    <xf numFmtId="0" fontId="13" fillId="9" borderId="23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30" xfId="0" applyBorder="1" applyAlignment="1">
      <alignment horizontal="center" vertical="center"/>
    </xf>
    <xf numFmtId="0" fontId="12" fillId="9" borderId="30" xfId="0" applyFont="1" applyFill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12" fillId="9" borderId="32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20" borderId="17" xfId="0" applyFont="1" applyFill="1" applyBorder="1" applyAlignment="1">
      <alignment horizontal="center" vertical="center" wrapText="1"/>
    </xf>
    <xf numFmtId="0" fontId="2" fillId="19" borderId="15" xfId="0" applyFont="1" applyFill="1" applyBorder="1" applyAlignment="1">
      <alignment horizontal="center" vertical="center" wrapText="1"/>
    </xf>
    <xf numFmtId="0" fontId="6" fillId="21" borderId="20" xfId="0" applyFont="1" applyFill="1" applyBorder="1" applyAlignment="1">
      <alignment horizontal="center" vertical="center" wrapText="1"/>
    </xf>
    <xf numFmtId="0" fontId="2" fillId="22" borderId="15" xfId="0" applyFont="1" applyFill="1" applyBorder="1" applyAlignment="1">
      <alignment horizontal="center" vertical="center" wrapText="1"/>
    </xf>
    <xf numFmtId="0" fontId="2" fillId="20" borderId="23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0" fillId="0" borderId="25" xfId="0" applyBorder="1" applyAlignment="1">
      <alignment horizontal="center" vertical="center"/>
    </xf>
    <xf numFmtId="0" fontId="20" fillId="23" borderId="25" xfId="11" applyNumberFormat="1" applyFont="1" applyFill="1" applyBorder="1" applyAlignment="1">
      <alignment horizontal="center" vertical="center" shrinkToFit="1"/>
    </xf>
    <xf numFmtId="0" fontId="20" fillId="20" borderId="25" xfId="11" applyNumberFormat="1" applyFont="1" applyFill="1" applyBorder="1" applyAlignment="1">
      <alignment horizontal="center" vertical="center" shrinkToFit="1"/>
    </xf>
    <xf numFmtId="0" fontId="21" fillId="0" borderId="0" xfId="0" applyFont="1" applyAlignment="1">
      <alignment horizontal="center" vertical="center"/>
    </xf>
    <xf numFmtId="0" fontId="0" fillId="0" borderId="25" xfId="0" applyFont="1" applyFill="1" applyBorder="1" applyAlignment="1">
      <alignment horizontal="center" vertical="center"/>
    </xf>
    <xf numFmtId="0" fontId="0" fillId="0" borderId="25" xfId="0" applyFill="1" applyBorder="1" applyAlignment="1">
      <alignment horizontal="center" vertical="center"/>
    </xf>
    <xf numFmtId="0" fontId="15" fillId="24" borderId="50" xfId="0" applyFont="1" applyFill="1" applyBorder="1" applyAlignment="1">
      <alignment horizontal="center" vertical="center"/>
    </xf>
    <xf numFmtId="0" fontId="0" fillId="7" borderId="30" xfId="0" applyFill="1" applyBorder="1" applyAlignment="1">
      <alignment horizontal="center" vertical="center"/>
    </xf>
    <xf numFmtId="0" fontId="0" fillId="7" borderId="32" xfId="0" applyFill="1" applyBorder="1" applyAlignment="1">
      <alignment horizontal="center" vertical="center"/>
    </xf>
    <xf numFmtId="0" fontId="21" fillId="0" borderId="32" xfId="0" applyFont="1" applyBorder="1" applyAlignment="1">
      <alignment horizontal="center" vertical="center"/>
    </xf>
    <xf numFmtId="0" fontId="21" fillId="0" borderId="30" xfId="0" applyFont="1" applyBorder="1" applyAlignment="1">
      <alignment horizontal="center" vertical="center"/>
    </xf>
    <xf numFmtId="0" fontId="19" fillId="0" borderId="52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0" fillId="3" borderId="30" xfId="0" applyFill="1" applyBorder="1" applyAlignment="1">
      <alignment horizontal="center" vertical="center"/>
    </xf>
    <xf numFmtId="0" fontId="2" fillId="3" borderId="42" xfId="0" applyFont="1" applyFill="1" applyBorder="1" applyAlignment="1">
      <alignment horizontal="center" vertical="center"/>
    </xf>
    <xf numFmtId="0" fontId="2" fillId="3" borderId="44" xfId="0" applyFont="1" applyFill="1" applyBorder="1" applyAlignment="1">
      <alignment horizontal="center" vertical="center"/>
    </xf>
    <xf numFmtId="0" fontId="2" fillId="3" borderId="43" xfId="0" applyFont="1" applyFill="1" applyBorder="1" applyAlignment="1">
      <alignment horizontal="center" vertical="center"/>
    </xf>
    <xf numFmtId="0" fontId="0" fillId="3" borderId="37" xfId="0" applyFill="1" applyBorder="1" applyAlignment="1">
      <alignment horizontal="center" vertical="center"/>
    </xf>
    <xf numFmtId="0" fontId="0" fillId="3" borderId="38" xfId="0" applyFill="1" applyBorder="1" applyAlignment="1">
      <alignment horizontal="center" vertical="center"/>
    </xf>
    <xf numFmtId="0" fontId="2" fillId="3" borderId="37" xfId="0" applyFont="1" applyFill="1" applyBorder="1" applyAlignment="1">
      <alignment horizontal="right" vertical="center"/>
    </xf>
    <xf numFmtId="0" fontId="0" fillId="3" borderId="0" xfId="0" applyFill="1" applyBorder="1" applyAlignment="1">
      <alignment horizontal="center" vertical="center"/>
    </xf>
    <xf numFmtId="0" fontId="0" fillId="3" borderId="38" xfId="0" quotePrefix="1" applyFill="1" applyBorder="1" applyAlignment="1">
      <alignment vertical="center"/>
    </xf>
    <xf numFmtId="164" fontId="0" fillId="3" borderId="0" xfId="0" applyNumberFormat="1" applyFill="1" applyBorder="1" applyAlignment="1">
      <alignment horizontal="center" vertical="center"/>
    </xf>
    <xf numFmtId="0" fontId="2" fillId="3" borderId="39" xfId="0" applyFont="1" applyFill="1" applyBorder="1" applyAlignment="1">
      <alignment horizontal="right" vertical="center"/>
    </xf>
    <xf numFmtId="164" fontId="0" fillId="3" borderId="40" xfId="0" applyNumberFormat="1" applyFill="1" applyBorder="1" applyAlignment="1">
      <alignment horizontal="center" vertical="center"/>
    </xf>
    <xf numFmtId="0" fontId="0" fillId="3" borderId="41" xfId="0" applyFill="1" applyBorder="1" applyAlignment="1">
      <alignment horizontal="center" vertical="center"/>
    </xf>
    <xf numFmtId="0" fontId="0" fillId="0" borderId="0" xfId="0" applyAlignment="1">
      <alignment horizontal="centerContinuous" vertical="center"/>
    </xf>
    <xf numFmtId="0" fontId="11" fillId="0" borderId="0" xfId="0" applyFont="1" applyAlignment="1">
      <alignment horizontal="right" vertical="center"/>
    </xf>
    <xf numFmtId="1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32" xfId="0" applyFont="1" applyBorder="1" applyAlignment="1">
      <alignment horizontal="center" vertical="center"/>
    </xf>
    <xf numFmtId="0" fontId="10" fillId="9" borderId="32" xfId="0" applyFont="1" applyFill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12" fillId="9" borderId="31" xfId="0" applyFont="1" applyFill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51" xfId="0" applyFont="1" applyFill="1" applyBorder="1" applyAlignment="1">
      <alignment horizontal="center" vertical="center"/>
    </xf>
    <xf numFmtId="0" fontId="5" fillId="0" borderId="46" xfId="0" applyFont="1" applyFill="1" applyBorder="1" applyAlignment="1">
      <alignment horizontal="center" vertical="center"/>
    </xf>
    <xf numFmtId="0" fontId="4" fillId="20" borderId="18" xfId="0" applyFont="1" applyFill="1" applyBorder="1" applyAlignment="1">
      <alignment horizontal="center" vertical="center"/>
    </xf>
    <xf numFmtId="0" fontId="0" fillId="15" borderId="13" xfId="0" applyFill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17" borderId="25" xfId="0" applyFill="1" applyBorder="1" applyAlignment="1">
      <alignment horizontal="center" vertical="center"/>
    </xf>
    <xf numFmtId="0" fontId="2" fillId="3" borderId="25" xfId="0" applyFont="1" applyFill="1" applyBorder="1" applyAlignment="1">
      <alignment horizontal="center" vertical="center"/>
    </xf>
    <xf numFmtId="0" fontId="6" fillId="21" borderId="21" xfId="0" applyFont="1" applyFill="1" applyBorder="1" applyAlignment="1">
      <alignment horizontal="center" vertical="center"/>
    </xf>
    <xf numFmtId="0" fontId="13" fillId="9" borderId="25" xfId="0" applyFont="1" applyFill="1" applyBorder="1" applyAlignment="1">
      <alignment horizontal="center" vertical="center"/>
    </xf>
    <xf numFmtId="0" fontId="0" fillId="13" borderId="18" xfId="0" applyFill="1" applyBorder="1" applyAlignment="1">
      <alignment horizontal="center" vertical="center"/>
    </xf>
    <xf numFmtId="0" fontId="0" fillId="13" borderId="21" xfId="0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6" borderId="8" xfId="0" applyFill="1" applyBorder="1" applyAlignment="1">
      <alignment horizontal="center" vertical="center"/>
    </xf>
    <xf numFmtId="0" fontId="0" fillId="8" borderId="8" xfId="0" applyFill="1" applyBorder="1" applyAlignment="1">
      <alignment horizontal="center" vertical="center"/>
    </xf>
    <xf numFmtId="0" fontId="7" fillId="9" borderId="8" xfId="0" applyFont="1" applyFill="1" applyBorder="1" applyAlignment="1">
      <alignment horizontal="center" vertical="center"/>
    </xf>
    <xf numFmtId="0" fontId="0" fillId="11" borderId="8" xfId="0" applyFill="1" applyBorder="1" applyAlignment="1">
      <alignment horizontal="center" vertical="center"/>
    </xf>
    <xf numFmtId="0" fontId="0" fillId="5" borderId="8" xfId="0" applyFill="1" applyBorder="1" applyAlignment="1">
      <alignment horizontal="center" vertical="center"/>
    </xf>
    <xf numFmtId="0" fontId="0" fillId="22" borderId="8" xfId="0" applyFill="1" applyBorder="1" applyAlignment="1">
      <alignment horizontal="center" vertical="center"/>
    </xf>
    <xf numFmtId="0" fontId="0" fillId="13" borderId="8" xfId="0" applyFill="1" applyBorder="1" applyAlignment="1">
      <alignment horizontal="center" vertical="center"/>
    </xf>
    <xf numFmtId="0" fontId="0" fillId="14" borderId="8" xfId="0" applyFill="1" applyBorder="1" applyAlignment="1">
      <alignment horizontal="center" vertical="center"/>
    </xf>
    <xf numFmtId="0" fontId="0" fillId="10" borderId="8" xfId="0" applyFill="1" applyBorder="1" applyAlignment="1">
      <alignment horizontal="center" vertical="center"/>
    </xf>
    <xf numFmtId="0" fontId="9" fillId="16" borderId="28" xfId="0" applyFont="1" applyFill="1" applyBorder="1" applyAlignment="1">
      <alignment horizontal="center" vertical="center"/>
    </xf>
    <xf numFmtId="0" fontId="0" fillId="20" borderId="25" xfId="0" applyFill="1" applyBorder="1" applyAlignment="1">
      <alignment horizontal="center" vertical="center"/>
    </xf>
    <xf numFmtId="0" fontId="0" fillId="4" borderId="25" xfId="0" applyFill="1" applyBorder="1" applyAlignment="1">
      <alignment horizontal="center" vertical="center"/>
    </xf>
    <xf numFmtId="0" fontId="4" fillId="19" borderId="8" xfId="0" applyFont="1" applyFill="1" applyBorder="1" applyAlignment="1">
      <alignment horizontal="center" vertical="center"/>
    </xf>
    <xf numFmtId="0" fontId="0" fillId="12" borderId="8" xfId="0" applyFill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0" fillId="25" borderId="32" xfId="0" applyFill="1" applyBorder="1" applyAlignment="1">
      <alignment horizontal="center" vertical="center"/>
    </xf>
    <xf numFmtId="0" fontId="0" fillId="26" borderId="32" xfId="0" applyFill="1" applyBorder="1" applyAlignment="1">
      <alignment horizontal="center" vertical="center"/>
    </xf>
    <xf numFmtId="0" fontId="7" fillId="5" borderId="32" xfId="0" applyFont="1" applyFill="1" applyBorder="1" applyAlignment="1">
      <alignment horizontal="center" vertical="center"/>
    </xf>
    <xf numFmtId="0" fontId="21" fillId="26" borderId="32" xfId="0" applyFont="1" applyFill="1" applyBorder="1" applyAlignment="1">
      <alignment horizontal="center" vertical="center"/>
    </xf>
    <xf numFmtId="0" fontId="0" fillId="25" borderId="30" xfId="0" applyFill="1" applyBorder="1" applyAlignment="1">
      <alignment horizontal="center" vertical="center"/>
    </xf>
    <xf numFmtId="0" fontId="0" fillId="26" borderId="30" xfId="0" applyFill="1" applyBorder="1" applyAlignment="1">
      <alignment horizontal="center" vertical="center"/>
    </xf>
    <xf numFmtId="0" fontId="7" fillId="5" borderId="30" xfId="0" applyFont="1" applyFill="1" applyBorder="1" applyAlignment="1">
      <alignment horizontal="center" vertical="center"/>
    </xf>
    <xf numFmtId="0" fontId="21" fillId="26" borderId="30" xfId="0" applyFont="1" applyFill="1" applyBorder="1" applyAlignment="1">
      <alignment horizontal="center" vertical="center"/>
    </xf>
    <xf numFmtId="0" fontId="2" fillId="0" borderId="35" xfId="0" applyFont="1" applyBorder="1" applyAlignment="1">
      <alignment horizontal="center" vertical="center" wrapText="1"/>
    </xf>
    <xf numFmtId="0" fontId="2" fillId="7" borderId="34" xfId="0" applyFont="1" applyFill="1" applyBorder="1" applyAlignment="1">
      <alignment horizontal="center" vertical="center" wrapText="1"/>
    </xf>
    <xf numFmtId="0" fontId="10" fillId="9" borderId="34" xfId="0" applyFont="1" applyFill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25" borderId="34" xfId="0" applyFont="1" applyFill="1" applyBorder="1" applyAlignment="1">
      <alignment horizontal="center" vertical="center" wrapText="1"/>
    </xf>
    <xf numFmtId="0" fontId="2" fillId="26" borderId="34" xfId="0" applyFont="1" applyFill="1" applyBorder="1" applyAlignment="1">
      <alignment horizontal="center" vertical="center" wrapText="1"/>
    </xf>
    <xf numFmtId="0" fontId="6" fillId="5" borderId="34" xfId="0" applyFont="1" applyFill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6" fillId="5" borderId="42" xfId="0" applyFont="1" applyFill="1" applyBorder="1" applyAlignment="1">
      <alignment horizontal="center" vertical="center"/>
    </xf>
    <xf numFmtId="0" fontId="6" fillId="5" borderId="44" xfId="0" applyFont="1" applyFill="1" applyBorder="1" applyAlignment="1">
      <alignment horizontal="center" vertical="center"/>
    </xf>
    <xf numFmtId="0" fontId="6" fillId="5" borderId="43" xfId="0" applyFont="1" applyFill="1" applyBorder="1" applyAlignment="1">
      <alignment horizontal="center" vertical="center"/>
    </xf>
    <xf numFmtId="0" fontId="7" fillId="5" borderId="37" xfId="0" applyFont="1" applyFill="1" applyBorder="1" applyAlignment="1">
      <alignment horizontal="center" vertical="center"/>
    </xf>
    <xf numFmtId="0" fontId="7" fillId="5" borderId="38" xfId="0" applyFont="1" applyFill="1" applyBorder="1" applyAlignment="1">
      <alignment horizontal="center" vertical="center"/>
    </xf>
    <xf numFmtId="0" fontId="7" fillId="5" borderId="48" xfId="0" applyFont="1" applyFill="1" applyBorder="1" applyAlignment="1">
      <alignment horizontal="center" vertical="center"/>
    </xf>
    <xf numFmtId="0" fontId="7" fillId="5" borderId="36" xfId="0" applyFont="1" applyFill="1" applyBorder="1" applyAlignment="1">
      <alignment horizontal="center" vertical="center"/>
    </xf>
    <xf numFmtId="0" fontId="7" fillId="5" borderId="49" xfId="0" applyFont="1" applyFill="1" applyBorder="1" applyAlignment="1">
      <alignment horizontal="center" vertical="center"/>
    </xf>
    <xf numFmtId="0" fontId="6" fillId="5" borderId="37" xfId="0" applyFont="1" applyFill="1" applyBorder="1" applyAlignment="1">
      <alignment horizontal="right" vertical="center"/>
    </xf>
    <xf numFmtId="164" fontId="7" fillId="5" borderId="0" xfId="0" applyNumberFormat="1" applyFont="1" applyFill="1" applyBorder="1" applyAlignment="1">
      <alignment horizontal="center" vertical="center"/>
    </xf>
    <xf numFmtId="0" fontId="6" fillId="5" borderId="39" xfId="0" applyFont="1" applyFill="1" applyBorder="1" applyAlignment="1">
      <alignment horizontal="right" vertical="center"/>
    </xf>
    <xf numFmtId="164" fontId="7" fillId="5" borderId="40" xfId="0" applyNumberFormat="1" applyFont="1" applyFill="1" applyBorder="1" applyAlignment="1">
      <alignment horizontal="center" vertical="center"/>
    </xf>
    <xf numFmtId="0" fontId="7" fillId="5" borderId="41" xfId="0" applyFont="1" applyFill="1" applyBorder="1" applyAlignment="1">
      <alignment horizontal="center" vertical="center"/>
    </xf>
    <xf numFmtId="0" fontId="0" fillId="13" borderId="18" xfId="0" quotePrefix="1" applyFill="1" applyBorder="1" applyAlignment="1">
      <alignment horizontal="center" vertical="center"/>
    </xf>
    <xf numFmtId="1" fontId="5" fillId="18" borderId="45" xfId="0" applyNumberFormat="1" applyFont="1" applyFill="1" applyBorder="1" applyAlignment="1">
      <alignment horizontal="center" vertical="center"/>
    </xf>
    <xf numFmtId="0" fontId="22" fillId="9" borderId="8" xfId="0" applyFont="1" applyFill="1" applyBorder="1" applyAlignment="1">
      <alignment horizontal="center" vertical="center"/>
    </xf>
    <xf numFmtId="0" fontId="5" fillId="7" borderId="8" xfId="0" applyFont="1" applyFill="1" applyBorder="1" applyAlignment="1">
      <alignment horizontal="center" vertical="center"/>
    </xf>
    <xf numFmtId="0" fontId="2" fillId="3" borderId="24" xfId="0" applyFont="1" applyFill="1" applyBorder="1" applyAlignment="1">
      <alignment horizontal="center" vertical="center"/>
    </xf>
    <xf numFmtId="0" fontId="13" fillId="9" borderId="24" xfId="0" applyFont="1" applyFill="1" applyBorder="1" applyAlignment="1">
      <alignment horizontal="center" vertical="center"/>
    </xf>
    <xf numFmtId="0" fontId="0" fillId="13" borderId="55" xfId="0" applyFill="1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6" borderId="5" xfId="0" applyFill="1" applyBorder="1" applyAlignment="1">
      <alignment horizontal="center" vertical="center"/>
    </xf>
    <xf numFmtId="0" fontId="0" fillId="8" borderId="5" xfId="0" applyFill="1" applyBorder="1" applyAlignment="1">
      <alignment horizontal="center" vertical="center"/>
    </xf>
    <xf numFmtId="0" fontId="0" fillId="11" borderId="5" xfId="0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0" fontId="0" fillId="14" borderId="5" xfId="0" applyFill="1" applyBorder="1" applyAlignment="1">
      <alignment horizontal="center" vertical="center"/>
    </xf>
    <xf numFmtId="0" fontId="0" fillId="10" borderId="5" xfId="0" applyFill="1" applyBorder="1" applyAlignment="1">
      <alignment horizontal="center" vertical="center"/>
    </xf>
    <xf numFmtId="0" fontId="9" fillId="16" borderId="57" xfId="0" applyFont="1" applyFill="1" applyBorder="1" applyAlignment="1">
      <alignment horizontal="center" vertical="center"/>
    </xf>
    <xf numFmtId="0" fontId="0" fillId="20" borderId="24" xfId="0" applyFill="1" applyBorder="1" applyAlignment="1">
      <alignment horizontal="center" vertical="center"/>
    </xf>
    <xf numFmtId="0" fontId="0" fillId="4" borderId="24" xfId="0" applyFill="1" applyBorder="1" applyAlignment="1">
      <alignment horizontal="center" vertical="center"/>
    </xf>
    <xf numFmtId="0" fontId="23" fillId="12" borderId="5" xfId="0" applyFont="1" applyFill="1" applyBorder="1" applyAlignment="1">
      <alignment horizontal="center" vertical="center"/>
    </xf>
    <xf numFmtId="0" fontId="11" fillId="12" borderId="8" xfId="0" applyFont="1" applyFill="1" applyBorder="1" applyAlignment="1">
      <alignment horizontal="center" vertical="center"/>
    </xf>
    <xf numFmtId="0" fontId="14" fillId="27" borderId="50" xfId="0" applyFont="1" applyFill="1" applyBorder="1" applyAlignment="1">
      <alignment horizontal="center" vertical="center"/>
    </xf>
    <xf numFmtId="0" fontId="15" fillId="28" borderId="50" xfId="0" applyFont="1" applyFill="1" applyBorder="1" applyAlignment="1">
      <alignment horizontal="center" vertical="center"/>
    </xf>
    <xf numFmtId="0" fontId="11" fillId="22" borderId="5" xfId="0" applyFont="1" applyFill="1" applyBorder="1" applyAlignment="1">
      <alignment horizontal="center" vertical="center"/>
    </xf>
    <xf numFmtId="0" fontId="11" fillId="22" borderId="8" xfId="0" applyFont="1" applyFill="1" applyBorder="1" applyAlignment="1">
      <alignment horizontal="center" vertical="center"/>
    </xf>
    <xf numFmtId="0" fontId="11" fillId="13" borderId="8" xfId="0" applyFont="1" applyFill="1" applyBorder="1" applyAlignment="1">
      <alignment horizontal="center" vertical="center"/>
    </xf>
    <xf numFmtId="0" fontId="0" fillId="8" borderId="47" xfId="0" applyFill="1" applyBorder="1" applyAlignment="1">
      <alignment horizontal="center" vertical="center"/>
    </xf>
    <xf numFmtId="0" fontId="22" fillId="9" borderId="5" xfId="0" applyFont="1" applyFill="1" applyBorder="1" applyAlignment="1">
      <alignment horizontal="center" vertical="center"/>
    </xf>
    <xf numFmtId="0" fontId="2" fillId="0" borderId="27" xfId="0" applyFont="1" applyBorder="1" applyAlignment="1">
      <alignment horizontal="center" vertical="center" wrapText="1"/>
    </xf>
    <xf numFmtId="0" fontId="2" fillId="3" borderId="58" xfId="0" applyFont="1" applyFill="1" applyBorder="1" applyAlignment="1">
      <alignment horizontal="center" vertical="center"/>
    </xf>
    <xf numFmtId="0" fontId="2" fillId="3" borderId="50" xfId="0" applyFont="1" applyFill="1" applyBorder="1" applyAlignment="1">
      <alignment horizontal="center" vertical="center"/>
    </xf>
    <xf numFmtId="0" fontId="5" fillId="0" borderId="60" xfId="0" applyFont="1" applyBorder="1" applyAlignment="1">
      <alignment horizontal="center" vertical="center"/>
    </xf>
    <xf numFmtId="0" fontId="5" fillId="0" borderId="59" xfId="0" applyFont="1" applyFill="1" applyBorder="1" applyAlignment="1">
      <alignment horizontal="center" vertical="center"/>
    </xf>
    <xf numFmtId="0" fontId="0" fillId="13" borderId="54" xfId="0" quotePrefix="1" applyFill="1" applyBorder="1" applyAlignment="1">
      <alignment horizontal="center" vertical="center"/>
    </xf>
    <xf numFmtId="0" fontId="14" fillId="5" borderId="30" xfId="0" applyFont="1" applyFill="1" applyBorder="1" applyAlignment="1">
      <alignment horizontal="center" vertical="center"/>
    </xf>
    <xf numFmtId="0" fontId="14" fillId="5" borderId="31" xfId="0" applyFont="1" applyFill="1" applyBorder="1" applyAlignment="1">
      <alignment horizontal="center" vertical="center"/>
    </xf>
    <xf numFmtId="0" fontId="14" fillId="5" borderId="32" xfId="0" applyFont="1" applyFill="1" applyBorder="1" applyAlignment="1">
      <alignment horizontal="center" vertical="center"/>
    </xf>
    <xf numFmtId="0" fontId="15" fillId="7" borderId="30" xfId="0" applyFont="1" applyFill="1" applyBorder="1" applyAlignment="1">
      <alignment horizontal="center" vertical="center"/>
    </xf>
    <xf numFmtId="0" fontId="15" fillId="7" borderId="32" xfId="0" applyFont="1" applyFill="1" applyBorder="1" applyAlignment="1">
      <alignment horizontal="center" vertical="center"/>
    </xf>
    <xf numFmtId="0" fontId="15" fillId="8" borderId="59" xfId="0" applyFont="1" applyFill="1" applyBorder="1" applyAlignment="1">
      <alignment horizontal="center" vertical="center"/>
    </xf>
    <xf numFmtId="0" fontId="5" fillId="0" borderId="61" xfId="0" applyFont="1" applyFill="1" applyBorder="1" applyAlignment="1">
      <alignment horizontal="center" vertical="center"/>
    </xf>
    <xf numFmtId="0" fontId="12" fillId="9" borderId="59" xfId="0" applyFont="1" applyFill="1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4" fillId="6" borderId="21" xfId="0" applyFont="1" applyFill="1" applyBorder="1" applyAlignment="1">
      <alignment horizontal="center" vertical="center"/>
    </xf>
    <xf numFmtId="0" fontId="2" fillId="24" borderId="52" xfId="0" applyFont="1" applyFill="1" applyBorder="1" applyAlignment="1">
      <alignment horizontal="center" vertical="center" wrapText="1"/>
    </xf>
    <xf numFmtId="1" fontId="5" fillId="24" borderId="62" xfId="0" applyNumberFormat="1" applyFont="1" applyFill="1" applyBorder="1" applyAlignment="1">
      <alignment horizontal="center" vertical="center"/>
    </xf>
    <xf numFmtId="1" fontId="5" fillId="24" borderId="63" xfId="0" applyNumberFormat="1" applyFont="1" applyFill="1" applyBorder="1" applyAlignment="1">
      <alignment horizontal="center" vertical="center"/>
    </xf>
    <xf numFmtId="0" fontId="15" fillId="29" borderId="50" xfId="0" applyFont="1" applyFill="1" applyBorder="1" applyAlignment="1">
      <alignment horizontal="center" vertical="center"/>
    </xf>
    <xf numFmtId="0" fontId="2" fillId="19" borderId="53" xfId="0" applyFont="1" applyFill="1" applyBorder="1" applyAlignment="1">
      <alignment horizontal="center" vertical="center" wrapText="1"/>
    </xf>
    <xf numFmtId="0" fontId="6" fillId="30" borderId="53" xfId="0" applyFont="1" applyFill="1" applyBorder="1" applyAlignment="1">
      <alignment horizontal="center" vertical="center" wrapText="1"/>
    </xf>
    <xf numFmtId="20" fontId="19" fillId="0" borderId="52" xfId="0" applyNumberFormat="1" applyFont="1" applyBorder="1" applyAlignment="1">
      <alignment horizontal="center" vertical="center"/>
    </xf>
    <xf numFmtId="0" fontId="2" fillId="31" borderId="53" xfId="0" applyFont="1" applyFill="1" applyBorder="1" applyAlignment="1">
      <alignment horizontal="center" vertical="center" wrapText="1"/>
    </xf>
    <xf numFmtId="0" fontId="5" fillId="0" borderId="51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11" fillId="5" borderId="8" xfId="0" applyFont="1" applyFill="1" applyBorder="1" applyAlignment="1">
      <alignment horizontal="center" vertical="center"/>
    </xf>
    <xf numFmtId="0" fontId="27" fillId="13" borderId="8" xfId="0" applyFont="1" applyFill="1" applyBorder="1" applyAlignment="1">
      <alignment horizontal="center" vertical="center"/>
    </xf>
    <xf numFmtId="0" fontId="6" fillId="5" borderId="25" xfId="0" applyFont="1" applyFill="1" applyBorder="1" applyAlignment="1">
      <alignment horizontal="center" vertical="center"/>
    </xf>
    <xf numFmtId="0" fontId="6" fillId="5" borderId="50" xfId="0" applyFont="1" applyFill="1" applyBorder="1" applyAlignment="1">
      <alignment horizontal="center" vertical="center"/>
    </xf>
    <xf numFmtId="0" fontId="15" fillId="8" borderId="50" xfId="0" applyFont="1" applyFill="1" applyBorder="1" applyAlignment="1">
      <alignment horizontal="center" vertical="center"/>
    </xf>
    <xf numFmtId="0" fontId="2" fillId="7" borderId="25" xfId="0" applyFont="1" applyFill="1" applyBorder="1" applyAlignment="1">
      <alignment horizontal="center" vertical="center"/>
    </xf>
    <xf numFmtId="0" fontId="2" fillId="7" borderId="50" xfId="0" applyFont="1" applyFill="1" applyBorder="1" applyAlignment="1">
      <alignment horizontal="center" vertical="center"/>
    </xf>
    <xf numFmtId="0" fontId="30" fillId="0" borderId="64" xfId="1" applyFont="1" applyBorder="1" applyAlignment="1">
      <alignment horizontal="centerContinuous" vertical="center"/>
    </xf>
    <xf numFmtId="0" fontId="31" fillId="0" borderId="0" xfId="1" applyFont="1" applyAlignment="1">
      <alignment horizontal="centerContinuous" vertical="center"/>
    </xf>
    <xf numFmtId="0" fontId="3" fillId="0" borderId="0" xfId="1" applyAlignment="1">
      <alignment vertical="center"/>
    </xf>
    <xf numFmtId="0" fontId="33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34" fillId="0" borderId="37" xfId="1" applyFont="1" applyBorder="1" applyAlignment="1">
      <alignment horizontal="center" vertical="center" shrinkToFit="1"/>
    </xf>
    <xf numFmtId="0" fontId="34" fillId="0" borderId="30" xfId="1" applyFont="1" applyBorder="1" applyAlignment="1">
      <alignment horizontal="center" vertical="center" wrapText="1"/>
    </xf>
    <xf numFmtId="9" fontId="34" fillId="0" borderId="30" xfId="6" applyFont="1" applyFill="1" applyBorder="1" applyAlignment="1">
      <alignment horizontal="center" vertical="center" shrinkToFit="1"/>
    </xf>
    <xf numFmtId="9" fontId="34" fillId="0" borderId="51" xfId="6" applyFont="1" applyFill="1" applyBorder="1" applyAlignment="1">
      <alignment horizontal="center" vertical="center" shrinkToFit="1"/>
    </xf>
    <xf numFmtId="0" fontId="34" fillId="0" borderId="51" xfId="1" applyFont="1" applyBorder="1" applyAlignment="1">
      <alignment horizontal="center" vertical="center" shrinkToFit="1"/>
    </xf>
    <xf numFmtId="0" fontId="34" fillId="0" borderId="51" xfId="6" applyNumberFormat="1" applyFont="1" applyFill="1" applyBorder="1" applyAlignment="1">
      <alignment horizontal="center" vertical="center" shrinkToFit="1"/>
    </xf>
    <xf numFmtId="0" fontId="34" fillId="0" borderId="65" xfId="1" applyFont="1" applyBorder="1" applyAlignment="1">
      <alignment horizontal="center" vertical="center" wrapText="1"/>
    </xf>
    <xf numFmtId="0" fontId="34" fillId="32" borderId="37" xfId="1" applyFont="1" applyFill="1" applyBorder="1" applyAlignment="1">
      <alignment horizontal="center" vertical="center" shrinkToFit="1"/>
    </xf>
    <xf numFmtId="0" fontId="34" fillId="32" borderId="30" xfId="1" applyFont="1" applyFill="1" applyBorder="1" applyAlignment="1">
      <alignment horizontal="center" vertical="center" wrapText="1"/>
    </xf>
    <xf numFmtId="0" fontId="34" fillId="0" borderId="30" xfId="1" applyFont="1" applyBorder="1" applyAlignment="1">
      <alignment horizontal="center" vertical="center" shrinkToFit="1"/>
    </xf>
    <xf numFmtId="0" fontId="34" fillId="32" borderId="66" xfId="1" applyFont="1" applyFill="1" applyBorder="1" applyAlignment="1">
      <alignment horizontal="center" vertical="center" shrinkToFit="1"/>
    </xf>
    <xf numFmtId="0" fontId="34" fillId="32" borderId="32" xfId="1" applyFont="1" applyFill="1" applyBorder="1" applyAlignment="1">
      <alignment horizontal="center" vertical="center" wrapText="1"/>
    </xf>
    <xf numFmtId="9" fontId="34" fillId="32" borderId="32" xfId="6" applyFont="1" applyFill="1" applyBorder="1" applyAlignment="1">
      <alignment horizontal="center" vertical="center" shrinkToFit="1"/>
    </xf>
    <xf numFmtId="9" fontId="34" fillId="32" borderId="46" xfId="6" applyFont="1" applyFill="1" applyBorder="1" applyAlignment="1">
      <alignment horizontal="center" vertical="center" shrinkToFit="1"/>
    </xf>
    <xf numFmtId="0" fontId="34" fillId="32" borderId="46" xfId="6" applyNumberFormat="1" applyFont="1" applyFill="1" applyBorder="1" applyAlignment="1">
      <alignment horizontal="center" vertical="center" shrinkToFit="1"/>
    </xf>
    <xf numFmtId="0" fontId="34" fillId="0" borderId="46" xfId="6" applyNumberFormat="1" applyFont="1" applyFill="1" applyBorder="1" applyAlignment="1">
      <alignment horizontal="center" vertical="center" shrinkToFit="1"/>
    </xf>
    <xf numFmtId="0" fontId="34" fillId="0" borderId="67" xfId="1" applyFont="1" applyBorder="1" applyAlignment="1">
      <alignment horizontal="center" vertical="center" wrapText="1"/>
    </xf>
    <xf numFmtId="0" fontId="34" fillId="0" borderId="39" xfId="1" applyFont="1" applyBorder="1" applyAlignment="1">
      <alignment horizontal="center" vertical="center" shrinkToFit="1"/>
    </xf>
    <xf numFmtId="0" fontId="34" fillId="0" borderId="68" xfId="1" applyFont="1" applyBorder="1" applyAlignment="1">
      <alignment horizontal="center" vertical="center"/>
    </xf>
    <xf numFmtId="9" fontId="34" fillId="0" borderId="68" xfId="6" applyFont="1" applyFill="1" applyBorder="1" applyAlignment="1">
      <alignment horizontal="center" vertical="center" shrinkToFit="1"/>
    </xf>
    <xf numFmtId="9" fontId="34" fillId="0" borderId="69" xfId="6" applyFont="1" applyFill="1" applyBorder="1" applyAlignment="1">
      <alignment horizontal="center" vertical="center" shrinkToFit="1"/>
    </xf>
    <xf numFmtId="0" fontId="34" fillId="0" borderId="69" xfId="6" applyNumberFormat="1" applyFont="1" applyFill="1" applyBorder="1" applyAlignment="1">
      <alignment horizontal="center" vertical="center" shrinkToFit="1"/>
    </xf>
    <xf numFmtId="0" fontId="34" fillId="0" borderId="70" xfId="1" applyFont="1" applyBorder="1" applyAlignment="1">
      <alignment horizontal="center" vertical="center" wrapText="1"/>
    </xf>
    <xf numFmtId="0" fontId="4" fillId="0" borderId="0" xfId="1" applyFont="1" applyAlignment="1">
      <alignment horizontal="right" vertical="center"/>
    </xf>
    <xf numFmtId="0" fontId="3" fillId="0" borderId="0" xfId="1" applyAlignment="1">
      <alignment horizontal="left" vertical="center"/>
    </xf>
    <xf numFmtId="0" fontId="32" fillId="18" borderId="71" xfId="1" applyFont="1" applyFill="1" applyBorder="1" applyAlignment="1">
      <alignment horizontal="centerContinuous" vertical="center"/>
    </xf>
    <xf numFmtId="0" fontId="32" fillId="18" borderId="52" xfId="1" applyFont="1" applyFill="1" applyBorder="1" applyAlignment="1">
      <alignment horizontal="center" vertical="center"/>
    </xf>
    <xf numFmtId="0" fontId="32" fillId="18" borderId="52" xfId="1" applyFont="1" applyFill="1" applyBorder="1" applyAlignment="1">
      <alignment horizontal="center" vertical="center" wrapText="1"/>
    </xf>
    <xf numFmtId="0" fontId="32" fillId="18" borderId="72" xfId="1" applyFont="1" applyFill="1" applyBorder="1" applyAlignment="1">
      <alignment horizontal="centerContinuous" vertical="center" wrapText="1"/>
    </xf>
    <xf numFmtId="0" fontId="0" fillId="0" borderId="73" xfId="0" applyFont="1" applyFill="1" applyBorder="1" applyAlignment="1">
      <alignment horizontal="center" vertical="center"/>
    </xf>
    <xf numFmtId="0" fontId="25" fillId="9" borderId="25" xfId="0" applyFont="1" applyFill="1" applyBorder="1" applyAlignment="1">
      <alignment horizontal="center" vertical="center"/>
    </xf>
    <xf numFmtId="0" fontId="25" fillId="19" borderId="25" xfId="0" applyFont="1" applyFill="1" applyBorder="1" applyAlignment="1">
      <alignment horizontal="center" vertical="center"/>
    </xf>
    <xf numFmtId="0" fontId="28" fillId="6" borderId="25" xfId="0" applyFont="1" applyFill="1" applyBorder="1" applyAlignment="1">
      <alignment horizontal="center" vertical="center"/>
    </xf>
    <xf numFmtId="0" fontId="0" fillId="7" borderId="48" xfId="0" applyFill="1" applyBorder="1" applyAlignment="1">
      <alignment horizontal="center" vertical="center"/>
    </xf>
    <xf numFmtId="0" fontId="0" fillId="7" borderId="36" xfId="0" applyFill="1" applyBorder="1" applyAlignment="1">
      <alignment horizontal="center" vertical="center"/>
    </xf>
    <xf numFmtId="0" fontId="0" fillId="7" borderId="49" xfId="0" applyFill="1" applyBorder="1" applyAlignment="1">
      <alignment horizontal="center" vertical="center"/>
    </xf>
    <xf numFmtId="1" fontId="7" fillId="5" borderId="0" xfId="0" applyNumberFormat="1" applyFont="1" applyFill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10" fillId="9" borderId="36" xfId="0" applyFont="1" applyFill="1" applyBorder="1" applyAlignment="1">
      <alignment horizontal="center" vertical="center"/>
    </xf>
    <xf numFmtId="0" fontId="15" fillId="33" borderId="25" xfId="0" applyFont="1" applyFill="1" applyBorder="1" applyAlignment="1">
      <alignment horizontal="center" vertical="center"/>
    </xf>
    <xf numFmtId="0" fontId="35" fillId="7" borderId="8" xfId="0" applyFont="1" applyFill="1" applyBorder="1" applyAlignment="1">
      <alignment horizontal="center" vertical="center"/>
    </xf>
    <xf numFmtId="0" fontId="36" fillId="0" borderId="64" xfId="2" applyFont="1" applyBorder="1" applyAlignment="1">
      <alignment horizontal="centerContinuous" wrapText="1"/>
    </xf>
    <xf numFmtId="0" fontId="31" fillId="0" borderId="0" xfId="2" applyFont="1" applyAlignment="1">
      <alignment horizontal="centerContinuous" wrapText="1"/>
    </xf>
    <xf numFmtId="0" fontId="3" fillId="0" borderId="0" xfId="2" applyAlignment="1">
      <alignment wrapText="1"/>
    </xf>
    <xf numFmtId="0" fontId="37" fillId="0" borderId="0" xfId="2" applyFont="1" applyAlignment="1">
      <alignment horizontal="center" wrapText="1"/>
    </xf>
    <xf numFmtId="0" fontId="39" fillId="0" borderId="0" xfId="2" applyFont="1" applyAlignment="1">
      <alignment horizontal="center" vertical="center" wrapText="1"/>
    </xf>
    <xf numFmtId="0" fontId="40" fillId="0" borderId="0" xfId="2" applyFont="1" applyAlignment="1">
      <alignment horizontal="center" vertical="center" wrapText="1"/>
    </xf>
    <xf numFmtId="0" fontId="34" fillId="0" borderId="37" xfId="2" applyFont="1" applyBorder="1" applyAlignment="1">
      <alignment horizontal="center" shrinkToFit="1"/>
    </xf>
    <xf numFmtId="0" fontId="34" fillId="0" borderId="30" xfId="2" applyFont="1" applyBorder="1" applyAlignment="1">
      <alignment horizontal="center" wrapText="1"/>
    </xf>
    <xf numFmtId="0" fontId="34" fillId="0" borderId="65" xfId="1" quotePrefix="1" applyFont="1" applyBorder="1" applyAlignment="1">
      <alignment horizontal="center" vertical="center" wrapText="1"/>
    </xf>
    <xf numFmtId="0" fontId="34" fillId="0" borderId="0" xfId="2" applyFont="1" applyAlignment="1">
      <alignment wrapText="1"/>
    </xf>
    <xf numFmtId="0" fontId="34" fillId="0" borderId="30" xfId="2" applyFont="1" applyBorder="1" applyAlignment="1">
      <alignment horizontal="center" vertical="center" wrapText="1"/>
    </xf>
    <xf numFmtId="9" fontId="34" fillId="0" borderId="30" xfId="6" applyFont="1" applyBorder="1" applyAlignment="1">
      <alignment horizontal="center" shrinkToFit="1"/>
    </xf>
    <xf numFmtId="9" fontId="34" fillId="0" borderId="51" xfId="6" applyFont="1" applyFill="1" applyBorder="1" applyAlignment="1">
      <alignment horizontal="center" shrinkToFit="1"/>
    </xf>
    <xf numFmtId="9" fontId="34" fillId="0" borderId="51" xfId="6" applyFont="1" applyBorder="1" applyAlignment="1">
      <alignment horizontal="center" shrinkToFit="1"/>
    </xf>
    <xf numFmtId="0" fontId="34" fillId="0" borderId="51" xfId="6" applyNumberFormat="1" applyFont="1" applyBorder="1" applyAlignment="1">
      <alignment horizontal="center" shrinkToFit="1"/>
    </xf>
    <xf numFmtId="49" fontId="34" fillId="0" borderId="65" xfId="1" applyNumberFormat="1" applyFont="1" applyBorder="1" applyAlignment="1">
      <alignment horizontal="center" vertical="center" wrapText="1"/>
    </xf>
    <xf numFmtId="9" fontId="34" fillId="0" borderId="30" xfId="6" applyFont="1" applyFill="1" applyBorder="1" applyAlignment="1">
      <alignment horizontal="center" shrinkToFit="1"/>
    </xf>
    <xf numFmtId="0" fontId="34" fillId="0" borderId="51" xfId="1" applyFont="1" applyBorder="1" applyAlignment="1">
      <alignment horizontal="center" shrinkToFit="1"/>
    </xf>
    <xf numFmtId="0" fontId="34" fillId="0" borderId="51" xfId="6" applyNumberFormat="1" applyFont="1" applyFill="1" applyBorder="1" applyAlignment="1">
      <alignment horizontal="center" shrinkToFit="1"/>
    </xf>
    <xf numFmtId="49" fontId="34" fillId="0" borderId="65" xfId="1" applyNumberFormat="1" applyFont="1" applyBorder="1" applyAlignment="1">
      <alignment horizontal="center" shrinkToFit="1"/>
    </xf>
    <xf numFmtId="0" fontId="34" fillId="0" borderId="65" xfId="1" applyFont="1" applyBorder="1" applyAlignment="1">
      <alignment horizontal="center" wrapText="1"/>
    </xf>
    <xf numFmtId="0" fontId="34" fillId="0" borderId="65" xfId="2" applyFont="1" applyBorder="1" applyAlignment="1">
      <alignment horizontal="center" vertical="center" wrapText="1"/>
    </xf>
    <xf numFmtId="9" fontId="34" fillId="0" borderId="30" xfId="6" applyFont="1" applyBorder="1" applyAlignment="1">
      <alignment horizontal="center" vertical="center" shrinkToFit="1"/>
    </xf>
    <xf numFmtId="0" fontId="34" fillId="0" borderId="51" xfId="6" applyNumberFormat="1" applyFont="1" applyBorder="1" applyAlignment="1">
      <alignment horizontal="center" vertical="center" shrinkToFit="1"/>
    </xf>
    <xf numFmtId="0" fontId="34" fillId="0" borderId="51" xfId="1" applyFont="1" applyBorder="1" applyAlignment="1">
      <alignment horizontal="center" wrapText="1"/>
    </xf>
    <xf numFmtId="0" fontId="34" fillId="0" borderId="66" xfId="2" applyFont="1" applyBorder="1" applyAlignment="1">
      <alignment horizontal="center" shrinkToFit="1"/>
    </xf>
    <xf numFmtId="0" fontId="34" fillId="0" borderId="32" xfId="2" applyFont="1" applyBorder="1" applyAlignment="1">
      <alignment horizontal="center" vertical="center" wrapText="1"/>
    </xf>
    <xf numFmtId="9" fontId="34" fillId="0" borderId="32" xfId="6" applyFont="1" applyBorder="1" applyAlignment="1">
      <alignment horizontal="center" shrinkToFit="1"/>
    </xf>
    <xf numFmtId="9" fontId="34" fillId="0" borderId="46" xfId="6" applyFont="1" applyBorder="1" applyAlignment="1">
      <alignment horizontal="center" shrinkToFit="1"/>
    </xf>
    <xf numFmtId="0" fontId="34" fillId="0" borderId="46" xfId="6" applyNumberFormat="1" applyFont="1" applyBorder="1" applyAlignment="1">
      <alignment horizontal="center" shrinkToFit="1"/>
    </xf>
    <xf numFmtId="0" fontId="34" fillId="0" borderId="37" xfId="1" applyFont="1" applyBorder="1" applyAlignment="1">
      <alignment horizontal="center" shrinkToFit="1"/>
    </xf>
    <xf numFmtId="0" fontId="34" fillId="0" borderId="30" xfId="1" applyFont="1" applyBorder="1" applyAlignment="1">
      <alignment horizontal="center" wrapText="1"/>
    </xf>
    <xf numFmtId="0" fontId="41" fillId="35" borderId="37" xfId="5" applyFont="1" applyFill="1" applyBorder="1" applyAlignment="1">
      <alignment horizontal="center" shrinkToFit="1"/>
    </xf>
    <xf numFmtId="0" fontId="41" fillId="35" borderId="30" xfId="5" applyFont="1" applyFill="1" applyBorder="1" applyAlignment="1">
      <alignment horizontal="center" vertical="center" wrapText="1"/>
    </xf>
    <xf numFmtId="9" fontId="41" fillId="35" borderId="30" xfId="6" applyFont="1" applyFill="1" applyBorder="1" applyAlignment="1">
      <alignment horizontal="center" vertical="center" shrinkToFit="1"/>
    </xf>
    <xf numFmtId="9" fontId="41" fillId="35" borderId="51" xfId="6" applyFont="1" applyFill="1" applyBorder="1" applyAlignment="1">
      <alignment horizontal="center" vertical="center" shrinkToFit="1"/>
    </xf>
    <xf numFmtId="0" fontId="41" fillId="35" borderId="51" xfId="1" applyFont="1" applyFill="1" applyBorder="1" applyAlignment="1">
      <alignment horizontal="center" vertical="center" shrinkToFit="1"/>
    </xf>
    <xf numFmtId="0" fontId="41" fillId="35" borderId="51" xfId="6" applyNumberFormat="1" applyFont="1" applyFill="1" applyBorder="1" applyAlignment="1">
      <alignment horizontal="center" vertical="center" shrinkToFit="1"/>
    </xf>
    <xf numFmtId="0" fontId="41" fillId="35" borderId="65" xfId="1" applyFont="1" applyFill="1" applyBorder="1" applyAlignment="1">
      <alignment horizontal="center" vertical="center" wrapText="1"/>
    </xf>
    <xf numFmtId="0" fontId="34" fillId="0" borderId="66" xfId="1" applyFont="1" applyBorder="1" applyAlignment="1">
      <alignment horizontal="center" shrinkToFit="1"/>
    </xf>
    <xf numFmtId="0" fontId="34" fillId="0" borderId="32" xfId="1" applyFont="1" applyBorder="1" applyAlignment="1">
      <alignment horizontal="center" wrapText="1"/>
    </xf>
    <xf numFmtId="0" fontId="34" fillId="0" borderId="46" xfId="1" applyFont="1" applyBorder="1" applyAlignment="1">
      <alignment horizontal="center" wrapText="1"/>
    </xf>
    <xf numFmtId="0" fontId="34" fillId="0" borderId="46" xfId="6" applyNumberFormat="1" applyFont="1" applyFill="1" applyBorder="1" applyAlignment="1">
      <alignment horizontal="center" shrinkToFit="1"/>
    </xf>
    <xf numFmtId="0" fontId="34" fillId="0" borderId="65" xfId="1" applyFont="1" applyBorder="1" applyAlignment="1">
      <alignment horizontal="center"/>
    </xf>
    <xf numFmtId="9" fontId="34" fillId="0" borderId="32" xfId="6" applyFont="1" applyFill="1" applyBorder="1" applyAlignment="1">
      <alignment horizontal="center" shrinkToFit="1"/>
    </xf>
    <xf numFmtId="9" fontId="34" fillId="0" borderId="46" xfId="6" applyFont="1" applyFill="1" applyBorder="1" applyAlignment="1">
      <alignment horizontal="center" vertical="center" shrinkToFit="1"/>
    </xf>
    <xf numFmtId="0" fontId="34" fillId="0" borderId="46" xfId="1" applyFont="1" applyBorder="1" applyAlignment="1">
      <alignment horizontal="center" shrinkToFit="1"/>
    </xf>
    <xf numFmtId="0" fontId="4" fillId="0" borderId="0" xfId="2" applyFont="1" applyAlignment="1">
      <alignment horizontal="right" wrapText="1"/>
    </xf>
    <xf numFmtId="0" fontId="3" fillId="0" borderId="0" xfId="2" applyAlignment="1">
      <alignment horizontal="left" wrapText="1"/>
    </xf>
    <xf numFmtId="0" fontId="34" fillId="32" borderId="46" xfId="1" applyFont="1" applyFill="1" applyBorder="1" applyAlignment="1">
      <alignment horizontal="center" vertical="center" shrinkToFit="1"/>
    </xf>
    <xf numFmtId="0" fontId="3" fillId="0" borderId="0" xfId="1" applyAlignment="1">
      <alignment wrapText="1"/>
    </xf>
    <xf numFmtId="0" fontId="4" fillId="0" borderId="0" xfId="1" applyFont="1" applyAlignment="1">
      <alignment horizontal="right" wrapText="1"/>
    </xf>
    <xf numFmtId="0" fontId="3" fillId="0" borderId="0" xfId="1" applyAlignment="1">
      <alignment horizontal="left" wrapText="1"/>
    </xf>
    <xf numFmtId="0" fontId="34" fillId="0" borderId="30" xfId="1" applyFont="1" applyBorder="1" applyAlignment="1">
      <alignment horizontal="center" vertical="center"/>
    </xf>
    <xf numFmtId="0" fontId="34" fillId="0" borderId="32" xfId="1" applyFont="1" applyBorder="1" applyAlignment="1">
      <alignment horizontal="center" vertical="center"/>
    </xf>
    <xf numFmtId="0" fontId="34" fillId="0" borderId="46" xfId="1" applyFont="1" applyBorder="1" applyAlignment="1">
      <alignment horizontal="center" vertical="center" shrinkToFit="1"/>
    </xf>
    <xf numFmtId="9" fontId="34" fillId="0" borderId="32" xfId="6" applyFont="1" applyFill="1" applyBorder="1" applyAlignment="1">
      <alignment horizontal="center" vertical="center" shrinkToFit="1"/>
    </xf>
    <xf numFmtId="0" fontId="34" fillId="0" borderId="66" xfId="1" applyFont="1" applyBorder="1" applyAlignment="1">
      <alignment horizontal="center" vertical="center" shrinkToFit="1"/>
    </xf>
    <xf numFmtId="0" fontId="34" fillId="0" borderId="65" xfId="1" applyFont="1" applyBorder="1" applyAlignment="1">
      <alignment horizontal="center" vertical="center"/>
    </xf>
    <xf numFmtId="0" fontId="34" fillId="0" borderId="51" xfId="1" applyFont="1" applyBorder="1" applyAlignment="1">
      <alignment horizontal="center" vertical="center" wrapText="1"/>
    </xf>
    <xf numFmtId="0" fontId="34" fillId="0" borderId="65" xfId="1" applyFont="1" applyBorder="1" applyAlignment="1">
      <alignment horizontal="center" vertical="center" shrinkToFit="1"/>
    </xf>
    <xf numFmtId="0" fontId="34" fillId="0" borderId="51" xfId="10" applyFont="1" applyBorder="1" applyAlignment="1">
      <alignment horizontal="center" vertical="center"/>
    </xf>
    <xf numFmtId="0" fontId="34" fillId="0" borderId="51" xfId="8" applyNumberFormat="1" applyFont="1" applyFill="1" applyBorder="1" applyAlignment="1">
      <alignment horizontal="center" vertical="center" shrinkToFit="1"/>
    </xf>
    <xf numFmtId="9" fontId="34" fillId="0" borderId="51" xfId="8" applyFont="1" applyFill="1" applyBorder="1" applyAlignment="1">
      <alignment horizontal="center" vertical="center" shrinkToFit="1"/>
    </xf>
    <xf numFmtId="9" fontId="34" fillId="0" borderId="30" xfId="8" applyFont="1" applyFill="1" applyBorder="1" applyAlignment="1">
      <alignment horizontal="center" vertical="center" shrinkToFit="1"/>
    </xf>
    <xf numFmtId="0" fontId="34" fillId="0" borderId="65" xfId="10" applyFont="1" applyBorder="1" applyAlignment="1">
      <alignment horizontal="center" vertical="center"/>
    </xf>
    <xf numFmtId="0" fontId="34" fillId="0" borderId="37" xfId="10" applyFont="1" applyBorder="1" applyAlignment="1">
      <alignment horizontal="center" vertical="center" shrinkToFit="1"/>
    </xf>
    <xf numFmtId="9" fontId="34" fillId="0" borderId="51" xfId="6" applyFont="1" applyBorder="1" applyAlignment="1">
      <alignment horizontal="center" vertical="center" shrinkToFit="1"/>
    </xf>
    <xf numFmtId="9" fontId="34" fillId="0" borderId="77" xfId="6" applyFont="1" applyFill="1" applyBorder="1" applyAlignment="1">
      <alignment horizontal="center" vertical="center" shrinkToFit="1"/>
    </xf>
    <xf numFmtId="0" fontId="34" fillId="0" borderId="77" xfId="1" applyFont="1" applyBorder="1" applyAlignment="1">
      <alignment horizontal="center" vertical="center"/>
    </xf>
    <xf numFmtId="0" fontId="34" fillId="0" borderId="51" xfId="10" applyFont="1" applyBorder="1" applyAlignment="1">
      <alignment horizontal="center" vertical="center" wrapText="1"/>
    </xf>
    <xf numFmtId="0" fontId="34" fillId="0" borderId="30" xfId="2" applyFont="1" applyBorder="1" applyAlignment="1">
      <alignment horizontal="center" vertical="center" shrinkToFit="1"/>
    </xf>
    <xf numFmtId="0" fontId="34" fillId="0" borderId="37" xfId="2" applyFont="1" applyBorder="1" applyAlignment="1">
      <alignment horizontal="center" vertical="center" shrinkToFit="1"/>
    </xf>
    <xf numFmtId="0" fontId="34" fillId="0" borderId="65" xfId="13" applyFont="1" applyBorder="1" applyAlignment="1">
      <alignment horizontal="center" vertical="center" wrapText="1"/>
    </xf>
    <xf numFmtId="0" fontId="4" fillId="0" borderId="0" xfId="1" applyFont="1" applyAlignment="1">
      <alignment vertical="center" wrapText="1"/>
    </xf>
    <xf numFmtId="0" fontId="32" fillId="21" borderId="76" xfId="1" applyFont="1" applyFill="1" applyBorder="1" applyAlignment="1">
      <alignment horizontal="centerContinuous" vertical="center" wrapText="1"/>
    </xf>
    <xf numFmtId="0" fontId="32" fillId="21" borderId="75" xfId="1" applyFont="1" applyFill="1" applyBorder="1" applyAlignment="1">
      <alignment horizontal="center" vertical="center" wrapText="1"/>
    </xf>
    <xf numFmtId="0" fontId="32" fillId="36" borderId="75" xfId="1" applyFont="1" applyFill="1" applyBorder="1" applyAlignment="1">
      <alignment horizontal="center" vertical="center" wrapText="1"/>
    </xf>
    <xf numFmtId="0" fontId="38" fillId="36" borderId="75" xfId="1" applyFont="1" applyFill="1" applyBorder="1" applyAlignment="1">
      <alignment horizontal="center" vertical="center" wrapText="1"/>
    </xf>
    <xf numFmtId="0" fontId="32" fillId="36" borderId="74" xfId="1" applyFont="1" applyFill="1" applyBorder="1" applyAlignment="1">
      <alignment horizontal="centerContinuous" vertical="center" wrapText="1"/>
    </xf>
    <xf numFmtId="0" fontId="31" fillId="0" borderId="0" xfId="1" applyFont="1" applyAlignment="1">
      <alignment horizontal="centerContinuous" wrapText="1"/>
    </xf>
    <xf numFmtId="0" fontId="42" fillId="0" borderId="64" xfId="1" applyFont="1" applyBorder="1" applyAlignment="1">
      <alignment horizontal="centerContinuous" wrapText="1"/>
    </xf>
    <xf numFmtId="0" fontId="32" fillId="34" borderId="71" xfId="2" applyFont="1" applyFill="1" applyBorder="1" applyAlignment="1">
      <alignment horizontal="center" vertical="center" wrapText="1"/>
    </xf>
    <xf numFmtId="0" fontId="32" fillId="34" borderId="52" xfId="2" applyFont="1" applyFill="1" applyBorder="1" applyAlignment="1">
      <alignment horizontal="center" vertical="center" wrapText="1"/>
    </xf>
    <xf numFmtId="0" fontId="38" fillId="34" borderId="52" xfId="2" applyFont="1" applyFill="1" applyBorder="1" applyAlignment="1">
      <alignment horizontal="center" vertical="center" wrapText="1"/>
    </xf>
    <xf numFmtId="0" fontId="32" fillId="34" borderId="72" xfId="2" applyFont="1" applyFill="1" applyBorder="1" applyAlignment="1">
      <alignment horizontal="center" vertical="center" wrapText="1"/>
    </xf>
    <xf numFmtId="0" fontId="25" fillId="9" borderId="24" xfId="0" applyFont="1" applyFill="1" applyBorder="1" applyAlignment="1">
      <alignment horizontal="center" vertical="center"/>
    </xf>
    <xf numFmtId="0" fontId="0" fillId="0" borderId="78" xfId="0" applyFont="1" applyFill="1" applyBorder="1" applyAlignment="1">
      <alignment horizontal="center" vertical="center"/>
    </xf>
    <xf numFmtId="0" fontId="0" fillId="0" borderId="24" xfId="0" applyFill="1" applyBorder="1" applyAlignment="1">
      <alignment horizontal="center" vertical="center"/>
    </xf>
    <xf numFmtId="0" fontId="20" fillId="23" borderId="24" xfId="11" applyNumberFormat="1" applyFont="1" applyFill="1" applyBorder="1" applyAlignment="1">
      <alignment horizontal="center" vertical="center" shrinkToFit="1"/>
    </xf>
    <xf numFmtId="0" fontId="20" fillId="20" borderId="24" xfId="11" applyNumberFormat="1" applyFont="1" applyFill="1" applyBorder="1" applyAlignment="1">
      <alignment horizontal="center" vertical="center" shrinkToFit="1"/>
    </xf>
    <xf numFmtId="0" fontId="14" fillId="27" borderId="58" xfId="0" applyFont="1" applyFill="1" applyBorder="1" applyAlignment="1">
      <alignment horizontal="center" vertical="center"/>
    </xf>
    <xf numFmtId="0" fontId="0" fillId="0" borderId="24" xfId="0" applyFont="1" applyFill="1" applyBorder="1" applyAlignment="1">
      <alignment horizontal="center" vertical="center"/>
    </xf>
    <xf numFmtId="0" fontId="2" fillId="0" borderId="79" xfId="0" applyFont="1" applyBorder="1" applyAlignment="1">
      <alignment horizontal="center" vertical="center" wrapText="1"/>
    </xf>
    <xf numFmtId="0" fontId="2" fillId="0" borderId="79" xfId="0" applyFont="1" applyFill="1" applyBorder="1" applyAlignment="1">
      <alignment horizontal="center" vertical="center" wrapText="1"/>
    </xf>
    <xf numFmtId="0" fontId="8" fillId="6" borderId="61" xfId="0" applyFont="1" applyFill="1" applyBorder="1" applyAlignment="1">
      <alignment horizontal="center" vertical="center"/>
    </xf>
  </cellXfs>
  <cellStyles count="14">
    <cellStyle name="Excel Built-in Normal" xfId="9" xr:uid="{00000000-0005-0000-0000-000000000000}"/>
    <cellStyle name="Normal" xfId="0" builtinId="0"/>
    <cellStyle name="Normal 2" xfId="1" xr:uid="{00000000-0005-0000-0000-000002000000}"/>
    <cellStyle name="Normal 2 2" xfId="2" xr:uid="{00000000-0005-0000-0000-000003000000}"/>
    <cellStyle name="Normal 2 2 2" xfId="5" xr:uid="{00000000-0005-0000-0000-000004000000}"/>
    <cellStyle name="Normal 2 3" xfId="10" xr:uid="{00000000-0005-0000-0000-000005000000}"/>
    <cellStyle name="Normal 3" xfId="3" xr:uid="{00000000-0005-0000-0000-000006000000}"/>
    <cellStyle name="Normal 3 2" xfId="13" xr:uid="{B67A1851-78FF-4684-9A5B-AE93637640B4}"/>
    <cellStyle name="Normal 4" xfId="4" xr:uid="{00000000-0005-0000-0000-000007000000}"/>
    <cellStyle name="Normal 5" xfId="7" xr:uid="{00000000-0005-0000-0000-000008000000}"/>
    <cellStyle name="Normal 6" xfId="12" xr:uid="{00000000-0005-0000-0000-000009000000}"/>
    <cellStyle name="Percent" xfId="11" builtinId="5"/>
    <cellStyle name="Percent 2" xfId="6" xr:uid="{00000000-0005-0000-0000-00000B000000}"/>
    <cellStyle name="Percent 2 2" xfId="8" xr:uid="{00000000-0005-0000-0000-00000C000000}"/>
  </cellStyles>
  <dxfs count="630"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33CC33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theme="0" tint="-0.24994659260841701"/>
        </patternFill>
      </fill>
    </dxf>
    <dxf>
      <fill>
        <patternFill>
          <bgColor rgb="FF66FF33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theme="7" tint="0.39994506668294322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009900"/>
        </patternFill>
      </fill>
    </dxf>
    <dxf>
      <font>
        <b/>
        <i val="0"/>
        <color auto="1"/>
      </font>
      <fill>
        <patternFill>
          <bgColor theme="9" tint="0.39994506668294322"/>
        </patternFill>
      </fill>
    </dxf>
    <dxf>
      <fill>
        <patternFill>
          <bgColor rgb="FFCCFFCC"/>
        </patternFill>
      </fill>
    </dxf>
    <dxf>
      <fill>
        <patternFill>
          <bgColor theme="0" tint="-0.24994659260841701"/>
        </patternFill>
      </fill>
    </dxf>
    <dxf>
      <fill>
        <patternFill>
          <bgColor rgb="FF66FF33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theme="7" tint="0.39994506668294322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009900"/>
        </patternFill>
      </fill>
    </dxf>
    <dxf>
      <font>
        <b/>
        <i val="0"/>
        <color auto="1"/>
      </font>
      <fill>
        <patternFill>
          <bgColor theme="9" tint="0.39994506668294322"/>
        </patternFill>
      </fill>
    </dxf>
    <dxf>
      <fill>
        <patternFill>
          <bgColor rgb="FFCCFFCC"/>
        </patternFill>
      </fill>
    </dxf>
    <dxf>
      <fill>
        <patternFill>
          <bgColor theme="0" tint="-0.24994659260841701"/>
        </patternFill>
      </fill>
    </dxf>
    <dxf>
      <fill>
        <patternFill>
          <bgColor rgb="FF66FF33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theme="7" tint="0.39994506668294322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009900"/>
        </patternFill>
      </fill>
    </dxf>
    <dxf>
      <font>
        <b/>
        <i val="0"/>
        <color auto="1"/>
      </font>
      <fill>
        <patternFill>
          <bgColor theme="9" tint="0.39994506668294322"/>
        </patternFill>
      </fill>
    </dxf>
    <dxf>
      <fill>
        <patternFill>
          <bgColor rgb="FFCCFFCC"/>
        </patternFill>
      </fill>
    </dxf>
    <dxf>
      <fill>
        <patternFill>
          <bgColor theme="0" tint="-0.24994659260841701"/>
        </patternFill>
      </fill>
    </dxf>
    <dxf>
      <fill>
        <patternFill>
          <bgColor rgb="FF66FF33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theme="7" tint="0.39994506668294322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009900"/>
        </patternFill>
      </fill>
    </dxf>
    <dxf>
      <font>
        <b/>
        <i val="0"/>
        <color auto="1"/>
      </font>
      <fill>
        <patternFill>
          <bgColor theme="9" tint="0.39994506668294322"/>
        </patternFill>
      </fill>
    </dxf>
    <dxf>
      <fill>
        <patternFill>
          <bgColor rgb="FFCCFFCC"/>
        </patternFill>
      </fill>
    </dxf>
    <dxf>
      <fill>
        <patternFill>
          <bgColor theme="0" tint="-0.24994659260841701"/>
        </patternFill>
      </fill>
    </dxf>
    <dxf>
      <fill>
        <patternFill>
          <bgColor rgb="FF66FF33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theme="7" tint="0.39994506668294322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009900"/>
        </patternFill>
      </fill>
    </dxf>
    <dxf>
      <font>
        <b/>
        <i val="0"/>
        <color auto="1"/>
      </font>
      <fill>
        <patternFill>
          <bgColor theme="9" tint="0.39994506668294322"/>
        </patternFill>
      </fill>
    </dxf>
    <dxf>
      <fill>
        <patternFill>
          <bgColor rgb="FFCCFFCC"/>
        </patternFill>
      </fill>
    </dxf>
    <dxf>
      <fill>
        <patternFill>
          <bgColor theme="0" tint="-0.24994659260841701"/>
        </patternFill>
      </fill>
    </dxf>
    <dxf>
      <fill>
        <patternFill>
          <bgColor rgb="FF66FF33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theme="7" tint="0.39994506668294322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009900"/>
        </patternFill>
      </fill>
    </dxf>
    <dxf>
      <font>
        <b/>
        <i val="0"/>
        <color auto="1"/>
      </font>
      <fill>
        <patternFill>
          <bgColor theme="9" tint="0.39994506668294322"/>
        </patternFill>
      </fill>
    </dxf>
    <dxf>
      <fill>
        <patternFill>
          <bgColor rgb="FFCCFFCC"/>
        </patternFill>
      </fill>
    </dxf>
    <dxf>
      <fill>
        <patternFill>
          <bgColor theme="0" tint="-0.24994659260841701"/>
        </patternFill>
      </fill>
    </dxf>
    <dxf>
      <fill>
        <patternFill>
          <bgColor rgb="FF66FF33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theme="7" tint="0.39994506668294322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009900"/>
        </patternFill>
      </fill>
    </dxf>
    <dxf>
      <font>
        <b/>
        <i val="0"/>
        <color auto="1"/>
      </font>
      <fill>
        <patternFill>
          <bgColor theme="9" tint="0.39994506668294322"/>
        </patternFill>
      </fill>
    </dxf>
    <dxf>
      <fill>
        <patternFill>
          <bgColor rgb="FFCCFFCC"/>
        </patternFill>
      </fill>
    </dxf>
    <dxf>
      <fill>
        <patternFill>
          <bgColor theme="0" tint="-0.24994659260841701"/>
        </patternFill>
      </fill>
    </dxf>
    <dxf>
      <fill>
        <patternFill>
          <bgColor rgb="FF66FF33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theme="7" tint="0.39994506668294322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009900"/>
        </patternFill>
      </fill>
    </dxf>
    <dxf>
      <font>
        <b/>
        <i val="0"/>
        <color auto="1"/>
      </font>
      <fill>
        <patternFill>
          <bgColor theme="9" tint="0.39994506668294322"/>
        </patternFill>
      </fill>
    </dxf>
    <dxf>
      <fill>
        <patternFill>
          <bgColor rgb="FFCCFFCC"/>
        </patternFill>
      </fill>
    </dxf>
    <dxf>
      <fill>
        <patternFill>
          <bgColor theme="0" tint="-0.24994659260841701"/>
        </patternFill>
      </fill>
    </dxf>
    <dxf>
      <fill>
        <patternFill>
          <bgColor rgb="FF66FF33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theme="7" tint="0.39994506668294322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009900"/>
        </patternFill>
      </fill>
    </dxf>
    <dxf>
      <font>
        <b/>
        <i val="0"/>
        <color auto="1"/>
      </font>
      <fill>
        <patternFill>
          <bgColor theme="9" tint="0.399945066682943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strike val="0"/>
      </font>
      <fill>
        <patternFill patternType="lightUp">
          <fgColor theme="6" tint="-0.24994659260841701"/>
          <bgColor rgb="FFFFC000"/>
        </patternFill>
      </fill>
    </dxf>
    <dxf>
      <font>
        <strike val="0"/>
      </font>
      <fill>
        <patternFill patternType="lightUp">
          <fgColor theme="6" tint="-0.24994659260841701"/>
          <bgColor rgb="FFFFC000"/>
        </patternFill>
      </fill>
    </dxf>
    <dxf>
      <font>
        <strike val="0"/>
      </font>
      <fill>
        <patternFill patternType="lightUp">
          <fgColor theme="6" tint="-0.24994659260841701"/>
          <bgColor rgb="FFFFC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99FF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0033CC"/>
      <color rgb="FF00FFFF"/>
      <color rgb="FF00FF00"/>
      <color rgb="FFFF5050"/>
      <color rgb="FFFF0000"/>
      <color rgb="FF00CCFF"/>
      <color rgb="FF9999FF"/>
      <color rgb="FFFF00FF"/>
      <color rgb="FFFF6600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area3DChart>
        <c:grouping val="standard"/>
        <c:varyColors val="0"/>
        <c:ser>
          <c:idx val="0"/>
          <c:order val="0"/>
          <c:tx>
            <c:strRef>
              <c:f>Rolls!$B$2</c:f>
              <c:strCache>
                <c:ptCount val="1"/>
                <c:pt idx="0">
                  <c:v>d3 roll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Rolls!$C$2:$H$2</c:f>
              <c:numCache>
                <c:formatCode>General</c:formatCode>
                <c:ptCount val="6"/>
                <c:pt idx="0">
                  <c:v>3</c:v>
                </c:pt>
                <c:pt idx="1">
                  <c:v>3</c:v>
                </c:pt>
                <c:pt idx="2">
                  <c:v>6</c:v>
                </c:pt>
                <c:pt idx="3">
                  <c:v>9</c:v>
                </c:pt>
                <c:pt idx="4">
                  <c:v>9</c:v>
                </c:pt>
                <c:pt idx="5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91-46EE-A354-9F488D997D8D}"/>
            </c:ext>
          </c:extLst>
        </c:ser>
        <c:ser>
          <c:idx val="1"/>
          <c:order val="1"/>
          <c:tx>
            <c:strRef>
              <c:f>Rolls!$B$3</c:f>
              <c:strCache>
                <c:ptCount val="1"/>
                <c:pt idx="0">
                  <c:v>d4 roll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Rolls!$C$3:$H$3</c:f>
              <c:numCache>
                <c:formatCode>General</c:formatCode>
                <c:ptCount val="6"/>
                <c:pt idx="0">
                  <c:v>1</c:v>
                </c:pt>
                <c:pt idx="1">
                  <c:v>6</c:v>
                </c:pt>
                <c:pt idx="2">
                  <c:v>6</c:v>
                </c:pt>
                <c:pt idx="3">
                  <c:v>9</c:v>
                </c:pt>
                <c:pt idx="4">
                  <c:v>11</c:v>
                </c:pt>
                <c:pt idx="5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B91-46EE-A354-9F488D997D8D}"/>
            </c:ext>
          </c:extLst>
        </c:ser>
        <c:ser>
          <c:idx val="2"/>
          <c:order val="2"/>
          <c:tx>
            <c:strRef>
              <c:f>Rolls!$B$4</c:f>
              <c:strCache>
                <c:ptCount val="1"/>
                <c:pt idx="0">
                  <c:v>d6 roll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Rolls!$C$4:$H$4</c:f>
              <c:numCache>
                <c:formatCode>General</c:formatCode>
                <c:ptCount val="6"/>
                <c:pt idx="0">
                  <c:v>4</c:v>
                </c:pt>
                <c:pt idx="1">
                  <c:v>9</c:v>
                </c:pt>
                <c:pt idx="2">
                  <c:v>13</c:v>
                </c:pt>
                <c:pt idx="3">
                  <c:v>16</c:v>
                </c:pt>
                <c:pt idx="4">
                  <c:v>16</c:v>
                </c:pt>
                <c:pt idx="5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B91-46EE-A354-9F488D997D8D}"/>
            </c:ext>
          </c:extLst>
        </c:ser>
        <c:ser>
          <c:idx val="3"/>
          <c:order val="3"/>
          <c:tx>
            <c:strRef>
              <c:f>Rolls!$B$5</c:f>
              <c:strCache>
                <c:ptCount val="1"/>
                <c:pt idx="0">
                  <c:v>d8 roll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Rolls!$C$5:$H$5</c:f>
              <c:numCache>
                <c:formatCode>General</c:formatCode>
                <c:ptCount val="6"/>
                <c:pt idx="0">
                  <c:v>1</c:v>
                </c:pt>
                <c:pt idx="1">
                  <c:v>8</c:v>
                </c:pt>
                <c:pt idx="2">
                  <c:v>11</c:v>
                </c:pt>
                <c:pt idx="3">
                  <c:v>18</c:v>
                </c:pt>
                <c:pt idx="4">
                  <c:v>27</c:v>
                </c:pt>
                <c:pt idx="5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B91-46EE-A354-9F488D997D8D}"/>
            </c:ext>
          </c:extLst>
        </c:ser>
        <c:ser>
          <c:idx val="4"/>
          <c:order val="4"/>
          <c:tx>
            <c:strRef>
              <c:f>Rolls!$B$6</c:f>
              <c:strCache>
                <c:ptCount val="1"/>
                <c:pt idx="0">
                  <c:v>d10 roll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Rolls!$C$6:$H$6</c:f>
              <c:numCache>
                <c:formatCode>General</c:formatCode>
                <c:ptCount val="6"/>
                <c:pt idx="0">
                  <c:v>10</c:v>
                </c:pt>
                <c:pt idx="1">
                  <c:v>15</c:v>
                </c:pt>
                <c:pt idx="2">
                  <c:v>14</c:v>
                </c:pt>
                <c:pt idx="3">
                  <c:v>12</c:v>
                </c:pt>
                <c:pt idx="4">
                  <c:v>28</c:v>
                </c:pt>
                <c:pt idx="5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B91-46EE-A354-9F488D997D8D}"/>
            </c:ext>
          </c:extLst>
        </c:ser>
        <c:ser>
          <c:idx val="5"/>
          <c:order val="5"/>
          <c:tx>
            <c:strRef>
              <c:f>Rolls!$B$7</c:f>
              <c:strCache>
                <c:ptCount val="1"/>
                <c:pt idx="0">
                  <c:v>d12 roll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Rolls!$C$7:$H$7</c:f>
              <c:numCache>
                <c:formatCode>General</c:formatCode>
                <c:ptCount val="6"/>
                <c:pt idx="0">
                  <c:v>11</c:v>
                </c:pt>
                <c:pt idx="1">
                  <c:v>11</c:v>
                </c:pt>
                <c:pt idx="2">
                  <c:v>10</c:v>
                </c:pt>
                <c:pt idx="3">
                  <c:v>30</c:v>
                </c:pt>
                <c:pt idx="4">
                  <c:v>32</c:v>
                </c:pt>
                <c:pt idx="5">
                  <c:v>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B91-46EE-A354-9F488D997D8D}"/>
            </c:ext>
          </c:extLst>
        </c:ser>
        <c:ser>
          <c:idx val="6"/>
          <c:order val="6"/>
          <c:tx>
            <c:strRef>
              <c:f>Rolls!$B$8</c:f>
              <c:strCache>
                <c:ptCount val="1"/>
                <c:pt idx="0">
                  <c:v>d20 roll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Rolls!$C$8:$H$8</c:f>
              <c:numCache>
                <c:formatCode>General</c:formatCode>
                <c:ptCount val="6"/>
                <c:pt idx="0">
                  <c:v>6</c:v>
                </c:pt>
                <c:pt idx="1">
                  <c:v>32</c:v>
                </c:pt>
                <c:pt idx="2">
                  <c:v>20</c:v>
                </c:pt>
                <c:pt idx="3">
                  <c:v>33</c:v>
                </c:pt>
                <c:pt idx="4">
                  <c:v>50</c:v>
                </c:pt>
                <c:pt idx="5">
                  <c:v>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B91-46EE-A354-9F488D997D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3243136"/>
        <c:axId val="103388288"/>
        <c:axId val="11545216"/>
      </c:area3DChart>
      <c:catAx>
        <c:axId val="1032431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03388288"/>
        <c:crosses val="autoZero"/>
        <c:auto val="1"/>
        <c:lblAlgn val="ctr"/>
        <c:lblOffset val="100"/>
        <c:noMultiLvlLbl val="0"/>
      </c:catAx>
      <c:valAx>
        <c:axId val="1033882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03243136"/>
        <c:crosses val="autoZero"/>
        <c:crossBetween val="midCat"/>
      </c:valAx>
      <c:serAx>
        <c:axId val="1154521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03388288"/>
        <c:crosses val="autoZero"/>
      </c:serAx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area3DChart>
        <c:grouping val="standard"/>
        <c:varyColors val="0"/>
        <c:ser>
          <c:idx val="0"/>
          <c:order val="0"/>
          <c:tx>
            <c:strRef>
              <c:f>Rolls!$C$1</c:f>
              <c:strCache>
                <c:ptCount val="1"/>
                <c:pt idx="0">
                  <c:v>1d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Rolls!$C$2:$C$8</c:f>
              <c:numCache>
                <c:formatCode>General</c:formatCode>
                <c:ptCount val="7"/>
                <c:pt idx="0">
                  <c:v>3</c:v>
                </c:pt>
                <c:pt idx="1">
                  <c:v>1</c:v>
                </c:pt>
                <c:pt idx="2">
                  <c:v>4</c:v>
                </c:pt>
                <c:pt idx="3">
                  <c:v>1</c:v>
                </c:pt>
                <c:pt idx="4">
                  <c:v>10</c:v>
                </c:pt>
                <c:pt idx="5">
                  <c:v>11</c:v>
                </c:pt>
                <c:pt idx="6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B6-4C31-8C37-DFB4B61CDC0F}"/>
            </c:ext>
          </c:extLst>
        </c:ser>
        <c:ser>
          <c:idx val="1"/>
          <c:order val="1"/>
          <c:tx>
            <c:strRef>
              <c:f>Rolls!$D$1</c:f>
              <c:strCache>
                <c:ptCount val="1"/>
                <c:pt idx="0">
                  <c:v>2d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Rolls!$D$2:$D$8</c:f>
              <c:numCache>
                <c:formatCode>General</c:formatCode>
                <c:ptCount val="7"/>
                <c:pt idx="0">
                  <c:v>3</c:v>
                </c:pt>
                <c:pt idx="1">
                  <c:v>6</c:v>
                </c:pt>
                <c:pt idx="2">
                  <c:v>9</c:v>
                </c:pt>
                <c:pt idx="3">
                  <c:v>8</c:v>
                </c:pt>
                <c:pt idx="4">
                  <c:v>15</c:v>
                </c:pt>
                <c:pt idx="5">
                  <c:v>11</c:v>
                </c:pt>
                <c:pt idx="6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CB6-4C31-8C37-DFB4B61CDC0F}"/>
            </c:ext>
          </c:extLst>
        </c:ser>
        <c:ser>
          <c:idx val="2"/>
          <c:order val="2"/>
          <c:tx>
            <c:strRef>
              <c:f>Rolls!$E$1</c:f>
              <c:strCache>
                <c:ptCount val="1"/>
                <c:pt idx="0">
                  <c:v>3d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Rolls!$E$2:$E$8</c:f>
              <c:numCache>
                <c:formatCode>General</c:formatCode>
                <c:ptCount val="7"/>
                <c:pt idx="0">
                  <c:v>6</c:v>
                </c:pt>
                <c:pt idx="1">
                  <c:v>6</c:v>
                </c:pt>
                <c:pt idx="2">
                  <c:v>13</c:v>
                </c:pt>
                <c:pt idx="3">
                  <c:v>11</c:v>
                </c:pt>
                <c:pt idx="4">
                  <c:v>14</c:v>
                </c:pt>
                <c:pt idx="5">
                  <c:v>10</c:v>
                </c:pt>
                <c:pt idx="6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CB6-4C31-8C37-DFB4B61CDC0F}"/>
            </c:ext>
          </c:extLst>
        </c:ser>
        <c:ser>
          <c:idx val="3"/>
          <c:order val="3"/>
          <c:tx>
            <c:strRef>
              <c:f>Rolls!$F$1</c:f>
              <c:strCache>
                <c:ptCount val="1"/>
                <c:pt idx="0">
                  <c:v>4d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Rolls!$F$2:$F$8</c:f>
              <c:numCache>
                <c:formatCode>General</c:formatCode>
                <c:ptCount val="7"/>
                <c:pt idx="0">
                  <c:v>9</c:v>
                </c:pt>
                <c:pt idx="1">
                  <c:v>9</c:v>
                </c:pt>
                <c:pt idx="2">
                  <c:v>16</c:v>
                </c:pt>
                <c:pt idx="3">
                  <c:v>18</c:v>
                </c:pt>
                <c:pt idx="4">
                  <c:v>12</c:v>
                </c:pt>
                <c:pt idx="5">
                  <c:v>30</c:v>
                </c:pt>
                <c:pt idx="6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CB6-4C31-8C37-DFB4B61CDC0F}"/>
            </c:ext>
          </c:extLst>
        </c:ser>
        <c:ser>
          <c:idx val="4"/>
          <c:order val="4"/>
          <c:tx>
            <c:strRef>
              <c:f>Rolls!$G$1</c:f>
              <c:strCache>
                <c:ptCount val="1"/>
                <c:pt idx="0">
                  <c:v>5d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Rolls!$G$2:$G$8</c:f>
              <c:numCache>
                <c:formatCode>General</c:formatCode>
                <c:ptCount val="7"/>
                <c:pt idx="0">
                  <c:v>9</c:v>
                </c:pt>
                <c:pt idx="1">
                  <c:v>11</c:v>
                </c:pt>
                <c:pt idx="2">
                  <c:v>16</c:v>
                </c:pt>
                <c:pt idx="3">
                  <c:v>27</c:v>
                </c:pt>
                <c:pt idx="4">
                  <c:v>28</c:v>
                </c:pt>
                <c:pt idx="5">
                  <c:v>32</c:v>
                </c:pt>
                <c:pt idx="6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CB6-4C31-8C37-DFB4B61CDC0F}"/>
            </c:ext>
          </c:extLst>
        </c:ser>
        <c:ser>
          <c:idx val="5"/>
          <c:order val="5"/>
          <c:tx>
            <c:strRef>
              <c:f>Rolls!$H$1</c:f>
              <c:strCache>
                <c:ptCount val="1"/>
                <c:pt idx="0">
                  <c:v>6d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Rolls!$H$2:$H$8</c:f>
              <c:numCache>
                <c:formatCode>General</c:formatCode>
                <c:ptCount val="7"/>
                <c:pt idx="0">
                  <c:v>11</c:v>
                </c:pt>
                <c:pt idx="1">
                  <c:v>15</c:v>
                </c:pt>
                <c:pt idx="2">
                  <c:v>9</c:v>
                </c:pt>
                <c:pt idx="3">
                  <c:v>24</c:v>
                </c:pt>
                <c:pt idx="4">
                  <c:v>36</c:v>
                </c:pt>
                <c:pt idx="5">
                  <c:v>55</c:v>
                </c:pt>
                <c:pt idx="6">
                  <c:v>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CB6-4C31-8C37-DFB4B61CDC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5236224"/>
        <c:axId val="135582080"/>
        <c:axId val="11550208"/>
      </c:area3DChart>
      <c:catAx>
        <c:axId val="1352362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35582080"/>
        <c:crosses val="autoZero"/>
        <c:auto val="1"/>
        <c:lblAlgn val="ctr"/>
        <c:lblOffset val="100"/>
        <c:noMultiLvlLbl val="0"/>
      </c:catAx>
      <c:valAx>
        <c:axId val="13558208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35236224"/>
        <c:crosses val="autoZero"/>
        <c:crossBetween val="midCat"/>
      </c:valAx>
      <c:serAx>
        <c:axId val="1155020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900" baseline="0">
                <a:latin typeface="Times New Roman" pitchFamily="18" charset="0"/>
              </a:defRPr>
            </a:pPr>
            <a:endParaRPr lang="en-US"/>
          </a:p>
        </c:txPr>
        <c:crossAx val="135582080"/>
        <c:crosses val="autoZero"/>
      </c:ser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surface3DChart>
        <c:wireframe val="0"/>
        <c:ser>
          <c:idx val="0"/>
          <c:order val="0"/>
          <c:tx>
            <c:strRef>
              <c:f>Rolls!$B$2</c:f>
              <c:strCache>
                <c:ptCount val="1"/>
                <c:pt idx="0">
                  <c:v>d3 roll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Rolls!$C$2:$H$2</c:f>
              <c:numCache>
                <c:formatCode>General</c:formatCode>
                <c:ptCount val="6"/>
                <c:pt idx="0">
                  <c:v>3</c:v>
                </c:pt>
                <c:pt idx="1">
                  <c:v>3</c:v>
                </c:pt>
                <c:pt idx="2">
                  <c:v>6</c:v>
                </c:pt>
                <c:pt idx="3">
                  <c:v>9</c:v>
                </c:pt>
                <c:pt idx="4">
                  <c:v>9</c:v>
                </c:pt>
                <c:pt idx="5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57-4579-BFB9-E8F3A185F476}"/>
            </c:ext>
          </c:extLst>
        </c:ser>
        <c:ser>
          <c:idx val="1"/>
          <c:order val="1"/>
          <c:tx>
            <c:strRef>
              <c:f>Rolls!$B$3</c:f>
              <c:strCache>
                <c:ptCount val="1"/>
                <c:pt idx="0">
                  <c:v>d4 roll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Rolls!$C$3:$H$3</c:f>
              <c:numCache>
                <c:formatCode>General</c:formatCode>
                <c:ptCount val="6"/>
                <c:pt idx="0">
                  <c:v>1</c:v>
                </c:pt>
                <c:pt idx="1">
                  <c:v>6</c:v>
                </c:pt>
                <c:pt idx="2">
                  <c:v>6</c:v>
                </c:pt>
                <c:pt idx="3">
                  <c:v>9</c:v>
                </c:pt>
                <c:pt idx="4">
                  <c:v>11</c:v>
                </c:pt>
                <c:pt idx="5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557-4579-BFB9-E8F3A185F476}"/>
            </c:ext>
          </c:extLst>
        </c:ser>
        <c:ser>
          <c:idx val="2"/>
          <c:order val="2"/>
          <c:tx>
            <c:strRef>
              <c:f>Rolls!$B$4</c:f>
              <c:strCache>
                <c:ptCount val="1"/>
                <c:pt idx="0">
                  <c:v>d6 roll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Rolls!$C$4:$H$4</c:f>
              <c:numCache>
                <c:formatCode>General</c:formatCode>
                <c:ptCount val="6"/>
                <c:pt idx="0">
                  <c:v>4</c:v>
                </c:pt>
                <c:pt idx="1">
                  <c:v>9</c:v>
                </c:pt>
                <c:pt idx="2">
                  <c:v>13</c:v>
                </c:pt>
                <c:pt idx="3">
                  <c:v>16</c:v>
                </c:pt>
                <c:pt idx="4">
                  <c:v>16</c:v>
                </c:pt>
                <c:pt idx="5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557-4579-BFB9-E8F3A185F476}"/>
            </c:ext>
          </c:extLst>
        </c:ser>
        <c:ser>
          <c:idx val="3"/>
          <c:order val="3"/>
          <c:tx>
            <c:strRef>
              <c:f>Rolls!$B$5</c:f>
              <c:strCache>
                <c:ptCount val="1"/>
                <c:pt idx="0">
                  <c:v>d8 roll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Rolls!$C$5:$H$5</c:f>
              <c:numCache>
                <c:formatCode>General</c:formatCode>
                <c:ptCount val="6"/>
                <c:pt idx="0">
                  <c:v>1</c:v>
                </c:pt>
                <c:pt idx="1">
                  <c:v>8</c:v>
                </c:pt>
                <c:pt idx="2">
                  <c:v>11</c:v>
                </c:pt>
                <c:pt idx="3">
                  <c:v>18</c:v>
                </c:pt>
                <c:pt idx="4">
                  <c:v>27</c:v>
                </c:pt>
                <c:pt idx="5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557-4579-BFB9-E8F3A185F476}"/>
            </c:ext>
          </c:extLst>
        </c:ser>
        <c:ser>
          <c:idx val="4"/>
          <c:order val="4"/>
          <c:tx>
            <c:strRef>
              <c:f>Rolls!$B$6</c:f>
              <c:strCache>
                <c:ptCount val="1"/>
                <c:pt idx="0">
                  <c:v>d10 roll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Rolls!$C$6:$H$6</c:f>
              <c:numCache>
                <c:formatCode>General</c:formatCode>
                <c:ptCount val="6"/>
                <c:pt idx="0">
                  <c:v>10</c:v>
                </c:pt>
                <c:pt idx="1">
                  <c:v>15</c:v>
                </c:pt>
                <c:pt idx="2">
                  <c:v>14</c:v>
                </c:pt>
                <c:pt idx="3">
                  <c:v>12</c:v>
                </c:pt>
                <c:pt idx="4">
                  <c:v>28</c:v>
                </c:pt>
                <c:pt idx="5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557-4579-BFB9-E8F3A185F476}"/>
            </c:ext>
          </c:extLst>
        </c:ser>
        <c:ser>
          <c:idx val="5"/>
          <c:order val="5"/>
          <c:tx>
            <c:strRef>
              <c:f>Rolls!$B$7</c:f>
              <c:strCache>
                <c:ptCount val="1"/>
                <c:pt idx="0">
                  <c:v>d12 roll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Rolls!$C$7:$H$7</c:f>
              <c:numCache>
                <c:formatCode>General</c:formatCode>
                <c:ptCount val="6"/>
                <c:pt idx="0">
                  <c:v>11</c:v>
                </c:pt>
                <c:pt idx="1">
                  <c:v>11</c:v>
                </c:pt>
                <c:pt idx="2">
                  <c:v>10</c:v>
                </c:pt>
                <c:pt idx="3">
                  <c:v>30</c:v>
                </c:pt>
                <c:pt idx="4">
                  <c:v>32</c:v>
                </c:pt>
                <c:pt idx="5">
                  <c:v>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557-4579-BFB9-E8F3A185F476}"/>
            </c:ext>
          </c:extLst>
        </c:ser>
        <c:ser>
          <c:idx val="6"/>
          <c:order val="6"/>
          <c:tx>
            <c:strRef>
              <c:f>Rolls!$B$8</c:f>
              <c:strCache>
                <c:ptCount val="1"/>
                <c:pt idx="0">
                  <c:v>d20 roll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Rolls!$C$8:$H$8</c:f>
              <c:numCache>
                <c:formatCode>General</c:formatCode>
                <c:ptCount val="6"/>
                <c:pt idx="0">
                  <c:v>6</c:v>
                </c:pt>
                <c:pt idx="1">
                  <c:v>32</c:v>
                </c:pt>
                <c:pt idx="2">
                  <c:v>20</c:v>
                </c:pt>
                <c:pt idx="3">
                  <c:v>33</c:v>
                </c:pt>
                <c:pt idx="4">
                  <c:v>50</c:v>
                </c:pt>
                <c:pt idx="5">
                  <c:v>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557-4579-BFB9-E8F3A185F476}"/>
            </c:ext>
          </c:extLst>
        </c:ser>
        <c:bandFmts/>
        <c:axId val="74263936"/>
        <c:axId val="74273920"/>
        <c:axId val="67918464"/>
      </c:surface3DChart>
      <c:catAx>
        <c:axId val="742639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74273920"/>
        <c:crosses val="autoZero"/>
        <c:auto val="1"/>
        <c:lblAlgn val="ctr"/>
        <c:lblOffset val="100"/>
        <c:noMultiLvlLbl val="0"/>
      </c:catAx>
      <c:valAx>
        <c:axId val="7427392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74263936"/>
        <c:crosses val="autoZero"/>
        <c:crossBetween val="midCat"/>
      </c:valAx>
      <c:serAx>
        <c:axId val="6791846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74273920"/>
        <c:crosses val="autoZero"/>
      </c:serAx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44</xdr:row>
      <xdr:rowOff>22860</xdr:rowOff>
    </xdr:from>
    <xdr:to>
      <xdr:col>3</xdr:col>
      <xdr:colOff>39594</xdr:colOff>
      <xdr:row>47</xdr:row>
      <xdr:rowOff>47548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DD388F59-64C7-498A-8910-0FD789E5D4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8260080"/>
          <a:ext cx="3285714" cy="61904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46</xdr:row>
      <xdr:rowOff>182880</xdr:rowOff>
    </xdr:from>
    <xdr:to>
      <xdr:col>3</xdr:col>
      <xdr:colOff>134832</xdr:colOff>
      <xdr:row>48</xdr:row>
      <xdr:rowOff>62830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701D1A75-EA53-4179-9334-88B198BBA0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8816340"/>
          <a:ext cx="3380952" cy="276190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44</xdr:row>
      <xdr:rowOff>1</xdr:rowOff>
    </xdr:from>
    <xdr:to>
      <xdr:col>13</xdr:col>
      <xdr:colOff>39756</xdr:colOff>
      <xdr:row>45</xdr:row>
      <xdr:rowOff>154501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0B1B0AF-70BB-4C4F-AF75-F59406FF78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287617" y="8196471"/>
          <a:ext cx="3571461" cy="353282"/>
        </a:xfrm>
        <a:prstGeom prst="rect">
          <a:avLst/>
        </a:prstGeom>
      </xdr:spPr>
    </xdr:pic>
    <xdr:clientData/>
  </xdr:twoCellAnchor>
  <xdr:twoCellAnchor editAs="oneCell">
    <xdr:from>
      <xdr:col>7</xdr:col>
      <xdr:colOff>33131</xdr:colOff>
      <xdr:row>46</xdr:row>
      <xdr:rowOff>1</xdr:rowOff>
    </xdr:from>
    <xdr:to>
      <xdr:col>13</xdr:col>
      <xdr:colOff>13252</xdr:colOff>
      <xdr:row>46</xdr:row>
      <xdr:rowOff>193423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1F6CE987-5042-413F-9533-F843E2AEB5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320748" y="8594036"/>
          <a:ext cx="3511826" cy="19342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50</xdr:row>
      <xdr:rowOff>30480</xdr:rowOff>
    </xdr:from>
    <xdr:to>
      <xdr:col>3</xdr:col>
      <xdr:colOff>45720</xdr:colOff>
      <xdr:row>52</xdr:row>
      <xdr:rowOff>104503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A6A3F26-783F-49BD-91B6-2AF996EAFE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9456420"/>
          <a:ext cx="3291840" cy="470263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52</xdr:row>
      <xdr:rowOff>76201</xdr:rowOff>
    </xdr:from>
    <xdr:to>
      <xdr:col>3</xdr:col>
      <xdr:colOff>114301</xdr:colOff>
      <xdr:row>53</xdr:row>
      <xdr:rowOff>72367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C8E39FE2-F3E3-4F88-9131-F54C9F9872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" y="9898381"/>
          <a:ext cx="3360420" cy="19428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228600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E4C57EA5-8808-4C4B-84EC-A81BEBF40D57}"/>
            </a:ext>
          </a:extLst>
        </xdr:cNvPr>
        <xdr:cNvSpPr>
          <a:spLocks noChangeArrowheads="1"/>
        </xdr:cNvSpPr>
      </xdr:nvSpPr>
      <xdr:spPr bwMode="auto">
        <a:xfrm>
          <a:off x="7200900" y="0"/>
          <a:ext cx="139446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228600</xdr:colOff>
      <xdr:row>0</xdr:row>
      <xdr:rowOff>0</xdr:rowOff>
    </xdr:from>
    <xdr:to>
      <xdr:col>9</xdr:col>
      <xdr:colOff>0</xdr:colOff>
      <xdr:row>0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6209C0ED-6553-437B-80EA-5283E3D6F152}"/>
            </a:ext>
          </a:extLst>
        </xdr:cNvPr>
        <xdr:cNvSpPr>
          <a:spLocks noChangeArrowheads="1"/>
        </xdr:cNvSpPr>
      </xdr:nvSpPr>
      <xdr:spPr bwMode="auto">
        <a:xfrm>
          <a:off x="8153400" y="0"/>
          <a:ext cx="7620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228600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F21F81F4-F8A9-4918-967C-70728B87AF49}"/>
            </a:ext>
          </a:extLst>
        </xdr:cNvPr>
        <xdr:cNvSpPr>
          <a:spLocks noChangeArrowheads="1"/>
        </xdr:cNvSpPr>
      </xdr:nvSpPr>
      <xdr:spPr bwMode="auto">
        <a:xfrm>
          <a:off x="7231380" y="0"/>
          <a:ext cx="142494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1310640</xdr:colOff>
      <xdr:row>1</xdr:row>
      <xdr:rowOff>0</xdr:rowOff>
    </xdr:from>
    <xdr:to>
      <xdr:col>2</xdr:col>
      <xdr:colOff>22860</xdr:colOff>
      <xdr:row>4</xdr:row>
      <xdr:rowOff>220980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99A756AC-6D6F-4917-9C1B-4AF879FB5D7A}"/>
            </a:ext>
          </a:extLst>
        </xdr:cNvPr>
        <xdr:cNvSpPr txBox="1"/>
      </xdr:nvSpPr>
      <xdr:spPr>
        <a:xfrm>
          <a:off x="1310640" y="411480"/>
          <a:ext cx="457200" cy="914400"/>
        </a:xfrm>
        <a:prstGeom prst="rect">
          <a:avLst/>
        </a:prstGeom>
        <a:solidFill>
          <a:srgbClr val="FFFF00">
            <a:alpha val="76000"/>
          </a:srgb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600" b="1">
              <a:solidFill>
                <a:srgbClr val="0033CC"/>
              </a:solidFill>
            </a:rPr>
            <a:t>PD</a:t>
          </a:r>
        </a:p>
        <a:p>
          <a:pPr algn="ctr"/>
          <a:r>
            <a:rPr lang="en-US" sz="1600" b="1" baseline="0">
              <a:solidFill>
                <a:srgbClr val="0033CC"/>
              </a:solidFill>
            </a:rPr>
            <a:t>+3</a:t>
          </a:r>
          <a:endParaRPr lang="en-US" sz="1600" b="1">
            <a:solidFill>
              <a:srgbClr val="0033CC"/>
            </a:solidFill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228599</xdr:colOff>
      <xdr:row>0</xdr:row>
      <xdr:rowOff>66674</xdr:rowOff>
    </xdr:from>
    <xdr:to>
      <xdr:col>22</xdr:col>
      <xdr:colOff>447675</xdr:colOff>
      <xdr:row>16</xdr:row>
      <xdr:rowOff>47625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85724</xdr:colOff>
      <xdr:row>0</xdr:row>
      <xdr:rowOff>66675</xdr:rowOff>
    </xdr:from>
    <xdr:to>
      <xdr:col>15</xdr:col>
      <xdr:colOff>219075</xdr:colOff>
      <xdr:row>16</xdr:row>
      <xdr:rowOff>39017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</xdr:colOff>
      <xdr:row>16</xdr:row>
      <xdr:rowOff>47625</xdr:rowOff>
    </xdr:from>
    <xdr:to>
      <xdr:col>15</xdr:col>
      <xdr:colOff>238126</xdr:colOff>
      <xdr:row>32</xdr:row>
      <xdr:rowOff>19050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wner/AppData/Local/Microsoft/Windows/Temporary%20Internet%20Files/Content.IE5/1ZEGTV8N/SpellForge_3.5_4.5.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ortSheet"/>
      <sheetName val="Notes"/>
      <sheetName val="Options"/>
      <sheetName val="Race &amp; Stats"/>
      <sheetName val="Classes"/>
      <sheetName val="Domain Select"/>
      <sheetName val="Prestige Classes"/>
      <sheetName val="Feats"/>
      <sheetName val="Archivist Spells"/>
      <sheetName val="Assassin Spells"/>
      <sheetName val="Bard Spells"/>
      <sheetName val="Cleric Spells"/>
      <sheetName val="Corrupt Avenger Spells"/>
      <sheetName val="Druid Spells"/>
      <sheetName val="Duskblade Spells"/>
      <sheetName val="Emissary Spells"/>
      <sheetName val="Favored Soul Spells"/>
      <sheetName val="Gnome Artificer Devices"/>
      <sheetName val="Hexblade Spells"/>
      <sheetName val="Shugenja Spells"/>
      <sheetName val="Sorcerer Spells"/>
      <sheetName val="Spellthief Spells"/>
      <sheetName val="Spirit Shaman Spells"/>
      <sheetName val="Sublime Chord Spells"/>
      <sheetName val="Suel Arcanamach Spells"/>
      <sheetName val="Universal Caster"/>
      <sheetName val="Vigilante Spells"/>
      <sheetName val="Warlock Invocations"/>
      <sheetName val="Wizard Spells"/>
      <sheetName val="Wu Jen Spells"/>
      <sheetName val="All Spells"/>
      <sheetName val="Fist of Zuoken Powers"/>
      <sheetName val="Psion Powers"/>
      <sheetName val="Psychic Warrior Powers"/>
      <sheetName val="War Mind Powers"/>
      <sheetName val="Wilder Powers"/>
      <sheetName val="Spell Sheet"/>
      <sheetName val="Power Sheet"/>
      <sheetName val="SpellList"/>
      <sheetName val="PowerList"/>
      <sheetName val="Class Info"/>
      <sheetName val="Class Info Aux"/>
      <sheetName val="Race Info"/>
      <sheetName val="Tables"/>
      <sheetName val="Deities"/>
      <sheetName val="Domains"/>
      <sheetName val="Spell Information"/>
      <sheetName val="Spells per Day"/>
      <sheetName val="Spells Known"/>
      <sheetName val="Psionic Informa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>
        <row r="1">
          <cell r="FH1" t="b">
            <v>0</v>
          </cell>
        </row>
      </sheetData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4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6"/>
  <sheetViews>
    <sheetView showGridLines="0" tabSelected="1" zoomScaleNormal="100" workbookViewId="0"/>
  </sheetViews>
  <sheetFormatPr defaultRowHeight="15.6" x14ac:dyDescent="0.3"/>
  <cols>
    <col min="1" max="1" width="13.59765625" style="43" bestFit="1" customWidth="1"/>
    <col min="2" max="2" width="6.296875" style="48" bestFit="1" customWidth="1"/>
    <col min="3" max="3" width="8.5" style="48" bestFit="1" customWidth="1"/>
    <col min="4" max="4" width="4.296875" style="48" bestFit="1" customWidth="1"/>
    <col min="5" max="5" width="8.3984375" style="48" bestFit="1" customWidth="1"/>
    <col min="6" max="6" width="6.8984375" style="48" bestFit="1" customWidth="1"/>
    <col min="7" max="7" width="4.19921875" style="43" customWidth="1"/>
    <col min="8" max="8" width="14.09765625" style="43" bestFit="1" customWidth="1"/>
    <col min="9" max="9" width="4.8984375" style="43" bestFit="1" customWidth="1"/>
    <col min="10" max="10" width="29.19921875" style="43" bestFit="1" customWidth="1"/>
    <col min="11" max="11" width="1.3984375" style="43" bestFit="1" customWidth="1"/>
    <col min="12" max="12" width="19.59765625" style="43" bestFit="1" customWidth="1"/>
    <col min="13" max="13" width="4.69921875" style="43" bestFit="1" customWidth="1"/>
    <col min="14" max="14" width="30" style="43" bestFit="1" customWidth="1"/>
    <col min="15" max="15" width="13" style="43" bestFit="1" customWidth="1"/>
    <col min="16" max="16384" width="8.796875" style="43"/>
  </cols>
  <sheetData>
    <row r="1" spans="1:14" s="38" customFormat="1" ht="31.8" thickBot="1" x14ac:dyDescent="0.35">
      <c r="A1" s="251" t="s">
        <v>0</v>
      </c>
      <c r="B1" s="251" t="s">
        <v>1</v>
      </c>
      <c r="C1" s="251" t="s">
        <v>2</v>
      </c>
      <c r="D1" s="252" t="s">
        <v>3</v>
      </c>
      <c r="E1" s="37" t="s">
        <v>4</v>
      </c>
      <c r="F1" s="251" t="s">
        <v>5</v>
      </c>
      <c r="H1" s="39" t="s">
        <v>21</v>
      </c>
      <c r="I1" s="39"/>
      <c r="J1" s="39"/>
      <c r="K1" s="39"/>
      <c r="L1" s="39" t="s">
        <v>84</v>
      </c>
      <c r="M1" s="39"/>
      <c r="N1" s="39"/>
    </row>
    <row r="2" spans="1:14" ht="16.8" thickTop="1" thickBot="1" x14ac:dyDescent="0.35">
      <c r="A2" s="70" t="s">
        <v>104</v>
      </c>
      <c r="B2" s="70">
        <v>1</v>
      </c>
      <c r="C2" s="44">
        <v>3</v>
      </c>
      <c r="D2" s="45">
        <f t="shared" ref="D2:D11" ca="1" si="0">RANDBETWEEN(1,20)</f>
        <v>20</v>
      </c>
      <c r="E2" s="44">
        <f t="shared" ref="E2:E11" ca="1" si="1">SUM(C2:D2)</f>
        <v>23</v>
      </c>
      <c r="F2" s="44" t="s">
        <v>100</v>
      </c>
      <c r="H2" s="71" t="s">
        <v>0</v>
      </c>
      <c r="I2" s="72" t="s">
        <v>22</v>
      </c>
      <c r="J2" s="73" t="s">
        <v>23</v>
      </c>
      <c r="L2" s="136" t="s">
        <v>0</v>
      </c>
      <c r="M2" s="137" t="s">
        <v>85</v>
      </c>
      <c r="N2" s="138" t="s">
        <v>67</v>
      </c>
    </row>
    <row r="3" spans="1:14" x14ac:dyDescent="0.3">
      <c r="A3" s="182" t="s">
        <v>138</v>
      </c>
      <c r="B3" s="182">
        <v>2</v>
      </c>
      <c r="C3" s="44">
        <v>3</v>
      </c>
      <c r="D3" s="45">
        <f t="shared" ca="1" si="0"/>
        <v>17</v>
      </c>
      <c r="E3" s="44">
        <f t="shared" ca="1" si="1"/>
        <v>20</v>
      </c>
      <c r="F3" s="44" t="s">
        <v>187</v>
      </c>
      <c r="H3" s="74" t="s">
        <v>102</v>
      </c>
      <c r="I3" s="70">
        <v>7</v>
      </c>
      <c r="J3" s="75" t="s">
        <v>105</v>
      </c>
      <c r="L3" s="139" t="s">
        <v>190</v>
      </c>
      <c r="M3" s="126">
        <v>6</v>
      </c>
      <c r="N3" s="140" t="s">
        <v>194</v>
      </c>
    </row>
    <row r="4" spans="1:14" x14ac:dyDescent="0.3">
      <c r="A4" s="182" t="s">
        <v>190</v>
      </c>
      <c r="B4" s="182">
        <v>2</v>
      </c>
      <c r="C4" s="44">
        <v>0</v>
      </c>
      <c r="D4" s="45">
        <f t="shared" ca="1" si="0"/>
        <v>15</v>
      </c>
      <c r="E4" s="44">
        <f t="shared" ca="1" si="1"/>
        <v>15</v>
      </c>
      <c r="F4" s="44" t="s">
        <v>6</v>
      </c>
      <c r="H4" s="74" t="s">
        <v>103</v>
      </c>
      <c r="I4" s="70">
        <v>7</v>
      </c>
      <c r="J4" s="75" t="s">
        <v>188</v>
      </c>
      <c r="L4" s="139" t="s">
        <v>191</v>
      </c>
      <c r="M4" s="126">
        <v>6</v>
      </c>
      <c r="N4" s="140" t="s">
        <v>195</v>
      </c>
    </row>
    <row r="5" spans="1:14" x14ac:dyDescent="0.3">
      <c r="A5" s="70" t="s">
        <v>102</v>
      </c>
      <c r="B5" s="70">
        <v>1</v>
      </c>
      <c r="C5" s="44">
        <v>2</v>
      </c>
      <c r="D5" s="45">
        <f t="shared" ca="1" si="0"/>
        <v>1</v>
      </c>
      <c r="E5" s="44">
        <f t="shared" ca="1" si="1"/>
        <v>3</v>
      </c>
      <c r="F5" s="44" t="s">
        <v>187</v>
      </c>
      <c r="H5" s="74" t="s">
        <v>124</v>
      </c>
      <c r="I5" s="70">
        <v>7</v>
      </c>
      <c r="J5" s="75" t="s">
        <v>189</v>
      </c>
      <c r="L5" s="139" t="s">
        <v>192</v>
      </c>
      <c r="M5" s="126">
        <v>6</v>
      </c>
      <c r="N5" s="140" t="s">
        <v>196</v>
      </c>
    </row>
    <row r="6" spans="1:14" x14ac:dyDescent="0.3">
      <c r="A6" s="70" t="s">
        <v>103</v>
      </c>
      <c r="B6" s="70">
        <v>1</v>
      </c>
      <c r="C6" s="44">
        <v>4</v>
      </c>
      <c r="D6" s="45">
        <f t="shared" ca="1" si="0"/>
        <v>13</v>
      </c>
      <c r="E6" s="44">
        <f t="shared" ca="1" si="1"/>
        <v>17</v>
      </c>
      <c r="F6" s="44" t="s">
        <v>6</v>
      </c>
      <c r="H6" s="74" t="s">
        <v>104</v>
      </c>
      <c r="I6" s="70">
        <v>7</v>
      </c>
      <c r="J6" s="75" t="s">
        <v>125</v>
      </c>
      <c r="L6" s="139" t="s">
        <v>193</v>
      </c>
      <c r="M6" s="126">
        <v>6</v>
      </c>
      <c r="N6" s="140" t="s">
        <v>197</v>
      </c>
    </row>
    <row r="7" spans="1:14" ht="16.2" thickBot="1" x14ac:dyDescent="0.35">
      <c r="A7" s="182" t="s">
        <v>193</v>
      </c>
      <c r="B7" s="182">
        <v>2</v>
      </c>
      <c r="C7" s="44">
        <v>1</v>
      </c>
      <c r="D7" s="45">
        <f t="shared" ca="1" si="0"/>
        <v>19</v>
      </c>
      <c r="E7" s="44">
        <f t="shared" ca="1" si="1"/>
        <v>20</v>
      </c>
      <c r="F7" s="44" t="s">
        <v>6</v>
      </c>
      <c r="H7" s="247" t="s">
        <v>131</v>
      </c>
      <c r="I7" s="248">
        <v>9</v>
      </c>
      <c r="J7" s="249" t="s">
        <v>134</v>
      </c>
      <c r="L7" s="141" t="s">
        <v>138</v>
      </c>
      <c r="M7" s="142">
        <v>6</v>
      </c>
      <c r="N7" s="143" t="s">
        <v>139</v>
      </c>
    </row>
    <row r="8" spans="1:14" x14ac:dyDescent="0.3">
      <c r="A8" s="63" t="s">
        <v>131</v>
      </c>
      <c r="B8" s="63">
        <v>1</v>
      </c>
      <c r="C8" s="44">
        <v>1</v>
      </c>
      <c r="D8" s="45">
        <f t="shared" ca="1" si="0"/>
        <v>8</v>
      </c>
      <c r="E8" s="44">
        <f t="shared" ca="1" si="1"/>
        <v>9</v>
      </c>
      <c r="F8" s="44" t="s">
        <v>132</v>
      </c>
      <c r="H8" s="76" t="s">
        <v>24</v>
      </c>
      <c r="I8" s="77">
        <f>SUM(I3:I7)</f>
        <v>37</v>
      </c>
      <c r="J8" s="75"/>
      <c r="L8" s="144" t="s">
        <v>24</v>
      </c>
      <c r="M8" s="250">
        <f>SUM(M3:M7)</f>
        <v>30</v>
      </c>
      <c r="N8" s="140"/>
    </row>
    <row r="9" spans="1:14" x14ac:dyDescent="0.3">
      <c r="A9" s="182" t="s">
        <v>192</v>
      </c>
      <c r="B9" s="182">
        <v>2</v>
      </c>
      <c r="C9" s="44">
        <v>1</v>
      </c>
      <c r="D9" s="45">
        <f t="shared" ca="1" si="0"/>
        <v>20</v>
      </c>
      <c r="E9" s="44">
        <f t="shared" ca="1" si="1"/>
        <v>21</v>
      </c>
      <c r="F9" s="44" t="s">
        <v>6</v>
      </c>
      <c r="H9" s="76" t="s">
        <v>25</v>
      </c>
      <c r="I9" s="77">
        <f>COUNT(I3:I7)</f>
        <v>5</v>
      </c>
      <c r="J9" s="78"/>
      <c r="L9" s="144" t="s">
        <v>99</v>
      </c>
      <c r="M9" s="145">
        <f>AVERAGE(M3:M7)</f>
        <v>6</v>
      </c>
      <c r="N9" s="140"/>
    </row>
    <row r="10" spans="1:14" ht="16.2" thickBot="1" x14ac:dyDescent="0.35">
      <c r="A10" s="70" t="s">
        <v>124</v>
      </c>
      <c r="B10" s="70">
        <v>1</v>
      </c>
      <c r="C10" s="44">
        <v>1</v>
      </c>
      <c r="D10" s="45">
        <f t="shared" ca="1" si="0"/>
        <v>6</v>
      </c>
      <c r="E10" s="44">
        <f t="shared" ca="1" si="1"/>
        <v>7</v>
      </c>
      <c r="F10" s="44" t="s">
        <v>6</v>
      </c>
      <c r="H10" s="76" t="s">
        <v>27</v>
      </c>
      <c r="I10" s="79">
        <f>I8/4</f>
        <v>9.25</v>
      </c>
      <c r="J10" s="75" t="s">
        <v>28</v>
      </c>
      <c r="L10" s="146" t="s">
        <v>25</v>
      </c>
      <c r="M10" s="147">
        <f>COUNT(M3:M7)</f>
        <v>5</v>
      </c>
      <c r="N10" s="148"/>
    </row>
    <row r="11" spans="1:14" ht="16.8" thickTop="1" thickBot="1" x14ac:dyDescent="0.35">
      <c r="A11" s="182" t="s">
        <v>191</v>
      </c>
      <c r="B11" s="182">
        <v>2</v>
      </c>
      <c r="C11" s="44">
        <v>0</v>
      </c>
      <c r="D11" s="45">
        <f t="shared" ca="1" si="0"/>
        <v>9</v>
      </c>
      <c r="E11" s="44">
        <f t="shared" ca="1" si="1"/>
        <v>9</v>
      </c>
      <c r="F11" s="44" t="s">
        <v>187</v>
      </c>
      <c r="H11" s="80" t="s">
        <v>29</v>
      </c>
      <c r="I11" s="81">
        <f>I10*2</f>
        <v>18.5</v>
      </c>
      <c r="J11" s="82" t="s">
        <v>30</v>
      </c>
    </row>
    <row r="12" spans="1:14" ht="16.2" thickTop="1" x14ac:dyDescent="0.3">
      <c r="H12" s="83"/>
      <c r="I12" s="83"/>
      <c r="J12" s="83"/>
      <c r="L12" s="84" t="s">
        <v>31</v>
      </c>
      <c r="M12" s="85">
        <f>I10</f>
        <v>9.25</v>
      </c>
      <c r="N12" s="83"/>
    </row>
    <row r="13" spans="1:14" x14ac:dyDescent="0.3">
      <c r="D13" s="45">
        <f t="shared" ref="D13" ca="1" si="2">RANDBETWEEN(1,20)</f>
        <v>7</v>
      </c>
      <c r="L13" s="84" t="s">
        <v>32</v>
      </c>
      <c r="M13" s="85">
        <f>I11</f>
        <v>18.5</v>
      </c>
      <c r="N13" s="83"/>
    </row>
    <row r="14" spans="1:14" x14ac:dyDescent="0.3">
      <c r="L14" s="84" t="s">
        <v>33</v>
      </c>
      <c r="M14" s="85">
        <f>I8</f>
        <v>37</v>
      </c>
      <c r="N14" s="83"/>
    </row>
    <row r="15" spans="1:14" x14ac:dyDescent="0.3">
      <c r="N15" s="83"/>
    </row>
    <row r="16" spans="1:14" x14ac:dyDescent="0.3">
      <c r="L16" s="86" t="s">
        <v>34</v>
      </c>
      <c r="M16" s="85">
        <f>M8</f>
        <v>30</v>
      </c>
    </row>
  </sheetData>
  <sortState xmlns:xlrd2="http://schemas.microsoft.com/office/spreadsheetml/2017/richdata2" ref="A2:F11">
    <sortCondition descending="1" ref="E2:E11"/>
    <sortCondition descending="1" ref="C2:C11"/>
  </sortState>
  <conditionalFormatting sqref="M16">
    <cfRule type="cellIs" dxfId="629" priority="1434" operator="greaterThan">
      <formula>$M$14</formula>
    </cfRule>
    <cfRule type="cellIs" dxfId="628" priority="1435" operator="between">
      <formula>$M$13</formula>
      <formula>$M$14</formula>
    </cfRule>
    <cfRule type="cellIs" dxfId="627" priority="1436" operator="between">
      <formula>$M$12</formula>
      <formula>$M$13</formula>
    </cfRule>
    <cfRule type="cellIs" dxfId="626" priority="1437" operator="lessThan">
      <formula>$M$12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45"/>
  <sheetViews>
    <sheetView showGridLines="0" zoomScaleNormal="100" workbookViewId="0">
      <pane ySplit="1" topLeftCell="A2" activePane="bottomLeft" state="frozen"/>
      <selection pane="bottomLeft" activeCell="A2" sqref="A2"/>
    </sheetView>
  </sheetViews>
  <sheetFormatPr defaultRowHeight="15.6" x14ac:dyDescent="0.3"/>
  <cols>
    <col min="1" max="1" width="13.5" style="48" bestFit="1" customWidth="1"/>
    <col min="2" max="2" width="21.796875" style="48" bestFit="1" customWidth="1"/>
    <col min="3" max="3" width="7.296875" style="48" bestFit="1" customWidth="1"/>
    <col min="4" max="4" width="3.59765625" style="48" bestFit="1" customWidth="1"/>
    <col min="5" max="5" width="7.796875" style="48" bestFit="1" customWidth="1"/>
    <col min="6" max="6" width="8" style="48" bestFit="1" customWidth="1"/>
    <col min="7" max="7" width="9" style="48" bestFit="1" customWidth="1"/>
    <col min="8" max="8" width="6.796875" style="48" bestFit="1" customWidth="1"/>
    <col min="9" max="9" width="7.5" style="48" bestFit="1" customWidth="1"/>
    <col min="10" max="10" width="8.5" style="48" bestFit="1" customWidth="1"/>
    <col min="11" max="11" width="8.796875" style="48" bestFit="1" customWidth="1"/>
    <col min="12" max="12" width="7.296875" style="59" bestFit="1" customWidth="1"/>
    <col min="13" max="13" width="7.5" style="59" bestFit="1" customWidth="1"/>
    <col min="14" max="14" width="2.296875" style="48" customWidth="1"/>
    <col min="15" max="15" width="7.59765625" style="48" bestFit="1" customWidth="1"/>
    <col min="16" max="16" width="6.3984375" style="48" bestFit="1" customWidth="1"/>
    <col min="17" max="17" width="7.796875" style="48" bestFit="1" customWidth="1"/>
    <col min="18" max="18" width="9" style="48" bestFit="1" customWidth="1"/>
    <col min="19" max="19" width="7.59765625" style="48" bestFit="1" customWidth="1"/>
    <col min="20" max="20" width="9" style="48" bestFit="1" customWidth="1"/>
    <col min="21" max="16384" width="8.796875" style="48"/>
  </cols>
  <sheetData>
    <row r="1" spans="1:20" s="55" customFormat="1" ht="31.8" thickBot="1" x14ac:dyDescent="0.35">
      <c r="A1" s="348" t="s">
        <v>74</v>
      </c>
      <c r="B1" s="349" t="s">
        <v>75</v>
      </c>
      <c r="C1" s="349" t="s">
        <v>76</v>
      </c>
      <c r="D1" s="348" t="s">
        <v>77</v>
      </c>
      <c r="E1" s="348" t="s">
        <v>97</v>
      </c>
      <c r="F1" s="348" t="s">
        <v>96</v>
      </c>
      <c r="G1" s="348" t="s">
        <v>95</v>
      </c>
      <c r="H1" s="348" t="s">
        <v>94</v>
      </c>
      <c r="I1" s="348" t="s">
        <v>98</v>
      </c>
      <c r="J1" s="348" t="s">
        <v>78</v>
      </c>
      <c r="K1" s="348" t="s">
        <v>79</v>
      </c>
      <c r="L1" s="348" t="s">
        <v>80</v>
      </c>
      <c r="M1" s="348" t="s">
        <v>81</v>
      </c>
      <c r="O1" s="196" t="s">
        <v>82</v>
      </c>
      <c r="P1" s="67">
        <v>3</v>
      </c>
      <c r="Q1" s="197" t="s">
        <v>126</v>
      </c>
      <c r="R1" s="198">
        <v>0.5</v>
      </c>
      <c r="S1" s="199" t="s">
        <v>127</v>
      </c>
      <c r="T1" s="198">
        <f>R1+((P1)/(24*60*10))</f>
        <v>0.50020833333333337</v>
      </c>
    </row>
    <row r="2" spans="1:20" ht="16.8" x14ac:dyDescent="0.3">
      <c r="A2" s="346" t="s">
        <v>102</v>
      </c>
      <c r="B2" s="347" t="s">
        <v>106</v>
      </c>
      <c r="C2" s="343"/>
      <c r="D2" s="96">
        <v>1</v>
      </c>
      <c r="E2" s="344" t="s">
        <v>83</v>
      </c>
      <c r="F2" s="344" t="s">
        <v>88</v>
      </c>
      <c r="G2" s="344" t="s">
        <v>83</v>
      </c>
      <c r="H2" s="344" t="s">
        <v>83</v>
      </c>
      <c r="I2" s="96"/>
      <c r="J2" s="96">
        <f t="shared" ref="J2:J44" si="0">IF($E2="þ",$D2,IF($F2="þ",($D2*10),IF($G2="þ",($D2*100),IF($H2="þ",($D2*600),$I2))))</f>
        <v>10</v>
      </c>
      <c r="K2" s="96">
        <f t="shared" ref="K2:K15" si="1">J2+C2</f>
        <v>10</v>
      </c>
      <c r="L2" s="344" t="s">
        <v>83</v>
      </c>
      <c r="M2" s="345" t="str">
        <f t="shared" ref="M2:M15" si="2">IF(K2&lt;=$P$1,"þ","q")</f>
        <v>q</v>
      </c>
    </row>
    <row r="3" spans="1:20" ht="16.8" x14ac:dyDescent="0.3">
      <c r="A3" s="169" t="s">
        <v>102</v>
      </c>
      <c r="B3" s="60" t="s">
        <v>110</v>
      </c>
      <c r="C3" s="61"/>
      <c r="D3" s="56">
        <v>7</v>
      </c>
      <c r="E3" s="57" t="s">
        <v>83</v>
      </c>
      <c r="F3" s="57" t="s">
        <v>88</v>
      </c>
      <c r="G3" s="57" t="s">
        <v>83</v>
      </c>
      <c r="H3" s="57" t="s">
        <v>83</v>
      </c>
      <c r="I3" s="56"/>
      <c r="J3" s="56">
        <f t="shared" si="0"/>
        <v>70</v>
      </c>
      <c r="K3" s="56">
        <f t="shared" ref="K3:K5" si="3">J3+C3</f>
        <v>70</v>
      </c>
      <c r="L3" s="57" t="s">
        <v>88</v>
      </c>
      <c r="M3" s="58" t="str">
        <f t="shared" ref="M3:M5" si="4">IF(K3&lt;=$P$1,"þ","q")</f>
        <v>q</v>
      </c>
    </row>
    <row r="4" spans="1:20" ht="16.8" x14ac:dyDescent="0.3">
      <c r="A4" s="169" t="s">
        <v>102</v>
      </c>
      <c r="B4" s="60" t="s">
        <v>110</v>
      </c>
      <c r="C4" s="61"/>
      <c r="D4" s="56">
        <v>7</v>
      </c>
      <c r="E4" s="57" t="s">
        <v>83</v>
      </c>
      <c r="F4" s="57" t="s">
        <v>88</v>
      </c>
      <c r="G4" s="57" t="s">
        <v>83</v>
      </c>
      <c r="H4" s="57" t="s">
        <v>83</v>
      </c>
      <c r="I4" s="56"/>
      <c r="J4" s="56">
        <f t="shared" si="0"/>
        <v>70</v>
      </c>
      <c r="K4" s="56">
        <f t="shared" ref="K4" si="5">J4+C4</f>
        <v>70</v>
      </c>
      <c r="L4" s="57" t="s">
        <v>83</v>
      </c>
      <c r="M4" s="58" t="str">
        <f t="shared" ref="M4" si="6">IF(K4&lt;=$P$1,"þ","q")</f>
        <v>q</v>
      </c>
    </row>
    <row r="5" spans="1:20" ht="16.8" x14ac:dyDescent="0.3">
      <c r="A5" s="169" t="s">
        <v>102</v>
      </c>
      <c r="B5" s="60" t="s">
        <v>116</v>
      </c>
      <c r="C5" s="61"/>
      <c r="D5" s="56">
        <v>4</v>
      </c>
      <c r="E5" s="57" t="s">
        <v>83</v>
      </c>
      <c r="F5" s="57" t="s">
        <v>88</v>
      </c>
      <c r="G5" s="57" t="s">
        <v>83</v>
      </c>
      <c r="H5" s="57" t="s">
        <v>83</v>
      </c>
      <c r="I5" s="56"/>
      <c r="J5" s="56">
        <f t="shared" si="0"/>
        <v>40</v>
      </c>
      <c r="K5" s="56">
        <f t="shared" si="3"/>
        <v>40</v>
      </c>
      <c r="L5" s="57" t="s">
        <v>88</v>
      </c>
      <c r="M5" s="58" t="str">
        <f t="shared" si="4"/>
        <v>q</v>
      </c>
    </row>
    <row r="6" spans="1:20" ht="16.8" x14ac:dyDescent="0.3">
      <c r="A6" s="170" t="s">
        <v>103</v>
      </c>
      <c r="B6" s="60" t="s">
        <v>106</v>
      </c>
      <c r="C6" s="61"/>
      <c r="D6" s="56">
        <v>4</v>
      </c>
      <c r="E6" s="57" t="s">
        <v>83</v>
      </c>
      <c r="F6" s="57" t="s">
        <v>88</v>
      </c>
      <c r="G6" s="57" t="s">
        <v>83</v>
      </c>
      <c r="H6" s="57" t="s">
        <v>83</v>
      </c>
      <c r="I6" s="56"/>
      <c r="J6" s="56">
        <f t="shared" si="0"/>
        <v>40</v>
      </c>
      <c r="K6" s="56">
        <f t="shared" si="1"/>
        <v>40</v>
      </c>
      <c r="L6" s="57" t="s">
        <v>83</v>
      </c>
      <c r="M6" s="58" t="str">
        <f t="shared" si="2"/>
        <v>q</v>
      </c>
      <c r="O6" s="69"/>
      <c r="Q6" s="69"/>
    </row>
    <row r="7" spans="1:20" ht="16.8" x14ac:dyDescent="0.3">
      <c r="A7" s="170" t="s">
        <v>103</v>
      </c>
      <c r="B7" s="60" t="s">
        <v>116</v>
      </c>
      <c r="C7" s="61"/>
      <c r="D7" s="56">
        <v>4</v>
      </c>
      <c r="E7" s="57" t="s">
        <v>83</v>
      </c>
      <c r="F7" s="57" t="s">
        <v>88</v>
      </c>
      <c r="G7" s="57" t="s">
        <v>83</v>
      </c>
      <c r="H7" s="57" t="s">
        <v>83</v>
      </c>
      <c r="I7" s="56"/>
      <c r="J7" s="56">
        <f t="shared" si="0"/>
        <v>40</v>
      </c>
      <c r="K7" s="56">
        <f t="shared" ref="K7" si="7">J7+C7</f>
        <v>40</v>
      </c>
      <c r="L7" s="57" t="s">
        <v>83</v>
      </c>
      <c r="M7" s="58" t="str">
        <f t="shared" ref="M7" si="8">IF(K7&lt;=$P$1,"þ","q")</f>
        <v>q</v>
      </c>
      <c r="O7" s="69"/>
      <c r="Q7" s="69"/>
    </row>
    <row r="8" spans="1:20" ht="16.8" x14ac:dyDescent="0.3">
      <c r="A8" s="170" t="s">
        <v>103</v>
      </c>
      <c r="B8" s="60" t="s">
        <v>109</v>
      </c>
      <c r="C8" s="61"/>
      <c r="D8" s="56">
        <v>4</v>
      </c>
      <c r="E8" s="57" t="s">
        <v>83</v>
      </c>
      <c r="F8" s="57" t="s">
        <v>83</v>
      </c>
      <c r="G8" s="57" t="s">
        <v>83</v>
      </c>
      <c r="H8" s="57" t="s">
        <v>83</v>
      </c>
      <c r="I8" s="56">
        <v>10</v>
      </c>
      <c r="J8" s="56">
        <f t="shared" si="0"/>
        <v>10</v>
      </c>
      <c r="K8" s="56">
        <f t="shared" si="1"/>
        <v>10</v>
      </c>
      <c r="L8" s="57" t="s">
        <v>83</v>
      </c>
      <c r="M8" s="58" t="str">
        <f t="shared" si="2"/>
        <v>q</v>
      </c>
      <c r="O8" s="69"/>
      <c r="Q8" s="69"/>
    </row>
    <row r="9" spans="1:20" ht="16.8" x14ac:dyDescent="0.3">
      <c r="A9" s="170" t="s">
        <v>103</v>
      </c>
      <c r="B9" s="60" t="s">
        <v>269</v>
      </c>
      <c r="C9" s="61">
        <v>1</v>
      </c>
      <c r="D9" s="56">
        <v>4</v>
      </c>
      <c r="E9" s="57" t="s">
        <v>83</v>
      </c>
      <c r="F9" s="57" t="s">
        <v>88</v>
      </c>
      <c r="G9" s="57" t="s">
        <v>83</v>
      </c>
      <c r="H9" s="57" t="s">
        <v>83</v>
      </c>
      <c r="I9" s="56"/>
      <c r="J9" s="56">
        <f t="shared" si="0"/>
        <v>40</v>
      </c>
      <c r="K9" s="56">
        <f t="shared" ref="K9:K11" si="9">J9+C9</f>
        <v>41</v>
      </c>
      <c r="L9" s="57" t="s">
        <v>88</v>
      </c>
      <c r="M9" s="58" t="str">
        <f t="shared" ref="M9:M11" si="10">IF(K9&lt;=$P$1,"þ","q")</f>
        <v>q</v>
      </c>
      <c r="O9" s="69"/>
      <c r="Q9" s="69"/>
    </row>
    <row r="10" spans="1:20" ht="16.8" x14ac:dyDescent="0.3">
      <c r="A10" s="170" t="s">
        <v>103</v>
      </c>
      <c r="B10" s="60" t="s">
        <v>128</v>
      </c>
      <c r="C10" s="61"/>
      <c r="D10" s="56">
        <v>4</v>
      </c>
      <c r="E10" s="57" t="s">
        <v>83</v>
      </c>
      <c r="F10" s="57" t="s">
        <v>83</v>
      </c>
      <c r="G10" s="57" t="s">
        <v>83</v>
      </c>
      <c r="H10" s="57" t="s">
        <v>83</v>
      </c>
      <c r="I10" s="56">
        <v>10</v>
      </c>
      <c r="J10" s="56">
        <f t="shared" si="0"/>
        <v>10</v>
      </c>
      <c r="K10" s="56">
        <f t="shared" ref="K10" si="11">J10+C10</f>
        <v>10</v>
      </c>
      <c r="L10" s="57" t="s">
        <v>83</v>
      </c>
      <c r="M10" s="58" t="str">
        <f t="shared" ref="M10" si="12">IF(K10&lt;=$P$1,"þ","q")</f>
        <v>q</v>
      </c>
      <c r="O10" s="69"/>
      <c r="Q10" s="69"/>
    </row>
    <row r="11" spans="1:20" ht="16.8" x14ac:dyDescent="0.3">
      <c r="A11" s="170" t="s">
        <v>103</v>
      </c>
      <c r="B11" s="60" t="s">
        <v>136</v>
      </c>
      <c r="C11" s="61"/>
      <c r="D11" s="56">
        <v>7</v>
      </c>
      <c r="E11" s="57" t="s">
        <v>88</v>
      </c>
      <c r="F11" s="57" t="s">
        <v>83</v>
      </c>
      <c r="G11" s="57" t="s">
        <v>83</v>
      </c>
      <c r="H11" s="57" t="s">
        <v>83</v>
      </c>
      <c r="I11" s="56"/>
      <c r="J11" s="56">
        <f t="shared" si="0"/>
        <v>7</v>
      </c>
      <c r="K11" s="56">
        <f t="shared" si="9"/>
        <v>7</v>
      </c>
      <c r="L11" s="57" t="s">
        <v>88</v>
      </c>
      <c r="M11" s="58" t="str">
        <f t="shared" si="10"/>
        <v>q</v>
      </c>
      <c r="O11" s="69"/>
      <c r="Q11" s="69"/>
    </row>
    <row r="12" spans="1:20" ht="16.8" x14ac:dyDescent="0.3">
      <c r="A12" s="170" t="s">
        <v>103</v>
      </c>
      <c r="B12" s="60" t="s">
        <v>110</v>
      </c>
      <c r="C12" s="61"/>
      <c r="D12" s="56">
        <v>7</v>
      </c>
      <c r="E12" s="57" t="s">
        <v>83</v>
      </c>
      <c r="F12" s="57" t="s">
        <v>88</v>
      </c>
      <c r="G12" s="57" t="s">
        <v>83</v>
      </c>
      <c r="H12" s="57" t="s">
        <v>83</v>
      </c>
      <c r="I12" s="56"/>
      <c r="J12" s="56">
        <f t="shared" si="0"/>
        <v>70</v>
      </c>
      <c r="K12" s="56">
        <f t="shared" ref="K12" si="13">J12+C12</f>
        <v>70</v>
      </c>
      <c r="L12" s="57" t="s">
        <v>83</v>
      </c>
      <c r="M12" s="58" t="str">
        <f t="shared" ref="M12" si="14">IF(K12&lt;=$P$1,"þ","q")</f>
        <v>q</v>
      </c>
      <c r="O12" s="69"/>
      <c r="Q12" s="69"/>
    </row>
    <row r="13" spans="1:20" ht="16.8" x14ac:dyDescent="0.3">
      <c r="A13" s="62" t="s">
        <v>104</v>
      </c>
      <c r="B13" s="60" t="s">
        <v>118</v>
      </c>
      <c r="C13" s="61"/>
      <c r="D13" s="56">
        <v>1</v>
      </c>
      <c r="E13" s="57" t="s">
        <v>83</v>
      </c>
      <c r="F13" s="57" t="s">
        <v>83</v>
      </c>
      <c r="G13" s="57" t="s">
        <v>83</v>
      </c>
      <c r="H13" s="57" t="s">
        <v>88</v>
      </c>
      <c r="I13" s="56"/>
      <c r="J13" s="56">
        <f t="shared" si="0"/>
        <v>600</v>
      </c>
      <c r="K13" s="56">
        <f t="shared" si="1"/>
        <v>600</v>
      </c>
      <c r="L13" s="57" t="s">
        <v>88</v>
      </c>
      <c r="M13" s="58" t="str">
        <f t="shared" si="2"/>
        <v>q</v>
      </c>
      <c r="O13" s="69"/>
      <c r="Q13" s="69"/>
    </row>
    <row r="14" spans="1:20" ht="16.8" x14ac:dyDescent="0.3">
      <c r="A14" s="62" t="s">
        <v>104</v>
      </c>
      <c r="B14" s="60" t="s">
        <v>119</v>
      </c>
      <c r="C14" s="61"/>
      <c r="D14" s="56">
        <v>1</v>
      </c>
      <c r="E14" s="57" t="s">
        <v>83</v>
      </c>
      <c r="F14" s="57" t="s">
        <v>88</v>
      </c>
      <c r="G14" s="57" t="s">
        <v>83</v>
      </c>
      <c r="H14" s="57" t="s">
        <v>83</v>
      </c>
      <c r="I14" s="56"/>
      <c r="J14" s="56">
        <f t="shared" si="0"/>
        <v>10</v>
      </c>
      <c r="K14" s="56">
        <f t="shared" ref="K14" si="15">J14+C14</f>
        <v>10</v>
      </c>
      <c r="L14" s="57" t="s">
        <v>83</v>
      </c>
      <c r="M14" s="58" t="str">
        <f t="shared" ref="M14" si="16">IF(K14&lt;=$P$1,"þ","q")</f>
        <v>q</v>
      </c>
      <c r="O14" s="69"/>
      <c r="Q14" s="69"/>
    </row>
    <row r="15" spans="1:20" ht="16.8" x14ac:dyDescent="0.3">
      <c r="A15" s="62" t="s">
        <v>104</v>
      </c>
      <c r="B15" s="60" t="s">
        <v>110</v>
      </c>
      <c r="C15" s="61"/>
      <c r="D15" s="56">
        <v>7</v>
      </c>
      <c r="E15" s="57" t="s">
        <v>83</v>
      </c>
      <c r="F15" s="57" t="s">
        <v>88</v>
      </c>
      <c r="G15" s="57" t="s">
        <v>83</v>
      </c>
      <c r="H15" s="57" t="s">
        <v>83</v>
      </c>
      <c r="I15" s="56"/>
      <c r="J15" s="56">
        <f t="shared" si="0"/>
        <v>70</v>
      </c>
      <c r="K15" s="56">
        <f t="shared" si="1"/>
        <v>70</v>
      </c>
      <c r="L15" s="57" t="s">
        <v>88</v>
      </c>
      <c r="M15" s="58" t="str">
        <f t="shared" si="2"/>
        <v>q</v>
      </c>
      <c r="O15" s="69"/>
      <c r="Q15" s="69"/>
    </row>
    <row r="16" spans="1:20" ht="16.8" x14ac:dyDescent="0.3">
      <c r="A16" s="62" t="s">
        <v>104</v>
      </c>
      <c r="B16" s="60" t="s">
        <v>110</v>
      </c>
      <c r="C16" s="61"/>
      <c r="D16" s="56">
        <v>7</v>
      </c>
      <c r="E16" s="57" t="s">
        <v>83</v>
      </c>
      <c r="F16" s="57" t="s">
        <v>88</v>
      </c>
      <c r="G16" s="57" t="s">
        <v>83</v>
      </c>
      <c r="H16" s="57" t="s">
        <v>83</v>
      </c>
      <c r="I16" s="56"/>
      <c r="J16" s="56">
        <f t="shared" si="0"/>
        <v>70</v>
      </c>
      <c r="K16" s="56">
        <f t="shared" ref="K16" si="17">J16+C16</f>
        <v>70</v>
      </c>
      <c r="L16" s="57" t="s">
        <v>83</v>
      </c>
      <c r="M16" s="58" t="str">
        <f t="shared" ref="M16" si="18">IF(K16&lt;=$P$1,"þ","q")</f>
        <v>q</v>
      </c>
      <c r="O16" s="69"/>
      <c r="Q16" s="69"/>
    </row>
    <row r="17" spans="1:17" ht="16.8" x14ac:dyDescent="0.3">
      <c r="A17" s="62" t="s">
        <v>104</v>
      </c>
      <c r="B17" s="60" t="s">
        <v>111</v>
      </c>
      <c r="C17" s="61"/>
      <c r="D17" s="56">
        <v>1</v>
      </c>
      <c r="E17" s="57" t="s">
        <v>83</v>
      </c>
      <c r="F17" s="57" t="s">
        <v>83</v>
      </c>
      <c r="G17" s="57" t="s">
        <v>83</v>
      </c>
      <c r="H17" s="57" t="s">
        <v>83</v>
      </c>
      <c r="I17" s="56">
        <v>10</v>
      </c>
      <c r="J17" s="56">
        <f t="shared" si="0"/>
        <v>10</v>
      </c>
      <c r="K17" s="56">
        <f t="shared" ref="K17:K20" si="19">J17+C17</f>
        <v>10</v>
      </c>
      <c r="L17" s="57" t="s">
        <v>83</v>
      </c>
      <c r="M17" s="58" t="str">
        <f t="shared" ref="M17:M20" si="20">IF(K17&lt;=$P$1,"þ","q")</f>
        <v>q</v>
      </c>
      <c r="O17" s="69"/>
      <c r="Q17" s="69"/>
    </row>
    <row r="18" spans="1:17" ht="16.8" x14ac:dyDescent="0.3">
      <c r="A18" s="62" t="s">
        <v>104</v>
      </c>
      <c r="B18" s="60" t="s">
        <v>116</v>
      </c>
      <c r="C18" s="61"/>
      <c r="D18" s="56">
        <v>4</v>
      </c>
      <c r="E18" s="57" t="s">
        <v>83</v>
      </c>
      <c r="F18" s="57" t="s">
        <v>88</v>
      </c>
      <c r="G18" s="57" t="s">
        <v>83</v>
      </c>
      <c r="H18" s="57" t="s">
        <v>83</v>
      </c>
      <c r="I18" s="56"/>
      <c r="J18" s="56">
        <f t="shared" si="0"/>
        <v>40</v>
      </c>
      <c r="K18" s="56">
        <f t="shared" ref="K18" si="21">J18+C18</f>
        <v>40</v>
      </c>
      <c r="L18" s="57" t="s">
        <v>88</v>
      </c>
      <c r="M18" s="58" t="str">
        <f t="shared" ref="M18" si="22">IF(K18&lt;=$P$1,"þ","q")</f>
        <v>q</v>
      </c>
      <c r="O18" s="69"/>
      <c r="Q18" s="69"/>
    </row>
    <row r="19" spans="1:17" ht="16.8" x14ac:dyDescent="0.3">
      <c r="A19" s="62" t="s">
        <v>104</v>
      </c>
      <c r="B19" s="60" t="s">
        <v>135</v>
      </c>
      <c r="C19" s="61"/>
      <c r="D19" s="56">
        <v>4</v>
      </c>
      <c r="E19" s="57" t="s">
        <v>88</v>
      </c>
      <c r="F19" s="57" t="s">
        <v>83</v>
      </c>
      <c r="G19" s="57" t="s">
        <v>83</v>
      </c>
      <c r="H19" s="57" t="s">
        <v>83</v>
      </c>
      <c r="I19" s="56"/>
      <c r="J19" s="56">
        <f t="shared" si="0"/>
        <v>4</v>
      </c>
      <c r="K19" s="56">
        <f t="shared" ref="K19" si="23">J19+C19</f>
        <v>4</v>
      </c>
      <c r="L19" s="57" t="s">
        <v>88</v>
      </c>
      <c r="M19" s="58" t="str">
        <f t="shared" ref="M19" si="24">IF(K19&lt;=$P$1,"þ","q")</f>
        <v>q</v>
      </c>
      <c r="O19" s="69"/>
      <c r="Q19" s="69"/>
    </row>
    <row r="20" spans="1:17" ht="16.8" x14ac:dyDescent="0.3">
      <c r="A20" s="195" t="s">
        <v>124</v>
      </c>
      <c r="B20" s="60" t="s">
        <v>110</v>
      </c>
      <c r="C20" s="61"/>
      <c r="D20" s="56">
        <v>7</v>
      </c>
      <c r="E20" s="57" t="s">
        <v>83</v>
      </c>
      <c r="F20" s="57" t="s">
        <v>88</v>
      </c>
      <c r="G20" s="57" t="s">
        <v>83</v>
      </c>
      <c r="H20" s="57" t="s">
        <v>83</v>
      </c>
      <c r="I20" s="56"/>
      <c r="J20" s="56">
        <f t="shared" si="0"/>
        <v>70</v>
      </c>
      <c r="K20" s="56">
        <f t="shared" si="19"/>
        <v>70</v>
      </c>
      <c r="L20" s="57" t="s">
        <v>88</v>
      </c>
      <c r="M20" s="58" t="str">
        <f t="shared" si="20"/>
        <v>q</v>
      </c>
      <c r="O20" s="69"/>
      <c r="Q20" s="69"/>
    </row>
    <row r="21" spans="1:17" ht="16.8" x14ac:dyDescent="0.3">
      <c r="A21" s="195" t="s">
        <v>124</v>
      </c>
      <c r="B21" s="60" t="s">
        <v>110</v>
      </c>
      <c r="C21" s="61"/>
      <c r="D21" s="56">
        <v>7</v>
      </c>
      <c r="E21" s="57" t="s">
        <v>83</v>
      </c>
      <c r="F21" s="57" t="s">
        <v>88</v>
      </c>
      <c r="G21" s="57" t="s">
        <v>83</v>
      </c>
      <c r="H21" s="57" t="s">
        <v>83</v>
      </c>
      <c r="I21" s="56"/>
      <c r="J21" s="56">
        <f t="shared" si="0"/>
        <v>70</v>
      </c>
      <c r="K21" s="56">
        <f t="shared" ref="K21" si="25">J21+C21</f>
        <v>70</v>
      </c>
      <c r="L21" s="57" t="s">
        <v>83</v>
      </c>
      <c r="M21" s="58" t="str">
        <f t="shared" ref="M21" si="26">IF(K21&lt;=$P$1,"þ","q")</f>
        <v>q</v>
      </c>
      <c r="O21" s="69"/>
      <c r="Q21" s="69"/>
    </row>
    <row r="22" spans="1:17" ht="16.8" x14ac:dyDescent="0.3">
      <c r="A22" s="195" t="s">
        <v>124</v>
      </c>
      <c r="B22" s="60" t="s">
        <v>129</v>
      </c>
      <c r="C22" s="61">
        <v>3</v>
      </c>
      <c r="D22" s="56">
        <v>7</v>
      </c>
      <c r="E22" s="57" t="s">
        <v>83</v>
      </c>
      <c r="F22" s="57" t="s">
        <v>88</v>
      </c>
      <c r="G22" s="57" t="s">
        <v>83</v>
      </c>
      <c r="H22" s="57" t="s">
        <v>83</v>
      </c>
      <c r="I22" s="56"/>
      <c r="J22" s="56">
        <f t="shared" si="0"/>
        <v>70</v>
      </c>
      <c r="K22" s="56">
        <f t="shared" ref="K22:K24" si="27">J22+C22</f>
        <v>73</v>
      </c>
      <c r="L22" s="57" t="s">
        <v>88</v>
      </c>
      <c r="M22" s="58" t="str">
        <f t="shared" ref="M22:M24" si="28">IF(K22&lt;=$P$1,"þ","q")</f>
        <v>q</v>
      </c>
      <c r="O22" s="69"/>
      <c r="Q22" s="69"/>
    </row>
    <row r="23" spans="1:17" ht="16.8" x14ac:dyDescent="0.3">
      <c r="A23" s="195" t="s">
        <v>124</v>
      </c>
      <c r="B23" s="60" t="s">
        <v>129</v>
      </c>
      <c r="C23" s="61"/>
      <c r="D23" s="56">
        <v>7</v>
      </c>
      <c r="E23" s="57" t="s">
        <v>83</v>
      </c>
      <c r="F23" s="57" t="s">
        <v>88</v>
      </c>
      <c r="G23" s="57" t="s">
        <v>83</v>
      </c>
      <c r="H23" s="57" t="s">
        <v>83</v>
      </c>
      <c r="I23" s="56"/>
      <c r="J23" s="56">
        <f t="shared" si="0"/>
        <v>70</v>
      </c>
      <c r="K23" s="56">
        <f t="shared" ref="K23" si="29">J23+C23</f>
        <v>70</v>
      </c>
      <c r="L23" s="57" t="s">
        <v>83</v>
      </c>
      <c r="M23" s="58" t="str">
        <f t="shared" ref="M23" si="30">IF(K23&lt;=$P$1,"þ","q")</f>
        <v>q</v>
      </c>
      <c r="O23" s="69"/>
      <c r="Q23" s="69"/>
    </row>
    <row r="24" spans="1:17" ht="16.8" x14ac:dyDescent="0.3">
      <c r="A24" s="195" t="s">
        <v>124</v>
      </c>
      <c r="B24" s="60" t="s">
        <v>130</v>
      </c>
      <c r="C24" s="61"/>
      <c r="D24" s="56">
        <v>7</v>
      </c>
      <c r="E24" s="57" t="s">
        <v>83</v>
      </c>
      <c r="F24" s="57" t="s">
        <v>83</v>
      </c>
      <c r="G24" s="57" t="s">
        <v>83</v>
      </c>
      <c r="H24" s="57" t="s">
        <v>83</v>
      </c>
      <c r="I24" s="56">
        <f>3+1</f>
        <v>4</v>
      </c>
      <c r="J24" s="56">
        <f t="shared" si="0"/>
        <v>4</v>
      </c>
      <c r="K24" s="56">
        <f t="shared" si="27"/>
        <v>4</v>
      </c>
      <c r="L24" s="57" t="s">
        <v>83</v>
      </c>
      <c r="M24" s="58" t="str">
        <f t="shared" si="28"/>
        <v>q</v>
      </c>
      <c r="O24" s="69"/>
      <c r="Q24" s="69"/>
    </row>
    <row r="25" spans="1:17" ht="16.8" x14ac:dyDescent="0.3">
      <c r="A25" s="195" t="s">
        <v>124</v>
      </c>
      <c r="B25" s="60" t="s">
        <v>119</v>
      </c>
      <c r="C25" s="61"/>
      <c r="D25" s="56">
        <v>5</v>
      </c>
      <c r="E25" s="57" t="s">
        <v>83</v>
      </c>
      <c r="F25" s="57" t="s">
        <v>88</v>
      </c>
      <c r="G25" s="57" t="s">
        <v>83</v>
      </c>
      <c r="H25" s="57" t="s">
        <v>83</v>
      </c>
      <c r="I25" s="56"/>
      <c r="J25" s="56">
        <f t="shared" si="0"/>
        <v>50</v>
      </c>
      <c r="K25" s="56">
        <f t="shared" ref="K25:K26" si="31">J25+C25</f>
        <v>50</v>
      </c>
      <c r="L25" s="57" t="s">
        <v>83</v>
      </c>
      <c r="M25" s="58" t="str">
        <f t="shared" ref="M25:M26" si="32">IF(K25&lt;=$P$1,"þ","q")</f>
        <v>q</v>
      </c>
      <c r="O25" s="69"/>
      <c r="Q25" s="69"/>
    </row>
    <row r="26" spans="1:17" ht="16.8" x14ac:dyDescent="0.3">
      <c r="A26" s="206" t="s">
        <v>131</v>
      </c>
      <c r="B26" s="60" t="s">
        <v>110</v>
      </c>
      <c r="C26" s="61"/>
      <c r="D26" s="56">
        <v>7</v>
      </c>
      <c r="E26" s="57" t="s">
        <v>83</v>
      </c>
      <c r="F26" s="57" t="s">
        <v>88</v>
      </c>
      <c r="G26" s="57" t="s">
        <v>83</v>
      </c>
      <c r="H26" s="57" t="s">
        <v>83</v>
      </c>
      <c r="I26" s="56"/>
      <c r="J26" s="56">
        <f t="shared" si="0"/>
        <v>70</v>
      </c>
      <c r="K26" s="56">
        <f t="shared" si="31"/>
        <v>70</v>
      </c>
      <c r="L26" s="57" t="s">
        <v>88</v>
      </c>
      <c r="M26" s="58" t="str">
        <f t="shared" si="32"/>
        <v>q</v>
      </c>
      <c r="O26" s="69"/>
      <c r="Q26" s="69"/>
    </row>
    <row r="27" spans="1:17" ht="16.8" x14ac:dyDescent="0.3">
      <c r="A27" s="206" t="s">
        <v>131</v>
      </c>
      <c r="B27" s="60"/>
      <c r="C27" s="61"/>
      <c r="D27" s="56">
        <v>5</v>
      </c>
      <c r="E27" s="57" t="s">
        <v>83</v>
      </c>
      <c r="F27" s="57" t="s">
        <v>88</v>
      </c>
      <c r="G27" s="57" t="s">
        <v>83</v>
      </c>
      <c r="H27" s="57" t="s">
        <v>83</v>
      </c>
      <c r="I27" s="56"/>
      <c r="J27" s="56">
        <f t="shared" si="0"/>
        <v>50</v>
      </c>
      <c r="K27" s="56">
        <f t="shared" ref="K27:K29" si="33">J27+C27</f>
        <v>50</v>
      </c>
      <c r="L27" s="57" t="s">
        <v>83</v>
      </c>
      <c r="M27" s="58" t="str">
        <f t="shared" ref="M27:M29" si="34">IF(K27&lt;=$P$1,"þ","q")</f>
        <v>q</v>
      </c>
      <c r="O27" s="69"/>
      <c r="Q27" s="69"/>
    </row>
    <row r="28" spans="1:17" ht="16.8" x14ac:dyDescent="0.3">
      <c r="A28" s="206" t="s">
        <v>131</v>
      </c>
      <c r="B28" s="60"/>
      <c r="C28" s="61"/>
      <c r="D28" s="56">
        <v>5</v>
      </c>
      <c r="E28" s="57" t="s">
        <v>83</v>
      </c>
      <c r="F28" s="57" t="s">
        <v>88</v>
      </c>
      <c r="G28" s="57" t="s">
        <v>83</v>
      </c>
      <c r="H28" s="57" t="s">
        <v>83</v>
      </c>
      <c r="I28" s="56"/>
      <c r="J28" s="56">
        <f t="shared" si="0"/>
        <v>50</v>
      </c>
      <c r="K28" s="56">
        <f t="shared" si="33"/>
        <v>50</v>
      </c>
      <c r="L28" s="57" t="s">
        <v>83</v>
      </c>
      <c r="M28" s="58" t="str">
        <f t="shared" si="34"/>
        <v>q</v>
      </c>
      <c r="O28" s="69"/>
      <c r="Q28" s="69"/>
    </row>
    <row r="29" spans="1:17" ht="16.8" x14ac:dyDescent="0.3">
      <c r="A29" s="206" t="s">
        <v>131</v>
      </c>
      <c r="B29" s="60"/>
      <c r="C29" s="61"/>
      <c r="D29" s="56">
        <v>5</v>
      </c>
      <c r="E29" s="57" t="s">
        <v>83</v>
      </c>
      <c r="F29" s="57" t="s">
        <v>88</v>
      </c>
      <c r="G29" s="57" t="s">
        <v>83</v>
      </c>
      <c r="H29" s="57" t="s">
        <v>83</v>
      </c>
      <c r="I29" s="56"/>
      <c r="J29" s="56">
        <f t="shared" si="0"/>
        <v>50</v>
      </c>
      <c r="K29" s="56">
        <f t="shared" si="33"/>
        <v>50</v>
      </c>
      <c r="L29" s="57" t="s">
        <v>83</v>
      </c>
      <c r="M29" s="58" t="str">
        <f t="shared" si="34"/>
        <v>q</v>
      </c>
      <c r="O29" s="69"/>
      <c r="Q29" s="69"/>
    </row>
    <row r="30" spans="1:17" x14ac:dyDescent="0.3">
      <c r="O30" s="43"/>
    </row>
    <row r="31" spans="1:17" ht="31.8" thickBot="1" x14ac:dyDescent="0.35">
      <c r="A31" s="348" t="s">
        <v>74</v>
      </c>
      <c r="B31" s="349" t="s">
        <v>75</v>
      </c>
      <c r="C31" s="349" t="s">
        <v>76</v>
      </c>
      <c r="D31" s="348" t="s">
        <v>77</v>
      </c>
      <c r="E31" s="348" t="s">
        <v>97</v>
      </c>
      <c r="F31" s="348" t="s">
        <v>96</v>
      </c>
      <c r="G31" s="348" t="s">
        <v>95</v>
      </c>
      <c r="H31" s="348" t="s">
        <v>94</v>
      </c>
      <c r="I31" s="348" t="s">
        <v>98</v>
      </c>
      <c r="J31" s="348" t="s">
        <v>78</v>
      </c>
      <c r="K31" s="348" t="s">
        <v>79</v>
      </c>
      <c r="L31" s="348" t="s">
        <v>80</v>
      </c>
      <c r="M31" s="348" t="s">
        <v>81</v>
      </c>
    </row>
    <row r="32" spans="1:17" ht="16.8" x14ac:dyDescent="0.3">
      <c r="A32" s="341" t="s">
        <v>190</v>
      </c>
      <c r="B32" s="342" t="s">
        <v>212</v>
      </c>
      <c r="C32" s="343">
        <v>1</v>
      </c>
      <c r="D32" s="96">
        <v>6</v>
      </c>
      <c r="E32" s="344" t="s">
        <v>88</v>
      </c>
      <c r="F32" s="344" t="s">
        <v>83</v>
      </c>
      <c r="G32" s="344" t="s">
        <v>83</v>
      </c>
      <c r="H32" s="344" t="s">
        <v>83</v>
      </c>
      <c r="I32" s="96"/>
      <c r="J32" s="96">
        <f t="shared" si="0"/>
        <v>6</v>
      </c>
      <c r="K32" s="96">
        <f t="shared" ref="K32" si="35">J32+C32</f>
        <v>7</v>
      </c>
      <c r="L32" s="344" t="s">
        <v>88</v>
      </c>
      <c r="M32" s="345" t="str">
        <f t="shared" ref="M32" si="36">IF(K32&lt;=$P$1,"þ","q")</f>
        <v>q</v>
      </c>
    </row>
    <row r="33" spans="1:13" ht="16.8" x14ac:dyDescent="0.3">
      <c r="A33" s="244" t="s">
        <v>190</v>
      </c>
      <c r="B33" s="243" t="s">
        <v>332</v>
      </c>
      <c r="C33" s="61">
        <v>2</v>
      </c>
      <c r="D33" s="56">
        <v>6</v>
      </c>
      <c r="E33" s="57" t="s">
        <v>88</v>
      </c>
      <c r="F33" s="57" t="s">
        <v>83</v>
      </c>
      <c r="G33" s="57" t="s">
        <v>83</v>
      </c>
      <c r="H33" s="57" t="s">
        <v>83</v>
      </c>
      <c r="I33" s="56"/>
      <c r="J33" s="56">
        <f t="shared" si="0"/>
        <v>6</v>
      </c>
      <c r="K33" s="56">
        <f t="shared" ref="K33" si="37">J33+C33</f>
        <v>8</v>
      </c>
      <c r="L33" s="57" t="s">
        <v>88</v>
      </c>
      <c r="M33" s="58" t="str">
        <f t="shared" ref="M33" si="38">IF(K33&lt;=$P$1,"þ","q")</f>
        <v>q</v>
      </c>
    </row>
    <row r="34" spans="1:13" ht="16.8" x14ac:dyDescent="0.3">
      <c r="A34" s="244" t="s">
        <v>190</v>
      </c>
      <c r="B34" s="243" t="s">
        <v>368</v>
      </c>
      <c r="C34" s="61">
        <v>3</v>
      </c>
      <c r="D34" s="56">
        <v>6</v>
      </c>
      <c r="E34" s="57" t="s">
        <v>83</v>
      </c>
      <c r="F34" s="57" t="s">
        <v>88</v>
      </c>
      <c r="G34" s="57" t="s">
        <v>83</v>
      </c>
      <c r="H34" s="57" t="s">
        <v>83</v>
      </c>
      <c r="I34" s="56"/>
      <c r="J34" s="56">
        <f t="shared" si="0"/>
        <v>60</v>
      </c>
      <c r="K34" s="56">
        <f t="shared" ref="K34" si="39">J34+C34</f>
        <v>63</v>
      </c>
      <c r="L34" s="57" t="s">
        <v>88</v>
      </c>
      <c r="M34" s="58" t="str">
        <f t="shared" ref="M34" si="40">IF(K34&lt;=$P$1,"þ","q")</f>
        <v>q</v>
      </c>
    </row>
    <row r="35" spans="1:13" ht="16.8" x14ac:dyDescent="0.3">
      <c r="A35" s="244" t="s">
        <v>191</v>
      </c>
      <c r="B35" s="243"/>
      <c r="C35" s="61"/>
      <c r="D35" s="56"/>
      <c r="E35" s="57" t="s">
        <v>83</v>
      </c>
      <c r="F35" s="57" t="s">
        <v>83</v>
      </c>
      <c r="G35" s="57" t="s">
        <v>83</v>
      </c>
      <c r="H35" s="57" t="s">
        <v>83</v>
      </c>
      <c r="I35" s="56"/>
      <c r="J35" s="56">
        <f t="shared" si="0"/>
        <v>0</v>
      </c>
      <c r="K35" s="56">
        <f t="shared" ref="K35" si="41">J35+C35</f>
        <v>0</v>
      </c>
      <c r="L35" s="57" t="s">
        <v>83</v>
      </c>
      <c r="M35" s="58" t="str">
        <f t="shared" ref="M35" si="42">IF(K35&lt;=$P$1,"þ","q")</f>
        <v>þ</v>
      </c>
    </row>
    <row r="36" spans="1:13" ht="16.8" x14ac:dyDescent="0.3">
      <c r="A36" s="253" t="s">
        <v>192</v>
      </c>
      <c r="C36" s="61"/>
      <c r="D36" s="56"/>
      <c r="E36" s="57" t="s">
        <v>83</v>
      </c>
      <c r="F36" s="57" t="s">
        <v>83</v>
      </c>
      <c r="G36" s="57" t="s">
        <v>83</v>
      </c>
      <c r="H36" s="57" t="s">
        <v>83</v>
      </c>
      <c r="I36" s="56"/>
      <c r="J36" s="56">
        <f t="shared" si="0"/>
        <v>0</v>
      </c>
      <c r="K36" s="56">
        <f t="shared" ref="K36" si="43">J36+C36</f>
        <v>0</v>
      </c>
      <c r="L36" s="57" t="s">
        <v>83</v>
      </c>
      <c r="M36" s="58" t="str">
        <f t="shared" ref="M36" si="44">IF(K36&lt;=$P$1,"þ","q")</f>
        <v>þ</v>
      </c>
    </row>
    <row r="37" spans="1:13" ht="16.8" x14ac:dyDescent="0.3">
      <c r="A37" s="245" t="s">
        <v>193</v>
      </c>
      <c r="B37" s="243" t="s">
        <v>265</v>
      </c>
      <c r="C37" s="61">
        <v>1</v>
      </c>
      <c r="D37" s="56">
        <v>6</v>
      </c>
      <c r="E37" s="57" t="s">
        <v>83</v>
      </c>
      <c r="F37" s="57" t="s">
        <v>88</v>
      </c>
      <c r="G37" s="57" t="s">
        <v>83</v>
      </c>
      <c r="H37" s="57" t="s">
        <v>83</v>
      </c>
      <c r="I37" s="56"/>
      <c r="J37" s="56">
        <f t="shared" si="0"/>
        <v>60</v>
      </c>
      <c r="K37" s="56">
        <f t="shared" ref="K37" si="45">J37+C37</f>
        <v>61</v>
      </c>
      <c r="L37" s="57" t="s">
        <v>88</v>
      </c>
      <c r="M37" s="58" t="str">
        <f t="shared" ref="M37" si="46">IF(K37&lt;=$P$1,"þ","q")</f>
        <v>q</v>
      </c>
    </row>
    <row r="38" spans="1:13" ht="16.8" x14ac:dyDescent="0.3">
      <c r="A38" s="245" t="s">
        <v>193</v>
      </c>
      <c r="B38" s="243" t="s">
        <v>265</v>
      </c>
      <c r="C38" s="61">
        <v>2</v>
      </c>
      <c r="D38" s="56">
        <v>6</v>
      </c>
      <c r="E38" s="57" t="s">
        <v>83</v>
      </c>
      <c r="F38" s="57" t="s">
        <v>88</v>
      </c>
      <c r="G38" s="57" t="s">
        <v>83</v>
      </c>
      <c r="H38" s="57" t="s">
        <v>83</v>
      </c>
      <c r="I38" s="56"/>
      <c r="J38" s="56">
        <f t="shared" si="0"/>
        <v>60</v>
      </c>
      <c r="K38" s="56">
        <f t="shared" ref="K38" si="47">J38+C38</f>
        <v>62</v>
      </c>
      <c r="L38" s="57" t="s">
        <v>88</v>
      </c>
      <c r="M38" s="58" t="str">
        <f t="shared" ref="M38" si="48">IF(K38&lt;=$P$1,"þ","q")</f>
        <v>q</v>
      </c>
    </row>
    <row r="39" spans="1:13" ht="16.8" x14ac:dyDescent="0.3">
      <c r="A39" s="245" t="s">
        <v>193</v>
      </c>
      <c r="B39" s="243" t="s">
        <v>256</v>
      </c>
      <c r="C39" s="61">
        <v>3</v>
      </c>
      <c r="D39" s="56">
        <v>6</v>
      </c>
      <c r="E39" s="57" t="s">
        <v>88</v>
      </c>
      <c r="F39" s="57" t="s">
        <v>83</v>
      </c>
      <c r="G39" s="57" t="s">
        <v>83</v>
      </c>
      <c r="H39" s="57" t="s">
        <v>83</v>
      </c>
      <c r="I39" s="56"/>
      <c r="J39" s="56">
        <f t="shared" si="0"/>
        <v>6</v>
      </c>
      <c r="K39" s="56">
        <f t="shared" ref="K39:K40" si="49">J39+C39</f>
        <v>9</v>
      </c>
      <c r="L39" s="57" t="s">
        <v>88</v>
      </c>
      <c r="M39" s="58" t="str">
        <f t="shared" ref="M39:M40" si="50">IF(K39&lt;=$P$1,"þ","q")</f>
        <v>q</v>
      </c>
    </row>
    <row r="40" spans="1:13" ht="16.8" x14ac:dyDescent="0.3">
      <c r="A40" s="245" t="s">
        <v>193</v>
      </c>
      <c r="B40" s="243" t="s">
        <v>265</v>
      </c>
      <c r="C40" s="61">
        <v>4</v>
      </c>
      <c r="D40" s="56">
        <v>6</v>
      </c>
      <c r="E40" s="57" t="s">
        <v>83</v>
      </c>
      <c r="F40" s="57" t="s">
        <v>88</v>
      </c>
      <c r="G40" s="57" t="s">
        <v>83</v>
      </c>
      <c r="H40" s="57" t="s">
        <v>83</v>
      </c>
      <c r="I40" s="56"/>
      <c r="J40" s="56">
        <f t="shared" si="0"/>
        <v>60</v>
      </c>
      <c r="K40" s="56">
        <f t="shared" si="49"/>
        <v>64</v>
      </c>
      <c r="L40" s="57" t="s">
        <v>88</v>
      </c>
      <c r="M40" s="58" t="str">
        <f t="shared" si="50"/>
        <v>q</v>
      </c>
    </row>
    <row r="41" spans="1:13" ht="16.8" x14ac:dyDescent="0.3">
      <c r="A41" s="245" t="s">
        <v>193</v>
      </c>
      <c r="B41" s="243" t="s">
        <v>261</v>
      </c>
      <c r="C41" s="61">
        <v>5</v>
      </c>
      <c r="D41" s="56">
        <v>6</v>
      </c>
      <c r="E41" s="57" t="s">
        <v>83</v>
      </c>
      <c r="F41" s="57" t="s">
        <v>88</v>
      </c>
      <c r="G41" s="57" t="s">
        <v>83</v>
      </c>
      <c r="H41" s="57" t="s">
        <v>83</v>
      </c>
      <c r="I41" s="56"/>
      <c r="J41" s="56">
        <f t="shared" si="0"/>
        <v>60</v>
      </c>
      <c r="K41" s="56">
        <f t="shared" ref="K41" si="51">J41+C41</f>
        <v>65</v>
      </c>
      <c r="L41" s="57" t="s">
        <v>88</v>
      </c>
      <c r="M41" s="58" t="str">
        <f t="shared" ref="M41" si="52">IF(K41&lt;=$P$1,"þ","q")</f>
        <v>q</v>
      </c>
    </row>
    <row r="42" spans="1:13" ht="16.8" x14ac:dyDescent="0.3">
      <c r="A42" s="245" t="s">
        <v>193</v>
      </c>
      <c r="B42" s="243" t="s">
        <v>261</v>
      </c>
      <c r="C42" s="61">
        <v>6</v>
      </c>
      <c r="D42" s="56">
        <v>6</v>
      </c>
      <c r="E42" s="57" t="s">
        <v>83</v>
      </c>
      <c r="F42" s="57" t="s">
        <v>83</v>
      </c>
      <c r="G42" s="57" t="s">
        <v>83</v>
      </c>
      <c r="H42" s="57" t="s">
        <v>83</v>
      </c>
      <c r="I42" s="56">
        <v>6</v>
      </c>
      <c r="J42" s="56">
        <f t="shared" si="0"/>
        <v>6</v>
      </c>
      <c r="K42" s="56">
        <f t="shared" ref="K42" si="53">J42+C42</f>
        <v>12</v>
      </c>
      <c r="L42" s="57" t="s">
        <v>88</v>
      </c>
      <c r="M42" s="58" t="str">
        <f t="shared" ref="M42" si="54">IF(K42&lt;=$P$1,"þ","q")</f>
        <v>q</v>
      </c>
    </row>
    <row r="43" spans="1:13" ht="16.8" x14ac:dyDescent="0.3">
      <c r="A43" s="246" t="s">
        <v>138</v>
      </c>
      <c r="B43" s="243" t="s">
        <v>184</v>
      </c>
      <c r="C43" s="61">
        <v>1</v>
      </c>
      <c r="D43" s="56">
        <v>6</v>
      </c>
      <c r="E43" s="57" t="s">
        <v>83</v>
      </c>
      <c r="F43" s="57" t="s">
        <v>88</v>
      </c>
      <c r="G43" s="57" t="s">
        <v>83</v>
      </c>
      <c r="H43" s="57" t="s">
        <v>83</v>
      </c>
      <c r="I43" s="56"/>
      <c r="J43" s="56">
        <f t="shared" si="0"/>
        <v>60</v>
      </c>
      <c r="K43" s="56">
        <f t="shared" ref="K43" si="55">J43+C43</f>
        <v>61</v>
      </c>
      <c r="L43" s="57" t="s">
        <v>88</v>
      </c>
      <c r="M43" s="58" t="str">
        <f t="shared" ref="M43" si="56">IF(K43&lt;=$P$1,"þ","q")</f>
        <v>q</v>
      </c>
    </row>
    <row r="44" spans="1:13" ht="16.8" x14ac:dyDescent="0.3">
      <c r="A44" s="246" t="s">
        <v>138</v>
      </c>
      <c r="B44" s="243" t="s">
        <v>182</v>
      </c>
      <c r="C44" s="61">
        <v>3</v>
      </c>
      <c r="D44" s="56">
        <v>6</v>
      </c>
      <c r="E44" s="57" t="s">
        <v>88</v>
      </c>
      <c r="F44" s="57" t="s">
        <v>83</v>
      </c>
      <c r="G44" s="57" t="s">
        <v>83</v>
      </c>
      <c r="H44" s="57" t="s">
        <v>83</v>
      </c>
      <c r="I44" s="56"/>
      <c r="J44" s="56">
        <f t="shared" si="0"/>
        <v>6</v>
      </c>
      <c r="K44" s="56">
        <f t="shared" ref="K44" si="57">J44+C44</f>
        <v>9</v>
      </c>
      <c r="L44" s="57" t="s">
        <v>88</v>
      </c>
      <c r="M44" s="58" t="str">
        <f t="shared" ref="M44" si="58">IF(K44&lt;=$P$1,"þ","q")</f>
        <v>q</v>
      </c>
    </row>
    <row r="45" spans="1:13" x14ac:dyDescent="0.3">
      <c r="F45" s="48" t="s">
        <v>198</v>
      </c>
    </row>
  </sheetData>
  <sortState xmlns:xlrd2="http://schemas.microsoft.com/office/spreadsheetml/2017/richdata2" ref="A2:M30">
    <sortCondition ref="A2:A30"/>
    <sortCondition ref="C2:C30"/>
  </sortState>
  <conditionalFormatting sqref="M2 G6:H6 M6 M8 G8:H8">
    <cfRule type="cellIs" dxfId="625" priority="1020" stopIfTrue="1" operator="equal">
      <formula>"þ"</formula>
    </cfRule>
  </conditionalFormatting>
  <conditionalFormatting sqref="K2 K6 K8">
    <cfRule type="cellIs" dxfId="624" priority="1019" operator="lessThan">
      <formula>$P$1</formula>
    </cfRule>
  </conditionalFormatting>
  <conditionalFormatting sqref="L30:M30">
    <cfRule type="cellIs" dxfId="623" priority="1018" stopIfTrue="1" operator="equal">
      <formula>"þ"</formula>
    </cfRule>
  </conditionalFormatting>
  <conditionalFormatting sqref="E2 H2">
    <cfRule type="cellIs" dxfId="622" priority="966" stopIfTrue="1" operator="equal">
      <formula>"þ"</formula>
    </cfRule>
  </conditionalFormatting>
  <conditionalFormatting sqref="G2">
    <cfRule type="cellIs" dxfId="621" priority="935" stopIfTrue="1" operator="equal">
      <formula>"þ"</formula>
    </cfRule>
  </conditionalFormatting>
  <conditionalFormatting sqref="M15">
    <cfRule type="cellIs" dxfId="620" priority="923" stopIfTrue="1" operator="equal">
      <formula>"þ"</formula>
    </cfRule>
  </conditionalFormatting>
  <conditionalFormatting sqref="M15">
    <cfRule type="cellIs" dxfId="619" priority="922" stopIfTrue="1" operator="equal">
      <formula>"þ"</formula>
    </cfRule>
  </conditionalFormatting>
  <conditionalFormatting sqref="K15">
    <cfRule type="cellIs" dxfId="618" priority="921" operator="lessThan">
      <formula>$P$1</formula>
    </cfRule>
  </conditionalFormatting>
  <conditionalFormatting sqref="E15 H15 E6:F6 E8">
    <cfRule type="cellIs" dxfId="617" priority="920" stopIfTrue="1" operator="equal">
      <formula>"þ"</formula>
    </cfRule>
  </conditionalFormatting>
  <conditionalFormatting sqref="E15 H15 E6:F6 E8">
    <cfRule type="cellIs" dxfId="616" priority="919" stopIfTrue="1" operator="equal">
      <formula>"þ"</formula>
    </cfRule>
  </conditionalFormatting>
  <conditionalFormatting sqref="G15">
    <cfRule type="cellIs" dxfId="615" priority="918" stopIfTrue="1" operator="equal">
      <formula>"þ"</formula>
    </cfRule>
  </conditionalFormatting>
  <conditionalFormatting sqref="G15">
    <cfRule type="cellIs" dxfId="614" priority="917" stopIfTrue="1" operator="equal">
      <formula>"þ"</formula>
    </cfRule>
  </conditionalFormatting>
  <conditionalFormatting sqref="F8">
    <cfRule type="cellIs" dxfId="613" priority="913" stopIfTrue="1" operator="equal">
      <formula>"þ"</formula>
    </cfRule>
  </conditionalFormatting>
  <conditionalFormatting sqref="M13">
    <cfRule type="cellIs" dxfId="612" priority="901" stopIfTrue="1" operator="equal">
      <formula>"þ"</formula>
    </cfRule>
  </conditionalFormatting>
  <conditionalFormatting sqref="M13">
    <cfRule type="cellIs" dxfId="611" priority="900" stopIfTrue="1" operator="equal">
      <formula>"þ"</formula>
    </cfRule>
  </conditionalFormatting>
  <conditionalFormatting sqref="K13">
    <cfRule type="cellIs" dxfId="610" priority="899" operator="lessThan">
      <formula>$P$1</formula>
    </cfRule>
  </conditionalFormatting>
  <conditionalFormatting sqref="E13">
    <cfRule type="cellIs" dxfId="609" priority="898" stopIfTrue="1" operator="equal">
      <formula>"þ"</formula>
    </cfRule>
  </conditionalFormatting>
  <conditionalFormatting sqref="E13">
    <cfRule type="cellIs" dxfId="608" priority="897" stopIfTrue="1" operator="equal">
      <formula>"þ"</formula>
    </cfRule>
  </conditionalFormatting>
  <conditionalFormatting sqref="G13">
    <cfRule type="cellIs" dxfId="607" priority="896" stopIfTrue="1" operator="equal">
      <formula>"þ"</formula>
    </cfRule>
  </conditionalFormatting>
  <conditionalFormatting sqref="G13">
    <cfRule type="cellIs" dxfId="606" priority="895" stopIfTrue="1" operator="equal">
      <formula>"þ"</formula>
    </cfRule>
  </conditionalFormatting>
  <conditionalFormatting sqref="H3">
    <cfRule type="cellIs" dxfId="605" priority="829" stopIfTrue="1" operator="equal">
      <formula>"þ"</formula>
    </cfRule>
  </conditionalFormatting>
  <conditionalFormatting sqref="H3">
    <cfRule type="cellIs" dxfId="604" priority="828" stopIfTrue="1" operator="equal">
      <formula>"þ"</formula>
    </cfRule>
  </conditionalFormatting>
  <conditionalFormatting sqref="M3">
    <cfRule type="cellIs" dxfId="603" priority="833" stopIfTrue="1" operator="equal">
      <formula>"þ"</formula>
    </cfRule>
  </conditionalFormatting>
  <conditionalFormatting sqref="K3">
    <cfRule type="cellIs" dxfId="602" priority="832" operator="lessThan">
      <formula>$P$1</formula>
    </cfRule>
  </conditionalFormatting>
  <conditionalFormatting sqref="G3">
    <cfRule type="cellIs" dxfId="601" priority="826" stopIfTrue="1" operator="equal">
      <formula>"þ"</formula>
    </cfRule>
  </conditionalFormatting>
  <conditionalFormatting sqref="G3">
    <cfRule type="cellIs" dxfId="600" priority="803" stopIfTrue="1" operator="equal">
      <formula>"þ"</formula>
    </cfRule>
  </conditionalFormatting>
  <conditionalFormatting sqref="F2">
    <cfRule type="cellIs" dxfId="599" priority="637" stopIfTrue="1" operator="equal">
      <formula>"þ"</formula>
    </cfRule>
  </conditionalFormatting>
  <conditionalFormatting sqref="F2">
    <cfRule type="cellIs" dxfId="598" priority="636" stopIfTrue="1" operator="equal">
      <formula>"þ"</formula>
    </cfRule>
  </conditionalFormatting>
  <conditionalFormatting sqref="F15">
    <cfRule type="cellIs" dxfId="597" priority="635" stopIfTrue="1" operator="equal">
      <formula>"þ"</formula>
    </cfRule>
  </conditionalFormatting>
  <conditionalFormatting sqref="F15">
    <cfRule type="cellIs" dxfId="596" priority="634" stopIfTrue="1" operator="equal">
      <formula>"þ"</formula>
    </cfRule>
  </conditionalFormatting>
  <conditionalFormatting sqref="E3">
    <cfRule type="cellIs" dxfId="595" priority="633" stopIfTrue="1" operator="equal">
      <formula>"þ"</formula>
    </cfRule>
  </conditionalFormatting>
  <conditionalFormatting sqref="E3">
    <cfRule type="cellIs" dxfId="594" priority="632" stopIfTrue="1" operator="equal">
      <formula>"þ"</formula>
    </cfRule>
  </conditionalFormatting>
  <conditionalFormatting sqref="F3">
    <cfRule type="cellIs" dxfId="593" priority="631" stopIfTrue="1" operator="equal">
      <formula>"þ"</formula>
    </cfRule>
  </conditionalFormatting>
  <conditionalFormatting sqref="F3">
    <cfRule type="cellIs" dxfId="592" priority="630" stopIfTrue="1" operator="equal">
      <formula>"þ"</formula>
    </cfRule>
  </conditionalFormatting>
  <conditionalFormatting sqref="L2 L14">
    <cfRule type="cellIs" dxfId="591" priority="628" stopIfTrue="1" operator="equal">
      <formula>"þ"</formula>
    </cfRule>
  </conditionalFormatting>
  <conditionalFormatting sqref="M32">
    <cfRule type="cellIs" dxfId="590" priority="619" stopIfTrue="1" operator="equal">
      <formula>"þ"</formula>
    </cfRule>
  </conditionalFormatting>
  <conditionalFormatting sqref="M32">
    <cfRule type="cellIs" dxfId="589" priority="618" stopIfTrue="1" operator="equal">
      <formula>"þ"</formula>
    </cfRule>
  </conditionalFormatting>
  <conditionalFormatting sqref="K32">
    <cfRule type="cellIs" dxfId="588" priority="617" operator="lessThan">
      <formula>$P$1</formula>
    </cfRule>
  </conditionalFormatting>
  <conditionalFormatting sqref="H32 E32">
    <cfRule type="cellIs" dxfId="587" priority="616" stopIfTrue="1" operator="equal">
      <formula>"þ"</formula>
    </cfRule>
  </conditionalFormatting>
  <conditionalFormatting sqref="H32 E32">
    <cfRule type="cellIs" dxfId="586" priority="615" stopIfTrue="1" operator="equal">
      <formula>"þ"</formula>
    </cfRule>
  </conditionalFormatting>
  <conditionalFormatting sqref="G32">
    <cfRule type="cellIs" dxfId="585" priority="614" stopIfTrue="1" operator="equal">
      <formula>"þ"</formula>
    </cfRule>
  </conditionalFormatting>
  <conditionalFormatting sqref="G32">
    <cfRule type="cellIs" dxfId="584" priority="613" stopIfTrue="1" operator="equal">
      <formula>"þ"</formula>
    </cfRule>
  </conditionalFormatting>
  <conditionalFormatting sqref="L32">
    <cfRule type="cellIs" dxfId="583" priority="612" stopIfTrue="1" operator="equal">
      <formula>"þ"</formula>
    </cfRule>
  </conditionalFormatting>
  <conditionalFormatting sqref="E32">
    <cfRule type="cellIs" dxfId="582" priority="604" stopIfTrue="1" operator="equal">
      <formula>"þ"</formula>
    </cfRule>
  </conditionalFormatting>
  <conditionalFormatting sqref="E32">
    <cfRule type="cellIs" dxfId="581" priority="603" stopIfTrue="1" operator="equal">
      <formula>"þ"</formula>
    </cfRule>
  </conditionalFormatting>
  <conditionalFormatting sqref="M17">
    <cfRule type="cellIs" dxfId="580" priority="549" stopIfTrue="1" operator="equal">
      <formula>"þ"</formula>
    </cfRule>
  </conditionalFormatting>
  <conditionalFormatting sqref="M17">
    <cfRule type="cellIs" dxfId="579" priority="548" stopIfTrue="1" operator="equal">
      <formula>"þ"</formula>
    </cfRule>
  </conditionalFormatting>
  <conditionalFormatting sqref="E17 H17">
    <cfRule type="cellIs" dxfId="578" priority="546" stopIfTrue="1" operator="equal">
      <formula>"þ"</formula>
    </cfRule>
  </conditionalFormatting>
  <conditionalFormatting sqref="E17 H17">
    <cfRule type="cellIs" dxfId="577" priority="545" stopIfTrue="1" operator="equal">
      <formula>"þ"</formula>
    </cfRule>
  </conditionalFormatting>
  <conditionalFormatting sqref="F17">
    <cfRule type="cellIs" dxfId="576" priority="542" stopIfTrue="1" operator="equal">
      <formula>"þ"</formula>
    </cfRule>
  </conditionalFormatting>
  <conditionalFormatting sqref="L2">
    <cfRule type="cellIs" dxfId="575" priority="551" stopIfTrue="1" operator="equal">
      <formula>"þ"</formula>
    </cfRule>
  </conditionalFormatting>
  <conditionalFormatting sqref="K17">
    <cfRule type="cellIs" dxfId="574" priority="547" operator="lessThan">
      <formula>$P$1</formula>
    </cfRule>
  </conditionalFormatting>
  <conditionalFormatting sqref="G17">
    <cfRule type="cellIs" dxfId="573" priority="544" stopIfTrue="1" operator="equal">
      <formula>"þ"</formula>
    </cfRule>
  </conditionalFormatting>
  <conditionalFormatting sqref="G17">
    <cfRule type="cellIs" dxfId="572" priority="543" stopIfTrue="1" operator="equal">
      <formula>"þ"</formula>
    </cfRule>
  </conditionalFormatting>
  <conditionalFormatting sqref="F17">
    <cfRule type="cellIs" dxfId="571" priority="541" stopIfTrue="1" operator="equal">
      <formula>"þ"</formula>
    </cfRule>
  </conditionalFormatting>
  <conditionalFormatting sqref="L17">
    <cfRule type="cellIs" dxfId="570" priority="540" stopIfTrue="1" operator="equal">
      <formula>"þ"</formula>
    </cfRule>
  </conditionalFormatting>
  <conditionalFormatting sqref="M14">
    <cfRule type="cellIs" dxfId="569" priority="537" stopIfTrue="1" operator="equal">
      <formula>"þ"</formula>
    </cfRule>
  </conditionalFormatting>
  <conditionalFormatting sqref="M14">
    <cfRule type="cellIs" dxfId="568" priority="536" stopIfTrue="1" operator="equal">
      <formula>"þ"</formula>
    </cfRule>
  </conditionalFormatting>
  <conditionalFormatting sqref="K14">
    <cfRule type="cellIs" dxfId="567" priority="535" operator="lessThan">
      <formula>$P$1</formula>
    </cfRule>
  </conditionalFormatting>
  <conditionalFormatting sqref="H14 E14">
    <cfRule type="cellIs" dxfId="566" priority="534" stopIfTrue="1" operator="equal">
      <formula>"þ"</formula>
    </cfRule>
  </conditionalFormatting>
  <conditionalFormatting sqref="H14 E14">
    <cfRule type="cellIs" dxfId="565" priority="533" stopIfTrue="1" operator="equal">
      <formula>"þ"</formula>
    </cfRule>
  </conditionalFormatting>
  <conditionalFormatting sqref="G14">
    <cfRule type="cellIs" dxfId="564" priority="532" stopIfTrue="1" operator="equal">
      <formula>"þ"</formula>
    </cfRule>
  </conditionalFormatting>
  <conditionalFormatting sqref="G14">
    <cfRule type="cellIs" dxfId="563" priority="531" stopIfTrue="1" operator="equal">
      <formula>"þ"</formula>
    </cfRule>
  </conditionalFormatting>
  <conditionalFormatting sqref="G7:H7 M7">
    <cfRule type="cellIs" dxfId="562" priority="527" stopIfTrue="1" operator="equal">
      <formula>"þ"</formula>
    </cfRule>
  </conditionalFormatting>
  <conditionalFormatting sqref="K7">
    <cfRule type="cellIs" dxfId="561" priority="526" operator="lessThan">
      <formula>$P$1</formula>
    </cfRule>
  </conditionalFormatting>
  <conditionalFormatting sqref="E7:F7">
    <cfRule type="cellIs" dxfId="560" priority="525" stopIfTrue="1" operator="equal">
      <formula>"þ"</formula>
    </cfRule>
  </conditionalFormatting>
  <conditionalFormatting sqref="E7:F7">
    <cfRule type="cellIs" dxfId="559" priority="524" stopIfTrue="1" operator="equal">
      <formula>"þ"</formula>
    </cfRule>
  </conditionalFormatting>
  <conditionalFormatting sqref="F13">
    <cfRule type="cellIs" dxfId="558" priority="521" stopIfTrue="1" operator="equal">
      <formula>"þ"</formula>
    </cfRule>
  </conditionalFormatting>
  <conditionalFormatting sqref="F13">
    <cfRule type="cellIs" dxfId="557" priority="520" stopIfTrue="1" operator="equal">
      <formula>"þ"</formula>
    </cfRule>
  </conditionalFormatting>
  <conditionalFormatting sqref="H13">
    <cfRule type="cellIs" dxfId="556" priority="518" stopIfTrue="1" operator="equal">
      <formula>"þ"</formula>
    </cfRule>
  </conditionalFormatting>
  <conditionalFormatting sqref="H13">
    <cfRule type="cellIs" dxfId="555" priority="519" stopIfTrue="1" operator="equal">
      <formula>"þ"</formula>
    </cfRule>
  </conditionalFormatting>
  <conditionalFormatting sqref="F14">
    <cfRule type="cellIs" dxfId="554" priority="517" stopIfTrue="1" operator="equal">
      <formula>"þ"</formula>
    </cfRule>
  </conditionalFormatting>
  <conditionalFormatting sqref="F14">
    <cfRule type="cellIs" dxfId="553" priority="516" stopIfTrue="1" operator="equal">
      <formula>"þ"</formula>
    </cfRule>
  </conditionalFormatting>
  <conditionalFormatting sqref="M35">
    <cfRule type="cellIs" dxfId="552" priority="484" stopIfTrue="1" operator="equal">
      <formula>"þ"</formula>
    </cfRule>
  </conditionalFormatting>
  <conditionalFormatting sqref="M35">
    <cfRule type="cellIs" dxfId="551" priority="483" stopIfTrue="1" operator="equal">
      <formula>"þ"</formula>
    </cfRule>
  </conditionalFormatting>
  <conditionalFormatting sqref="K35">
    <cfRule type="cellIs" dxfId="550" priority="482" operator="lessThan">
      <formula>$P$1</formula>
    </cfRule>
  </conditionalFormatting>
  <conditionalFormatting sqref="H35">
    <cfRule type="cellIs" dxfId="549" priority="481" stopIfTrue="1" operator="equal">
      <formula>"þ"</formula>
    </cfRule>
  </conditionalFormatting>
  <conditionalFormatting sqref="H35">
    <cfRule type="cellIs" dxfId="548" priority="480" stopIfTrue="1" operator="equal">
      <formula>"þ"</formula>
    </cfRule>
  </conditionalFormatting>
  <conditionalFormatting sqref="G35">
    <cfRule type="cellIs" dxfId="547" priority="479" stopIfTrue="1" operator="equal">
      <formula>"þ"</formula>
    </cfRule>
  </conditionalFormatting>
  <conditionalFormatting sqref="G35">
    <cfRule type="cellIs" dxfId="546" priority="478" stopIfTrue="1" operator="equal">
      <formula>"þ"</formula>
    </cfRule>
  </conditionalFormatting>
  <conditionalFormatting sqref="E35">
    <cfRule type="cellIs" dxfId="545" priority="477" stopIfTrue="1" operator="equal">
      <formula>"þ"</formula>
    </cfRule>
  </conditionalFormatting>
  <conditionalFormatting sqref="E35">
    <cfRule type="cellIs" dxfId="544" priority="476" stopIfTrue="1" operator="equal">
      <formula>"þ"</formula>
    </cfRule>
  </conditionalFormatting>
  <conditionalFormatting sqref="F35">
    <cfRule type="cellIs" dxfId="543" priority="475" stopIfTrue="1" operator="equal">
      <formula>"þ"</formula>
    </cfRule>
  </conditionalFormatting>
  <conditionalFormatting sqref="F35">
    <cfRule type="cellIs" dxfId="542" priority="474" stopIfTrue="1" operator="equal">
      <formula>"þ"</formula>
    </cfRule>
  </conditionalFormatting>
  <conditionalFormatting sqref="F35">
    <cfRule type="cellIs" dxfId="541" priority="473" stopIfTrue="1" operator="equal">
      <formula>"þ"</formula>
    </cfRule>
  </conditionalFormatting>
  <conditionalFormatting sqref="F35">
    <cfRule type="cellIs" dxfId="540" priority="472" stopIfTrue="1" operator="equal">
      <formula>"þ"</formula>
    </cfRule>
  </conditionalFormatting>
  <conditionalFormatting sqref="M36">
    <cfRule type="cellIs" dxfId="539" priority="468" stopIfTrue="1" operator="equal">
      <formula>"þ"</formula>
    </cfRule>
  </conditionalFormatting>
  <conditionalFormatting sqref="M36">
    <cfRule type="cellIs" dxfId="538" priority="467" stopIfTrue="1" operator="equal">
      <formula>"þ"</formula>
    </cfRule>
  </conditionalFormatting>
  <conditionalFormatting sqref="K36">
    <cfRule type="cellIs" dxfId="537" priority="466" operator="lessThan">
      <formula>$P$1</formula>
    </cfRule>
  </conditionalFormatting>
  <conditionalFormatting sqref="H36">
    <cfRule type="cellIs" dxfId="536" priority="465" stopIfTrue="1" operator="equal">
      <formula>"þ"</formula>
    </cfRule>
  </conditionalFormatting>
  <conditionalFormatting sqref="H36">
    <cfRule type="cellIs" dxfId="535" priority="464" stopIfTrue="1" operator="equal">
      <formula>"þ"</formula>
    </cfRule>
  </conditionalFormatting>
  <conditionalFormatting sqref="G36">
    <cfRule type="cellIs" dxfId="534" priority="463" stopIfTrue="1" operator="equal">
      <formula>"þ"</formula>
    </cfRule>
  </conditionalFormatting>
  <conditionalFormatting sqref="G36">
    <cfRule type="cellIs" dxfId="533" priority="462" stopIfTrue="1" operator="equal">
      <formula>"þ"</formula>
    </cfRule>
  </conditionalFormatting>
  <conditionalFormatting sqref="E36">
    <cfRule type="cellIs" dxfId="532" priority="461" stopIfTrue="1" operator="equal">
      <formula>"þ"</formula>
    </cfRule>
  </conditionalFormatting>
  <conditionalFormatting sqref="E36">
    <cfRule type="cellIs" dxfId="531" priority="460" stopIfTrue="1" operator="equal">
      <formula>"þ"</formula>
    </cfRule>
  </conditionalFormatting>
  <conditionalFormatting sqref="F36">
    <cfRule type="cellIs" dxfId="530" priority="459" stopIfTrue="1" operator="equal">
      <formula>"þ"</formula>
    </cfRule>
  </conditionalFormatting>
  <conditionalFormatting sqref="F36">
    <cfRule type="cellIs" dxfId="529" priority="458" stopIfTrue="1" operator="equal">
      <formula>"þ"</formula>
    </cfRule>
  </conditionalFormatting>
  <conditionalFormatting sqref="F36">
    <cfRule type="cellIs" dxfId="528" priority="457" stopIfTrue="1" operator="equal">
      <formula>"þ"</formula>
    </cfRule>
  </conditionalFormatting>
  <conditionalFormatting sqref="F36">
    <cfRule type="cellIs" dxfId="527" priority="456" stopIfTrue="1" operator="equal">
      <formula>"þ"</formula>
    </cfRule>
  </conditionalFormatting>
  <conditionalFormatting sqref="L36">
    <cfRule type="cellIs" dxfId="526" priority="455" stopIfTrue="1" operator="equal">
      <formula>"þ"</formula>
    </cfRule>
  </conditionalFormatting>
  <conditionalFormatting sqref="M37">
    <cfRule type="cellIs" dxfId="525" priority="452" stopIfTrue="1" operator="equal">
      <formula>"þ"</formula>
    </cfRule>
  </conditionalFormatting>
  <conditionalFormatting sqref="M37">
    <cfRule type="cellIs" dxfId="524" priority="453" stopIfTrue="1" operator="equal">
      <formula>"þ"</formula>
    </cfRule>
  </conditionalFormatting>
  <conditionalFormatting sqref="K37">
    <cfRule type="cellIs" dxfId="523" priority="451" operator="lessThan">
      <formula>$P$1</formula>
    </cfRule>
  </conditionalFormatting>
  <conditionalFormatting sqref="H37">
    <cfRule type="cellIs" dxfId="522" priority="450" stopIfTrue="1" operator="equal">
      <formula>"þ"</formula>
    </cfRule>
  </conditionalFormatting>
  <conditionalFormatting sqref="H37">
    <cfRule type="cellIs" dxfId="521" priority="449" stopIfTrue="1" operator="equal">
      <formula>"þ"</formula>
    </cfRule>
  </conditionalFormatting>
  <conditionalFormatting sqref="G37">
    <cfRule type="cellIs" dxfId="520" priority="448" stopIfTrue="1" operator="equal">
      <formula>"þ"</formula>
    </cfRule>
  </conditionalFormatting>
  <conditionalFormatting sqref="G37">
    <cfRule type="cellIs" dxfId="519" priority="447" stopIfTrue="1" operator="equal">
      <formula>"þ"</formula>
    </cfRule>
  </conditionalFormatting>
  <conditionalFormatting sqref="L14">
    <cfRule type="cellIs" dxfId="518" priority="433" stopIfTrue="1" operator="equal">
      <formula>"þ"</formula>
    </cfRule>
  </conditionalFormatting>
  <conditionalFormatting sqref="G5:H5 M5">
    <cfRule type="cellIs" dxfId="517" priority="432" stopIfTrue="1" operator="equal">
      <formula>"þ"</formula>
    </cfRule>
  </conditionalFormatting>
  <conditionalFormatting sqref="K5">
    <cfRule type="cellIs" dxfId="516" priority="431" operator="lessThan">
      <formula>$P$1</formula>
    </cfRule>
  </conditionalFormatting>
  <conditionalFormatting sqref="E5:F5">
    <cfRule type="cellIs" dxfId="515" priority="430" stopIfTrue="1" operator="equal">
      <formula>"þ"</formula>
    </cfRule>
  </conditionalFormatting>
  <conditionalFormatting sqref="E5:F5">
    <cfRule type="cellIs" dxfId="514" priority="429" stopIfTrue="1" operator="equal">
      <formula>"þ"</formula>
    </cfRule>
  </conditionalFormatting>
  <conditionalFormatting sqref="E37">
    <cfRule type="cellIs" dxfId="513" priority="416" stopIfTrue="1" operator="equal">
      <formula>"þ"</formula>
    </cfRule>
  </conditionalFormatting>
  <conditionalFormatting sqref="E37">
    <cfRule type="cellIs" dxfId="512" priority="415" stopIfTrue="1" operator="equal">
      <formula>"þ"</formula>
    </cfRule>
  </conditionalFormatting>
  <conditionalFormatting sqref="L13">
    <cfRule type="cellIs" dxfId="511" priority="395" stopIfTrue="1" operator="equal">
      <formula>"þ"</formula>
    </cfRule>
  </conditionalFormatting>
  <conditionalFormatting sqref="L13">
    <cfRule type="cellIs" dxfId="510" priority="394" stopIfTrue="1" operator="equal">
      <formula>"þ"</formula>
    </cfRule>
  </conditionalFormatting>
  <conditionalFormatting sqref="M9 G9:H9">
    <cfRule type="cellIs" dxfId="509" priority="393" stopIfTrue="1" operator="equal">
      <formula>"þ"</formula>
    </cfRule>
  </conditionalFormatting>
  <conditionalFormatting sqref="K9">
    <cfRule type="cellIs" dxfId="508" priority="392" operator="lessThan">
      <formula>$P$1</formula>
    </cfRule>
  </conditionalFormatting>
  <conditionalFormatting sqref="E9">
    <cfRule type="cellIs" dxfId="507" priority="391" stopIfTrue="1" operator="equal">
      <formula>"þ"</formula>
    </cfRule>
  </conditionalFormatting>
  <conditionalFormatting sqref="E9">
    <cfRule type="cellIs" dxfId="506" priority="390" stopIfTrue="1" operator="equal">
      <formula>"þ"</formula>
    </cfRule>
  </conditionalFormatting>
  <conditionalFormatting sqref="L9">
    <cfRule type="cellIs" dxfId="505" priority="387" stopIfTrue="1" operator="equal">
      <formula>"þ"</formula>
    </cfRule>
  </conditionalFormatting>
  <conditionalFormatting sqref="L9">
    <cfRule type="cellIs" dxfId="504" priority="388" stopIfTrue="1" operator="equal">
      <formula>"þ"</formula>
    </cfRule>
  </conditionalFormatting>
  <conditionalFormatting sqref="F9">
    <cfRule type="cellIs" dxfId="503" priority="386" stopIfTrue="1" operator="equal">
      <formula>"þ"</formula>
    </cfRule>
  </conditionalFormatting>
  <conditionalFormatting sqref="F9">
    <cfRule type="cellIs" dxfId="502" priority="385" stopIfTrue="1" operator="equal">
      <formula>"þ"</formula>
    </cfRule>
  </conditionalFormatting>
  <conditionalFormatting sqref="L6">
    <cfRule type="cellIs" dxfId="501" priority="383" stopIfTrue="1" operator="equal">
      <formula>"þ"</formula>
    </cfRule>
  </conditionalFormatting>
  <conditionalFormatting sqref="L6">
    <cfRule type="cellIs" dxfId="500" priority="384" stopIfTrue="1" operator="equal">
      <formula>"þ"</formula>
    </cfRule>
  </conditionalFormatting>
  <conditionalFormatting sqref="L7">
    <cfRule type="cellIs" dxfId="499" priority="379" stopIfTrue="1" operator="equal">
      <formula>"þ"</formula>
    </cfRule>
  </conditionalFormatting>
  <conditionalFormatting sqref="L7">
    <cfRule type="cellIs" dxfId="498" priority="380" stopIfTrue="1" operator="equal">
      <formula>"þ"</formula>
    </cfRule>
  </conditionalFormatting>
  <conditionalFormatting sqref="L8">
    <cfRule type="cellIs" dxfId="497" priority="377" stopIfTrue="1" operator="equal">
      <formula>"þ"</formula>
    </cfRule>
  </conditionalFormatting>
  <conditionalFormatting sqref="L8">
    <cfRule type="cellIs" dxfId="496" priority="378" stopIfTrue="1" operator="equal">
      <formula>"þ"</formula>
    </cfRule>
  </conditionalFormatting>
  <conditionalFormatting sqref="M22 M24">
    <cfRule type="cellIs" dxfId="495" priority="376" stopIfTrue="1" operator="equal">
      <formula>"þ"</formula>
    </cfRule>
  </conditionalFormatting>
  <conditionalFormatting sqref="M22 M24">
    <cfRule type="cellIs" dxfId="494" priority="375" stopIfTrue="1" operator="equal">
      <formula>"þ"</formula>
    </cfRule>
  </conditionalFormatting>
  <conditionalFormatting sqref="E22 H22 H24 E24">
    <cfRule type="cellIs" dxfId="493" priority="373" stopIfTrue="1" operator="equal">
      <formula>"þ"</formula>
    </cfRule>
  </conditionalFormatting>
  <conditionalFormatting sqref="E22 H22 H24 E24">
    <cfRule type="cellIs" dxfId="492" priority="372" stopIfTrue="1" operator="equal">
      <formula>"þ"</formula>
    </cfRule>
  </conditionalFormatting>
  <conditionalFormatting sqref="F24">
    <cfRule type="cellIs" dxfId="491" priority="369" stopIfTrue="1" operator="equal">
      <formula>"þ"</formula>
    </cfRule>
  </conditionalFormatting>
  <conditionalFormatting sqref="K22 K24">
    <cfRule type="cellIs" dxfId="490" priority="374" operator="lessThan">
      <formula>$P$1</formula>
    </cfRule>
  </conditionalFormatting>
  <conditionalFormatting sqref="G22 G24">
    <cfRule type="cellIs" dxfId="489" priority="371" stopIfTrue="1" operator="equal">
      <formula>"þ"</formula>
    </cfRule>
  </conditionalFormatting>
  <conditionalFormatting sqref="G22 G24">
    <cfRule type="cellIs" dxfId="488" priority="370" stopIfTrue="1" operator="equal">
      <formula>"þ"</formula>
    </cfRule>
  </conditionalFormatting>
  <conditionalFormatting sqref="F24">
    <cfRule type="cellIs" dxfId="487" priority="368" stopIfTrue="1" operator="equal">
      <formula>"þ"</formula>
    </cfRule>
  </conditionalFormatting>
  <conditionalFormatting sqref="P1">
    <cfRule type="cellIs" dxfId="486" priority="366" operator="equal">
      <formula>0</formula>
    </cfRule>
  </conditionalFormatting>
  <conditionalFormatting sqref="T1">
    <cfRule type="cellIs" dxfId="485" priority="364" operator="equal">
      <formula>0</formula>
    </cfRule>
  </conditionalFormatting>
  <conditionalFormatting sqref="R1">
    <cfRule type="cellIs" dxfId="484" priority="365" operator="equal">
      <formula>0</formula>
    </cfRule>
  </conditionalFormatting>
  <conditionalFormatting sqref="H11">
    <cfRule type="cellIs" dxfId="483" priority="361" stopIfTrue="1" operator="equal">
      <formula>"þ"</formula>
    </cfRule>
  </conditionalFormatting>
  <conditionalFormatting sqref="H11">
    <cfRule type="cellIs" dxfId="482" priority="360" stopIfTrue="1" operator="equal">
      <formula>"þ"</formula>
    </cfRule>
  </conditionalFormatting>
  <conditionalFormatting sqref="M11">
    <cfRule type="cellIs" dxfId="481" priority="363" stopIfTrue="1" operator="equal">
      <formula>"þ"</formula>
    </cfRule>
  </conditionalFormatting>
  <conditionalFormatting sqref="K11">
    <cfRule type="cellIs" dxfId="480" priority="362" operator="lessThan">
      <formula>$P$1</formula>
    </cfRule>
  </conditionalFormatting>
  <conditionalFormatting sqref="G11">
    <cfRule type="cellIs" dxfId="479" priority="359" stopIfTrue="1" operator="equal">
      <formula>"þ"</formula>
    </cfRule>
  </conditionalFormatting>
  <conditionalFormatting sqref="G11">
    <cfRule type="cellIs" dxfId="478" priority="358" stopIfTrue="1" operator="equal">
      <formula>"þ"</formula>
    </cfRule>
  </conditionalFormatting>
  <conditionalFormatting sqref="E11">
    <cfRule type="cellIs" dxfId="477" priority="357" stopIfTrue="1" operator="equal">
      <formula>"þ"</formula>
    </cfRule>
  </conditionalFormatting>
  <conditionalFormatting sqref="E11">
    <cfRule type="cellIs" dxfId="476" priority="356" stopIfTrue="1" operator="equal">
      <formula>"þ"</formula>
    </cfRule>
  </conditionalFormatting>
  <conditionalFormatting sqref="F11">
    <cfRule type="cellIs" dxfId="475" priority="355" stopIfTrue="1" operator="equal">
      <formula>"þ"</formula>
    </cfRule>
  </conditionalFormatting>
  <conditionalFormatting sqref="F11">
    <cfRule type="cellIs" dxfId="474" priority="354" stopIfTrue="1" operator="equal">
      <formula>"þ"</formula>
    </cfRule>
  </conditionalFormatting>
  <conditionalFormatting sqref="H20">
    <cfRule type="cellIs" dxfId="473" priority="349" stopIfTrue="1" operator="equal">
      <formula>"þ"</formula>
    </cfRule>
  </conditionalFormatting>
  <conditionalFormatting sqref="H20">
    <cfRule type="cellIs" dxfId="472" priority="348" stopIfTrue="1" operator="equal">
      <formula>"þ"</formula>
    </cfRule>
  </conditionalFormatting>
  <conditionalFormatting sqref="M20">
    <cfRule type="cellIs" dxfId="471" priority="351" stopIfTrue="1" operator="equal">
      <formula>"þ"</formula>
    </cfRule>
  </conditionalFormatting>
  <conditionalFormatting sqref="K20">
    <cfRule type="cellIs" dxfId="470" priority="350" operator="lessThan">
      <formula>$P$1</formula>
    </cfRule>
  </conditionalFormatting>
  <conditionalFormatting sqref="G20">
    <cfRule type="cellIs" dxfId="469" priority="347" stopIfTrue="1" operator="equal">
      <formula>"þ"</formula>
    </cfRule>
  </conditionalFormatting>
  <conditionalFormatting sqref="G20">
    <cfRule type="cellIs" dxfId="468" priority="346" stopIfTrue="1" operator="equal">
      <formula>"þ"</formula>
    </cfRule>
  </conditionalFormatting>
  <conditionalFormatting sqref="E20">
    <cfRule type="cellIs" dxfId="467" priority="345" stopIfTrue="1" operator="equal">
      <formula>"þ"</formula>
    </cfRule>
  </conditionalFormatting>
  <conditionalFormatting sqref="E20">
    <cfRule type="cellIs" dxfId="466" priority="344" stopIfTrue="1" operator="equal">
      <formula>"þ"</formula>
    </cfRule>
  </conditionalFormatting>
  <conditionalFormatting sqref="F20">
    <cfRule type="cellIs" dxfId="465" priority="343" stopIfTrue="1" operator="equal">
      <formula>"þ"</formula>
    </cfRule>
  </conditionalFormatting>
  <conditionalFormatting sqref="F20">
    <cfRule type="cellIs" dxfId="464" priority="342" stopIfTrue="1" operator="equal">
      <formula>"þ"</formula>
    </cfRule>
  </conditionalFormatting>
  <conditionalFormatting sqref="M10 G10:H10">
    <cfRule type="cellIs" dxfId="463" priority="337" stopIfTrue="1" operator="equal">
      <formula>"þ"</formula>
    </cfRule>
  </conditionalFormatting>
  <conditionalFormatting sqref="K10">
    <cfRule type="cellIs" dxfId="462" priority="336" operator="lessThan">
      <formula>$P$1</formula>
    </cfRule>
  </conditionalFormatting>
  <conditionalFormatting sqref="E10">
    <cfRule type="cellIs" dxfId="461" priority="335" stopIfTrue="1" operator="equal">
      <formula>"þ"</formula>
    </cfRule>
  </conditionalFormatting>
  <conditionalFormatting sqref="E10">
    <cfRule type="cellIs" dxfId="460" priority="334" stopIfTrue="1" operator="equal">
      <formula>"þ"</formula>
    </cfRule>
  </conditionalFormatting>
  <conditionalFormatting sqref="L10">
    <cfRule type="cellIs" dxfId="459" priority="332" stopIfTrue="1" operator="equal">
      <formula>"þ"</formula>
    </cfRule>
  </conditionalFormatting>
  <conditionalFormatting sqref="L10">
    <cfRule type="cellIs" dxfId="458" priority="333" stopIfTrue="1" operator="equal">
      <formula>"þ"</formula>
    </cfRule>
  </conditionalFormatting>
  <conditionalFormatting sqref="F10">
    <cfRule type="cellIs" dxfId="457" priority="329" stopIfTrue="1" operator="equal">
      <formula>"þ"</formula>
    </cfRule>
  </conditionalFormatting>
  <conditionalFormatting sqref="F22">
    <cfRule type="cellIs" dxfId="456" priority="328" stopIfTrue="1" operator="equal">
      <formula>"þ"</formula>
    </cfRule>
  </conditionalFormatting>
  <conditionalFormatting sqref="F22">
    <cfRule type="cellIs" dxfId="455" priority="327" stopIfTrue="1" operator="equal">
      <formula>"þ"</formula>
    </cfRule>
  </conditionalFormatting>
  <conditionalFormatting sqref="L22">
    <cfRule type="cellIs" dxfId="454" priority="322" stopIfTrue="1" operator="equal">
      <formula>"þ"</formula>
    </cfRule>
  </conditionalFormatting>
  <conditionalFormatting sqref="L22">
    <cfRule type="cellIs" dxfId="453" priority="321" stopIfTrue="1" operator="equal">
      <formula>"þ"</formula>
    </cfRule>
  </conditionalFormatting>
  <conditionalFormatting sqref="M23">
    <cfRule type="cellIs" dxfId="452" priority="320" stopIfTrue="1" operator="equal">
      <formula>"þ"</formula>
    </cfRule>
  </conditionalFormatting>
  <conditionalFormatting sqref="M23">
    <cfRule type="cellIs" dxfId="451" priority="319" stopIfTrue="1" operator="equal">
      <formula>"þ"</formula>
    </cfRule>
  </conditionalFormatting>
  <conditionalFormatting sqref="E23 H23">
    <cfRule type="cellIs" dxfId="450" priority="317" stopIfTrue="1" operator="equal">
      <formula>"þ"</formula>
    </cfRule>
  </conditionalFormatting>
  <conditionalFormatting sqref="E23 H23">
    <cfRule type="cellIs" dxfId="449" priority="316" stopIfTrue="1" operator="equal">
      <formula>"þ"</formula>
    </cfRule>
  </conditionalFormatting>
  <conditionalFormatting sqref="K23">
    <cfRule type="cellIs" dxfId="448" priority="318" operator="lessThan">
      <formula>$P$1</formula>
    </cfRule>
  </conditionalFormatting>
  <conditionalFormatting sqref="G23">
    <cfRule type="cellIs" dxfId="447" priority="315" stopIfTrue="1" operator="equal">
      <formula>"þ"</formula>
    </cfRule>
  </conditionalFormatting>
  <conditionalFormatting sqref="G23">
    <cfRule type="cellIs" dxfId="446" priority="314" stopIfTrue="1" operator="equal">
      <formula>"þ"</formula>
    </cfRule>
  </conditionalFormatting>
  <conditionalFormatting sqref="F23">
    <cfRule type="cellIs" dxfId="445" priority="313" stopIfTrue="1" operator="equal">
      <formula>"þ"</formula>
    </cfRule>
  </conditionalFormatting>
  <conditionalFormatting sqref="F23">
    <cfRule type="cellIs" dxfId="444" priority="312" stopIfTrue="1" operator="equal">
      <formula>"þ"</formula>
    </cfRule>
  </conditionalFormatting>
  <conditionalFormatting sqref="L23">
    <cfRule type="cellIs" dxfId="443" priority="311" stopIfTrue="1" operator="equal">
      <formula>"þ"</formula>
    </cfRule>
  </conditionalFormatting>
  <conditionalFormatting sqref="L23">
    <cfRule type="cellIs" dxfId="442" priority="310" stopIfTrue="1" operator="equal">
      <formula>"þ"</formula>
    </cfRule>
  </conditionalFormatting>
  <conditionalFormatting sqref="L24">
    <cfRule type="cellIs" dxfId="441" priority="308" stopIfTrue="1" operator="equal">
      <formula>"þ"</formula>
    </cfRule>
  </conditionalFormatting>
  <conditionalFormatting sqref="L24">
    <cfRule type="cellIs" dxfId="440" priority="307" stopIfTrue="1" operator="equal">
      <formula>"þ"</formula>
    </cfRule>
  </conditionalFormatting>
  <conditionalFormatting sqref="M25">
    <cfRule type="cellIs" dxfId="439" priority="306" stopIfTrue="1" operator="equal">
      <formula>"þ"</formula>
    </cfRule>
  </conditionalFormatting>
  <conditionalFormatting sqref="M25">
    <cfRule type="cellIs" dxfId="438" priority="305" stopIfTrue="1" operator="equal">
      <formula>"þ"</formula>
    </cfRule>
  </conditionalFormatting>
  <conditionalFormatting sqref="H25 E25">
    <cfRule type="cellIs" dxfId="437" priority="303" stopIfTrue="1" operator="equal">
      <formula>"þ"</formula>
    </cfRule>
  </conditionalFormatting>
  <conditionalFormatting sqref="H25 E25">
    <cfRule type="cellIs" dxfId="436" priority="302" stopIfTrue="1" operator="equal">
      <formula>"þ"</formula>
    </cfRule>
  </conditionalFormatting>
  <conditionalFormatting sqref="K25">
    <cfRule type="cellIs" dxfId="435" priority="304" operator="lessThan">
      <formula>$P$1</formula>
    </cfRule>
  </conditionalFormatting>
  <conditionalFormatting sqref="G25">
    <cfRule type="cellIs" dxfId="434" priority="301" stopIfTrue="1" operator="equal">
      <formula>"þ"</formula>
    </cfRule>
  </conditionalFormatting>
  <conditionalFormatting sqref="G25">
    <cfRule type="cellIs" dxfId="433" priority="300" stopIfTrue="1" operator="equal">
      <formula>"þ"</formula>
    </cfRule>
  </conditionalFormatting>
  <conditionalFormatting sqref="L25">
    <cfRule type="cellIs" dxfId="432" priority="297" stopIfTrue="1" operator="equal">
      <formula>"þ"</formula>
    </cfRule>
  </conditionalFormatting>
  <conditionalFormatting sqref="L25">
    <cfRule type="cellIs" dxfId="431" priority="296" stopIfTrue="1" operator="equal">
      <formula>"þ"</formula>
    </cfRule>
  </conditionalFormatting>
  <conditionalFormatting sqref="F25">
    <cfRule type="cellIs" dxfId="430" priority="295" stopIfTrue="1" operator="equal">
      <formula>"þ"</formula>
    </cfRule>
  </conditionalFormatting>
  <conditionalFormatting sqref="F25">
    <cfRule type="cellIs" dxfId="429" priority="294" stopIfTrue="1" operator="equal">
      <formula>"þ"</formula>
    </cfRule>
  </conditionalFormatting>
  <conditionalFormatting sqref="H21">
    <cfRule type="cellIs" dxfId="428" priority="289" stopIfTrue="1" operator="equal">
      <formula>"þ"</formula>
    </cfRule>
  </conditionalFormatting>
  <conditionalFormatting sqref="H21">
    <cfRule type="cellIs" dxfId="427" priority="288" stopIfTrue="1" operator="equal">
      <formula>"þ"</formula>
    </cfRule>
  </conditionalFormatting>
  <conditionalFormatting sqref="M21">
    <cfRule type="cellIs" dxfId="426" priority="291" stopIfTrue="1" operator="equal">
      <formula>"þ"</formula>
    </cfRule>
  </conditionalFormatting>
  <conditionalFormatting sqref="K21">
    <cfRule type="cellIs" dxfId="425" priority="290" operator="lessThan">
      <formula>$P$1</formula>
    </cfRule>
  </conditionalFormatting>
  <conditionalFormatting sqref="G21">
    <cfRule type="cellIs" dxfId="424" priority="287" stopIfTrue="1" operator="equal">
      <formula>"þ"</formula>
    </cfRule>
  </conditionalFormatting>
  <conditionalFormatting sqref="G21">
    <cfRule type="cellIs" dxfId="423" priority="286" stopIfTrue="1" operator="equal">
      <formula>"þ"</formula>
    </cfRule>
  </conditionalFormatting>
  <conditionalFormatting sqref="E21">
    <cfRule type="cellIs" dxfId="422" priority="285" stopIfTrue="1" operator="equal">
      <formula>"þ"</formula>
    </cfRule>
  </conditionalFormatting>
  <conditionalFormatting sqref="E21">
    <cfRule type="cellIs" dxfId="421" priority="284" stopIfTrue="1" operator="equal">
      <formula>"þ"</formula>
    </cfRule>
  </conditionalFormatting>
  <conditionalFormatting sqref="F21">
    <cfRule type="cellIs" dxfId="420" priority="283" stopIfTrue="1" operator="equal">
      <formula>"þ"</formula>
    </cfRule>
  </conditionalFormatting>
  <conditionalFormatting sqref="F21">
    <cfRule type="cellIs" dxfId="419" priority="282" stopIfTrue="1" operator="equal">
      <formula>"þ"</formula>
    </cfRule>
  </conditionalFormatting>
  <conditionalFormatting sqref="L21">
    <cfRule type="cellIs" dxfId="418" priority="281" stopIfTrue="1" operator="equal">
      <formula>"þ"</formula>
    </cfRule>
  </conditionalFormatting>
  <conditionalFormatting sqref="L21">
    <cfRule type="cellIs" dxfId="417" priority="280" stopIfTrue="1" operator="equal">
      <formula>"þ"</formula>
    </cfRule>
  </conditionalFormatting>
  <conditionalFormatting sqref="M16">
    <cfRule type="cellIs" dxfId="416" priority="279" stopIfTrue="1" operator="equal">
      <formula>"þ"</formula>
    </cfRule>
  </conditionalFormatting>
  <conditionalFormatting sqref="M16">
    <cfRule type="cellIs" dxfId="415" priority="278" stopIfTrue="1" operator="equal">
      <formula>"þ"</formula>
    </cfRule>
  </conditionalFormatting>
  <conditionalFormatting sqref="K16">
    <cfRule type="cellIs" dxfId="414" priority="277" operator="lessThan">
      <formula>$P$1</formula>
    </cfRule>
  </conditionalFormatting>
  <conditionalFormatting sqref="E16 H16">
    <cfRule type="cellIs" dxfId="413" priority="276" stopIfTrue="1" operator="equal">
      <formula>"þ"</formula>
    </cfRule>
  </conditionalFormatting>
  <conditionalFormatting sqref="E16 H16">
    <cfRule type="cellIs" dxfId="412" priority="275" stopIfTrue="1" operator="equal">
      <formula>"þ"</formula>
    </cfRule>
  </conditionalFormatting>
  <conditionalFormatting sqref="G16">
    <cfRule type="cellIs" dxfId="411" priority="274" stopIfTrue="1" operator="equal">
      <formula>"þ"</formula>
    </cfRule>
  </conditionalFormatting>
  <conditionalFormatting sqref="G16">
    <cfRule type="cellIs" dxfId="410" priority="273" stopIfTrue="1" operator="equal">
      <formula>"þ"</formula>
    </cfRule>
  </conditionalFormatting>
  <conditionalFormatting sqref="F16">
    <cfRule type="cellIs" dxfId="409" priority="272" stopIfTrue="1" operator="equal">
      <formula>"þ"</formula>
    </cfRule>
  </conditionalFormatting>
  <conditionalFormatting sqref="F16">
    <cfRule type="cellIs" dxfId="408" priority="271" stopIfTrue="1" operator="equal">
      <formula>"þ"</formula>
    </cfRule>
  </conditionalFormatting>
  <conditionalFormatting sqref="L16">
    <cfRule type="cellIs" dxfId="407" priority="270" stopIfTrue="1" operator="equal">
      <formula>"þ"</formula>
    </cfRule>
  </conditionalFormatting>
  <conditionalFormatting sqref="L16">
    <cfRule type="cellIs" dxfId="406" priority="269" stopIfTrue="1" operator="equal">
      <formula>"þ"</formula>
    </cfRule>
  </conditionalFormatting>
  <conditionalFormatting sqref="H12">
    <cfRule type="cellIs" dxfId="405" priority="266" stopIfTrue="1" operator="equal">
      <formula>"þ"</formula>
    </cfRule>
  </conditionalFormatting>
  <conditionalFormatting sqref="H12">
    <cfRule type="cellIs" dxfId="404" priority="265" stopIfTrue="1" operator="equal">
      <formula>"þ"</formula>
    </cfRule>
  </conditionalFormatting>
  <conditionalFormatting sqref="M12">
    <cfRule type="cellIs" dxfId="403" priority="268" stopIfTrue="1" operator="equal">
      <formula>"þ"</formula>
    </cfRule>
  </conditionalFormatting>
  <conditionalFormatting sqref="K12">
    <cfRule type="cellIs" dxfId="402" priority="267" operator="lessThan">
      <formula>$P$1</formula>
    </cfRule>
  </conditionalFormatting>
  <conditionalFormatting sqref="G12">
    <cfRule type="cellIs" dxfId="401" priority="264" stopIfTrue="1" operator="equal">
      <formula>"þ"</formula>
    </cfRule>
  </conditionalFormatting>
  <conditionalFormatting sqref="G12">
    <cfRule type="cellIs" dxfId="400" priority="263" stopIfTrue="1" operator="equal">
      <formula>"þ"</formula>
    </cfRule>
  </conditionalFormatting>
  <conditionalFormatting sqref="E12">
    <cfRule type="cellIs" dxfId="399" priority="262" stopIfTrue="1" operator="equal">
      <formula>"þ"</formula>
    </cfRule>
  </conditionalFormatting>
  <conditionalFormatting sqref="E12">
    <cfRule type="cellIs" dxfId="398" priority="261" stopIfTrue="1" operator="equal">
      <formula>"þ"</formula>
    </cfRule>
  </conditionalFormatting>
  <conditionalFormatting sqref="F12">
    <cfRule type="cellIs" dxfId="397" priority="260" stopIfTrue="1" operator="equal">
      <formula>"þ"</formula>
    </cfRule>
  </conditionalFormatting>
  <conditionalFormatting sqref="F12">
    <cfRule type="cellIs" dxfId="396" priority="259" stopIfTrue="1" operator="equal">
      <formula>"þ"</formula>
    </cfRule>
  </conditionalFormatting>
  <conditionalFormatting sqref="L12">
    <cfRule type="cellIs" dxfId="395" priority="257" stopIfTrue="1" operator="equal">
      <formula>"þ"</formula>
    </cfRule>
  </conditionalFormatting>
  <conditionalFormatting sqref="L12">
    <cfRule type="cellIs" dxfId="394" priority="258" stopIfTrue="1" operator="equal">
      <formula>"þ"</formula>
    </cfRule>
  </conditionalFormatting>
  <conditionalFormatting sqref="H4">
    <cfRule type="cellIs" dxfId="393" priority="254" stopIfTrue="1" operator="equal">
      <formula>"þ"</formula>
    </cfRule>
  </conditionalFormatting>
  <conditionalFormatting sqref="H4">
    <cfRule type="cellIs" dxfId="392" priority="253" stopIfTrue="1" operator="equal">
      <formula>"þ"</formula>
    </cfRule>
  </conditionalFormatting>
  <conditionalFormatting sqref="M4">
    <cfRule type="cellIs" dxfId="391" priority="256" stopIfTrue="1" operator="equal">
      <formula>"þ"</formula>
    </cfRule>
  </conditionalFormatting>
  <conditionalFormatting sqref="K4">
    <cfRule type="cellIs" dxfId="390" priority="255" operator="lessThan">
      <formula>$P$1</formula>
    </cfRule>
  </conditionalFormatting>
  <conditionalFormatting sqref="G4">
    <cfRule type="cellIs" dxfId="389" priority="252" stopIfTrue="1" operator="equal">
      <formula>"þ"</formula>
    </cfRule>
  </conditionalFormatting>
  <conditionalFormatting sqref="G4">
    <cfRule type="cellIs" dxfId="388" priority="251" stopIfTrue="1" operator="equal">
      <formula>"þ"</formula>
    </cfRule>
  </conditionalFormatting>
  <conditionalFormatting sqref="E4">
    <cfRule type="cellIs" dxfId="387" priority="250" stopIfTrue="1" operator="equal">
      <formula>"þ"</formula>
    </cfRule>
  </conditionalFormatting>
  <conditionalFormatting sqref="E4">
    <cfRule type="cellIs" dxfId="386" priority="249" stopIfTrue="1" operator="equal">
      <formula>"þ"</formula>
    </cfRule>
  </conditionalFormatting>
  <conditionalFormatting sqref="F4">
    <cfRule type="cellIs" dxfId="385" priority="248" stopIfTrue="1" operator="equal">
      <formula>"þ"</formula>
    </cfRule>
  </conditionalFormatting>
  <conditionalFormatting sqref="F4">
    <cfRule type="cellIs" dxfId="384" priority="247" stopIfTrue="1" operator="equal">
      <formula>"þ"</formula>
    </cfRule>
  </conditionalFormatting>
  <conditionalFormatting sqref="L4">
    <cfRule type="cellIs" dxfId="383" priority="245" stopIfTrue="1" operator="equal">
      <formula>"þ"</formula>
    </cfRule>
  </conditionalFormatting>
  <conditionalFormatting sqref="L4">
    <cfRule type="cellIs" dxfId="382" priority="246" stopIfTrue="1" operator="equal">
      <formula>"þ"</formula>
    </cfRule>
  </conditionalFormatting>
  <conditionalFormatting sqref="M27:M29">
    <cfRule type="cellIs" dxfId="381" priority="244" stopIfTrue="1" operator="equal">
      <formula>"þ"</formula>
    </cfRule>
  </conditionalFormatting>
  <conditionalFormatting sqref="M27:M29">
    <cfRule type="cellIs" dxfId="380" priority="243" stopIfTrue="1" operator="equal">
      <formula>"þ"</formula>
    </cfRule>
  </conditionalFormatting>
  <conditionalFormatting sqref="H27:H29 E27:E29">
    <cfRule type="cellIs" dxfId="379" priority="241" stopIfTrue="1" operator="equal">
      <formula>"þ"</formula>
    </cfRule>
  </conditionalFormatting>
  <conditionalFormatting sqref="H27:H29 E27:E29">
    <cfRule type="cellIs" dxfId="378" priority="240" stopIfTrue="1" operator="equal">
      <formula>"þ"</formula>
    </cfRule>
  </conditionalFormatting>
  <conditionalFormatting sqref="K27:K29">
    <cfRule type="cellIs" dxfId="377" priority="242" operator="lessThan">
      <formula>$P$1</formula>
    </cfRule>
  </conditionalFormatting>
  <conditionalFormatting sqref="G27:G29">
    <cfRule type="cellIs" dxfId="376" priority="239" stopIfTrue="1" operator="equal">
      <formula>"þ"</formula>
    </cfRule>
  </conditionalFormatting>
  <conditionalFormatting sqref="G27:G29">
    <cfRule type="cellIs" dxfId="375" priority="238" stopIfTrue="1" operator="equal">
      <formula>"þ"</formula>
    </cfRule>
  </conditionalFormatting>
  <conditionalFormatting sqref="L27:L29">
    <cfRule type="cellIs" dxfId="374" priority="237" stopIfTrue="1" operator="equal">
      <formula>"þ"</formula>
    </cfRule>
  </conditionalFormatting>
  <conditionalFormatting sqref="L27:L29">
    <cfRule type="cellIs" dxfId="373" priority="236" stopIfTrue="1" operator="equal">
      <formula>"þ"</formula>
    </cfRule>
  </conditionalFormatting>
  <conditionalFormatting sqref="F27:F29">
    <cfRule type="cellIs" dxfId="372" priority="235" stopIfTrue="1" operator="equal">
      <formula>"þ"</formula>
    </cfRule>
  </conditionalFormatting>
  <conditionalFormatting sqref="F27:F29">
    <cfRule type="cellIs" dxfId="371" priority="234" stopIfTrue="1" operator="equal">
      <formula>"þ"</formula>
    </cfRule>
  </conditionalFormatting>
  <conditionalFormatting sqref="H26">
    <cfRule type="cellIs" dxfId="370" priority="231" stopIfTrue="1" operator="equal">
      <formula>"þ"</formula>
    </cfRule>
  </conditionalFormatting>
  <conditionalFormatting sqref="H26">
    <cfRule type="cellIs" dxfId="369" priority="230" stopIfTrue="1" operator="equal">
      <formula>"þ"</formula>
    </cfRule>
  </conditionalFormatting>
  <conditionalFormatting sqref="M26">
    <cfRule type="cellIs" dxfId="368" priority="233" stopIfTrue="1" operator="equal">
      <formula>"þ"</formula>
    </cfRule>
  </conditionalFormatting>
  <conditionalFormatting sqref="K26">
    <cfRule type="cellIs" dxfId="367" priority="232" operator="lessThan">
      <formula>$P$1</formula>
    </cfRule>
  </conditionalFormatting>
  <conditionalFormatting sqref="G26">
    <cfRule type="cellIs" dxfId="366" priority="229" stopIfTrue="1" operator="equal">
      <formula>"þ"</formula>
    </cfRule>
  </conditionalFormatting>
  <conditionalFormatting sqref="G26">
    <cfRule type="cellIs" dxfId="365" priority="228" stopIfTrue="1" operator="equal">
      <formula>"þ"</formula>
    </cfRule>
  </conditionalFormatting>
  <conditionalFormatting sqref="E26">
    <cfRule type="cellIs" dxfId="364" priority="227" stopIfTrue="1" operator="equal">
      <formula>"þ"</formula>
    </cfRule>
  </conditionalFormatting>
  <conditionalFormatting sqref="E26">
    <cfRule type="cellIs" dxfId="363" priority="226" stopIfTrue="1" operator="equal">
      <formula>"þ"</formula>
    </cfRule>
  </conditionalFormatting>
  <conditionalFormatting sqref="F26">
    <cfRule type="cellIs" dxfId="362" priority="225" stopIfTrue="1" operator="equal">
      <formula>"þ"</formula>
    </cfRule>
  </conditionalFormatting>
  <conditionalFormatting sqref="F26">
    <cfRule type="cellIs" dxfId="361" priority="224" stopIfTrue="1" operator="equal">
      <formula>"þ"</formula>
    </cfRule>
  </conditionalFormatting>
  <conditionalFormatting sqref="L26">
    <cfRule type="cellIs" dxfId="360" priority="221" stopIfTrue="1" operator="equal">
      <formula>"þ"</formula>
    </cfRule>
  </conditionalFormatting>
  <conditionalFormatting sqref="L26">
    <cfRule type="cellIs" dxfId="359" priority="220" stopIfTrue="1" operator="equal">
      <formula>"þ"</formula>
    </cfRule>
  </conditionalFormatting>
  <conditionalFormatting sqref="L3">
    <cfRule type="cellIs" dxfId="358" priority="219" stopIfTrue="1" operator="equal">
      <formula>"þ"</formula>
    </cfRule>
  </conditionalFormatting>
  <conditionalFormatting sqref="L3">
    <cfRule type="cellIs" dxfId="357" priority="218" stopIfTrue="1" operator="equal">
      <formula>"þ"</formula>
    </cfRule>
  </conditionalFormatting>
  <conditionalFormatting sqref="L11">
    <cfRule type="cellIs" dxfId="356" priority="217" stopIfTrue="1" operator="equal">
      <formula>"þ"</formula>
    </cfRule>
  </conditionalFormatting>
  <conditionalFormatting sqref="L11">
    <cfRule type="cellIs" dxfId="355" priority="216" stopIfTrue="1" operator="equal">
      <formula>"þ"</formula>
    </cfRule>
  </conditionalFormatting>
  <conditionalFormatting sqref="L15">
    <cfRule type="cellIs" dxfId="354" priority="215" stopIfTrue="1" operator="equal">
      <formula>"þ"</formula>
    </cfRule>
  </conditionalFormatting>
  <conditionalFormatting sqref="L15">
    <cfRule type="cellIs" dxfId="353" priority="214" stopIfTrue="1" operator="equal">
      <formula>"þ"</formula>
    </cfRule>
  </conditionalFormatting>
  <conditionalFormatting sqref="L20">
    <cfRule type="cellIs" dxfId="352" priority="213" stopIfTrue="1" operator="equal">
      <formula>"þ"</formula>
    </cfRule>
  </conditionalFormatting>
  <conditionalFormatting sqref="L20">
    <cfRule type="cellIs" dxfId="351" priority="212" stopIfTrue="1" operator="equal">
      <formula>"þ"</formula>
    </cfRule>
  </conditionalFormatting>
  <conditionalFormatting sqref="L5">
    <cfRule type="cellIs" dxfId="350" priority="211" stopIfTrue="1" operator="equal">
      <formula>"þ"</formula>
    </cfRule>
  </conditionalFormatting>
  <conditionalFormatting sqref="L5">
    <cfRule type="cellIs" dxfId="349" priority="210" stopIfTrue="1" operator="equal">
      <formula>"þ"</formula>
    </cfRule>
  </conditionalFormatting>
  <conditionalFormatting sqref="M18">
    <cfRule type="cellIs" dxfId="348" priority="209" stopIfTrue="1" operator="equal">
      <formula>"þ"</formula>
    </cfRule>
  </conditionalFormatting>
  <conditionalFormatting sqref="M18">
    <cfRule type="cellIs" dxfId="347" priority="208" stopIfTrue="1" operator="equal">
      <formula>"þ"</formula>
    </cfRule>
  </conditionalFormatting>
  <conditionalFormatting sqref="E18 H18">
    <cfRule type="cellIs" dxfId="346" priority="206" stopIfTrue="1" operator="equal">
      <formula>"þ"</formula>
    </cfRule>
  </conditionalFormatting>
  <conditionalFormatting sqref="E18 H18">
    <cfRule type="cellIs" dxfId="345" priority="205" stopIfTrue="1" operator="equal">
      <formula>"þ"</formula>
    </cfRule>
  </conditionalFormatting>
  <conditionalFormatting sqref="K18">
    <cfRule type="cellIs" dxfId="344" priority="207" operator="lessThan">
      <formula>$P$1</formula>
    </cfRule>
  </conditionalFormatting>
  <conditionalFormatting sqref="G18">
    <cfRule type="cellIs" dxfId="343" priority="204" stopIfTrue="1" operator="equal">
      <formula>"þ"</formula>
    </cfRule>
  </conditionalFormatting>
  <conditionalFormatting sqref="G18">
    <cfRule type="cellIs" dxfId="342" priority="203" stopIfTrue="1" operator="equal">
      <formula>"þ"</formula>
    </cfRule>
  </conditionalFormatting>
  <conditionalFormatting sqref="L18">
    <cfRule type="cellIs" dxfId="341" priority="197" stopIfTrue="1" operator="equal">
      <formula>"þ"</formula>
    </cfRule>
  </conditionalFormatting>
  <conditionalFormatting sqref="L18">
    <cfRule type="cellIs" dxfId="340" priority="196" stopIfTrue="1" operator="equal">
      <formula>"þ"</formula>
    </cfRule>
  </conditionalFormatting>
  <conditionalFormatting sqref="F18">
    <cfRule type="cellIs" dxfId="339" priority="195" stopIfTrue="1" operator="equal">
      <formula>"þ"</formula>
    </cfRule>
  </conditionalFormatting>
  <conditionalFormatting sqref="F18">
    <cfRule type="cellIs" dxfId="338" priority="194" stopIfTrue="1" operator="equal">
      <formula>"þ"</formula>
    </cfRule>
  </conditionalFormatting>
  <conditionalFormatting sqref="M19">
    <cfRule type="cellIs" dxfId="337" priority="193" stopIfTrue="1" operator="equal">
      <formula>"þ"</formula>
    </cfRule>
  </conditionalFormatting>
  <conditionalFormatting sqref="M19">
    <cfRule type="cellIs" dxfId="336" priority="192" stopIfTrue="1" operator="equal">
      <formula>"þ"</formula>
    </cfRule>
  </conditionalFormatting>
  <conditionalFormatting sqref="E19 H19">
    <cfRule type="cellIs" dxfId="335" priority="190" stopIfTrue="1" operator="equal">
      <formula>"þ"</formula>
    </cfRule>
  </conditionalFormatting>
  <conditionalFormatting sqref="E19 H19">
    <cfRule type="cellIs" dxfId="334" priority="189" stopIfTrue="1" operator="equal">
      <formula>"þ"</formula>
    </cfRule>
  </conditionalFormatting>
  <conditionalFormatting sqref="K19">
    <cfRule type="cellIs" dxfId="333" priority="191" operator="lessThan">
      <formula>$P$1</formula>
    </cfRule>
  </conditionalFormatting>
  <conditionalFormatting sqref="G19">
    <cfRule type="cellIs" dxfId="332" priority="188" stopIfTrue="1" operator="equal">
      <formula>"þ"</formula>
    </cfRule>
  </conditionalFormatting>
  <conditionalFormatting sqref="G19">
    <cfRule type="cellIs" dxfId="331" priority="187" stopIfTrue="1" operator="equal">
      <formula>"þ"</formula>
    </cfRule>
  </conditionalFormatting>
  <conditionalFormatting sqref="L19">
    <cfRule type="cellIs" dxfId="330" priority="186" stopIfTrue="1" operator="equal">
      <formula>"þ"</formula>
    </cfRule>
  </conditionalFormatting>
  <conditionalFormatting sqref="L19">
    <cfRule type="cellIs" dxfId="329" priority="185" stopIfTrue="1" operator="equal">
      <formula>"þ"</formula>
    </cfRule>
  </conditionalFormatting>
  <conditionalFormatting sqref="F19">
    <cfRule type="cellIs" dxfId="328" priority="184" stopIfTrue="1" operator="equal">
      <formula>"þ"</formula>
    </cfRule>
  </conditionalFormatting>
  <conditionalFormatting sqref="F19">
    <cfRule type="cellIs" dxfId="327" priority="183" stopIfTrue="1" operator="equal">
      <formula>"þ"</formula>
    </cfRule>
  </conditionalFormatting>
  <conditionalFormatting sqref="F19">
    <cfRule type="cellIs" dxfId="326" priority="182" stopIfTrue="1" operator="equal">
      <formula>"þ"</formula>
    </cfRule>
  </conditionalFormatting>
  <conditionalFormatting sqref="F19">
    <cfRule type="cellIs" dxfId="325" priority="181" stopIfTrue="1" operator="equal">
      <formula>"þ"</formula>
    </cfRule>
  </conditionalFormatting>
  <conditionalFormatting sqref="E19">
    <cfRule type="cellIs" dxfId="324" priority="180" stopIfTrue="1" operator="equal">
      <formula>"þ"</formula>
    </cfRule>
  </conditionalFormatting>
  <conditionalFormatting sqref="E19">
    <cfRule type="cellIs" dxfId="323" priority="179" stopIfTrue="1" operator="equal">
      <formula>"þ"</formula>
    </cfRule>
  </conditionalFormatting>
  <conditionalFormatting sqref="F11">
    <cfRule type="cellIs" dxfId="322" priority="178" stopIfTrue="1" operator="equal">
      <formula>"þ"</formula>
    </cfRule>
  </conditionalFormatting>
  <conditionalFormatting sqref="F11">
    <cfRule type="cellIs" dxfId="321" priority="177" stopIfTrue="1" operator="equal">
      <formula>"þ"</formula>
    </cfRule>
  </conditionalFormatting>
  <conditionalFormatting sqref="E11">
    <cfRule type="cellIs" dxfId="320" priority="176" stopIfTrue="1" operator="equal">
      <formula>"þ"</formula>
    </cfRule>
  </conditionalFormatting>
  <conditionalFormatting sqref="E11">
    <cfRule type="cellIs" dxfId="319" priority="175" stopIfTrue="1" operator="equal">
      <formula>"þ"</formula>
    </cfRule>
  </conditionalFormatting>
  <conditionalFormatting sqref="M43">
    <cfRule type="cellIs" dxfId="318" priority="173" stopIfTrue="1" operator="equal">
      <formula>"þ"</formula>
    </cfRule>
  </conditionalFormatting>
  <conditionalFormatting sqref="M43">
    <cfRule type="cellIs" dxfId="317" priority="174" stopIfTrue="1" operator="equal">
      <formula>"þ"</formula>
    </cfRule>
  </conditionalFormatting>
  <conditionalFormatting sqref="K43">
    <cfRule type="cellIs" dxfId="316" priority="172" operator="lessThan">
      <formula>$P$1</formula>
    </cfRule>
  </conditionalFormatting>
  <conditionalFormatting sqref="H43">
    <cfRule type="cellIs" dxfId="315" priority="171" stopIfTrue="1" operator="equal">
      <formula>"þ"</formula>
    </cfRule>
  </conditionalFormatting>
  <conditionalFormatting sqref="H43">
    <cfRule type="cellIs" dxfId="314" priority="170" stopIfTrue="1" operator="equal">
      <formula>"þ"</formula>
    </cfRule>
  </conditionalFormatting>
  <conditionalFormatting sqref="G43">
    <cfRule type="cellIs" dxfId="313" priority="169" stopIfTrue="1" operator="equal">
      <formula>"þ"</formula>
    </cfRule>
  </conditionalFormatting>
  <conditionalFormatting sqref="G43">
    <cfRule type="cellIs" dxfId="312" priority="168" stopIfTrue="1" operator="equal">
      <formula>"þ"</formula>
    </cfRule>
  </conditionalFormatting>
  <conditionalFormatting sqref="L43">
    <cfRule type="cellIs" dxfId="311" priority="167" stopIfTrue="1" operator="equal">
      <formula>"þ"</formula>
    </cfRule>
  </conditionalFormatting>
  <conditionalFormatting sqref="F43">
    <cfRule type="cellIs" dxfId="310" priority="166" stopIfTrue="1" operator="equal">
      <formula>"þ"</formula>
    </cfRule>
  </conditionalFormatting>
  <conditionalFormatting sqref="F43">
    <cfRule type="cellIs" dxfId="309" priority="165" stopIfTrue="1" operator="equal">
      <formula>"þ"</formula>
    </cfRule>
  </conditionalFormatting>
  <conditionalFormatting sqref="F43">
    <cfRule type="cellIs" dxfId="308" priority="164" stopIfTrue="1" operator="equal">
      <formula>"þ"</formula>
    </cfRule>
  </conditionalFormatting>
  <conditionalFormatting sqref="F43">
    <cfRule type="cellIs" dxfId="307" priority="163" stopIfTrue="1" operator="equal">
      <formula>"þ"</formula>
    </cfRule>
  </conditionalFormatting>
  <conditionalFormatting sqref="F43">
    <cfRule type="cellIs" dxfId="306" priority="162" stopIfTrue="1" operator="equal">
      <formula>"þ"</formula>
    </cfRule>
  </conditionalFormatting>
  <conditionalFormatting sqref="F43">
    <cfRule type="cellIs" dxfId="305" priority="161" stopIfTrue="1" operator="equal">
      <formula>"þ"</formula>
    </cfRule>
  </conditionalFormatting>
  <conditionalFormatting sqref="E43">
    <cfRule type="cellIs" dxfId="304" priority="160" stopIfTrue="1" operator="equal">
      <formula>"þ"</formula>
    </cfRule>
  </conditionalFormatting>
  <conditionalFormatting sqref="E43">
    <cfRule type="cellIs" dxfId="303" priority="159" stopIfTrue="1" operator="equal">
      <formula>"þ"</formula>
    </cfRule>
  </conditionalFormatting>
  <conditionalFormatting sqref="F32">
    <cfRule type="cellIs" dxfId="302" priority="158" stopIfTrue="1" operator="equal">
      <formula>"þ"</formula>
    </cfRule>
  </conditionalFormatting>
  <conditionalFormatting sqref="F32">
    <cfRule type="cellIs" dxfId="301" priority="157" stopIfTrue="1" operator="equal">
      <formula>"þ"</formula>
    </cfRule>
  </conditionalFormatting>
  <conditionalFormatting sqref="L35">
    <cfRule type="cellIs" dxfId="300" priority="156" stopIfTrue="1" operator="equal">
      <formula>"þ"</formula>
    </cfRule>
  </conditionalFormatting>
  <conditionalFormatting sqref="F37">
    <cfRule type="cellIs" dxfId="299" priority="155" stopIfTrue="1" operator="equal">
      <formula>"þ"</formula>
    </cfRule>
  </conditionalFormatting>
  <conditionalFormatting sqref="F37">
    <cfRule type="cellIs" dxfId="298" priority="154" stopIfTrue="1" operator="equal">
      <formula>"þ"</formula>
    </cfRule>
  </conditionalFormatting>
  <conditionalFormatting sqref="F37">
    <cfRule type="cellIs" dxfId="297" priority="153" stopIfTrue="1" operator="equal">
      <formula>"þ"</formula>
    </cfRule>
  </conditionalFormatting>
  <conditionalFormatting sqref="F37">
    <cfRule type="cellIs" dxfId="296" priority="152" stopIfTrue="1" operator="equal">
      <formula>"þ"</formula>
    </cfRule>
  </conditionalFormatting>
  <conditionalFormatting sqref="F37">
    <cfRule type="cellIs" dxfId="295" priority="151" stopIfTrue="1" operator="equal">
      <formula>"þ"</formula>
    </cfRule>
  </conditionalFormatting>
  <conditionalFormatting sqref="F37">
    <cfRule type="cellIs" dxfId="294" priority="150" stopIfTrue="1" operator="equal">
      <formula>"þ"</formula>
    </cfRule>
  </conditionalFormatting>
  <conditionalFormatting sqref="L37">
    <cfRule type="cellIs" dxfId="293" priority="149" stopIfTrue="1" operator="equal">
      <formula>"þ"</formula>
    </cfRule>
  </conditionalFormatting>
  <conditionalFormatting sqref="M33">
    <cfRule type="cellIs" dxfId="292" priority="148" stopIfTrue="1" operator="equal">
      <formula>"þ"</formula>
    </cfRule>
  </conditionalFormatting>
  <conditionalFormatting sqref="M33">
    <cfRule type="cellIs" dxfId="291" priority="147" stopIfTrue="1" operator="equal">
      <formula>"þ"</formula>
    </cfRule>
  </conditionalFormatting>
  <conditionalFormatting sqref="K33">
    <cfRule type="cellIs" dxfId="290" priority="146" operator="lessThan">
      <formula>$P$1</formula>
    </cfRule>
  </conditionalFormatting>
  <conditionalFormatting sqref="H33 E33">
    <cfRule type="cellIs" dxfId="289" priority="145" stopIfTrue="1" operator="equal">
      <formula>"þ"</formula>
    </cfRule>
  </conditionalFormatting>
  <conditionalFormatting sqref="H33 E33">
    <cfRule type="cellIs" dxfId="288" priority="144" stopIfTrue="1" operator="equal">
      <formula>"þ"</formula>
    </cfRule>
  </conditionalFormatting>
  <conditionalFormatting sqref="G33">
    <cfRule type="cellIs" dxfId="287" priority="143" stopIfTrue="1" operator="equal">
      <formula>"þ"</formula>
    </cfRule>
  </conditionalFormatting>
  <conditionalFormatting sqref="G33">
    <cfRule type="cellIs" dxfId="286" priority="142" stopIfTrue="1" operator="equal">
      <formula>"þ"</formula>
    </cfRule>
  </conditionalFormatting>
  <conditionalFormatting sqref="L33">
    <cfRule type="cellIs" dxfId="285" priority="141" stopIfTrue="1" operator="equal">
      <formula>"þ"</formula>
    </cfRule>
  </conditionalFormatting>
  <conditionalFormatting sqref="E33">
    <cfRule type="cellIs" dxfId="284" priority="140" stopIfTrue="1" operator="equal">
      <formula>"þ"</formula>
    </cfRule>
  </conditionalFormatting>
  <conditionalFormatting sqref="E33">
    <cfRule type="cellIs" dxfId="283" priority="139" stopIfTrue="1" operator="equal">
      <formula>"þ"</formula>
    </cfRule>
  </conditionalFormatting>
  <conditionalFormatting sqref="F33">
    <cfRule type="cellIs" dxfId="282" priority="138" stopIfTrue="1" operator="equal">
      <formula>"þ"</formula>
    </cfRule>
  </conditionalFormatting>
  <conditionalFormatting sqref="F33">
    <cfRule type="cellIs" dxfId="281" priority="137" stopIfTrue="1" operator="equal">
      <formula>"þ"</formula>
    </cfRule>
  </conditionalFormatting>
  <conditionalFormatting sqref="M38">
    <cfRule type="cellIs" dxfId="280" priority="135" stopIfTrue="1" operator="equal">
      <formula>"þ"</formula>
    </cfRule>
  </conditionalFormatting>
  <conditionalFormatting sqref="M38">
    <cfRule type="cellIs" dxfId="279" priority="136" stopIfTrue="1" operator="equal">
      <formula>"þ"</formula>
    </cfRule>
  </conditionalFormatting>
  <conditionalFormatting sqref="K38">
    <cfRule type="cellIs" dxfId="278" priority="134" operator="lessThan">
      <formula>$P$1</formula>
    </cfRule>
  </conditionalFormatting>
  <conditionalFormatting sqref="H38">
    <cfRule type="cellIs" dxfId="277" priority="133" stopIfTrue="1" operator="equal">
      <formula>"þ"</formula>
    </cfRule>
  </conditionalFormatting>
  <conditionalFormatting sqref="H38">
    <cfRule type="cellIs" dxfId="276" priority="132" stopIfTrue="1" operator="equal">
      <formula>"þ"</formula>
    </cfRule>
  </conditionalFormatting>
  <conditionalFormatting sqref="G38">
    <cfRule type="cellIs" dxfId="275" priority="131" stopIfTrue="1" operator="equal">
      <formula>"þ"</formula>
    </cfRule>
  </conditionalFormatting>
  <conditionalFormatting sqref="G38">
    <cfRule type="cellIs" dxfId="274" priority="130" stopIfTrue="1" operator="equal">
      <formula>"þ"</formula>
    </cfRule>
  </conditionalFormatting>
  <conditionalFormatting sqref="E38">
    <cfRule type="cellIs" dxfId="273" priority="129" stopIfTrue="1" operator="equal">
      <formula>"þ"</formula>
    </cfRule>
  </conditionalFormatting>
  <conditionalFormatting sqref="E38">
    <cfRule type="cellIs" dxfId="272" priority="128" stopIfTrue="1" operator="equal">
      <formula>"þ"</formula>
    </cfRule>
  </conditionalFormatting>
  <conditionalFormatting sqref="F38">
    <cfRule type="cellIs" dxfId="271" priority="127" stopIfTrue="1" operator="equal">
      <formula>"þ"</formula>
    </cfRule>
  </conditionalFormatting>
  <conditionalFormatting sqref="F38">
    <cfRule type="cellIs" dxfId="270" priority="126" stopIfTrue="1" operator="equal">
      <formula>"þ"</formula>
    </cfRule>
  </conditionalFormatting>
  <conditionalFormatting sqref="F38">
    <cfRule type="cellIs" dxfId="269" priority="125" stopIfTrue="1" operator="equal">
      <formula>"þ"</formula>
    </cfRule>
  </conditionalFormatting>
  <conditionalFormatting sqref="F38">
    <cfRule type="cellIs" dxfId="268" priority="124" stopIfTrue="1" operator="equal">
      <formula>"þ"</formula>
    </cfRule>
  </conditionalFormatting>
  <conditionalFormatting sqref="F38">
    <cfRule type="cellIs" dxfId="267" priority="123" stopIfTrue="1" operator="equal">
      <formula>"þ"</formula>
    </cfRule>
  </conditionalFormatting>
  <conditionalFormatting sqref="F38">
    <cfRule type="cellIs" dxfId="266" priority="122" stopIfTrue="1" operator="equal">
      <formula>"þ"</formula>
    </cfRule>
  </conditionalFormatting>
  <conditionalFormatting sqref="L38">
    <cfRule type="cellIs" dxfId="265" priority="121" stopIfTrue="1" operator="equal">
      <formula>"þ"</formula>
    </cfRule>
  </conditionalFormatting>
  <conditionalFormatting sqref="M44">
    <cfRule type="cellIs" dxfId="264" priority="119" stopIfTrue="1" operator="equal">
      <formula>"þ"</formula>
    </cfRule>
  </conditionalFormatting>
  <conditionalFormatting sqref="M44">
    <cfRule type="cellIs" dxfId="263" priority="120" stopIfTrue="1" operator="equal">
      <formula>"þ"</formula>
    </cfRule>
  </conditionalFormatting>
  <conditionalFormatting sqref="K44">
    <cfRule type="cellIs" dxfId="262" priority="118" operator="lessThan">
      <formula>$P$1</formula>
    </cfRule>
  </conditionalFormatting>
  <conditionalFormatting sqref="H44">
    <cfRule type="cellIs" dxfId="261" priority="117" stopIfTrue="1" operator="equal">
      <formula>"þ"</formula>
    </cfRule>
  </conditionalFormatting>
  <conditionalFormatting sqref="H44">
    <cfRule type="cellIs" dxfId="260" priority="116" stopIfTrue="1" operator="equal">
      <formula>"þ"</formula>
    </cfRule>
  </conditionalFormatting>
  <conditionalFormatting sqref="G44">
    <cfRule type="cellIs" dxfId="259" priority="115" stopIfTrue="1" operator="equal">
      <formula>"þ"</formula>
    </cfRule>
  </conditionalFormatting>
  <conditionalFormatting sqref="G44">
    <cfRule type="cellIs" dxfId="258" priority="114" stopIfTrue="1" operator="equal">
      <formula>"þ"</formula>
    </cfRule>
  </conditionalFormatting>
  <conditionalFormatting sqref="L44">
    <cfRule type="cellIs" dxfId="257" priority="113" stopIfTrue="1" operator="equal">
      <formula>"þ"</formula>
    </cfRule>
  </conditionalFormatting>
  <conditionalFormatting sqref="F44">
    <cfRule type="cellIs" dxfId="256" priority="112" stopIfTrue="1" operator="equal">
      <formula>"þ"</formula>
    </cfRule>
  </conditionalFormatting>
  <conditionalFormatting sqref="F44">
    <cfRule type="cellIs" dxfId="255" priority="111" stopIfTrue="1" operator="equal">
      <formula>"þ"</formula>
    </cfRule>
  </conditionalFormatting>
  <conditionalFormatting sqref="F44">
    <cfRule type="cellIs" dxfId="254" priority="110" stopIfTrue="1" operator="equal">
      <formula>"þ"</formula>
    </cfRule>
  </conditionalFormatting>
  <conditionalFormatting sqref="F44">
    <cfRule type="cellIs" dxfId="253" priority="109" stopIfTrue="1" operator="equal">
      <formula>"þ"</formula>
    </cfRule>
  </conditionalFormatting>
  <conditionalFormatting sqref="F44">
    <cfRule type="cellIs" dxfId="252" priority="108" stopIfTrue="1" operator="equal">
      <formula>"þ"</formula>
    </cfRule>
  </conditionalFormatting>
  <conditionalFormatting sqref="F44">
    <cfRule type="cellIs" dxfId="251" priority="107" stopIfTrue="1" operator="equal">
      <formula>"þ"</formula>
    </cfRule>
  </conditionalFormatting>
  <conditionalFormatting sqref="E44">
    <cfRule type="cellIs" dxfId="250" priority="106" stopIfTrue="1" operator="equal">
      <formula>"þ"</formula>
    </cfRule>
  </conditionalFormatting>
  <conditionalFormatting sqref="E44">
    <cfRule type="cellIs" dxfId="249" priority="105" stopIfTrue="1" operator="equal">
      <formula>"þ"</formula>
    </cfRule>
  </conditionalFormatting>
  <conditionalFormatting sqref="F44">
    <cfRule type="cellIs" dxfId="248" priority="104" stopIfTrue="1" operator="equal">
      <formula>"þ"</formula>
    </cfRule>
  </conditionalFormatting>
  <conditionalFormatting sqref="F44">
    <cfRule type="cellIs" dxfId="247" priority="103" stopIfTrue="1" operator="equal">
      <formula>"þ"</formula>
    </cfRule>
  </conditionalFormatting>
  <conditionalFormatting sqref="E44">
    <cfRule type="cellIs" dxfId="246" priority="102" stopIfTrue="1" operator="equal">
      <formula>"þ"</formula>
    </cfRule>
  </conditionalFormatting>
  <conditionalFormatting sqref="E44">
    <cfRule type="cellIs" dxfId="245" priority="101" stopIfTrue="1" operator="equal">
      <formula>"þ"</formula>
    </cfRule>
  </conditionalFormatting>
  <conditionalFormatting sqref="E44">
    <cfRule type="cellIs" dxfId="244" priority="100" stopIfTrue="1" operator="equal">
      <formula>"þ"</formula>
    </cfRule>
  </conditionalFormatting>
  <conditionalFormatting sqref="E44">
    <cfRule type="cellIs" dxfId="243" priority="99" stopIfTrue="1" operator="equal">
      <formula>"þ"</formula>
    </cfRule>
  </conditionalFormatting>
  <conditionalFormatting sqref="E44">
    <cfRule type="cellIs" dxfId="242" priority="98" stopIfTrue="1" operator="equal">
      <formula>"þ"</formula>
    </cfRule>
  </conditionalFormatting>
  <conditionalFormatting sqref="E44">
    <cfRule type="cellIs" dxfId="241" priority="97" stopIfTrue="1" operator="equal">
      <formula>"þ"</formula>
    </cfRule>
  </conditionalFormatting>
  <conditionalFormatting sqref="M34">
    <cfRule type="cellIs" dxfId="240" priority="96" stopIfTrue="1" operator="equal">
      <formula>"þ"</formula>
    </cfRule>
  </conditionalFormatting>
  <conditionalFormatting sqref="M34">
    <cfRule type="cellIs" dxfId="239" priority="95" stopIfTrue="1" operator="equal">
      <formula>"þ"</formula>
    </cfRule>
  </conditionalFormatting>
  <conditionalFormatting sqref="K34">
    <cfRule type="cellIs" dxfId="238" priority="94" operator="lessThan">
      <formula>$P$1</formula>
    </cfRule>
  </conditionalFormatting>
  <conditionalFormatting sqref="H34 E34">
    <cfRule type="cellIs" dxfId="237" priority="93" stopIfTrue="1" operator="equal">
      <formula>"þ"</formula>
    </cfRule>
  </conditionalFormatting>
  <conditionalFormatting sqref="H34 E34">
    <cfRule type="cellIs" dxfId="236" priority="92" stopIfTrue="1" operator="equal">
      <formula>"þ"</formula>
    </cfRule>
  </conditionalFormatting>
  <conditionalFormatting sqref="G34">
    <cfRule type="cellIs" dxfId="235" priority="91" stopIfTrue="1" operator="equal">
      <formula>"þ"</formula>
    </cfRule>
  </conditionalFormatting>
  <conditionalFormatting sqref="G34">
    <cfRule type="cellIs" dxfId="234" priority="90" stopIfTrue="1" operator="equal">
      <formula>"þ"</formula>
    </cfRule>
  </conditionalFormatting>
  <conditionalFormatting sqref="L34">
    <cfRule type="cellIs" dxfId="233" priority="89" stopIfTrue="1" operator="equal">
      <formula>"þ"</formula>
    </cfRule>
  </conditionalFormatting>
  <conditionalFormatting sqref="E34">
    <cfRule type="cellIs" dxfId="232" priority="88" stopIfTrue="1" operator="equal">
      <formula>"þ"</formula>
    </cfRule>
  </conditionalFormatting>
  <conditionalFormatting sqref="E34">
    <cfRule type="cellIs" dxfId="231" priority="87" stopIfTrue="1" operator="equal">
      <formula>"þ"</formula>
    </cfRule>
  </conditionalFormatting>
  <conditionalFormatting sqref="F34">
    <cfRule type="cellIs" dxfId="230" priority="84" stopIfTrue="1" operator="equal">
      <formula>"þ"</formula>
    </cfRule>
  </conditionalFormatting>
  <conditionalFormatting sqref="F34">
    <cfRule type="cellIs" dxfId="229" priority="83" stopIfTrue="1" operator="equal">
      <formula>"þ"</formula>
    </cfRule>
  </conditionalFormatting>
  <conditionalFormatting sqref="F34">
    <cfRule type="cellIs" dxfId="228" priority="82" stopIfTrue="1" operator="equal">
      <formula>"þ"</formula>
    </cfRule>
  </conditionalFormatting>
  <conditionalFormatting sqref="F34">
    <cfRule type="cellIs" dxfId="227" priority="81" stopIfTrue="1" operator="equal">
      <formula>"þ"</formula>
    </cfRule>
  </conditionalFormatting>
  <conditionalFormatting sqref="M39">
    <cfRule type="cellIs" dxfId="226" priority="79" stopIfTrue="1" operator="equal">
      <formula>"þ"</formula>
    </cfRule>
  </conditionalFormatting>
  <conditionalFormatting sqref="M39">
    <cfRule type="cellIs" dxfId="225" priority="80" stopIfTrue="1" operator="equal">
      <formula>"þ"</formula>
    </cfRule>
  </conditionalFormatting>
  <conditionalFormatting sqref="K39">
    <cfRule type="cellIs" dxfId="224" priority="78" operator="lessThan">
      <formula>$P$1</formula>
    </cfRule>
  </conditionalFormatting>
  <conditionalFormatting sqref="H39">
    <cfRule type="cellIs" dxfId="223" priority="77" stopIfTrue="1" operator="equal">
      <formula>"þ"</formula>
    </cfRule>
  </conditionalFormatting>
  <conditionalFormatting sqref="H39">
    <cfRule type="cellIs" dxfId="222" priority="76" stopIfTrue="1" operator="equal">
      <formula>"þ"</formula>
    </cfRule>
  </conditionalFormatting>
  <conditionalFormatting sqref="G39">
    <cfRule type="cellIs" dxfId="221" priority="75" stopIfTrue="1" operator="equal">
      <formula>"þ"</formula>
    </cfRule>
  </conditionalFormatting>
  <conditionalFormatting sqref="G39">
    <cfRule type="cellIs" dxfId="220" priority="74" stopIfTrue="1" operator="equal">
      <formula>"þ"</formula>
    </cfRule>
  </conditionalFormatting>
  <conditionalFormatting sqref="E39">
    <cfRule type="cellIs" dxfId="219" priority="73" stopIfTrue="1" operator="equal">
      <formula>"þ"</formula>
    </cfRule>
  </conditionalFormatting>
  <conditionalFormatting sqref="E39">
    <cfRule type="cellIs" dxfId="218" priority="72" stopIfTrue="1" operator="equal">
      <formula>"þ"</formula>
    </cfRule>
  </conditionalFormatting>
  <conditionalFormatting sqref="F39">
    <cfRule type="cellIs" dxfId="217" priority="71" stopIfTrue="1" operator="equal">
      <formula>"þ"</formula>
    </cfRule>
  </conditionalFormatting>
  <conditionalFormatting sqref="F39">
    <cfRule type="cellIs" dxfId="216" priority="70" stopIfTrue="1" operator="equal">
      <formula>"þ"</formula>
    </cfRule>
  </conditionalFormatting>
  <conditionalFormatting sqref="F39">
    <cfRule type="cellIs" dxfId="215" priority="69" stopIfTrue="1" operator="equal">
      <formula>"þ"</formula>
    </cfRule>
  </conditionalFormatting>
  <conditionalFormatting sqref="F39">
    <cfRule type="cellIs" dxfId="214" priority="68" stopIfTrue="1" operator="equal">
      <formula>"þ"</formula>
    </cfRule>
  </conditionalFormatting>
  <conditionalFormatting sqref="F39">
    <cfRule type="cellIs" dxfId="213" priority="67" stopIfTrue="1" operator="equal">
      <formula>"þ"</formula>
    </cfRule>
  </conditionalFormatting>
  <conditionalFormatting sqref="F39">
    <cfRule type="cellIs" dxfId="212" priority="66" stopIfTrue="1" operator="equal">
      <formula>"þ"</formula>
    </cfRule>
  </conditionalFormatting>
  <conditionalFormatting sqref="L39">
    <cfRule type="cellIs" dxfId="211" priority="65" stopIfTrue="1" operator="equal">
      <formula>"þ"</formula>
    </cfRule>
  </conditionalFormatting>
  <conditionalFormatting sqref="F39">
    <cfRule type="cellIs" dxfId="210" priority="64" stopIfTrue="1" operator="equal">
      <formula>"þ"</formula>
    </cfRule>
  </conditionalFormatting>
  <conditionalFormatting sqref="F39">
    <cfRule type="cellIs" dxfId="209" priority="63" stopIfTrue="1" operator="equal">
      <formula>"þ"</formula>
    </cfRule>
  </conditionalFormatting>
  <conditionalFormatting sqref="E39">
    <cfRule type="cellIs" dxfId="208" priority="62" stopIfTrue="1" operator="equal">
      <formula>"þ"</formula>
    </cfRule>
  </conditionalFormatting>
  <conditionalFormatting sqref="E39">
    <cfRule type="cellIs" dxfId="207" priority="61" stopIfTrue="1" operator="equal">
      <formula>"þ"</formula>
    </cfRule>
  </conditionalFormatting>
  <conditionalFormatting sqref="E39">
    <cfRule type="cellIs" dxfId="206" priority="60" stopIfTrue="1" operator="equal">
      <formula>"þ"</formula>
    </cfRule>
  </conditionalFormatting>
  <conditionalFormatting sqref="E39">
    <cfRule type="cellIs" dxfId="205" priority="59" stopIfTrue="1" operator="equal">
      <formula>"þ"</formula>
    </cfRule>
  </conditionalFormatting>
  <conditionalFormatting sqref="E39">
    <cfRule type="cellIs" dxfId="204" priority="58" stopIfTrue="1" operator="equal">
      <formula>"þ"</formula>
    </cfRule>
  </conditionalFormatting>
  <conditionalFormatting sqref="E39">
    <cfRule type="cellIs" dxfId="203" priority="57" stopIfTrue="1" operator="equal">
      <formula>"þ"</formula>
    </cfRule>
  </conditionalFormatting>
  <conditionalFormatting sqref="M40">
    <cfRule type="cellIs" dxfId="202" priority="55" stopIfTrue="1" operator="equal">
      <formula>"þ"</formula>
    </cfRule>
  </conditionalFormatting>
  <conditionalFormatting sqref="M40">
    <cfRule type="cellIs" dxfId="201" priority="56" stopIfTrue="1" operator="equal">
      <formula>"þ"</formula>
    </cfRule>
  </conditionalFormatting>
  <conditionalFormatting sqref="K40">
    <cfRule type="cellIs" dxfId="200" priority="54" operator="lessThan">
      <formula>$P$1</formula>
    </cfRule>
  </conditionalFormatting>
  <conditionalFormatting sqref="H40">
    <cfRule type="cellIs" dxfId="199" priority="53" stopIfTrue="1" operator="equal">
      <formula>"þ"</formula>
    </cfRule>
  </conditionalFormatting>
  <conditionalFormatting sqref="H40">
    <cfRule type="cellIs" dxfId="198" priority="52" stopIfTrue="1" operator="equal">
      <formula>"þ"</formula>
    </cfRule>
  </conditionalFormatting>
  <conditionalFormatting sqref="G40">
    <cfRule type="cellIs" dxfId="197" priority="51" stopIfTrue="1" operator="equal">
      <formula>"þ"</formula>
    </cfRule>
  </conditionalFormatting>
  <conditionalFormatting sqref="G40">
    <cfRule type="cellIs" dxfId="196" priority="50" stopIfTrue="1" operator="equal">
      <formula>"þ"</formula>
    </cfRule>
  </conditionalFormatting>
  <conditionalFormatting sqref="E40">
    <cfRule type="cellIs" dxfId="195" priority="49" stopIfTrue="1" operator="equal">
      <formula>"þ"</formula>
    </cfRule>
  </conditionalFormatting>
  <conditionalFormatting sqref="E40">
    <cfRule type="cellIs" dxfId="194" priority="48" stopIfTrue="1" operator="equal">
      <formula>"þ"</formula>
    </cfRule>
  </conditionalFormatting>
  <conditionalFormatting sqref="F40">
    <cfRule type="cellIs" dxfId="193" priority="47" stopIfTrue="1" operator="equal">
      <formula>"þ"</formula>
    </cfRule>
  </conditionalFormatting>
  <conditionalFormatting sqref="F40">
    <cfRule type="cellIs" dxfId="192" priority="46" stopIfTrue="1" operator="equal">
      <formula>"þ"</formula>
    </cfRule>
  </conditionalFormatting>
  <conditionalFormatting sqref="F40">
    <cfRule type="cellIs" dxfId="191" priority="45" stopIfTrue="1" operator="equal">
      <formula>"þ"</formula>
    </cfRule>
  </conditionalFormatting>
  <conditionalFormatting sqref="F40">
    <cfRule type="cellIs" dxfId="190" priority="44" stopIfTrue="1" operator="equal">
      <formula>"þ"</formula>
    </cfRule>
  </conditionalFormatting>
  <conditionalFormatting sqref="F40">
    <cfRule type="cellIs" dxfId="189" priority="43" stopIfTrue="1" operator="equal">
      <formula>"þ"</formula>
    </cfRule>
  </conditionalFormatting>
  <conditionalFormatting sqref="F40">
    <cfRule type="cellIs" dxfId="188" priority="42" stopIfTrue="1" operator="equal">
      <formula>"þ"</formula>
    </cfRule>
  </conditionalFormatting>
  <conditionalFormatting sqref="L40">
    <cfRule type="cellIs" dxfId="187" priority="41" stopIfTrue="1" operator="equal">
      <formula>"þ"</formula>
    </cfRule>
  </conditionalFormatting>
  <conditionalFormatting sqref="M41">
    <cfRule type="cellIs" dxfId="186" priority="39" stopIfTrue="1" operator="equal">
      <formula>"þ"</formula>
    </cfRule>
  </conditionalFormatting>
  <conditionalFormatting sqref="M41">
    <cfRule type="cellIs" dxfId="185" priority="40" stopIfTrue="1" operator="equal">
      <formula>"þ"</formula>
    </cfRule>
  </conditionalFormatting>
  <conditionalFormatting sqref="K41">
    <cfRule type="cellIs" dxfId="184" priority="38" operator="lessThan">
      <formula>$P$1</formula>
    </cfRule>
  </conditionalFormatting>
  <conditionalFormatting sqref="H41">
    <cfRule type="cellIs" dxfId="183" priority="37" stopIfTrue="1" operator="equal">
      <formula>"þ"</formula>
    </cfRule>
  </conditionalFormatting>
  <conditionalFormatting sqref="H41">
    <cfRule type="cellIs" dxfId="182" priority="36" stopIfTrue="1" operator="equal">
      <formula>"þ"</formula>
    </cfRule>
  </conditionalFormatting>
  <conditionalFormatting sqref="G41">
    <cfRule type="cellIs" dxfId="181" priority="35" stopIfTrue="1" operator="equal">
      <formula>"þ"</formula>
    </cfRule>
  </conditionalFormatting>
  <conditionalFormatting sqref="G41">
    <cfRule type="cellIs" dxfId="180" priority="34" stopIfTrue="1" operator="equal">
      <formula>"þ"</formula>
    </cfRule>
  </conditionalFormatting>
  <conditionalFormatting sqref="E41">
    <cfRule type="cellIs" dxfId="179" priority="33" stopIfTrue="1" operator="equal">
      <formula>"þ"</formula>
    </cfRule>
  </conditionalFormatting>
  <conditionalFormatting sqref="E41">
    <cfRule type="cellIs" dxfId="178" priority="32" stopIfTrue="1" operator="equal">
      <formula>"þ"</formula>
    </cfRule>
  </conditionalFormatting>
  <conditionalFormatting sqref="F41">
    <cfRule type="cellIs" dxfId="177" priority="31" stopIfTrue="1" operator="equal">
      <formula>"þ"</formula>
    </cfRule>
  </conditionalFormatting>
  <conditionalFormatting sqref="F41">
    <cfRule type="cellIs" dxfId="176" priority="30" stopIfTrue="1" operator="equal">
      <formula>"þ"</formula>
    </cfRule>
  </conditionalFormatting>
  <conditionalFormatting sqref="F41">
    <cfRule type="cellIs" dxfId="175" priority="29" stopIfTrue="1" operator="equal">
      <formula>"þ"</formula>
    </cfRule>
  </conditionalFormatting>
  <conditionalFormatting sqref="F41">
    <cfRule type="cellIs" dxfId="174" priority="28" stopIfTrue="1" operator="equal">
      <formula>"þ"</formula>
    </cfRule>
  </conditionalFormatting>
  <conditionalFormatting sqref="F41">
    <cfRule type="cellIs" dxfId="173" priority="27" stopIfTrue="1" operator="equal">
      <formula>"þ"</formula>
    </cfRule>
  </conditionalFormatting>
  <conditionalFormatting sqref="F41">
    <cfRule type="cellIs" dxfId="172" priority="26" stopIfTrue="1" operator="equal">
      <formula>"þ"</formula>
    </cfRule>
  </conditionalFormatting>
  <conditionalFormatting sqref="L41">
    <cfRule type="cellIs" dxfId="171" priority="25" stopIfTrue="1" operator="equal">
      <formula>"þ"</formula>
    </cfRule>
  </conditionalFormatting>
  <conditionalFormatting sqref="M42">
    <cfRule type="cellIs" dxfId="170" priority="23" stopIfTrue="1" operator="equal">
      <formula>"þ"</formula>
    </cfRule>
  </conditionalFormatting>
  <conditionalFormatting sqref="M42">
    <cfRule type="cellIs" dxfId="169" priority="24" stopIfTrue="1" operator="equal">
      <formula>"þ"</formula>
    </cfRule>
  </conditionalFormatting>
  <conditionalFormatting sqref="K42">
    <cfRule type="cellIs" dxfId="168" priority="22" operator="lessThan">
      <formula>$P$1</formula>
    </cfRule>
  </conditionalFormatting>
  <conditionalFormatting sqref="H42">
    <cfRule type="cellIs" dxfId="167" priority="21" stopIfTrue="1" operator="equal">
      <formula>"þ"</formula>
    </cfRule>
  </conditionalFormatting>
  <conditionalFormatting sqref="H42">
    <cfRule type="cellIs" dxfId="166" priority="20" stopIfTrue="1" operator="equal">
      <formula>"þ"</formula>
    </cfRule>
  </conditionalFormatting>
  <conditionalFormatting sqref="G42">
    <cfRule type="cellIs" dxfId="165" priority="19" stopIfTrue="1" operator="equal">
      <formula>"þ"</formula>
    </cfRule>
  </conditionalFormatting>
  <conditionalFormatting sqref="G42">
    <cfRule type="cellIs" dxfId="164" priority="18" stopIfTrue="1" operator="equal">
      <formula>"þ"</formula>
    </cfRule>
  </conditionalFormatting>
  <conditionalFormatting sqref="E42">
    <cfRule type="cellIs" dxfId="163" priority="17" stopIfTrue="1" operator="equal">
      <formula>"þ"</formula>
    </cfRule>
  </conditionalFormatting>
  <conditionalFormatting sqref="E42">
    <cfRule type="cellIs" dxfId="162" priority="16" stopIfTrue="1" operator="equal">
      <formula>"þ"</formula>
    </cfRule>
  </conditionalFormatting>
  <conditionalFormatting sqref="F42">
    <cfRule type="cellIs" dxfId="161" priority="15" stopIfTrue="1" operator="equal">
      <formula>"þ"</formula>
    </cfRule>
  </conditionalFormatting>
  <conditionalFormatting sqref="F42">
    <cfRule type="cellIs" dxfId="160" priority="14" stopIfTrue="1" operator="equal">
      <formula>"þ"</formula>
    </cfRule>
  </conditionalFormatting>
  <conditionalFormatting sqref="F42">
    <cfRule type="cellIs" dxfId="159" priority="13" stopIfTrue="1" operator="equal">
      <formula>"þ"</formula>
    </cfRule>
  </conditionalFormatting>
  <conditionalFormatting sqref="F42">
    <cfRule type="cellIs" dxfId="158" priority="12" stopIfTrue="1" operator="equal">
      <formula>"þ"</formula>
    </cfRule>
  </conditionalFormatting>
  <conditionalFormatting sqref="F42">
    <cfRule type="cellIs" dxfId="157" priority="11" stopIfTrue="1" operator="equal">
      <formula>"þ"</formula>
    </cfRule>
  </conditionalFormatting>
  <conditionalFormatting sqref="F42">
    <cfRule type="cellIs" dxfId="156" priority="10" stopIfTrue="1" operator="equal">
      <formula>"þ"</formula>
    </cfRule>
  </conditionalFormatting>
  <conditionalFormatting sqref="L42">
    <cfRule type="cellIs" dxfId="155" priority="9" stopIfTrue="1" operator="equal">
      <formula>"þ"</formula>
    </cfRule>
  </conditionalFormatting>
  <conditionalFormatting sqref="F42">
    <cfRule type="cellIs" dxfId="154" priority="8" stopIfTrue="1" operator="equal">
      <formula>"þ"</formula>
    </cfRule>
  </conditionalFormatting>
  <conditionalFormatting sqref="F42">
    <cfRule type="cellIs" dxfId="153" priority="7" stopIfTrue="1" operator="equal">
      <formula>"þ"</formula>
    </cfRule>
  </conditionalFormatting>
  <conditionalFormatting sqref="E42">
    <cfRule type="cellIs" dxfId="152" priority="6" stopIfTrue="1" operator="equal">
      <formula>"þ"</formula>
    </cfRule>
  </conditionalFormatting>
  <conditionalFormatting sqref="E42">
    <cfRule type="cellIs" dxfId="151" priority="5" stopIfTrue="1" operator="equal">
      <formula>"þ"</formula>
    </cfRule>
  </conditionalFormatting>
  <conditionalFormatting sqref="E42">
    <cfRule type="cellIs" dxfId="150" priority="4" stopIfTrue="1" operator="equal">
      <formula>"þ"</formula>
    </cfRule>
  </conditionalFormatting>
  <conditionalFormatting sqref="E42">
    <cfRule type="cellIs" dxfId="149" priority="3" stopIfTrue="1" operator="equal">
      <formula>"þ"</formula>
    </cfRule>
  </conditionalFormatting>
  <conditionalFormatting sqref="E42">
    <cfRule type="cellIs" dxfId="148" priority="2" stopIfTrue="1" operator="equal">
      <formula>"þ"</formula>
    </cfRule>
  </conditionalFormatting>
  <conditionalFormatting sqref="E42">
    <cfRule type="cellIs" dxfId="147" priority="1" stopIfTrue="1" operator="equal">
      <formula>"þ"</formula>
    </cfRule>
  </conditionalFormatting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546AD9-DB6B-4FAF-916E-406D287EE2DA}">
  <dimension ref="A1:J36"/>
  <sheetViews>
    <sheetView showGridLines="0" workbookViewId="0">
      <pane ySplit="2" topLeftCell="A3" activePane="bottomLeft" state="frozen"/>
      <selection pane="bottomLeft" activeCell="A3" sqref="A3"/>
    </sheetView>
  </sheetViews>
  <sheetFormatPr defaultColWidth="13" defaultRowHeight="16.8" x14ac:dyDescent="0.3"/>
  <cols>
    <col min="1" max="1" width="24.8984375" style="302" bestFit="1" customWidth="1"/>
    <col min="2" max="2" width="6.19921875" style="302" bestFit="1" customWidth="1"/>
    <col min="3" max="3" width="13.59765625" style="303" bestFit="1" customWidth="1"/>
    <col min="4" max="4" width="11.296875" style="303" bestFit="1" customWidth="1"/>
    <col min="5" max="5" width="10.5" style="303" bestFit="1" customWidth="1"/>
    <col min="6" max="6" width="14.19921875" style="303" bestFit="1" customWidth="1"/>
    <col min="7" max="7" width="10.796875" style="303" bestFit="1" customWidth="1"/>
    <col min="8" max="8" width="21.296875" style="302" bestFit="1" customWidth="1"/>
    <col min="9" max="9" width="5.5" style="257" bestFit="1" customWidth="1"/>
    <col min="10" max="10" width="3.59765625" style="258" bestFit="1" customWidth="1"/>
    <col min="11" max="16384" width="13" style="257"/>
  </cols>
  <sheetData>
    <row r="1" spans="1:10" ht="23.4" thickBot="1" x14ac:dyDescent="0.45">
      <c r="A1" s="255" t="s">
        <v>214</v>
      </c>
      <c r="B1" s="256"/>
      <c r="C1" s="256"/>
      <c r="D1" s="256"/>
      <c r="E1" s="256"/>
      <c r="F1" s="256"/>
      <c r="G1" s="256"/>
      <c r="H1" s="256"/>
    </row>
    <row r="2" spans="1:10" s="260" customFormat="1" ht="17.399999999999999" thickBot="1" x14ac:dyDescent="0.35">
      <c r="A2" s="337" t="s">
        <v>75</v>
      </c>
      <c r="B2" s="338" t="s">
        <v>141</v>
      </c>
      <c r="C2" s="338" t="s">
        <v>142</v>
      </c>
      <c r="D2" s="339" t="s">
        <v>143</v>
      </c>
      <c r="E2" s="338" t="s">
        <v>144</v>
      </c>
      <c r="F2" s="338" t="s">
        <v>145</v>
      </c>
      <c r="G2" s="338" t="s">
        <v>146</v>
      </c>
      <c r="H2" s="338" t="s">
        <v>147</v>
      </c>
      <c r="I2" s="340" t="s">
        <v>148</v>
      </c>
      <c r="J2" s="259"/>
    </row>
    <row r="3" spans="1:10" s="264" customFormat="1" x14ac:dyDescent="0.3">
      <c r="A3" s="261" t="s">
        <v>215</v>
      </c>
      <c r="B3" s="262">
        <v>1</v>
      </c>
      <c r="C3" s="216" t="s">
        <v>165</v>
      </c>
      <c r="D3" s="217" t="s">
        <v>216</v>
      </c>
      <c r="E3" s="218" t="s">
        <v>153</v>
      </c>
      <c r="F3" s="219" t="s">
        <v>217</v>
      </c>
      <c r="G3" s="219" t="s">
        <v>96</v>
      </c>
      <c r="H3" s="219" t="s">
        <v>155</v>
      </c>
      <c r="I3" s="263">
        <v>203</v>
      </c>
      <c r="J3" s="258"/>
    </row>
    <row r="4" spans="1:10" s="264" customFormat="1" x14ac:dyDescent="0.3">
      <c r="A4" s="261" t="s">
        <v>218</v>
      </c>
      <c r="B4" s="265">
        <v>1</v>
      </c>
      <c r="C4" s="266" t="s">
        <v>161</v>
      </c>
      <c r="D4" s="267" t="s">
        <v>179</v>
      </c>
      <c r="E4" s="268" t="s">
        <v>153</v>
      </c>
      <c r="F4" s="269" t="s">
        <v>219</v>
      </c>
      <c r="G4" s="269" t="s">
        <v>170</v>
      </c>
      <c r="H4" s="269" t="s">
        <v>220</v>
      </c>
      <c r="I4" s="270" t="s">
        <v>221</v>
      </c>
      <c r="J4" s="258"/>
    </row>
    <row r="5" spans="1:10" s="264" customFormat="1" x14ac:dyDescent="0.3">
      <c r="A5" s="261" t="s">
        <v>222</v>
      </c>
      <c r="B5" s="262">
        <v>1</v>
      </c>
      <c r="C5" s="216" t="s">
        <v>223</v>
      </c>
      <c r="D5" s="217" t="s">
        <v>157</v>
      </c>
      <c r="E5" s="218" t="s">
        <v>153</v>
      </c>
      <c r="F5" s="219" t="s">
        <v>162</v>
      </c>
      <c r="G5" s="219" t="s">
        <v>224</v>
      </c>
      <c r="H5" s="219" t="s">
        <v>155</v>
      </c>
      <c r="I5" s="220">
        <v>208</v>
      </c>
      <c r="J5" s="258"/>
    </row>
    <row r="6" spans="1:10" s="264" customFormat="1" x14ac:dyDescent="0.3">
      <c r="A6" s="261" t="s">
        <v>225</v>
      </c>
      <c r="B6" s="265">
        <v>1</v>
      </c>
      <c r="C6" s="271" t="s">
        <v>223</v>
      </c>
      <c r="D6" s="267" t="s">
        <v>157</v>
      </c>
      <c r="E6" s="272" t="s">
        <v>153</v>
      </c>
      <c r="F6" s="273" t="s">
        <v>219</v>
      </c>
      <c r="G6" s="273" t="s">
        <v>170</v>
      </c>
      <c r="H6" s="273" t="s">
        <v>155</v>
      </c>
      <c r="I6" s="274" t="s">
        <v>226</v>
      </c>
      <c r="J6" s="258"/>
    </row>
    <row r="7" spans="1:10" s="264" customFormat="1" x14ac:dyDescent="0.3">
      <c r="A7" s="261" t="s">
        <v>119</v>
      </c>
      <c r="B7" s="262">
        <v>1</v>
      </c>
      <c r="C7" s="223" t="s">
        <v>151</v>
      </c>
      <c r="D7" s="217" t="s">
        <v>157</v>
      </c>
      <c r="E7" s="219" t="s">
        <v>153</v>
      </c>
      <c r="F7" s="219" t="s">
        <v>227</v>
      </c>
      <c r="G7" s="219" t="s">
        <v>96</v>
      </c>
      <c r="H7" s="219" t="s">
        <v>155</v>
      </c>
      <c r="I7" s="220">
        <v>219</v>
      </c>
      <c r="J7" s="258"/>
    </row>
    <row r="8" spans="1:10" s="264" customFormat="1" x14ac:dyDescent="0.3">
      <c r="A8" s="261" t="s">
        <v>228</v>
      </c>
      <c r="B8" s="265">
        <v>1</v>
      </c>
      <c r="C8" s="271" t="s">
        <v>175</v>
      </c>
      <c r="D8" s="217" t="s">
        <v>176</v>
      </c>
      <c r="E8" s="272" t="s">
        <v>153</v>
      </c>
      <c r="F8" s="273" t="s">
        <v>229</v>
      </c>
      <c r="G8" s="273" t="s">
        <v>170</v>
      </c>
      <c r="H8" s="273" t="s">
        <v>155</v>
      </c>
      <c r="I8" s="275">
        <v>220</v>
      </c>
      <c r="J8" s="258"/>
    </row>
    <row r="9" spans="1:10" s="264" customFormat="1" x14ac:dyDescent="0.3">
      <c r="A9" s="261" t="s">
        <v>230</v>
      </c>
      <c r="B9" s="265">
        <v>1</v>
      </c>
      <c r="C9" s="266" t="s">
        <v>165</v>
      </c>
      <c r="D9" s="268" t="s">
        <v>216</v>
      </c>
      <c r="E9" s="268" t="s">
        <v>153</v>
      </c>
      <c r="F9" s="269" t="s">
        <v>166</v>
      </c>
      <c r="G9" s="269" t="s">
        <v>96</v>
      </c>
      <c r="H9" s="269" t="s">
        <v>155</v>
      </c>
      <c r="I9" s="276">
        <v>225</v>
      </c>
      <c r="J9" s="258"/>
    </row>
    <row r="10" spans="1:10" s="264" customFormat="1" x14ac:dyDescent="0.3">
      <c r="A10" s="261" t="s">
        <v>231</v>
      </c>
      <c r="B10" s="265">
        <v>1</v>
      </c>
      <c r="C10" s="266" t="s">
        <v>232</v>
      </c>
      <c r="D10" s="268" t="s">
        <v>216</v>
      </c>
      <c r="E10" s="268" t="s">
        <v>153</v>
      </c>
      <c r="F10" s="269" t="s">
        <v>219</v>
      </c>
      <c r="G10" s="269" t="s">
        <v>95</v>
      </c>
      <c r="H10" s="269" t="s">
        <v>155</v>
      </c>
      <c r="I10" s="220">
        <v>241</v>
      </c>
      <c r="J10" s="258"/>
    </row>
    <row r="11" spans="1:10" s="264" customFormat="1" x14ac:dyDescent="0.3">
      <c r="A11" s="261" t="s">
        <v>233</v>
      </c>
      <c r="B11" s="265">
        <v>1</v>
      </c>
      <c r="C11" s="277" t="s">
        <v>223</v>
      </c>
      <c r="D11" s="217" t="s">
        <v>157</v>
      </c>
      <c r="E11" s="278" t="s">
        <v>153</v>
      </c>
      <c r="F11" s="219" t="s">
        <v>219</v>
      </c>
      <c r="G11" s="278" t="s">
        <v>234</v>
      </c>
      <c r="H11" s="219" t="s">
        <v>155</v>
      </c>
      <c r="I11" s="220">
        <v>244</v>
      </c>
      <c r="J11" s="258"/>
    </row>
    <row r="12" spans="1:10" s="264" customFormat="1" x14ac:dyDescent="0.3">
      <c r="A12" s="261" t="s">
        <v>235</v>
      </c>
      <c r="B12" s="265">
        <v>1</v>
      </c>
      <c r="C12" s="216" t="s">
        <v>223</v>
      </c>
      <c r="D12" s="267" t="s">
        <v>157</v>
      </c>
      <c r="E12" s="272" t="s">
        <v>153</v>
      </c>
      <c r="F12" s="273" t="s">
        <v>162</v>
      </c>
      <c r="G12" s="219" t="s">
        <v>96</v>
      </c>
      <c r="H12" s="219" t="s">
        <v>155</v>
      </c>
      <c r="I12" s="275">
        <v>269</v>
      </c>
      <c r="J12" s="258"/>
    </row>
    <row r="13" spans="1:10" s="264" customFormat="1" x14ac:dyDescent="0.3">
      <c r="A13" s="261" t="s">
        <v>236</v>
      </c>
      <c r="B13" s="265">
        <v>1</v>
      </c>
      <c r="C13" s="266" t="s">
        <v>178</v>
      </c>
      <c r="D13" s="268" t="s">
        <v>237</v>
      </c>
      <c r="E13" s="279" t="s">
        <v>153</v>
      </c>
      <c r="F13" s="219" t="s">
        <v>162</v>
      </c>
      <c r="G13" s="273" t="s">
        <v>97</v>
      </c>
      <c r="H13" s="273" t="s">
        <v>238</v>
      </c>
      <c r="I13" s="220">
        <v>71</v>
      </c>
      <c r="J13" s="258"/>
    </row>
    <row r="14" spans="1:10" s="264" customFormat="1" x14ac:dyDescent="0.3">
      <c r="A14" s="280" t="s">
        <v>239</v>
      </c>
      <c r="B14" s="281">
        <v>1</v>
      </c>
      <c r="C14" s="282" t="s">
        <v>232</v>
      </c>
      <c r="D14" s="283" t="s">
        <v>157</v>
      </c>
      <c r="E14" s="283" t="s">
        <v>153</v>
      </c>
      <c r="F14" s="284" t="s">
        <v>162</v>
      </c>
      <c r="G14" s="284" t="s">
        <v>240</v>
      </c>
      <c r="H14" s="284" t="s">
        <v>155</v>
      </c>
      <c r="I14" s="230">
        <v>297</v>
      </c>
      <c r="J14" s="258"/>
    </row>
    <row r="15" spans="1:10" s="264" customFormat="1" x14ac:dyDescent="0.3">
      <c r="A15" s="285" t="s">
        <v>241</v>
      </c>
      <c r="B15" s="286">
        <v>2</v>
      </c>
      <c r="C15" s="271" t="s">
        <v>223</v>
      </c>
      <c r="D15" s="267" t="s">
        <v>173</v>
      </c>
      <c r="E15" s="272" t="s">
        <v>153</v>
      </c>
      <c r="F15" s="269" t="s">
        <v>166</v>
      </c>
      <c r="G15" s="273" t="s">
        <v>242</v>
      </c>
      <c r="H15" s="273" t="s">
        <v>155</v>
      </c>
      <c r="I15" s="275">
        <v>206</v>
      </c>
      <c r="J15" s="258"/>
    </row>
    <row r="16" spans="1:10" s="264" customFormat="1" x14ac:dyDescent="0.3">
      <c r="A16" s="285" t="s">
        <v>243</v>
      </c>
      <c r="B16" s="286">
        <v>2</v>
      </c>
      <c r="C16" s="271" t="s">
        <v>223</v>
      </c>
      <c r="D16" s="267" t="s">
        <v>179</v>
      </c>
      <c r="E16" s="272" t="s">
        <v>153</v>
      </c>
      <c r="F16" s="273" t="s">
        <v>162</v>
      </c>
      <c r="G16" s="273" t="s">
        <v>244</v>
      </c>
      <c r="H16" s="273" t="s">
        <v>155</v>
      </c>
      <c r="I16" s="275">
        <v>211</v>
      </c>
      <c r="J16" s="258"/>
    </row>
    <row r="17" spans="1:10" s="264" customFormat="1" x14ac:dyDescent="0.3">
      <c r="A17" s="285" t="s">
        <v>245</v>
      </c>
      <c r="B17" s="286">
        <v>2</v>
      </c>
      <c r="C17" s="216" t="s">
        <v>172</v>
      </c>
      <c r="D17" s="217" t="s">
        <v>246</v>
      </c>
      <c r="E17" s="218" t="s">
        <v>153</v>
      </c>
      <c r="F17" s="219" t="s">
        <v>219</v>
      </c>
      <c r="G17" s="219" t="s">
        <v>95</v>
      </c>
      <c r="H17" s="219" t="s">
        <v>155</v>
      </c>
      <c r="I17" s="220">
        <v>216</v>
      </c>
      <c r="J17" s="258"/>
    </row>
    <row r="18" spans="1:10" s="264" customFormat="1" x14ac:dyDescent="0.3">
      <c r="A18" s="285" t="s">
        <v>247</v>
      </c>
      <c r="B18" s="286">
        <v>2</v>
      </c>
      <c r="C18" s="271" t="s">
        <v>223</v>
      </c>
      <c r="D18" s="267" t="s">
        <v>157</v>
      </c>
      <c r="E18" s="272" t="s">
        <v>153</v>
      </c>
      <c r="F18" s="273" t="s">
        <v>219</v>
      </c>
      <c r="G18" s="273" t="s">
        <v>248</v>
      </c>
      <c r="H18" s="273" t="s">
        <v>155</v>
      </c>
      <c r="I18" s="275">
        <v>217</v>
      </c>
      <c r="J18" s="258"/>
    </row>
    <row r="19" spans="1:10" s="264" customFormat="1" x14ac:dyDescent="0.3">
      <c r="A19" s="285" t="s">
        <v>249</v>
      </c>
      <c r="B19" s="286">
        <v>2</v>
      </c>
      <c r="C19" s="271" t="s">
        <v>223</v>
      </c>
      <c r="D19" s="267" t="s">
        <v>179</v>
      </c>
      <c r="E19" s="272" t="s">
        <v>153</v>
      </c>
      <c r="F19" s="219" t="s">
        <v>154</v>
      </c>
      <c r="G19" s="273" t="s">
        <v>94</v>
      </c>
      <c r="H19" s="273" t="s">
        <v>155</v>
      </c>
      <c r="I19" s="220">
        <v>229</v>
      </c>
      <c r="J19" s="258"/>
    </row>
    <row r="20" spans="1:10" s="264" customFormat="1" x14ac:dyDescent="0.3">
      <c r="A20" s="285" t="s">
        <v>250</v>
      </c>
      <c r="B20" s="286">
        <v>2</v>
      </c>
      <c r="C20" s="271" t="s">
        <v>223</v>
      </c>
      <c r="D20" s="267" t="s">
        <v>176</v>
      </c>
      <c r="E20" s="272" t="s">
        <v>153</v>
      </c>
      <c r="F20" s="273" t="s">
        <v>219</v>
      </c>
      <c r="G20" s="273" t="s">
        <v>244</v>
      </c>
      <c r="H20" s="273" t="s">
        <v>155</v>
      </c>
      <c r="I20" s="275">
        <v>235</v>
      </c>
      <c r="J20" s="258"/>
    </row>
    <row r="21" spans="1:10" s="264" customFormat="1" x14ac:dyDescent="0.3">
      <c r="A21" s="285" t="s">
        <v>251</v>
      </c>
      <c r="B21" s="286">
        <v>2</v>
      </c>
      <c r="C21" s="271" t="s">
        <v>223</v>
      </c>
      <c r="D21" s="267" t="s">
        <v>179</v>
      </c>
      <c r="E21" s="267" t="s">
        <v>153</v>
      </c>
      <c r="F21" s="273" t="s">
        <v>219</v>
      </c>
      <c r="G21" s="273" t="s">
        <v>252</v>
      </c>
      <c r="H21" s="273" t="s">
        <v>155</v>
      </c>
      <c r="I21" s="275">
        <v>235</v>
      </c>
      <c r="J21" s="258"/>
    </row>
    <row r="22" spans="1:10" s="264" customFormat="1" x14ac:dyDescent="0.3">
      <c r="A22" s="287" t="s">
        <v>253</v>
      </c>
      <c r="B22" s="288">
        <v>2</v>
      </c>
      <c r="C22" s="289" t="s">
        <v>223</v>
      </c>
      <c r="D22" s="290" t="s">
        <v>157</v>
      </c>
      <c r="E22" s="291" t="s">
        <v>153</v>
      </c>
      <c r="F22" s="292" t="s">
        <v>219</v>
      </c>
      <c r="G22" s="292" t="s">
        <v>170</v>
      </c>
      <c r="H22" s="292" t="s">
        <v>254</v>
      </c>
      <c r="I22" s="293">
        <v>158</v>
      </c>
      <c r="J22" s="258"/>
    </row>
    <row r="23" spans="1:10" s="264" customFormat="1" x14ac:dyDescent="0.3">
      <c r="A23" s="285" t="s">
        <v>255</v>
      </c>
      <c r="B23" s="286">
        <v>2</v>
      </c>
      <c r="C23" s="266" t="s">
        <v>223</v>
      </c>
      <c r="D23" s="267" t="s">
        <v>157</v>
      </c>
      <c r="E23" s="268" t="s">
        <v>153</v>
      </c>
      <c r="F23" s="273" t="s">
        <v>219</v>
      </c>
      <c r="G23" s="269" t="s">
        <v>234</v>
      </c>
      <c r="H23" s="269" t="s">
        <v>155</v>
      </c>
      <c r="I23" s="220">
        <v>244</v>
      </c>
      <c r="J23" s="258"/>
    </row>
    <row r="24" spans="1:10" s="264" customFormat="1" x14ac:dyDescent="0.3">
      <c r="A24" s="285" t="s">
        <v>256</v>
      </c>
      <c r="B24" s="286">
        <v>2</v>
      </c>
      <c r="C24" s="216" t="s">
        <v>161</v>
      </c>
      <c r="D24" s="217" t="s">
        <v>216</v>
      </c>
      <c r="E24" s="219" t="s">
        <v>153</v>
      </c>
      <c r="F24" s="219" t="s">
        <v>219</v>
      </c>
      <c r="G24" s="219" t="s">
        <v>94</v>
      </c>
      <c r="H24" s="219" t="s">
        <v>155</v>
      </c>
      <c r="I24" s="220">
        <v>274</v>
      </c>
      <c r="J24" s="258"/>
    </row>
    <row r="25" spans="1:10" s="264" customFormat="1" x14ac:dyDescent="0.3">
      <c r="A25" s="285" t="s">
        <v>257</v>
      </c>
      <c r="B25" s="286">
        <v>2</v>
      </c>
      <c r="C25" s="271" t="s">
        <v>223</v>
      </c>
      <c r="D25" s="267" t="s">
        <v>157</v>
      </c>
      <c r="E25" s="272" t="s">
        <v>153</v>
      </c>
      <c r="F25" s="219" t="s">
        <v>166</v>
      </c>
      <c r="G25" s="219" t="s">
        <v>96</v>
      </c>
      <c r="H25" s="219" t="s">
        <v>155</v>
      </c>
      <c r="I25" s="220">
        <v>282</v>
      </c>
      <c r="J25" s="258"/>
    </row>
    <row r="26" spans="1:10" s="264" customFormat="1" x14ac:dyDescent="0.3">
      <c r="A26" s="285" t="s">
        <v>258</v>
      </c>
      <c r="B26" s="286">
        <v>2</v>
      </c>
      <c r="C26" s="271" t="s">
        <v>178</v>
      </c>
      <c r="D26" s="217" t="s">
        <v>176</v>
      </c>
      <c r="E26" s="273" t="s">
        <v>259</v>
      </c>
      <c r="F26" s="219" t="s">
        <v>162</v>
      </c>
      <c r="G26" s="273" t="s">
        <v>248</v>
      </c>
      <c r="H26" s="273" t="s">
        <v>155</v>
      </c>
      <c r="I26" s="275">
        <v>289</v>
      </c>
      <c r="J26" s="258"/>
    </row>
    <row r="27" spans="1:10" s="264" customFormat="1" x14ac:dyDescent="0.3">
      <c r="A27" s="294" t="s">
        <v>260</v>
      </c>
      <c r="B27" s="295">
        <v>2</v>
      </c>
      <c r="C27" s="282" t="s">
        <v>178</v>
      </c>
      <c r="D27" s="283" t="s">
        <v>237</v>
      </c>
      <c r="E27" s="296" t="s">
        <v>153</v>
      </c>
      <c r="F27" s="229" t="s">
        <v>162</v>
      </c>
      <c r="G27" s="297" t="s">
        <v>97</v>
      </c>
      <c r="H27" s="297" t="s">
        <v>238</v>
      </c>
      <c r="I27" s="230">
        <v>71</v>
      </c>
      <c r="J27" s="258"/>
    </row>
    <row r="28" spans="1:10" s="264" customFormat="1" x14ac:dyDescent="0.3">
      <c r="A28" s="285" t="s">
        <v>261</v>
      </c>
      <c r="B28" s="286">
        <v>3</v>
      </c>
      <c r="C28" s="271" t="s">
        <v>165</v>
      </c>
      <c r="D28" s="267" t="s">
        <v>179</v>
      </c>
      <c r="E28" s="272" t="s">
        <v>153</v>
      </c>
      <c r="F28" s="219" t="s">
        <v>6</v>
      </c>
      <c r="G28" s="273" t="s">
        <v>96</v>
      </c>
      <c r="H28" s="273" t="s">
        <v>155</v>
      </c>
      <c r="I28" s="275">
        <v>215</v>
      </c>
      <c r="J28" s="258"/>
    </row>
    <row r="29" spans="1:10" s="264" customFormat="1" x14ac:dyDescent="0.3">
      <c r="A29" s="285" t="s">
        <v>262</v>
      </c>
      <c r="B29" s="286">
        <v>3</v>
      </c>
      <c r="C29" s="271" t="s">
        <v>223</v>
      </c>
      <c r="D29" s="267" t="s">
        <v>216</v>
      </c>
      <c r="E29" s="273" t="s">
        <v>153</v>
      </c>
      <c r="F29" s="219" t="s">
        <v>219</v>
      </c>
      <c r="G29" s="273" t="s">
        <v>96</v>
      </c>
      <c r="H29" s="273" t="s">
        <v>155</v>
      </c>
      <c r="I29" s="298">
        <v>217</v>
      </c>
      <c r="J29" s="258"/>
    </row>
    <row r="30" spans="1:10" s="264" customFormat="1" x14ac:dyDescent="0.3">
      <c r="A30" s="285" t="s">
        <v>263</v>
      </c>
      <c r="B30" s="286">
        <v>3</v>
      </c>
      <c r="C30" s="271" t="s">
        <v>223</v>
      </c>
      <c r="D30" s="267" t="s">
        <v>179</v>
      </c>
      <c r="E30" s="273" t="s">
        <v>153</v>
      </c>
      <c r="F30" s="273" t="s">
        <v>166</v>
      </c>
      <c r="G30" s="273" t="s">
        <v>97</v>
      </c>
      <c r="H30" s="273" t="s">
        <v>155</v>
      </c>
      <c r="I30" s="275">
        <v>238</v>
      </c>
      <c r="J30" s="258"/>
    </row>
    <row r="31" spans="1:10" s="264" customFormat="1" x14ac:dyDescent="0.3">
      <c r="A31" s="285" t="s">
        <v>264</v>
      </c>
      <c r="B31" s="286">
        <v>3</v>
      </c>
      <c r="C31" s="266" t="s">
        <v>223</v>
      </c>
      <c r="D31" s="267" t="s">
        <v>157</v>
      </c>
      <c r="E31" s="268" t="s">
        <v>153</v>
      </c>
      <c r="F31" s="273" t="s">
        <v>219</v>
      </c>
      <c r="G31" s="269" t="s">
        <v>234</v>
      </c>
      <c r="H31" s="269" t="s">
        <v>155</v>
      </c>
      <c r="I31" s="220">
        <v>244</v>
      </c>
      <c r="J31" s="258"/>
    </row>
    <row r="32" spans="1:10" s="264" customFormat="1" x14ac:dyDescent="0.3">
      <c r="A32" s="285" t="s">
        <v>265</v>
      </c>
      <c r="B32" s="286">
        <v>3</v>
      </c>
      <c r="C32" s="216" t="s">
        <v>223</v>
      </c>
      <c r="D32" s="267" t="s">
        <v>179</v>
      </c>
      <c r="E32" s="272" t="s">
        <v>153</v>
      </c>
      <c r="F32" s="273" t="s">
        <v>162</v>
      </c>
      <c r="G32" s="273" t="s">
        <v>96</v>
      </c>
      <c r="H32" s="273" t="s">
        <v>155</v>
      </c>
      <c r="I32" s="220">
        <v>269</v>
      </c>
      <c r="J32" s="258"/>
    </row>
    <row r="33" spans="1:10" s="264" customFormat="1" x14ac:dyDescent="0.3">
      <c r="A33" s="285" t="s">
        <v>266</v>
      </c>
      <c r="B33" s="286">
        <v>3</v>
      </c>
      <c r="C33" s="271" t="s">
        <v>223</v>
      </c>
      <c r="D33" s="267" t="s">
        <v>216</v>
      </c>
      <c r="E33" s="272" t="s">
        <v>153</v>
      </c>
      <c r="F33" s="219" t="s">
        <v>158</v>
      </c>
      <c r="G33" s="273" t="s">
        <v>96</v>
      </c>
      <c r="H33" s="273" t="s">
        <v>155</v>
      </c>
      <c r="I33" s="220">
        <v>281</v>
      </c>
      <c r="J33" s="258"/>
    </row>
    <row r="34" spans="1:10" s="264" customFormat="1" x14ac:dyDescent="0.3">
      <c r="A34" s="285" t="s">
        <v>267</v>
      </c>
      <c r="B34" s="286">
        <v>3</v>
      </c>
      <c r="C34" s="266" t="s">
        <v>178</v>
      </c>
      <c r="D34" s="268" t="s">
        <v>237</v>
      </c>
      <c r="E34" s="279" t="s">
        <v>153</v>
      </c>
      <c r="F34" s="219" t="s">
        <v>162</v>
      </c>
      <c r="G34" s="273" t="s">
        <v>97</v>
      </c>
      <c r="H34" s="273" t="s">
        <v>238</v>
      </c>
      <c r="I34" s="220">
        <v>71</v>
      </c>
      <c r="J34" s="258"/>
    </row>
    <row r="35" spans="1:10" s="264" customFormat="1" x14ac:dyDescent="0.3">
      <c r="A35" s="294" t="s">
        <v>268</v>
      </c>
      <c r="B35" s="295">
        <v>3</v>
      </c>
      <c r="C35" s="299" t="s">
        <v>223</v>
      </c>
      <c r="D35" s="300" t="s">
        <v>157</v>
      </c>
      <c r="E35" s="301" t="s">
        <v>153</v>
      </c>
      <c r="F35" s="229" t="s">
        <v>219</v>
      </c>
      <c r="G35" s="229" t="s">
        <v>248</v>
      </c>
      <c r="H35" s="229" t="s">
        <v>155</v>
      </c>
      <c r="I35" s="230">
        <v>298</v>
      </c>
      <c r="J35" s="258"/>
    </row>
    <row r="36" spans="1:10" s="302" customFormat="1" x14ac:dyDescent="0.3">
      <c r="C36" s="303"/>
      <c r="D36" s="303"/>
      <c r="E36" s="303"/>
      <c r="F36" s="303"/>
      <c r="G36" s="303"/>
      <c r="I36" s="257"/>
      <c r="J36" s="258"/>
    </row>
  </sheetData>
  <printOptions gridLinesSet="0"/>
  <pageMargins left="0.62" right="0.33" top="0.5" bottom="0.63" header="0.5" footer="0.5"/>
  <pageSetup orientation="portrait" horizontalDpi="120" verticalDpi="144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13BF7A-A69C-4B86-9B3E-808E3262A750}">
  <dimension ref="A1:J298"/>
  <sheetViews>
    <sheetView showGridLines="0" zoomScaleNormal="100" workbookViewId="0">
      <pane ySplit="2" topLeftCell="A3" activePane="bottomLeft" state="frozen"/>
      <selection pane="bottomLeft" activeCell="A3" sqref="A3"/>
    </sheetView>
  </sheetViews>
  <sheetFormatPr defaultColWidth="13" defaultRowHeight="15.6" x14ac:dyDescent="0.3"/>
  <cols>
    <col min="1" max="1" width="30.19921875" style="306" bestFit="1" customWidth="1"/>
    <col min="2" max="2" width="6.19921875" style="306" bestFit="1" customWidth="1"/>
    <col min="3" max="3" width="9.09765625" style="306" bestFit="1" customWidth="1"/>
    <col min="4" max="4" width="13.59765625" style="307" bestFit="1" customWidth="1"/>
    <col min="5" max="5" width="15.69921875" style="307" bestFit="1" customWidth="1"/>
    <col min="6" max="6" width="10.5" style="307" bestFit="1" customWidth="1"/>
    <col min="7" max="8" width="13.19921875" style="307" bestFit="1" customWidth="1"/>
    <col min="9" max="9" width="23.296875" style="306" bestFit="1" customWidth="1"/>
    <col min="10" max="10" width="5.5" style="305" bestFit="1" customWidth="1"/>
    <col min="11" max="16384" width="13" style="305"/>
  </cols>
  <sheetData>
    <row r="1" spans="1:10" ht="23.4" thickBot="1" x14ac:dyDescent="0.45">
      <c r="A1" s="336" t="s">
        <v>597</v>
      </c>
      <c r="B1" s="335"/>
      <c r="C1" s="335"/>
      <c r="D1" s="335"/>
      <c r="E1" s="335"/>
      <c r="F1" s="335"/>
      <c r="G1" s="335"/>
      <c r="H1" s="335"/>
      <c r="I1" s="335"/>
    </row>
    <row r="2" spans="1:10" s="329" customFormat="1" ht="16.8" x14ac:dyDescent="0.3">
      <c r="A2" s="334" t="s">
        <v>75</v>
      </c>
      <c r="B2" s="332" t="s">
        <v>141</v>
      </c>
      <c r="C2" s="332" t="s">
        <v>596</v>
      </c>
      <c r="D2" s="332" t="s">
        <v>142</v>
      </c>
      <c r="E2" s="333" t="s">
        <v>143</v>
      </c>
      <c r="F2" s="333" t="s">
        <v>144</v>
      </c>
      <c r="G2" s="332" t="s">
        <v>145</v>
      </c>
      <c r="H2" s="332" t="s">
        <v>146</v>
      </c>
      <c r="I2" s="331" t="s">
        <v>147</v>
      </c>
      <c r="J2" s="330" t="s">
        <v>148</v>
      </c>
    </row>
    <row r="3" spans="1:10" ht="16.8" x14ac:dyDescent="0.3">
      <c r="A3" s="214" t="s">
        <v>585</v>
      </c>
      <c r="B3" s="308">
        <v>0</v>
      </c>
      <c r="C3" s="308"/>
      <c r="D3" s="223" t="s">
        <v>232</v>
      </c>
      <c r="E3" s="217" t="s">
        <v>176</v>
      </c>
      <c r="F3" s="218" t="s">
        <v>153</v>
      </c>
      <c r="G3" s="219" t="s">
        <v>219</v>
      </c>
      <c r="H3" s="219" t="s">
        <v>281</v>
      </c>
      <c r="I3" s="219" t="s">
        <v>155</v>
      </c>
      <c r="J3" s="220">
        <v>272</v>
      </c>
    </row>
    <row r="4" spans="1:10" ht="16.8" x14ac:dyDescent="0.3">
      <c r="A4" s="214" t="s">
        <v>594</v>
      </c>
      <c r="B4" s="308">
        <v>0</v>
      </c>
      <c r="C4" s="308"/>
      <c r="D4" s="216" t="s">
        <v>178</v>
      </c>
      <c r="E4" s="217" t="s">
        <v>157</v>
      </c>
      <c r="F4" s="218" t="s">
        <v>153</v>
      </c>
      <c r="G4" s="219" t="s">
        <v>162</v>
      </c>
      <c r="H4" s="219" t="s">
        <v>170</v>
      </c>
      <c r="I4" s="219" t="s">
        <v>155</v>
      </c>
      <c r="J4" s="220">
        <v>215</v>
      </c>
    </row>
    <row r="5" spans="1:10" ht="16.8" x14ac:dyDescent="0.3">
      <c r="A5" s="214" t="s">
        <v>583</v>
      </c>
      <c r="B5" s="308">
        <v>0</v>
      </c>
      <c r="C5" s="308"/>
      <c r="D5" s="216" t="s">
        <v>178</v>
      </c>
      <c r="E5" s="217" t="s">
        <v>157</v>
      </c>
      <c r="F5" s="218" t="s">
        <v>153</v>
      </c>
      <c r="G5" s="219" t="s">
        <v>272</v>
      </c>
      <c r="H5" s="219" t="s">
        <v>97</v>
      </c>
      <c r="I5" s="219" t="s">
        <v>277</v>
      </c>
      <c r="J5" s="220">
        <v>128</v>
      </c>
    </row>
    <row r="6" spans="1:10" ht="16.8" x14ac:dyDescent="0.3">
      <c r="A6" s="214" t="s">
        <v>592</v>
      </c>
      <c r="B6" s="308">
        <v>0</v>
      </c>
      <c r="C6" s="308"/>
      <c r="D6" s="216" t="s">
        <v>175</v>
      </c>
      <c r="E6" s="217" t="s">
        <v>157</v>
      </c>
      <c r="F6" s="218" t="s">
        <v>153</v>
      </c>
      <c r="G6" s="219" t="s">
        <v>162</v>
      </c>
      <c r="H6" s="219" t="s">
        <v>170</v>
      </c>
      <c r="I6" s="219" t="s">
        <v>155</v>
      </c>
      <c r="J6" s="220">
        <v>219</v>
      </c>
    </row>
    <row r="7" spans="1:10" ht="16.8" x14ac:dyDescent="0.3">
      <c r="A7" s="214" t="s">
        <v>128</v>
      </c>
      <c r="B7" s="308">
        <v>0</v>
      </c>
      <c r="C7" s="308"/>
      <c r="D7" s="216" t="s">
        <v>175</v>
      </c>
      <c r="E7" s="217" t="s">
        <v>157</v>
      </c>
      <c r="F7" s="218" t="s">
        <v>153</v>
      </c>
      <c r="G7" s="219" t="s">
        <v>219</v>
      </c>
      <c r="H7" s="219" t="s">
        <v>281</v>
      </c>
      <c r="I7" s="219" t="s">
        <v>155</v>
      </c>
      <c r="J7" s="263">
        <v>238</v>
      </c>
    </row>
    <row r="8" spans="1:10" ht="16.8" x14ac:dyDescent="0.3">
      <c r="A8" s="214" t="s">
        <v>590</v>
      </c>
      <c r="B8" s="308">
        <v>0</v>
      </c>
      <c r="C8" s="308"/>
      <c r="D8" s="216" t="s">
        <v>172</v>
      </c>
      <c r="E8" s="217" t="s">
        <v>246</v>
      </c>
      <c r="F8" s="218" t="s">
        <v>153</v>
      </c>
      <c r="G8" s="219" t="s">
        <v>219</v>
      </c>
      <c r="H8" s="219" t="s">
        <v>95</v>
      </c>
      <c r="I8" s="219" t="s">
        <v>155</v>
      </c>
      <c r="J8" s="220">
        <v>248</v>
      </c>
    </row>
    <row r="9" spans="1:10" ht="16.8" x14ac:dyDescent="0.3">
      <c r="A9" s="214" t="s">
        <v>591</v>
      </c>
      <c r="B9" s="308">
        <v>0</v>
      </c>
      <c r="C9" s="308"/>
      <c r="D9" s="277" t="s">
        <v>223</v>
      </c>
      <c r="E9" s="217" t="s">
        <v>157</v>
      </c>
      <c r="F9" s="278" t="s">
        <v>153</v>
      </c>
      <c r="G9" s="219" t="s">
        <v>219</v>
      </c>
      <c r="H9" s="278" t="s">
        <v>234</v>
      </c>
      <c r="I9" s="219" t="s">
        <v>155</v>
      </c>
      <c r="J9" s="220">
        <v>244</v>
      </c>
    </row>
    <row r="10" spans="1:10" ht="16.8" x14ac:dyDescent="0.3">
      <c r="A10" s="214" t="s">
        <v>587</v>
      </c>
      <c r="B10" s="308">
        <v>0</v>
      </c>
      <c r="C10" s="308"/>
      <c r="D10" s="223" t="s">
        <v>223</v>
      </c>
      <c r="E10" s="217" t="s">
        <v>216</v>
      </c>
      <c r="F10" s="218" t="s">
        <v>273</v>
      </c>
      <c r="G10" s="219" t="s">
        <v>219</v>
      </c>
      <c r="H10" s="219" t="s">
        <v>240</v>
      </c>
      <c r="I10" s="219" t="s">
        <v>278</v>
      </c>
      <c r="J10" s="220">
        <v>101</v>
      </c>
    </row>
    <row r="11" spans="1:10" ht="16.8" x14ac:dyDescent="0.3">
      <c r="A11" s="327" t="s">
        <v>595</v>
      </c>
      <c r="B11" s="308">
        <v>0</v>
      </c>
      <c r="C11" s="308"/>
      <c r="D11" s="326" t="s">
        <v>161</v>
      </c>
      <c r="E11" s="322" t="s">
        <v>157</v>
      </c>
      <c r="F11" s="278" t="s">
        <v>153</v>
      </c>
      <c r="G11" s="278" t="s">
        <v>162</v>
      </c>
      <c r="H11" s="278" t="s">
        <v>95</v>
      </c>
      <c r="I11" s="278" t="s">
        <v>186</v>
      </c>
      <c r="J11" s="220">
        <v>9</v>
      </c>
    </row>
    <row r="12" spans="1:10" ht="16.8" x14ac:dyDescent="0.3">
      <c r="A12" s="214" t="s">
        <v>169</v>
      </c>
      <c r="B12" s="308">
        <v>0</v>
      </c>
      <c r="C12" s="308"/>
      <c r="D12" s="216" t="s">
        <v>161</v>
      </c>
      <c r="E12" s="217" t="s">
        <v>157</v>
      </c>
      <c r="F12" s="218" t="s">
        <v>153</v>
      </c>
      <c r="G12" s="219" t="s">
        <v>158</v>
      </c>
      <c r="H12" s="219" t="s">
        <v>170</v>
      </c>
      <c r="I12" s="219" t="s">
        <v>155</v>
      </c>
      <c r="J12" s="220">
        <v>253</v>
      </c>
    </row>
    <row r="13" spans="1:10" ht="16.8" x14ac:dyDescent="0.3">
      <c r="A13" s="214" t="s">
        <v>589</v>
      </c>
      <c r="B13" s="308">
        <v>0</v>
      </c>
      <c r="C13" s="308"/>
      <c r="D13" s="223" t="s">
        <v>161</v>
      </c>
      <c r="E13" s="217" t="s">
        <v>152</v>
      </c>
      <c r="F13" s="218" t="s">
        <v>153</v>
      </c>
      <c r="G13" s="219" t="s">
        <v>166</v>
      </c>
      <c r="H13" s="219" t="s">
        <v>95</v>
      </c>
      <c r="I13" s="219" t="s">
        <v>155</v>
      </c>
      <c r="J13" s="220">
        <v>253</v>
      </c>
    </row>
    <row r="14" spans="1:10" ht="16.8" x14ac:dyDescent="0.3">
      <c r="A14" s="214" t="s">
        <v>588</v>
      </c>
      <c r="B14" s="308">
        <v>0</v>
      </c>
      <c r="C14" s="308"/>
      <c r="D14" s="326" t="s">
        <v>161</v>
      </c>
      <c r="E14" s="322" t="s">
        <v>157</v>
      </c>
      <c r="F14" s="278" t="s">
        <v>153</v>
      </c>
      <c r="G14" s="278" t="s">
        <v>162</v>
      </c>
      <c r="H14" s="278" t="s">
        <v>96</v>
      </c>
      <c r="I14" s="278" t="s">
        <v>278</v>
      </c>
      <c r="J14" s="276">
        <v>100</v>
      </c>
    </row>
    <row r="15" spans="1:10" ht="16.8" x14ac:dyDescent="0.3">
      <c r="A15" s="214" t="s">
        <v>584</v>
      </c>
      <c r="B15" s="308">
        <v>0</v>
      </c>
      <c r="C15" s="308"/>
      <c r="D15" s="277" t="s">
        <v>161</v>
      </c>
      <c r="E15" s="217" t="s">
        <v>157</v>
      </c>
      <c r="F15" s="278" t="s">
        <v>153</v>
      </c>
      <c r="G15" s="278" t="s">
        <v>162</v>
      </c>
      <c r="H15" s="278" t="s">
        <v>283</v>
      </c>
      <c r="I15" s="278" t="s">
        <v>278</v>
      </c>
      <c r="J15" s="220">
        <v>103</v>
      </c>
    </row>
    <row r="16" spans="1:10" ht="16.8" x14ac:dyDescent="0.3">
      <c r="A16" s="214" t="s">
        <v>582</v>
      </c>
      <c r="B16" s="308">
        <v>0</v>
      </c>
      <c r="C16" s="308"/>
      <c r="D16" s="216" t="s">
        <v>161</v>
      </c>
      <c r="E16" s="217" t="s">
        <v>216</v>
      </c>
      <c r="F16" s="218" t="s">
        <v>153</v>
      </c>
      <c r="G16" s="219" t="s">
        <v>219</v>
      </c>
      <c r="H16" s="219" t="s">
        <v>281</v>
      </c>
      <c r="I16" s="219" t="s">
        <v>155</v>
      </c>
      <c r="J16" s="220">
        <v>298</v>
      </c>
    </row>
    <row r="17" spans="1:10" ht="16.8" x14ac:dyDescent="0.3">
      <c r="A17" s="214" t="s">
        <v>593</v>
      </c>
      <c r="B17" s="308">
        <v>0</v>
      </c>
      <c r="C17" s="308"/>
      <c r="D17" s="216" t="s">
        <v>151</v>
      </c>
      <c r="E17" s="217" t="s">
        <v>157</v>
      </c>
      <c r="F17" s="218" t="s">
        <v>153</v>
      </c>
      <c r="G17" s="219" t="s">
        <v>219</v>
      </c>
      <c r="H17" s="219" t="s">
        <v>170</v>
      </c>
      <c r="I17" s="219" t="s">
        <v>155</v>
      </c>
      <c r="J17" s="220">
        <v>216</v>
      </c>
    </row>
    <row r="18" spans="1:10" ht="16.8" x14ac:dyDescent="0.3">
      <c r="A18" s="214" t="s">
        <v>119</v>
      </c>
      <c r="B18" s="308">
        <v>0</v>
      </c>
      <c r="C18" s="308"/>
      <c r="D18" s="223" t="s">
        <v>151</v>
      </c>
      <c r="E18" s="217" t="s">
        <v>157</v>
      </c>
      <c r="F18" s="219" t="s">
        <v>153</v>
      </c>
      <c r="G18" s="219" t="s">
        <v>227</v>
      </c>
      <c r="H18" s="219" t="s">
        <v>96</v>
      </c>
      <c r="I18" s="219" t="s">
        <v>155</v>
      </c>
      <c r="J18" s="220">
        <v>219</v>
      </c>
    </row>
    <row r="19" spans="1:10" ht="16.8" x14ac:dyDescent="0.3">
      <c r="A19" s="214" t="s">
        <v>586</v>
      </c>
      <c r="B19" s="308">
        <v>0</v>
      </c>
      <c r="C19" s="308"/>
      <c r="D19" s="216" t="s">
        <v>151</v>
      </c>
      <c r="E19" s="217" t="s">
        <v>157</v>
      </c>
      <c r="F19" s="218" t="s">
        <v>153</v>
      </c>
      <c r="G19" s="219" t="s">
        <v>158</v>
      </c>
      <c r="H19" s="219" t="s">
        <v>170</v>
      </c>
      <c r="I19" s="219" t="s">
        <v>155</v>
      </c>
      <c r="J19" s="220">
        <v>267</v>
      </c>
    </row>
    <row r="20" spans="1:10" ht="16.8" x14ac:dyDescent="0.3">
      <c r="A20" s="312" t="s">
        <v>150</v>
      </c>
      <c r="B20" s="309">
        <v>0</v>
      </c>
      <c r="C20" s="309"/>
      <c r="D20" s="311" t="s">
        <v>151</v>
      </c>
      <c r="E20" s="300" t="s">
        <v>152</v>
      </c>
      <c r="F20" s="310" t="s">
        <v>153</v>
      </c>
      <c r="G20" s="229" t="s">
        <v>154</v>
      </c>
      <c r="H20" s="229" t="s">
        <v>95</v>
      </c>
      <c r="I20" s="229" t="s">
        <v>155</v>
      </c>
      <c r="J20" s="230">
        <v>269</v>
      </c>
    </row>
    <row r="21" spans="1:10" ht="16.8" x14ac:dyDescent="0.3">
      <c r="A21" s="214" t="s">
        <v>575</v>
      </c>
      <c r="B21" s="308">
        <v>1</v>
      </c>
      <c r="C21" s="308"/>
      <c r="D21" s="216" t="s">
        <v>232</v>
      </c>
      <c r="E21" s="217" t="s">
        <v>574</v>
      </c>
      <c r="F21" s="218" t="s">
        <v>153</v>
      </c>
      <c r="G21" s="219" t="s">
        <v>219</v>
      </c>
      <c r="H21" s="219" t="s">
        <v>242</v>
      </c>
      <c r="I21" s="219" t="s">
        <v>295</v>
      </c>
      <c r="J21" s="220">
        <v>83</v>
      </c>
    </row>
    <row r="22" spans="1:10" ht="16.8" x14ac:dyDescent="0.3">
      <c r="A22" s="214" t="s">
        <v>562</v>
      </c>
      <c r="B22" s="308">
        <v>1</v>
      </c>
      <c r="C22" s="308"/>
      <c r="D22" s="216" t="s">
        <v>232</v>
      </c>
      <c r="E22" s="217" t="s">
        <v>157</v>
      </c>
      <c r="F22" s="218" t="s">
        <v>153</v>
      </c>
      <c r="G22" s="219" t="s">
        <v>219</v>
      </c>
      <c r="H22" s="219" t="s">
        <v>240</v>
      </c>
      <c r="I22" s="219" t="s">
        <v>155</v>
      </c>
      <c r="J22" s="220">
        <v>226</v>
      </c>
    </row>
    <row r="23" spans="1:10" ht="16.8" x14ac:dyDescent="0.3">
      <c r="A23" s="214" t="s">
        <v>561</v>
      </c>
      <c r="B23" s="308">
        <v>1</v>
      </c>
      <c r="C23" s="308"/>
      <c r="D23" s="216" t="s">
        <v>232</v>
      </c>
      <c r="E23" s="217" t="s">
        <v>157</v>
      </c>
      <c r="F23" s="218" t="s">
        <v>153</v>
      </c>
      <c r="G23" s="219" t="s">
        <v>154</v>
      </c>
      <c r="H23" s="219" t="s">
        <v>96</v>
      </c>
      <c r="I23" s="219" t="s">
        <v>155</v>
      </c>
      <c r="J23" s="263">
        <v>227</v>
      </c>
    </row>
    <row r="24" spans="1:10" ht="16.8" x14ac:dyDescent="0.3">
      <c r="A24" s="214" t="s">
        <v>231</v>
      </c>
      <c r="B24" s="308">
        <v>1</v>
      </c>
      <c r="C24" s="308"/>
      <c r="D24" s="277" t="s">
        <v>232</v>
      </c>
      <c r="E24" s="322" t="s">
        <v>216</v>
      </c>
      <c r="F24" s="278" t="s">
        <v>153</v>
      </c>
      <c r="G24" s="278" t="s">
        <v>219</v>
      </c>
      <c r="H24" s="278" t="s">
        <v>95</v>
      </c>
      <c r="I24" s="219" t="s">
        <v>155</v>
      </c>
      <c r="J24" s="220">
        <v>241</v>
      </c>
    </row>
    <row r="25" spans="1:10" ht="16.8" x14ac:dyDescent="0.3">
      <c r="A25" s="327" t="s">
        <v>550</v>
      </c>
      <c r="B25" s="308">
        <v>1</v>
      </c>
      <c r="C25" s="308"/>
      <c r="D25" s="216" t="s">
        <v>232</v>
      </c>
      <c r="E25" s="217" t="s">
        <v>179</v>
      </c>
      <c r="F25" s="218" t="s">
        <v>153</v>
      </c>
      <c r="G25" s="219" t="s">
        <v>219</v>
      </c>
      <c r="H25" s="278" t="s">
        <v>95</v>
      </c>
      <c r="I25" s="278" t="s">
        <v>186</v>
      </c>
      <c r="J25" s="220">
        <v>126</v>
      </c>
    </row>
    <row r="26" spans="1:10" ht="16.8" x14ac:dyDescent="0.3">
      <c r="A26" s="327" t="s">
        <v>546</v>
      </c>
      <c r="B26" s="308">
        <v>1</v>
      </c>
      <c r="C26" s="308"/>
      <c r="D26" s="216" t="s">
        <v>232</v>
      </c>
      <c r="E26" s="322" t="s">
        <v>157</v>
      </c>
      <c r="F26" s="278" t="s">
        <v>153</v>
      </c>
      <c r="G26" s="219" t="s">
        <v>154</v>
      </c>
      <c r="H26" s="219" t="s">
        <v>96</v>
      </c>
      <c r="I26" s="219" t="s">
        <v>186</v>
      </c>
      <c r="J26" s="328">
        <v>148</v>
      </c>
    </row>
    <row r="27" spans="1:10" ht="16.8" x14ac:dyDescent="0.3">
      <c r="A27" s="214" t="s">
        <v>539</v>
      </c>
      <c r="B27" s="308">
        <v>1</v>
      </c>
      <c r="C27" s="308"/>
      <c r="D27" s="216" t="s">
        <v>232</v>
      </c>
      <c r="E27" s="217" t="s">
        <v>176</v>
      </c>
      <c r="F27" s="218" t="s">
        <v>153</v>
      </c>
      <c r="G27" s="219" t="s">
        <v>219</v>
      </c>
      <c r="H27" s="219" t="s">
        <v>96</v>
      </c>
      <c r="I27" s="219" t="s">
        <v>155</v>
      </c>
      <c r="J27" s="263">
        <v>266</v>
      </c>
    </row>
    <row r="28" spans="1:10" ht="16.8" x14ac:dyDescent="0.3">
      <c r="A28" s="214" t="s">
        <v>538</v>
      </c>
      <c r="B28" s="308">
        <v>1</v>
      </c>
      <c r="C28" s="308"/>
      <c r="D28" s="216" t="s">
        <v>232</v>
      </c>
      <c r="E28" s="217" t="s">
        <v>157</v>
      </c>
      <c r="F28" s="218" t="s">
        <v>153</v>
      </c>
      <c r="G28" s="219" t="s">
        <v>162</v>
      </c>
      <c r="H28" s="219" t="s">
        <v>95</v>
      </c>
      <c r="I28" s="219" t="s">
        <v>155</v>
      </c>
      <c r="J28" s="220">
        <v>271</v>
      </c>
    </row>
    <row r="29" spans="1:10" ht="16.8" x14ac:dyDescent="0.3">
      <c r="A29" s="214" t="s">
        <v>537</v>
      </c>
      <c r="B29" s="308">
        <v>1</v>
      </c>
      <c r="C29" s="308"/>
      <c r="D29" s="216" t="s">
        <v>232</v>
      </c>
      <c r="E29" s="217" t="s">
        <v>216</v>
      </c>
      <c r="F29" s="218" t="s">
        <v>153</v>
      </c>
      <c r="G29" s="219" t="s">
        <v>219</v>
      </c>
      <c r="H29" s="219" t="s">
        <v>95</v>
      </c>
      <c r="I29" s="219" t="s">
        <v>279</v>
      </c>
      <c r="J29" s="220">
        <v>104</v>
      </c>
    </row>
    <row r="30" spans="1:10" ht="16.8" x14ac:dyDescent="0.3">
      <c r="A30" s="214" t="s">
        <v>536</v>
      </c>
      <c r="B30" s="308">
        <v>1</v>
      </c>
      <c r="C30" s="308"/>
      <c r="D30" s="216" t="s">
        <v>232</v>
      </c>
      <c r="E30" s="217" t="s">
        <v>216</v>
      </c>
      <c r="F30" s="218" t="s">
        <v>153</v>
      </c>
      <c r="G30" s="219" t="s">
        <v>219</v>
      </c>
      <c r="H30" s="219" t="s">
        <v>170</v>
      </c>
      <c r="I30" s="219" t="s">
        <v>276</v>
      </c>
      <c r="J30" s="220">
        <v>177</v>
      </c>
    </row>
    <row r="31" spans="1:10" ht="16.8" x14ac:dyDescent="0.3">
      <c r="A31" s="214" t="s">
        <v>534</v>
      </c>
      <c r="B31" s="308">
        <v>1</v>
      </c>
      <c r="C31" s="308"/>
      <c r="D31" s="216" t="s">
        <v>232</v>
      </c>
      <c r="E31" s="217" t="s">
        <v>216</v>
      </c>
      <c r="F31" s="218" t="s">
        <v>153</v>
      </c>
      <c r="G31" s="219" t="s">
        <v>219</v>
      </c>
      <c r="H31" s="219" t="s">
        <v>97</v>
      </c>
      <c r="I31" s="219" t="s">
        <v>155</v>
      </c>
      <c r="J31" s="220">
        <v>274</v>
      </c>
    </row>
    <row r="32" spans="1:10" ht="16.8" x14ac:dyDescent="0.3">
      <c r="A32" s="214" t="s">
        <v>533</v>
      </c>
      <c r="B32" s="308">
        <v>1</v>
      </c>
      <c r="C32" s="308"/>
      <c r="D32" s="216" t="s">
        <v>232</v>
      </c>
      <c r="E32" s="217" t="s">
        <v>179</v>
      </c>
      <c r="F32" s="218" t="s">
        <v>153</v>
      </c>
      <c r="G32" s="219" t="s">
        <v>219</v>
      </c>
      <c r="H32" s="219" t="s">
        <v>96</v>
      </c>
      <c r="I32" s="219" t="s">
        <v>155</v>
      </c>
      <c r="J32" s="263">
        <v>278</v>
      </c>
    </row>
    <row r="33" spans="1:10" ht="16.8" x14ac:dyDescent="0.3">
      <c r="A33" s="214" t="s">
        <v>524</v>
      </c>
      <c r="B33" s="308">
        <v>1</v>
      </c>
      <c r="C33" s="308"/>
      <c r="D33" s="216" t="s">
        <v>232</v>
      </c>
      <c r="E33" s="217" t="s">
        <v>179</v>
      </c>
      <c r="F33" s="218" t="s">
        <v>153</v>
      </c>
      <c r="G33" s="219" t="s">
        <v>219</v>
      </c>
      <c r="H33" s="219" t="s">
        <v>240</v>
      </c>
      <c r="I33" s="219" t="s">
        <v>278</v>
      </c>
      <c r="J33" s="220">
        <v>106</v>
      </c>
    </row>
    <row r="34" spans="1:10" ht="16.8" x14ac:dyDescent="0.3">
      <c r="A34" s="214" t="s">
        <v>572</v>
      </c>
      <c r="B34" s="308">
        <v>1</v>
      </c>
      <c r="C34" s="308"/>
      <c r="D34" s="319" t="s">
        <v>178</v>
      </c>
      <c r="E34" s="318" t="s">
        <v>216</v>
      </c>
      <c r="F34" s="218" t="s">
        <v>259</v>
      </c>
      <c r="G34" s="317" t="s">
        <v>162</v>
      </c>
      <c r="H34" s="317" t="s">
        <v>97</v>
      </c>
      <c r="I34" s="219" t="s">
        <v>271</v>
      </c>
      <c r="J34" s="313">
        <v>91</v>
      </c>
    </row>
    <row r="35" spans="1:10" ht="16.8" x14ac:dyDescent="0.3">
      <c r="A35" s="214" t="s">
        <v>560</v>
      </c>
      <c r="B35" s="308">
        <v>1</v>
      </c>
      <c r="C35" s="308"/>
      <c r="D35" s="216" t="s">
        <v>178</v>
      </c>
      <c r="E35" s="217" t="s">
        <v>152</v>
      </c>
      <c r="F35" s="218" t="s">
        <v>281</v>
      </c>
      <c r="G35" s="219" t="s">
        <v>219</v>
      </c>
      <c r="H35" s="219" t="s">
        <v>242</v>
      </c>
      <c r="I35" s="219" t="s">
        <v>278</v>
      </c>
      <c r="J35" s="220">
        <v>93</v>
      </c>
    </row>
    <row r="36" spans="1:10" ht="16.8" x14ac:dyDescent="0.3">
      <c r="A36" s="214" t="s">
        <v>555</v>
      </c>
      <c r="B36" s="308">
        <v>1</v>
      </c>
      <c r="C36" s="308"/>
      <c r="D36" s="216" t="s">
        <v>178</v>
      </c>
      <c r="E36" s="217" t="s">
        <v>157</v>
      </c>
      <c r="F36" s="218" t="s">
        <v>273</v>
      </c>
      <c r="G36" s="219" t="s">
        <v>162</v>
      </c>
      <c r="H36" s="219" t="s">
        <v>240</v>
      </c>
      <c r="I36" s="219" t="s">
        <v>254</v>
      </c>
      <c r="J36" s="220">
        <v>151</v>
      </c>
    </row>
    <row r="37" spans="1:10" ht="16.8" x14ac:dyDescent="0.3">
      <c r="A37" s="214" t="s">
        <v>553</v>
      </c>
      <c r="B37" s="308">
        <v>1</v>
      </c>
      <c r="C37" s="308"/>
      <c r="D37" s="216" t="s">
        <v>178</v>
      </c>
      <c r="E37" s="217" t="s">
        <v>216</v>
      </c>
      <c r="F37" s="218" t="s">
        <v>153</v>
      </c>
      <c r="G37" s="219" t="s">
        <v>162</v>
      </c>
      <c r="H37" s="219" t="s">
        <v>97</v>
      </c>
      <c r="I37" s="219" t="s">
        <v>271</v>
      </c>
      <c r="J37" s="220">
        <v>100</v>
      </c>
    </row>
    <row r="38" spans="1:10" ht="16.8" x14ac:dyDescent="0.3">
      <c r="A38" s="214" t="s">
        <v>551</v>
      </c>
      <c r="B38" s="308">
        <v>1</v>
      </c>
      <c r="C38" s="308"/>
      <c r="D38" s="216" t="s">
        <v>178</v>
      </c>
      <c r="E38" s="217" t="s">
        <v>157</v>
      </c>
      <c r="F38" s="218" t="s">
        <v>153</v>
      </c>
      <c r="G38" s="219" t="s">
        <v>219</v>
      </c>
      <c r="H38" s="219" t="s">
        <v>170</v>
      </c>
      <c r="I38" s="219" t="s">
        <v>290</v>
      </c>
      <c r="J38" s="220">
        <v>115</v>
      </c>
    </row>
    <row r="39" spans="1:10" ht="16.8" x14ac:dyDescent="0.3">
      <c r="A39" s="214" t="s">
        <v>544</v>
      </c>
      <c r="B39" s="308">
        <v>1</v>
      </c>
      <c r="C39" s="308" t="s">
        <v>245</v>
      </c>
      <c r="D39" s="216" t="s">
        <v>178</v>
      </c>
      <c r="E39" s="217" t="s">
        <v>157</v>
      </c>
      <c r="F39" s="218" t="s">
        <v>153</v>
      </c>
      <c r="G39" s="219" t="s">
        <v>543</v>
      </c>
      <c r="H39" s="219" t="s">
        <v>96</v>
      </c>
      <c r="I39" s="219" t="s">
        <v>155</v>
      </c>
      <c r="J39" s="220">
        <v>258</v>
      </c>
    </row>
    <row r="40" spans="1:10" ht="16.8" x14ac:dyDescent="0.3">
      <c r="A40" s="214" t="s">
        <v>525</v>
      </c>
      <c r="B40" s="308">
        <v>1</v>
      </c>
      <c r="C40" s="308"/>
      <c r="D40" s="216" t="s">
        <v>178</v>
      </c>
      <c r="E40" s="217" t="s">
        <v>176</v>
      </c>
      <c r="F40" s="218" t="s">
        <v>259</v>
      </c>
      <c r="G40" s="219" t="s">
        <v>162</v>
      </c>
      <c r="H40" s="219" t="s">
        <v>97</v>
      </c>
      <c r="I40" s="219" t="s">
        <v>155</v>
      </c>
      <c r="J40" s="315">
        <v>285</v>
      </c>
    </row>
    <row r="41" spans="1:10" ht="16.8" x14ac:dyDescent="0.3">
      <c r="A41" s="214" t="s">
        <v>236</v>
      </c>
      <c r="B41" s="308">
        <v>1</v>
      </c>
      <c r="C41" s="308"/>
      <c r="D41" s="216" t="s">
        <v>178</v>
      </c>
      <c r="E41" s="217" t="s">
        <v>176</v>
      </c>
      <c r="F41" s="218" t="s">
        <v>259</v>
      </c>
      <c r="G41" s="219" t="s">
        <v>162</v>
      </c>
      <c r="H41" s="219" t="s">
        <v>97</v>
      </c>
      <c r="I41" s="219" t="s">
        <v>238</v>
      </c>
      <c r="J41" s="315">
        <v>71</v>
      </c>
    </row>
    <row r="42" spans="1:10" ht="16.8" x14ac:dyDescent="0.3">
      <c r="A42" s="214" t="s">
        <v>521</v>
      </c>
      <c r="B42" s="308">
        <v>1</v>
      </c>
      <c r="C42" s="308"/>
      <c r="D42" s="216" t="s">
        <v>178</v>
      </c>
      <c r="E42" s="217" t="s">
        <v>157</v>
      </c>
      <c r="F42" s="218" t="s">
        <v>153</v>
      </c>
      <c r="G42" s="219" t="s">
        <v>219</v>
      </c>
      <c r="H42" s="219" t="s">
        <v>248</v>
      </c>
      <c r="I42" s="219" t="s">
        <v>276</v>
      </c>
      <c r="J42" s="220">
        <v>186</v>
      </c>
    </row>
    <row r="43" spans="1:10" ht="16.8" x14ac:dyDescent="0.3">
      <c r="A43" s="214" t="s">
        <v>174</v>
      </c>
      <c r="B43" s="308">
        <v>1</v>
      </c>
      <c r="C43" s="308"/>
      <c r="D43" s="216" t="s">
        <v>175</v>
      </c>
      <c r="E43" s="217" t="s">
        <v>176</v>
      </c>
      <c r="F43" s="218" t="s">
        <v>153</v>
      </c>
      <c r="G43" s="219" t="s">
        <v>154</v>
      </c>
      <c r="H43" s="219" t="s">
        <v>95</v>
      </c>
      <c r="I43" s="219" t="s">
        <v>155</v>
      </c>
      <c r="J43" s="220">
        <v>212</v>
      </c>
    </row>
    <row r="44" spans="1:10" ht="16.8" x14ac:dyDescent="0.3">
      <c r="A44" s="214" t="s">
        <v>568</v>
      </c>
      <c r="B44" s="308">
        <v>1</v>
      </c>
      <c r="C44" s="308"/>
      <c r="D44" s="216" t="s">
        <v>175</v>
      </c>
      <c r="E44" s="217" t="s">
        <v>216</v>
      </c>
      <c r="F44" s="218" t="s">
        <v>153</v>
      </c>
      <c r="G44" s="219" t="s">
        <v>284</v>
      </c>
      <c r="H44" s="219" t="s">
        <v>95</v>
      </c>
      <c r="I44" s="219" t="s">
        <v>155</v>
      </c>
      <c r="J44" s="220">
        <v>218</v>
      </c>
    </row>
    <row r="45" spans="1:10" ht="16.8" x14ac:dyDescent="0.3">
      <c r="A45" s="214" t="s">
        <v>567</v>
      </c>
      <c r="B45" s="308">
        <v>1</v>
      </c>
      <c r="C45" s="308"/>
      <c r="D45" s="216" t="s">
        <v>175</v>
      </c>
      <c r="E45" s="217" t="s">
        <v>216</v>
      </c>
      <c r="F45" s="218" t="s">
        <v>153</v>
      </c>
      <c r="G45" s="219" t="s">
        <v>227</v>
      </c>
      <c r="H45" s="219" t="s">
        <v>95</v>
      </c>
      <c r="I45" s="219" t="s">
        <v>155</v>
      </c>
      <c r="J45" s="220">
        <v>218</v>
      </c>
    </row>
    <row r="46" spans="1:10" ht="16.8" x14ac:dyDescent="0.3">
      <c r="A46" s="214" t="s">
        <v>566</v>
      </c>
      <c r="B46" s="308">
        <v>1</v>
      </c>
      <c r="C46" s="308"/>
      <c r="D46" s="216" t="s">
        <v>175</v>
      </c>
      <c r="E46" s="217" t="s">
        <v>216</v>
      </c>
      <c r="F46" s="218" t="s">
        <v>153</v>
      </c>
      <c r="G46" s="219" t="s">
        <v>227</v>
      </c>
      <c r="H46" s="219" t="s">
        <v>95</v>
      </c>
      <c r="I46" s="219" t="s">
        <v>271</v>
      </c>
      <c r="J46" s="220">
        <v>92</v>
      </c>
    </row>
    <row r="47" spans="1:10" ht="16.8" x14ac:dyDescent="0.3">
      <c r="A47" s="214" t="s">
        <v>228</v>
      </c>
      <c r="B47" s="308">
        <v>1</v>
      </c>
      <c r="C47" s="308"/>
      <c r="D47" s="216" t="s">
        <v>175</v>
      </c>
      <c r="E47" s="217" t="s">
        <v>176</v>
      </c>
      <c r="F47" s="218" t="s">
        <v>153</v>
      </c>
      <c r="G47" s="219" t="s">
        <v>227</v>
      </c>
      <c r="H47" s="219" t="s">
        <v>96</v>
      </c>
      <c r="I47" s="219" t="s">
        <v>155</v>
      </c>
      <c r="J47" s="220">
        <v>220</v>
      </c>
    </row>
    <row r="48" spans="1:10" ht="16.8" x14ac:dyDescent="0.3">
      <c r="A48" s="214" t="s">
        <v>565</v>
      </c>
      <c r="B48" s="308">
        <v>1</v>
      </c>
      <c r="C48" s="308"/>
      <c r="D48" s="216" t="s">
        <v>175</v>
      </c>
      <c r="E48" s="217" t="s">
        <v>157</v>
      </c>
      <c r="F48" s="218" t="s">
        <v>153</v>
      </c>
      <c r="G48" s="219" t="s">
        <v>162</v>
      </c>
      <c r="H48" s="219" t="s">
        <v>163</v>
      </c>
      <c r="I48" s="219" t="s">
        <v>291</v>
      </c>
      <c r="J48" s="220">
        <v>66</v>
      </c>
    </row>
    <row r="49" spans="1:10" ht="16.8" x14ac:dyDescent="0.3">
      <c r="A49" s="214" t="s">
        <v>558</v>
      </c>
      <c r="B49" s="308">
        <v>1</v>
      </c>
      <c r="C49" s="308"/>
      <c r="D49" s="216" t="s">
        <v>175</v>
      </c>
      <c r="E49" s="217" t="s">
        <v>299</v>
      </c>
      <c r="F49" s="218" t="s">
        <v>282</v>
      </c>
      <c r="G49" s="219" t="s">
        <v>154</v>
      </c>
      <c r="H49" s="219" t="s">
        <v>283</v>
      </c>
      <c r="I49" s="219" t="s">
        <v>254</v>
      </c>
      <c r="J49" s="313">
        <v>150</v>
      </c>
    </row>
    <row r="50" spans="1:10" ht="16.8" x14ac:dyDescent="0.3">
      <c r="A50" s="214" t="s">
        <v>556</v>
      </c>
      <c r="B50" s="308">
        <v>1</v>
      </c>
      <c r="C50" s="308"/>
      <c r="D50" s="216" t="s">
        <v>175</v>
      </c>
      <c r="E50" s="217" t="s">
        <v>157</v>
      </c>
      <c r="F50" s="218" t="s">
        <v>153</v>
      </c>
      <c r="G50" s="219" t="s">
        <v>154</v>
      </c>
      <c r="H50" s="219" t="s">
        <v>97</v>
      </c>
      <c r="I50" s="219" t="s">
        <v>274</v>
      </c>
      <c r="J50" s="220">
        <v>100</v>
      </c>
    </row>
    <row r="51" spans="1:10" ht="16.8" x14ac:dyDescent="0.3">
      <c r="A51" s="214" t="s">
        <v>542</v>
      </c>
      <c r="B51" s="308">
        <v>1</v>
      </c>
      <c r="C51" s="308"/>
      <c r="D51" s="216" t="s">
        <v>175</v>
      </c>
      <c r="E51" s="217" t="s">
        <v>541</v>
      </c>
      <c r="F51" s="218" t="s">
        <v>259</v>
      </c>
      <c r="G51" s="219" t="s">
        <v>154</v>
      </c>
      <c r="H51" s="219" t="s">
        <v>170</v>
      </c>
      <c r="I51" s="219" t="s">
        <v>276</v>
      </c>
      <c r="J51" s="220">
        <v>171</v>
      </c>
    </row>
    <row r="52" spans="1:10" ht="16.8" x14ac:dyDescent="0.3">
      <c r="A52" s="214" t="s">
        <v>215</v>
      </c>
      <c r="B52" s="308">
        <v>1</v>
      </c>
      <c r="C52" s="308"/>
      <c r="D52" s="216" t="s">
        <v>165</v>
      </c>
      <c r="E52" s="217" t="s">
        <v>216</v>
      </c>
      <c r="F52" s="218" t="s">
        <v>153</v>
      </c>
      <c r="G52" s="219" t="s">
        <v>217</v>
      </c>
      <c r="H52" s="219" t="s">
        <v>96</v>
      </c>
      <c r="I52" s="219" t="s">
        <v>155</v>
      </c>
      <c r="J52" s="263">
        <v>203</v>
      </c>
    </row>
    <row r="53" spans="1:10" ht="16.8" x14ac:dyDescent="0.3">
      <c r="A53" s="214" t="s">
        <v>578</v>
      </c>
      <c r="B53" s="308">
        <v>1</v>
      </c>
      <c r="C53" s="308"/>
      <c r="D53" s="216" t="s">
        <v>165</v>
      </c>
      <c r="E53" s="217" t="s">
        <v>216</v>
      </c>
      <c r="F53" s="218" t="s">
        <v>153</v>
      </c>
      <c r="G53" s="219" t="s">
        <v>217</v>
      </c>
      <c r="H53" s="219" t="s">
        <v>96</v>
      </c>
      <c r="I53" s="219" t="s">
        <v>155</v>
      </c>
      <c r="J53" s="263">
        <v>205</v>
      </c>
    </row>
    <row r="54" spans="1:10" ht="16.8" x14ac:dyDescent="0.3">
      <c r="A54" s="214" t="s">
        <v>573</v>
      </c>
      <c r="B54" s="308">
        <v>1</v>
      </c>
      <c r="C54" s="308"/>
      <c r="D54" s="216" t="s">
        <v>165</v>
      </c>
      <c r="E54" s="217" t="s">
        <v>173</v>
      </c>
      <c r="F54" s="218" t="s">
        <v>153</v>
      </c>
      <c r="G54" s="219" t="s">
        <v>162</v>
      </c>
      <c r="H54" s="219" t="s">
        <v>283</v>
      </c>
      <c r="I54" s="219" t="s">
        <v>155</v>
      </c>
      <c r="J54" s="220">
        <v>211</v>
      </c>
    </row>
    <row r="55" spans="1:10" ht="16.8" x14ac:dyDescent="0.3">
      <c r="A55" s="214" t="s">
        <v>230</v>
      </c>
      <c r="B55" s="308">
        <v>1</v>
      </c>
      <c r="C55" s="308"/>
      <c r="D55" s="216" t="s">
        <v>165</v>
      </c>
      <c r="E55" s="217" t="s">
        <v>216</v>
      </c>
      <c r="F55" s="218" t="s">
        <v>153</v>
      </c>
      <c r="G55" s="219" t="s">
        <v>166</v>
      </c>
      <c r="H55" s="219" t="s">
        <v>96</v>
      </c>
      <c r="I55" s="219" t="s">
        <v>155</v>
      </c>
      <c r="J55" s="220">
        <v>225</v>
      </c>
    </row>
    <row r="56" spans="1:10" ht="16.8" x14ac:dyDescent="0.3">
      <c r="A56" s="214" t="s">
        <v>554</v>
      </c>
      <c r="B56" s="308">
        <v>1</v>
      </c>
      <c r="C56" s="308"/>
      <c r="D56" s="216" t="s">
        <v>165</v>
      </c>
      <c r="E56" s="217" t="s">
        <v>216</v>
      </c>
      <c r="F56" s="218" t="s">
        <v>153</v>
      </c>
      <c r="G56" s="219" t="s">
        <v>162</v>
      </c>
      <c r="H56" s="219" t="s">
        <v>283</v>
      </c>
      <c r="I56" s="219" t="s">
        <v>278</v>
      </c>
      <c r="J56" s="220">
        <v>97</v>
      </c>
    </row>
    <row r="57" spans="1:10" ht="16.8" x14ac:dyDescent="0.3">
      <c r="A57" s="214" t="s">
        <v>552</v>
      </c>
      <c r="B57" s="308">
        <v>1</v>
      </c>
      <c r="C57" s="308"/>
      <c r="D57" s="216" t="s">
        <v>165</v>
      </c>
      <c r="E57" s="217" t="s">
        <v>216</v>
      </c>
      <c r="F57" s="218" t="s">
        <v>153</v>
      </c>
      <c r="G57" s="219" t="s">
        <v>166</v>
      </c>
      <c r="H57" s="219" t="s">
        <v>97</v>
      </c>
      <c r="I57" s="219" t="s">
        <v>277</v>
      </c>
      <c r="J57" s="220">
        <v>122</v>
      </c>
    </row>
    <row r="58" spans="1:10" ht="16.8" x14ac:dyDescent="0.3">
      <c r="A58" s="214" t="s">
        <v>535</v>
      </c>
      <c r="B58" s="308">
        <v>1</v>
      </c>
      <c r="C58" s="308"/>
      <c r="D58" s="216" t="s">
        <v>165</v>
      </c>
      <c r="E58" s="217" t="s">
        <v>179</v>
      </c>
      <c r="F58" s="218" t="s">
        <v>153</v>
      </c>
      <c r="G58" s="219" t="s">
        <v>154</v>
      </c>
      <c r="H58" s="219" t="s">
        <v>96</v>
      </c>
      <c r="I58" s="219" t="s">
        <v>278</v>
      </c>
      <c r="J58" s="220">
        <v>103</v>
      </c>
    </row>
    <row r="59" spans="1:10" ht="16.8" x14ac:dyDescent="0.3">
      <c r="A59" s="214" t="s">
        <v>529</v>
      </c>
      <c r="B59" s="308">
        <v>1</v>
      </c>
      <c r="C59" s="308"/>
      <c r="D59" s="216" t="s">
        <v>165</v>
      </c>
      <c r="E59" s="217" t="s">
        <v>179</v>
      </c>
      <c r="F59" s="218" t="s">
        <v>153</v>
      </c>
      <c r="G59" s="219" t="s">
        <v>162</v>
      </c>
      <c r="H59" s="219" t="s">
        <v>97</v>
      </c>
      <c r="I59" s="219" t="s">
        <v>278</v>
      </c>
      <c r="J59" s="220">
        <v>104</v>
      </c>
    </row>
    <row r="60" spans="1:10" ht="16.8" x14ac:dyDescent="0.3">
      <c r="A60" s="214" t="s">
        <v>526</v>
      </c>
      <c r="B60" s="308">
        <v>1</v>
      </c>
      <c r="C60" s="308"/>
      <c r="D60" s="216" t="s">
        <v>165</v>
      </c>
      <c r="E60" s="217" t="s">
        <v>426</v>
      </c>
      <c r="F60" s="218" t="s">
        <v>153</v>
      </c>
      <c r="G60" s="219" t="s">
        <v>219</v>
      </c>
      <c r="H60" s="219" t="s">
        <v>94</v>
      </c>
      <c r="I60" s="219" t="s">
        <v>278</v>
      </c>
      <c r="J60" s="220">
        <v>106</v>
      </c>
    </row>
    <row r="61" spans="1:10" ht="16.8" x14ac:dyDescent="0.3">
      <c r="A61" s="214" t="s">
        <v>577</v>
      </c>
      <c r="B61" s="308">
        <v>1</v>
      </c>
      <c r="C61" s="308"/>
      <c r="D61" s="216" t="s">
        <v>172</v>
      </c>
      <c r="E61" s="217" t="s">
        <v>157</v>
      </c>
      <c r="F61" s="218" t="s">
        <v>282</v>
      </c>
      <c r="G61" s="219" t="s">
        <v>162</v>
      </c>
      <c r="H61" s="278" t="s">
        <v>283</v>
      </c>
      <c r="I61" s="278" t="s">
        <v>576</v>
      </c>
      <c r="J61" s="263">
        <v>63</v>
      </c>
    </row>
    <row r="62" spans="1:10" ht="16.8" x14ac:dyDescent="0.3">
      <c r="A62" s="214" t="s">
        <v>136</v>
      </c>
      <c r="B62" s="308">
        <v>1</v>
      </c>
      <c r="C62" s="308"/>
      <c r="D62" s="216" t="s">
        <v>172</v>
      </c>
      <c r="E62" s="217" t="s">
        <v>216</v>
      </c>
      <c r="F62" s="218" t="s">
        <v>153</v>
      </c>
      <c r="G62" s="219" t="s">
        <v>154</v>
      </c>
      <c r="H62" s="219" t="s">
        <v>281</v>
      </c>
      <c r="I62" s="219" t="s">
        <v>155</v>
      </c>
      <c r="J62" s="263">
        <v>224</v>
      </c>
    </row>
    <row r="63" spans="1:10" ht="16.8" x14ac:dyDescent="0.3">
      <c r="A63" s="214" t="s">
        <v>557</v>
      </c>
      <c r="B63" s="308">
        <v>1</v>
      </c>
      <c r="C63" s="308"/>
      <c r="D63" s="216" t="s">
        <v>172</v>
      </c>
      <c r="E63" s="217" t="s">
        <v>157</v>
      </c>
      <c r="F63" s="219" t="s">
        <v>153</v>
      </c>
      <c r="G63" s="219" t="s">
        <v>284</v>
      </c>
      <c r="H63" s="219" t="s">
        <v>96</v>
      </c>
      <c r="I63" s="219" t="s">
        <v>186</v>
      </c>
      <c r="J63" s="220">
        <v>108</v>
      </c>
    </row>
    <row r="64" spans="1:10" ht="16.8" x14ac:dyDescent="0.3">
      <c r="A64" s="214" t="s">
        <v>549</v>
      </c>
      <c r="B64" s="308">
        <v>1</v>
      </c>
      <c r="C64" s="308"/>
      <c r="D64" s="216" t="s">
        <v>172</v>
      </c>
      <c r="E64" s="217" t="s">
        <v>157</v>
      </c>
      <c r="F64" s="218" t="s">
        <v>153</v>
      </c>
      <c r="G64" s="278" t="s">
        <v>166</v>
      </c>
      <c r="H64" s="219" t="s">
        <v>95</v>
      </c>
      <c r="I64" s="219" t="s">
        <v>279</v>
      </c>
      <c r="J64" s="220">
        <v>100</v>
      </c>
    </row>
    <row r="65" spans="1:10" ht="16.8" x14ac:dyDescent="0.3">
      <c r="A65" s="214" t="s">
        <v>545</v>
      </c>
      <c r="B65" s="308">
        <v>1</v>
      </c>
      <c r="C65" s="308"/>
      <c r="D65" s="216" t="s">
        <v>172</v>
      </c>
      <c r="E65" s="217" t="s">
        <v>216</v>
      </c>
      <c r="F65" s="218" t="s">
        <v>153</v>
      </c>
      <c r="G65" s="219" t="s">
        <v>154</v>
      </c>
      <c r="H65" s="219" t="s">
        <v>96</v>
      </c>
      <c r="I65" s="219" t="s">
        <v>276</v>
      </c>
      <c r="J65" s="220">
        <v>170</v>
      </c>
    </row>
    <row r="66" spans="1:10" ht="16.8" x14ac:dyDescent="0.3">
      <c r="A66" s="214" t="s">
        <v>581</v>
      </c>
      <c r="B66" s="308">
        <v>1</v>
      </c>
      <c r="C66" s="308"/>
      <c r="D66" s="216" t="s">
        <v>223</v>
      </c>
      <c r="E66" s="217" t="s">
        <v>157</v>
      </c>
      <c r="F66" s="218" t="s">
        <v>153</v>
      </c>
      <c r="G66" s="219" t="s">
        <v>154</v>
      </c>
      <c r="H66" s="278" t="s">
        <v>162</v>
      </c>
      <c r="I66" s="219" t="s">
        <v>278</v>
      </c>
      <c r="J66" s="220">
        <v>85</v>
      </c>
    </row>
    <row r="67" spans="1:10" ht="16.8" x14ac:dyDescent="0.3">
      <c r="A67" s="214" t="s">
        <v>579</v>
      </c>
      <c r="B67" s="308">
        <v>1</v>
      </c>
      <c r="C67" s="308"/>
      <c r="D67" s="277" t="s">
        <v>223</v>
      </c>
      <c r="E67" s="322" t="s">
        <v>157</v>
      </c>
      <c r="F67" s="278" t="s">
        <v>282</v>
      </c>
      <c r="G67" s="278" t="s">
        <v>219</v>
      </c>
      <c r="H67" s="278" t="s">
        <v>97</v>
      </c>
      <c r="I67" s="219" t="s">
        <v>290</v>
      </c>
      <c r="J67" s="263">
        <v>103</v>
      </c>
    </row>
    <row r="68" spans="1:10" ht="16.8" x14ac:dyDescent="0.3">
      <c r="A68" s="214" t="s">
        <v>222</v>
      </c>
      <c r="B68" s="308">
        <v>1</v>
      </c>
      <c r="C68" s="308" t="s">
        <v>270</v>
      </c>
      <c r="D68" s="216" t="s">
        <v>223</v>
      </c>
      <c r="E68" s="217" t="s">
        <v>157</v>
      </c>
      <c r="F68" s="218" t="s">
        <v>153</v>
      </c>
      <c r="G68" s="219" t="s">
        <v>162</v>
      </c>
      <c r="H68" s="219" t="s">
        <v>224</v>
      </c>
      <c r="I68" s="219" t="s">
        <v>155</v>
      </c>
      <c r="J68" s="220">
        <v>208</v>
      </c>
    </row>
    <row r="69" spans="1:10" ht="16.8" x14ac:dyDescent="0.3">
      <c r="A69" s="214" t="s">
        <v>569</v>
      </c>
      <c r="B69" s="308">
        <v>1</v>
      </c>
      <c r="C69" s="308"/>
      <c r="D69" s="216" t="s">
        <v>223</v>
      </c>
      <c r="E69" s="217" t="s">
        <v>157</v>
      </c>
      <c r="F69" s="218" t="s">
        <v>153</v>
      </c>
      <c r="G69" s="219" t="s">
        <v>162</v>
      </c>
      <c r="H69" s="219" t="s">
        <v>95</v>
      </c>
      <c r="I69" s="219" t="s">
        <v>155</v>
      </c>
      <c r="J69" s="220">
        <v>217</v>
      </c>
    </row>
    <row r="70" spans="1:10" ht="16.8" x14ac:dyDescent="0.3">
      <c r="A70" s="214" t="s">
        <v>564</v>
      </c>
      <c r="B70" s="308">
        <v>1</v>
      </c>
      <c r="C70" s="308"/>
      <c r="D70" s="216" t="s">
        <v>223</v>
      </c>
      <c r="E70" s="217" t="s">
        <v>216</v>
      </c>
      <c r="F70" s="218" t="s">
        <v>153</v>
      </c>
      <c r="G70" s="219" t="s">
        <v>219</v>
      </c>
      <c r="H70" s="219" t="s">
        <v>94</v>
      </c>
      <c r="I70" s="219" t="s">
        <v>271</v>
      </c>
      <c r="J70" s="220">
        <v>93</v>
      </c>
    </row>
    <row r="71" spans="1:10" ht="16.8" x14ac:dyDescent="0.3">
      <c r="A71" s="214" t="s">
        <v>233</v>
      </c>
      <c r="B71" s="308">
        <v>1</v>
      </c>
      <c r="C71" s="308"/>
      <c r="D71" s="277" t="s">
        <v>223</v>
      </c>
      <c r="E71" s="217" t="s">
        <v>157</v>
      </c>
      <c r="F71" s="278" t="s">
        <v>153</v>
      </c>
      <c r="G71" s="219" t="s">
        <v>219</v>
      </c>
      <c r="H71" s="278" t="s">
        <v>234</v>
      </c>
      <c r="I71" s="219" t="s">
        <v>155</v>
      </c>
      <c r="J71" s="220">
        <v>244</v>
      </c>
    </row>
    <row r="72" spans="1:10" ht="16.8" x14ac:dyDescent="0.3">
      <c r="A72" s="214" t="s">
        <v>532</v>
      </c>
      <c r="B72" s="308">
        <v>1</v>
      </c>
      <c r="C72" s="308"/>
      <c r="D72" s="216" t="s">
        <v>223</v>
      </c>
      <c r="E72" s="217" t="s">
        <v>157</v>
      </c>
      <c r="F72" s="218" t="s">
        <v>153</v>
      </c>
      <c r="G72" s="219" t="s">
        <v>219</v>
      </c>
      <c r="H72" s="219" t="s">
        <v>97</v>
      </c>
      <c r="I72" s="219" t="s">
        <v>271</v>
      </c>
      <c r="J72" s="220">
        <v>104</v>
      </c>
    </row>
    <row r="73" spans="1:10" ht="16.8" x14ac:dyDescent="0.3">
      <c r="A73" s="214" t="s">
        <v>531</v>
      </c>
      <c r="B73" s="308">
        <v>1</v>
      </c>
      <c r="C73" s="308"/>
      <c r="D73" s="216" t="s">
        <v>223</v>
      </c>
      <c r="E73" s="217" t="s">
        <v>530</v>
      </c>
      <c r="F73" s="218" t="s">
        <v>273</v>
      </c>
      <c r="G73" s="219" t="s">
        <v>219</v>
      </c>
      <c r="H73" s="219" t="s">
        <v>242</v>
      </c>
      <c r="I73" s="219" t="s">
        <v>278</v>
      </c>
      <c r="J73" s="220">
        <v>103</v>
      </c>
    </row>
    <row r="74" spans="1:10" ht="16.8" x14ac:dyDescent="0.3">
      <c r="A74" s="214" t="s">
        <v>580</v>
      </c>
      <c r="B74" s="308">
        <v>1</v>
      </c>
      <c r="C74" s="308"/>
      <c r="D74" s="216" t="s">
        <v>161</v>
      </c>
      <c r="E74" s="217" t="s">
        <v>179</v>
      </c>
      <c r="F74" s="218" t="s">
        <v>281</v>
      </c>
      <c r="G74" s="219" t="s">
        <v>219</v>
      </c>
      <c r="H74" s="219" t="s">
        <v>170</v>
      </c>
      <c r="I74" s="219" t="s">
        <v>279</v>
      </c>
      <c r="J74" s="220">
        <v>95</v>
      </c>
    </row>
    <row r="75" spans="1:10" ht="16.8" x14ac:dyDescent="0.3">
      <c r="A75" s="214" t="s">
        <v>570</v>
      </c>
      <c r="B75" s="308">
        <v>1</v>
      </c>
      <c r="C75" s="308"/>
      <c r="D75" s="216" t="s">
        <v>161</v>
      </c>
      <c r="E75" s="217" t="s">
        <v>179</v>
      </c>
      <c r="F75" s="218" t="s">
        <v>281</v>
      </c>
      <c r="G75" s="219" t="s">
        <v>219</v>
      </c>
      <c r="H75" s="219" t="s">
        <v>170</v>
      </c>
      <c r="I75" s="219" t="s">
        <v>155</v>
      </c>
      <c r="J75" s="220">
        <v>216</v>
      </c>
    </row>
    <row r="76" spans="1:10" ht="16.8" x14ac:dyDescent="0.3">
      <c r="A76" s="214" t="s">
        <v>563</v>
      </c>
      <c r="B76" s="308">
        <v>1</v>
      </c>
      <c r="C76" s="308"/>
      <c r="D76" s="216" t="s">
        <v>161</v>
      </c>
      <c r="E76" s="322" t="s">
        <v>179</v>
      </c>
      <c r="F76" s="322" t="s">
        <v>153</v>
      </c>
      <c r="G76" s="219" t="s">
        <v>219</v>
      </c>
      <c r="H76" s="219" t="s">
        <v>95</v>
      </c>
      <c r="I76" s="219" t="s">
        <v>186</v>
      </c>
      <c r="J76" s="220">
        <v>77</v>
      </c>
    </row>
    <row r="77" spans="1:10" ht="16.8" x14ac:dyDescent="0.3">
      <c r="A77" s="214" t="s">
        <v>559</v>
      </c>
      <c r="B77" s="308">
        <v>1</v>
      </c>
      <c r="C77" s="308"/>
      <c r="D77" s="216" t="s">
        <v>161</v>
      </c>
      <c r="E77" s="217" t="s">
        <v>216</v>
      </c>
      <c r="F77" s="218" t="s">
        <v>153</v>
      </c>
      <c r="G77" s="219" t="s">
        <v>162</v>
      </c>
      <c r="H77" s="219" t="s">
        <v>97</v>
      </c>
      <c r="I77" s="219" t="s">
        <v>271</v>
      </c>
      <c r="J77" s="220">
        <v>94</v>
      </c>
    </row>
    <row r="78" spans="1:10" ht="16.8" x14ac:dyDescent="0.3">
      <c r="A78" s="214" t="s">
        <v>548</v>
      </c>
      <c r="B78" s="308">
        <v>1</v>
      </c>
      <c r="C78" s="308"/>
      <c r="D78" s="216" t="s">
        <v>161</v>
      </c>
      <c r="E78" s="217" t="s">
        <v>216</v>
      </c>
      <c r="F78" s="218" t="s">
        <v>153</v>
      </c>
      <c r="G78" s="219" t="s">
        <v>219</v>
      </c>
      <c r="H78" s="219" t="s">
        <v>479</v>
      </c>
      <c r="I78" s="219" t="s">
        <v>155</v>
      </c>
      <c r="J78" s="220">
        <v>251</v>
      </c>
    </row>
    <row r="79" spans="1:10" ht="16.8" x14ac:dyDescent="0.3">
      <c r="A79" s="214" t="s">
        <v>547</v>
      </c>
      <c r="B79" s="308">
        <v>1</v>
      </c>
      <c r="C79" s="308"/>
      <c r="D79" s="216" t="s">
        <v>161</v>
      </c>
      <c r="E79" s="217" t="s">
        <v>237</v>
      </c>
      <c r="F79" s="218" t="s">
        <v>153</v>
      </c>
      <c r="G79" s="219" t="s">
        <v>219</v>
      </c>
      <c r="H79" s="219" t="s">
        <v>96</v>
      </c>
      <c r="I79" s="219" t="s">
        <v>155</v>
      </c>
      <c r="J79" s="315">
        <v>251</v>
      </c>
    </row>
    <row r="80" spans="1:10" ht="16.8" x14ac:dyDescent="0.3">
      <c r="A80" s="214" t="s">
        <v>540</v>
      </c>
      <c r="B80" s="308">
        <v>1</v>
      </c>
      <c r="C80" s="308"/>
      <c r="D80" s="216" t="s">
        <v>161</v>
      </c>
      <c r="E80" s="217" t="s">
        <v>152</v>
      </c>
      <c r="F80" s="218" t="s">
        <v>153</v>
      </c>
      <c r="G80" s="219" t="s">
        <v>162</v>
      </c>
      <c r="H80" s="219" t="s">
        <v>95</v>
      </c>
      <c r="I80" s="219" t="s">
        <v>291</v>
      </c>
      <c r="J80" s="220">
        <v>67</v>
      </c>
    </row>
    <row r="81" spans="1:10" ht="16.8" x14ac:dyDescent="0.3">
      <c r="A81" s="327" t="s">
        <v>528</v>
      </c>
      <c r="B81" s="308">
        <v>1</v>
      </c>
      <c r="C81" s="308"/>
      <c r="D81" s="216" t="s">
        <v>161</v>
      </c>
      <c r="E81" s="322" t="s">
        <v>157</v>
      </c>
      <c r="F81" s="278" t="s">
        <v>153</v>
      </c>
      <c r="G81" s="278" t="s">
        <v>154</v>
      </c>
      <c r="H81" s="278" t="s">
        <v>97</v>
      </c>
      <c r="I81" s="278" t="s">
        <v>186</v>
      </c>
      <c r="J81" s="220">
        <v>198</v>
      </c>
    </row>
    <row r="82" spans="1:10" ht="16.8" x14ac:dyDescent="0.3">
      <c r="A82" s="214" t="s">
        <v>527</v>
      </c>
      <c r="B82" s="308">
        <v>1</v>
      </c>
      <c r="C82" s="308"/>
      <c r="D82" s="216" t="s">
        <v>161</v>
      </c>
      <c r="E82" s="217" t="s">
        <v>157</v>
      </c>
      <c r="F82" s="218" t="s">
        <v>153</v>
      </c>
      <c r="G82" s="219" t="s">
        <v>154</v>
      </c>
      <c r="H82" s="219" t="s">
        <v>96</v>
      </c>
      <c r="I82" s="219" t="s">
        <v>278</v>
      </c>
      <c r="J82" s="220">
        <v>104</v>
      </c>
    </row>
    <row r="83" spans="1:10" ht="16.8" x14ac:dyDescent="0.3">
      <c r="A83" s="214" t="s">
        <v>523</v>
      </c>
      <c r="B83" s="308">
        <v>1</v>
      </c>
      <c r="C83" s="308"/>
      <c r="D83" s="216" t="s">
        <v>161</v>
      </c>
      <c r="E83" s="217" t="s">
        <v>522</v>
      </c>
      <c r="F83" s="218" t="s">
        <v>259</v>
      </c>
      <c r="G83" s="219" t="s">
        <v>154</v>
      </c>
      <c r="H83" s="219" t="s">
        <v>94</v>
      </c>
      <c r="I83" s="219" t="s">
        <v>278</v>
      </c>
      <c r="J83" s="220">
        <v>107</v>
      </c>
    </row>
    <row r="84" spans="1:10" ht="16.8" x14ac:dyDescent="0.3">
      <c r="A84" s="312" t="s">
        <v>571</v>
      </c>
      <c r="B84" s="309">
        <v>1</v>
      </c>
      <c r="C84" s="309"/>
      <c r="D84" s="311" t="s">
        <v>151</v>
      </c>
      <c r="E84" s="300" t="s">
        <v>157</v>
      </c>
      <c r="F84" s="310" t="s">
        <v>153</v>
      </c>
      <c r="G84" s="229" t="s">
        <v>219</v>
      </c>
      <c r="H84" s="229" t="s">
        <v>170</v>
      </c>
      <c r="I84" s="229" t="s">
        <v>155</v>
      </c>
      <c r="J84" s="230">
        <v>216</v>
      </c>
    </row>
    <row r="85" spans="1:10" ht="16.8" x14ac:dyDescent="0.3">
      <c r="A85" s="214" t="s">
        <v>515</v>
      </c>
      <c r="B85" s="308">
        <v>2</v>
      </c>
      <c r="C85" s="308"/>
      <c r="D85" s="216" t="s">
        <v>232</v>
      </c>
      <c r="E85" s="217" t="s">
        <v>173</v>
      </c>
      <c r="F85" s="219" t="s">
        <v>153</v>
      </c>
      <c r="G85" s="219" t="s">
        <v>100</v>
      </c>
      <c r="H85" s="219" t="s">
        <v>96</v>
      </c>
      <c r="I85" s="219" t="s">
        <v>279</v>
      </c>
      <c r="J85" s="313">
        <v>94</v>
      </c>
    </row>
    <row r="86" spans="1:10" ht="16.8" x14ac:dyDescent="0.3">
      <c r="A86" s="214" t="s">
        <v>513</v>
      </c>
      <c r="B86" s="308">
        <v>2</v>
      </c>
      <c r="C86" s="308"/>
      <c r="D86" s="216" t="s">
        <v>232</v>
      </c>
      <c r="E86" s="217" t="s">
        <v>216</v>
      </c>
      <c r="F86" s="218" t="s">
        <v>259</v>
      </c>
      <c r="G86" s="219" t="s">
        <v>219</v>
      </c>
      <c r="H86" s="219" t="s">
        <v>95</v>
      </c>
      <c r="I86" s="219" t="s">
        <v>277</v>
      </c>
      <c r="J86" s="220">
        <v>116</v>
      </c>
    </row>
    <row r="87" spans="1:10" ht="16.8" x14ac:dyDescent="0.3">
      <c r="A87" s="214" t="s">
        <v>509</v>
      </c>
      <c r="B87" s="308">
        <v>2</v>
      </c>
      <c r="C87" s="308"/>
      <c r="D87" s="216" t="s">
        <v>232</v>
      </c>
      <c r="E87" s="217" t="s">
        <v>157</v>
      </c>
      <c r="F87" s="218" t="s">
        <v>153</v>
      </c>
      <c r="G87" s="219" t="s">
        <v>219</v>
      </c>
      <c r="H87" s="219" t="s">
        <v>96</v>
      </c>
      <c r="I87" s="219" t="s">
        <v>290</v>
      </c>
      <c r="J87" s="220">
        <v>103</v>
      </c>
    </row>
    <row r="88" spans="1:10" ht="16.8" x14ac:dyDescent="0.3">
      <c r="A88" s="214" t="s">
        <v>506</v>
      </c>
      <c r="B88" s="308">
        <v>2</v>
      </c>
      <c r="C88" s="308"/>
      <c r="D88" s="216" t="s">
        <v>232</v>
      </c>
      <c r="E88" s="217" t="s">
        <v>216</v>
      </c>
      <c r="F88" s="218" t="s">
        <v>153</v>
      </c>
      <c r="G88" s="219" t="s">
        <v>219</v>
      </c>
      <c r="H88" s="219" t="s">
        <v>96</v>
      </c>
      <c r="I88" s="219" t="s">
        <v>277</v>
      </c>
      <c r="J88" s="220">
        <v>117</v>
      </c>
    </row>
    <row r="89" spans="1:10" ht="16.8" x14ac:dyDescent="0.3">
      <c r="A89" s="214" t="s">
        <v>487</v>
      </c>
      <c r="B89" s="308">
        <v>2</v>
      </c>
      <c r="C89" s="308"/>
      <c r="D89" s="216" t="s">
        <v>232</v>
      </c>
      <c r="E89" s="217" t="s">
        <v>157</v>
      </c>
      <c r="F89" s="218" t="s">
        <v>153</v>
      </c>
      <c r="G89" s="219" t="s">
        <v>483</v>
      </c>
      <c r="H89" s="278" t="s">
        <v>97</v>
      </c>
      <c r="I89" s="278" t="s">
        <v>295</v>
      </c>
      <c r="J89" s="220">
        <v>85</v>
      </c>
    </row>
    <row r="90" spans="1:10" ht="16.8" x14ac:dyDescent="0.3">
      <c r="A90" s="214" t="s">
        <v>484</v>
      </c>
      <c r="B90" s="308">
        <v>2</v>
      </c>
      <c r="C90" s="308"/>
      <c r="D90" s="216" t="s">
        <v>232</v>
      </c>
      <c r="E90" s="217" t="s">
        <v>157</v>
      </c>
      <c r="F90" s="218" t="s">
        <v>153</v>
      </c>
      <c r="G90" s="219" t="s">
        <v>483</v>
      </c>
      <c r="H90" s="278" t="s">
        <v>97</v>
      </c>
      <c r="I90" s="278" t="s">
        <v>295</v>
      </c>
      <c r="J90" s="220">
        <v>85</v>
      </c>
    </row>
    <row r="91" spans="1:10" ht="16.8" x14ac:dyDescent="0.3">
      <c r="A91" s="214" t="s">
        <v>478</v>
      </c>
      <c r="B91" s="308">
        <v>2</v>
      </c>
      <c r="C91" s="308"/>
      <c r="D91" s="216" t="s">
        <v>232</v>
      </c>
      <c r="E91" s="217" t="s">
        <v>176</v>
      </c>
      <c r="F91" s="218" t="s">
        <v>153</v>
      </c>
      <c r="G91" s="219" t="s">
        <v>219</v>
      </c>
      <c r="H91" s="219" t="s">
        <v>95</v>
      </c>
      <c r="I91" s="219" t="s">
        <v>473</v>
      </c>
      <c r="J91" s="220">
        <v>89</v>
      </c>
    </row>
    <row r="92" spans="1:10" ht="16.8" x14ac:dyDescent="0.3">
      <c r="A92" s="214" t="s">
        <v>474</v>
      </c>
      <c r="B92" s="308">
        <v>2</v>
      </c>
      <c r="C92" s="308"/>
      <c r="D92" s="216" t="s">
        <v>232</v>
      </c>
      <c r="E92" s="217" t="s">
        <v>157</v>
      </c>
      <c r="F92" s="218" t="s">
        <v>153</v>
      </c>
      <c r="G92" s="219" t="s">
        <v>219</v>
      </c>
      <c r="H92" s="219" t="s">
        <v>95</v>
      </c>
      <c r="I92" s="219" t="s">
        <v>473</v>
      </c>
      <c r="J92" s="220">
        <v>90</v>
      </c>
    </row>
    <row r="93" spans="1:10" ht="16.8" x14ac:dyDescent="0.3">
      <c r="A93" s="214" t="s">
        <v>464</v>
      </c>
      <c r="B93" s="308">
        <v>2</v>
      </c>
      <c r="C93" s="308"/>
      <c r="D93" s="216" t="s">
        <v>232</v>
      </c>
      <c r="E93" s="217" t="s">
        <v>216</v>
      </c>
      <c r="F93" s="218" t="s">
        <v>153</v>
      </c>
      <c r="G93" s="219" t="s">
        <v>219</v>
      </c>
      <c r="H93" s="219" t="s">
        <v>97</v>
      </c>
      <c r="I93" s="219" t="s">
        <v>277</v>
      </c>
      <c r="J93" s="220">
        <v>123</v>
      </c>
    </row>
    <row r="94" spans="1:10" ht="16.8" x14ac:dyDescent="0.3">
      <c r="A94" s="214" t="s">
        <v>452</v>
      </c>
      <c r="B94" s="308">
        <v>2</v>
      </c>
      <c r="C94" s="308"/>
      <c r="D94" s="216" t="s">
        <v>232</v>
      </c>
      <c r="E94" s="217" t="s">
        <v>216</v>
      </c>
      <c r="F94" s="218" t="s">
        <v>153</v>
      </c>
      <c r="G94" s="219" t="s">
        <v>219</v>
      </c>
      <c r="H94" s="219" t="s">
        <v>95</v>
      </c>
      <c r="I94" s="219" t="s">
        <v>155</v>
      </c>
      <c r="J94" s="220">
        <v>272</v>
      </c>
    </row>
    <row r="95" spans="1:10" ht="16.8" x14ac:dyDescent="0.3">
      <c r="A95" s="214" t="s">
        <v>444</v>
      </c>
      <c r="B95" s="308">
        <v>2</v>
      </c>
      <c r="C95" s="308"/>
      <c r="D95" s="216" t="s">
        <v>232</v>
      </c>
      <c r="E95" s="217" t="s">
        <v>152</v>
      </c>
      <c r="F95" s="218" t="s">
        <v>153</v>
      </c>
      <c r="G95" s="219" t="s">
        <v>162</v>
      </c>
      <c r="H95" s="219" t="s">
        <v>94</v>
      </c>
      <c r="I95" s="219" t="s">
        <v>155</v>
      </c>
      <c r="J95" s="220">
        <v>278</v>
      </c>
    </row>
    <row r="96" spans="1:10" ht="16.8" x14ac:dyDescent="0.3">
      <c r="A96" s="214" t="s">
        <v>443</v>
      </c>
      <c r="B96" s="308">
        <v>2</v>
      </c>
      <c r="C96" s="308"/>
      <c r="D96" s="216" t="s">
        <v>232</v>
      </c>
      <c r="E96" s="217" t="s">
        <v>216</v>
      </c>
      <c r="F96" s="218" t="s">
        <v>153</v>
      </c>
      <c r="G96" s="219" t="s">
        <v>219</v>
      </c>
      <c r="H96" s="219" t="s">
        <v>96</v>
      </c>
      <c r="I96" s="219" t="s">
        <v>277</v>
      </c>
      <c r="J96" s="220">
        <v>127</v>
      </c>
    </row>
    <row r="97" spans="1:10" ht="16.8" x14ac:dyDescent="0.3">
      <c r="A97" s="214" t="s">
        <v>239</v>
      </c>
      <c r="B97" s="308">
        <v>2</v>
      </c>
      <c r="C97" s="308"/>
      <c r="D97" s="216" t="s">
        <v>232</v>
      </c>
      <c r="E97" s="217" t="s">
        <v>157</v>
      </c>
      <c r="F97" s="218" t="s">
        <v>153</v>
      </c>
      <c r="G97" s="219" t="s">
        <v>162</v>
      </c>
      <c r="H97" s="219" t="s">
        <v>240</v>
      </c>
      <c r="I97" s="219" t="s">
        <v>155</v>
      </c>
      <c r="J97" s="220">
        <v>297</v>
      </c>
    </row>
    <row r="98" spans="1:10" ht="16.8" x14ac:dyDescent="0.3">
      <c r="A98" s="327" t="s">
        <v>500</v>
      </c>
      <c r="B98" s="308">
        <v>2</v>
      </c>
      <c r="C98" s="308"/>
      <c r="D98" s="326" t="s">
        <v>178</v>
      </c>
      <c r="E98" s="322" t="s">
        <v>173</v>
      </c>
      <c r="F98" s="278" t="s">
        <v>301</v>
      </c>
      <c r="G98" s="278" t="s">
        <v>162</v>
      </c>
      <c r="H98" s="278" t="s">
        <v>170</v>
      </c>
      <c r="I98" s="278" t="s">
        <v>186</v>
      </c>
      <c r="J98" s="276">
        <v>48</v>
      </c>
    </row>
    <row r="99" spans="1:10" ht="16.8" x14ac:dyDescent="0.3">
      <c r="A99" s="214" t="s">
        <v>499</v>
      </c>
      <c r="B99" s="308">
        <v>2</v>
      </c>
      <c r="C99" s="308"/>
      <c r="D99" s="216" t="s">
        <v>178</v>
      </c>
      <c r="E99" s="217" t="s">
        <v>179</v>
      </c>
      <c r="F99" s="218" t="s">
        <v>153</v>
      </c>
      <c r="G99" s="219" t="s">
        <v>154</v>
      </c>
      <c r="H99" s="219" t="s">
        <v>97</v>
      </c>
      <c r="I99" s="219" t="s">
        <v>290</v>
      </c>
      <c r="J99" s="220">
        <v>107</v>
      </c>
    </row>
    <row r="100" spans="1:10" ht="16.8" x14ac:dyDescent="0.3">
      <c r="A100" s="214" t="s">
        <v>498</v>
      </c>
      <c r="B100" s="308">
        <v>2</v>
      </c>
      <c r="C100" s="308"/>
      <c r="D100" s="216" t="s">
        <v>178</v>
      </c>
      <c r="E100" s="217" t="s">
        <v>157</v>
      </c>
      <c r="F100" s="218" t="s">
        <v>153</v>
      </c>
      <c r="G100" s="219" t="s">
        <v>154</v>
      </c>
      <c r="H100" s="219" t="s">
        <v>95</v>
      </c>
      <c r="I100" s="219" t="s">
        <v>277</v>
      </c>
      <c r="J100" s="220">
        <v>118</v>
      </c>
    </row>
    <row r="101" spans="1:10" ht="16.8" x14ac:dyDescent="0.3">
      <c r="A101" s="214" t="s">
        <v>497</v>
      </c>
      <c r="B101" s="308">
        <v>2</v>
      </c>
      <c r="C101" s="308"/>
      <c r="D101" s="319" t="s">
        <v>178</v>
      </c>
      <c r="E101" s="318" t="s">
        <v>216</v>
      </c>
      <c r="F101" s="218" t="s">
        <v>259</v>
      </c>
      <c r="G101" s="317" t="s">
        <v>162</v>
      </c>
      <c r="H101" s="317" t="s">
        <v>97</v>
      </c>
      <c r="I101" s="219" t="s">
        <v>271</v>
      </c>
      <c r="J101" s="313">
        <v>91</v>
      </c>
    </row>
    <row r="102" spans="1:10" ht="16.8" x14ac:dyDescent="0.3">
      <c r="A102" s="214" t="s">
        <v>496</v>
      </c>
      <c r="B102" s="308">
        <v>2</v>
      </c>
      <c r="C102" s="308"/>
      <c r="D102" s="216" t="s">
        <v>178</v>
      </c>
      <c r="E102" s="217" t="s">
        <v>216</v>
      </c>
      <c r="F102" s="218" t="s">
        <v>153</v>
      </c>
      <c r="G102" s="219" t="s">
        <v>154</v>
      </c>
      <c r="H102" s="219" t="s">
        <v>96</v>
      </c>
      <c r="I102" s="219" t="s">
        <v>271</v>
      </c>
      <c r="J102" s="220">
        <v>91</v>
      </c>
    </row>
    <row r="103" spans="1:10" ht="16.8" x14ac:dyDescent="0.3">
      <c r="A103" s="214" t="s">
        <v>491</v>
      </c>
      <c r="B103" s="308">
        <v>2</v>
      </c>
      <c r="C103" s="308"/>
      <c r="D103" s="216" t="s">
        <v>178</v>
      </c>
      <c r="E103" s="217" t="s">
        <v>216</v>
      </c>
      <c r="F103" s="218" t="s">
        <v>153</v>
      </c>
      <c r="G103" s="219" t="s">
        <v>162</v>
      </c>
      <c r="H103" s="219" t="s">
        <v>170</v>
      </c>
      <c r="I103" s="219" t="s">
        <v>276</v>
      </c>
      <c r="J103" s="220">
        <v>161</v>
      </c>
    </row>
    <row r="104" spans="1:10" ht="16.8" x14ac:dyDescent="0.3">
      <c r="A104" s="214" t="s">
        <v>490</v>
      </c>
      <c r="B104" s="308">
        <v>2</v>
      </c>
      <c r="C104" s="308"/>
      <c r="D104" s="216" t="s">
        <v>178</v>
      </c>
      <c r="E104" s="217" t="s">
        <v>216</v>
      </c>
      <c r="F104" s="218" t="s">
        <v>153</v>
      </c>
      <c r="G104" s="219" t="s">
        <v>219</v>
      </c>
      <c r="H104" s="219" t="s">
        <v>94</v>
      </c>
      <c r="I104" s="219" t="s">
        <v>155</v>
      </c>
      <c r="J104" s="220">
        <v>217</v>
      </c>
    </row>
    <row r="105" spans="1:10" ht="16.8" x14ac:dyDescent="0.3">
      <c r="A105" s="214" t="s">
        <v>456</v>
      </c>
      <c r="B105" s="308">
        <v>2</v>
      </c>
      <c r="C105" s="308"/>
      <c r="D105" s="216" t="s">
        <v>178</v>
      </c>
      <c r="E105" s="217" t="s">
        <v>157</v>
      </c>
      <c r="F105" s="218" t="s">
        <v>153</v>
      </c>
      <c r="G105" s="219" t="s">
        <v>6</v>
      </c>
      <c r="H105" s="219" t="s">
        <v>94</v>
      </c>
      <c r="I105" s="219" t="s">
        <v>271</v>
      </c>
      <c r="J105" s="220">
        <v>103</v>
      </c>
    </row>
    <row r="106" spans="1:10" ht="16.8" x14ac:dyDescent="0.3">
      <c r="A106" s="214" t="s">
        <v>453</v>
      </c>
      <c r="B106" s="308">
        <v>2</v>
      </c>
      <c r="C106" s="308"/>
      <c r="D106" s="216" t="s">
        <v>178</v>
      </c>
      <c r="E106" s="217" t="s">
        <v>157</v>
      </c>
      <c r="F106" s="218" t="s">
        <v>153</v>
      </c>
      <c r="G106" s="219" t="s">
        <v>162</v>
      </c>
      <c r="H106" s="219" t="s">
        <v>170</v>
      </c>
      <c r="I106" s="219" t="s">
        <v>155</v>
      </c>
      <c r="J106" s="220">
        <v>271</v>
      </c>
    </row>
    <row r="107" spans="1:10" ht="16.8" x14ac:dyDescent="0.3">
      <c r="A107" s="214" t="s">
        <v>451</v>
      </c>
      <c r="B107" s="308">
        <v>2</v>
      </c>
      <c r="C107" s="308"/>
      <c r="D107" s="216" t="s">
        <v>178</v>
      </c>
      <c r="E107" s="217" t="s">
        <v>157</v>
      </c>
      <c r="F107" s="218" t="s">
        <v>153</v>
      </c>
      <c r="G107" s="219" t="s">
        <v>219</v>
      </c>
      <c r="H107" s="219" t="s">
        <v>170</v>
      </c>
      <c r="I107" s="219" t="s">
        <v>155</v>
      </c>
      <c r="J107" s="220">
        <v>272</v>
      </c>
    </row>
    <row r="108" spans="1:10" ht="16.8" x14ac:dyDescent="0.3">
      <c r="A108" s="214" t="s">
        <v>438</v>
      </c>
      <c r="B108" s="308">
        <v>2</v>
      </c>
      <c r="C108" s="308"/>
      <c r="D108" s="216" t="s">
        <v>178</v>
      </c>
      <c r="E108" s="217" t="s">
        <v>176</v>
      </c>
      <c r="F108" s="218" t="s">
        <v>259</v>
      </c>
      <c r="G108" s="219" t="s">
        <v>280</v>
      </c>
      <c r="H108" s="219" t="s">
        <v>170</v>
      </c>
      <c r="I108" s="219" t="s">
        <v>278</v>
      </c>
      <c r="J108" s="220">
        <v>105</v>
      </c>
    </row>
    <row r="109" spans="1:10" ht="16.8" x14ac:dyDescent="0.3">
      <c r="A109" s="214" t="s">
        <v>432</v>
      </c>
      <c r="B109" s="308">
        <v>2</v>
      </c>
      <c r="C109" s="308"/>
      <c r="D109" s="216" t="s">
        <v>178</v>
      </c>
      <c r="E109" s="217" t="s">
        <v>216</v>
      </c>
      <c r="F109" s="218" t="s">
        <v>153</v>
      </c>
      <c r="G109" s="219" t="s">
        <v>162</v>
      </c>
      <c r="H109" s="219" t="s">
        <v>343</v>
      </c>
      <c r="I109" s="219" t="s">
        <v>279</v>
      </c>
      <c r="J109" s="220">
        <v>105</v>
      </c>
    </row>
    <row r="110" spans="1:10" ht="16.8" x14ac:dyDescent="0.3">
      <c r="A110" s="214" t="s">
        <v>431</v>
      </c>
      <c r="B110" s="308">
        <v>2</v>
      </c>
      <c r="C110" s="308"/>
      <c r="D110" s="216" t="s">
        <v>178</v>
      </c>
      <c r="E110" s="217" t="s">
        <v>176</v>
      </c>
      <c r="F110" s="218" t="s">
        <v>259</v>
      </c>
      <c r="G110" s="219" t="s">
        <v>162</v>
      </c>
      <c r="H110" s="219" t="s">
        <v>97</v>
      </c>
      <c r="I110" s="219" t="s">
        <v>155</v>
      </c>
      <c r="J110" s="315">
        <v>286</v>
      </c>
    </row>
    <row r="111" spans="1:10" ht="16.8" x14ac:dyDescent="0.3">
      <c r="A111" s="214" t="s">
        <v>260</v>
      </c>
      <c r="B111" s="308">
        <v>2</v>
      </c>
      <c r="C111" s="308"/>
      <c r="D111" s="216" t="s">
        <v>178</v>
      </c>
      <c r="E111" s="217" t="s">
        <v>176</v>
      </c>
      <c r="F111" s="218" t="s">
        <v>259</v>
      </c>
      <c r="G111" s="219" t="s">
        <v>162</v>
      </c>
      <c r="H111" s="219" t="s">
        <v>97</v>
      </c>
      <c r="I111" s="219" t="s">
        <v>238</v>
      </c>
      <c r="J111" s="315">
        <v>71</v>
      </c>
    </row>
    <row r="112" spans="1:10" ht="16.8" x14ac:dyDescent="0.3">
      <c r="A112" s="214" t="s">
        <v>516</v>
      </c>
      <c r="B112" s="308">
        <v>2</v>
      </c>
      <c r="C112" s="308"/>
      <c r="D112" s="216" t="s">
        <v>175</v>
      </c>
      <c r="E112" s="217" t="s">
        <v>152</v>
      </c>
      <c r="F112" s="218" t="s">
        <v>153</v>
      </c>
      <c r="G112" s="219" t="s">
        <v>154</v>
      </c>
      <c r="H112" s="219" t="s">
        <v>170</v>
      </c>
      <c r="I112" s="219" t="s">
        <v>155</v>
      </c>
      <c r="J112" s="220">
        <v>202</v>
      </c>
    </row>
    <row r="113" spans="1:10" ht="16.8" x14ac:dyDescent="0.3">
      <c r="A113" s="214" t="s">
        <v>488</v>
      </c>
      <c r="B113" s="308">
        <v>2</v>
      </c>
      <c r="C113" s="308"/>
      <c r="D113" s="216" t="s">
        <v>175</v>
      </c>
      <c r="E113" s="217" t="s">
        <v>157</v>
      </c>
      <c r="F113" s="218" t="s">
        <v>153</v>
      </c>
      <c r="G113" s="219" t="s">
        <v>227</v>
      </c>
      <c r="H113" s="219" t="s">
        <v>248</v>
      </c>
      <c r="I113" s="219" t="s">
        <v>294</v>
      </c>
      <c r="J113" s="220">
        <v>210</v>
      </c>
    </row>
    <row r="114" spans="1:10" ht="16.8" x14ac:dyDescent="0.3">
      <c r="A114" s="214" t="s">
        <v>486</v>
      </c>
      <c r="B114" s="308">
        <v>2</v>
      </c>
      <c r="C114" s="308"/>
      <c r="D114" s="216" t="s">
        <v>175</v>
      </c>
      <c r="E114" s="217" t="s">
        <v>216</v>
      </c>
      <c r="F114" s="218" t="s">
        <v>153</v>
      </c>
      <c r="G114" s="219" t="s">
        <v>154</v>
      </c>
      <c r="H114" s="219" t="s">
        <v>94</v>
      </c>
      <c r="I114" s="278" t="s">
        <v>254</v>
      </c>
      <c r="J114" s="220">
        <v>146</v>
      </c>
    </row>
    <row r="115" spans="1:10" ht="16.8" x14ac:dyDescent="0.3">
      <c r="A115" s="214" t="s">
        <v>480</v>
      </c>
      <c r="B115" s="308">
        <v>2</v>
      </c>
      <c r="C115" s="308"/>
      <c r="D115" s="216" t="s">
        <v>175</v>
      </c>
      <c r="E115" s="217" t="s">
        <v>152</v>
      </c>
      <c r="F115" s="218" t="s">
        <v>479</v>
      </c>
      <c r="G115" s="219" t="s">
        <v>154</v>
      </c>
      <c r="H115" s="219" t="s">
        <v>94</v>
      </c>
      <c r="I115" s="219" t="s">
        <v>278</v>
      </c>
      <c r="J115" s="220">
        <v>94</v>
      </c>
    </row>
    <row r="116" spans="1:10" ht="16.8" x14ac:dyDescent="0.3">
      <c r="A116" s="214" t="s">
        <v>477</v>
      </c>
      <c r="B116" s="308">
        <v>2</v>
      </c>
      <c r="C116" s="308"/>
      <c r="D116" s="216" t="s">
        <v>175</v>
      </c>
      <c r="E116" s="217" t="s">
        <v>157</v>
      </c>
      <c r="F116" s="218" t="s">
        <v>153</v>
      </c>
      <c r="G116" s="219" t="s">
        <v>166</v>
      </c>
      <c r="H116" s="219" t="s">
        <v>96</v>
      </c>
      <c r="I116" s="219" t="s">
        <v>155</v>
      </c>
      <c r="J116" s="220">
        <v>230</v>
      </c>
    </row>
    <row r="117" spans="1:10" ht="16.8" x14ac:dyDescent="0.3">
      <c r="A117" s="214" t="s">
        <v>471</v>
      </c>
      <c r="B117" s="308">
        <v>2</v>
      </c>
      <c r="C117" s="308"/>
      <c r="D117" s="216" t="s">
        <v>175</v>
      </c>
      <c r="E117" s="217" t="s">
        <v>179</v>
      </c>
      <c r="F117" s="218" t="s">
        <v>153</v>
      </c>
      <c r="G117" s="219" t="s">
        <v>154</v>
      </c>
      <c r="H117" s="219" t="s">
        <v>96</v>
      </c>
      <c r="I117" s="219" t="s">
        <v>254</v>
      </c>
      <c r="J117" s="313">
        <v>151</v>
      </c>
    </row>
    <row r="118" spans="1:10" ht="16.8" x14ac:dyDescent="0.3">
      <c r="A118" s="214" t="s">
        <v>469</v>
      </c>
      <c r="B118" s="308">
        <v>2</v>
      </c>
      <c r="C118" s="308"/>
      <c r="D118" s="216" t="s">
        <v>175</v>
      </c>
      <c r="E118" s="217" t="s">
        <v>179</v>
      </c>
      <c r="F118" s="218" t="s">
        <v>153</v>
      </c>
      <c r="G118" s="219" t="s">
        <v>162</v>
      </c>
      <c r="H118" s="219" t="s">
        <v>96</v>
      </c>
      <c r="I118" s="219" t="s">
        <v>290</v>
      </c>
      <c r="J118" s="220">
        <v>115</v>
      </c>
    </row>
    <row r="119" spans="1:10" ht="16.8" x14ac:dyDescent="0.3">
      <c r="A119" s="214" t="s">
        <v>465</v>
      </c>
      <c r="B119" s="308">
        <v>2</v>
      </c>
      <c r="C119" s="308"/>
      <c r="D119" s="216" t="s">
        <v>175</v>
      </c>
      <c r="E119" s="217" t="s">
        <v>157</v>
      </c>
      <c r="F119" s="218" t="s">
        <v>153</v>
      </c>
      <c r="G119" s="219" t="s">
        <v>6</v>
      </c>
      <c r="H119" s="219" t="s">
        <v>95</v>
      </c>
      <c r="I119" s="219" t="s">
        <v>295</v>
      </c>
      <c r="J119" s="220">
        <v>87</v>
      </c>
    </row>
    <row r="120" spans="1:10" ht="16.8" x14ac:dyDescent="0.3">
      <c r="A120" s="214" t="s">
        <v>462</v>
      </c>
      <c r="B120" s="308">
        <v>2</v>
      </c>
      <c r="C120" s="308"/>
      <c r="D120" s="216" t="s">
        <v>175</v>
      </c>
      <c r="E120" s="217" t="s">
        <v>157</v>
      </c>
      <c r="F120" s="218" t="s">
        <v>153</v>
      </c>
      <c r="G120" s="219" t="s">
        <v>248</v>
      </c>
      <c r="H120" s="219" t="s">
        <v>170</v>
      </c>
      <c r="I120" s="219" t="s">
        <v>279</v>
      </c>
      <c r="J120" s="313">
        <v>100</v>
      </c>
    </row>
    <row r="121" spans="1:10" ht="16.8" x14ac:dyDescent="0.3">
      <c r="A121" s="214" t="s">
        <v>461</v>
      </c>
      <c r="B121" s="308">
        <v>2</v>
      </c>
      <c r="C121" s="308"/>
      <c r="D121" s="216" t="s">
        <v>175</v>
      </c>
      <c r="E121" s="217" t="s">
        <v>157</v>
      </c>
      <c r="F121" s="218" t="s">
        <v>153</v>
      </c>
      <c r="G121" s="219" t="s">
        <v>219</v>
      </c>
      <c r="H121" s="219" t="s">
        <v>95</v>
      </c>
      <c r="I121" s="219" t="s">
        <v>277</v>
      </c>
      <c r="J121" s="220">
        <v>124</v>
      </c>
    </row>
    <row r="122" spans="1:10" ht="16.8" x14ac:dyDescent="0.3">
      <c r="A122" s="214" t="s">
        <v>437</v>
      </c>
      <c r="B122" s="308">
        <v>2</v>
      </c>
      <c r="C122" s="308"/>
      <c r="D122" s="216" t="s">
        <v>175</v>
      </c>
      <c r="E122" s="217" t="s">
        <v>157</v>
      </c>
      <c r="F122" s="218" t="s">
        <v>153</v>
      </c>
      <c r="G122" s="219" t="s">
        <v>219</v>
      </c>
      <c r="H122" s="219" t="s">
        <v>94</v>
      </c>
      <c r="I122" s="219" t="s">
        <v>155</v>
      </c>
      <c r="J122" s="220">
        <v>284</v>
      </c>
    </row>
    <row r="123" spans="1:10" ht="16.8" x14ac:dyDescent="0.3">
      <c r="A123" s="214" t="s">
        <v>430</v>
      </c>
      <c r="B123" s="308">
        <v>2</v>
      </c>
      <c r="C123" s="308"/>
      <c r="D123" s="216" t="s">
        <v>175</v>
      </c>
      <c r="E123" s="217" t="s">
        <v>157</v>
      </c>
      <c r="F123" s="218" t="s">
        <v>153</v>
      </c>
      <c r="G123" s="219" t="s">
        <v>284</v>
      </c>
      <c r="H123" s="219" t="s">
        <v>170</v>
      </c>
      <c r="I123" s="219" t="s">
        <v>295</v>
      </c>
      <c r="J123" s="220">
        <v>90</v>
      </c>
    </row>
    <row r="124" spans="1:10" ht="16.8" x14ac:dyDescent="0.3">
      <c r="A124" s="214" t="s">
        <v>520</v>
      </c>
      <c r="B124" s="308">
        <v>2</v>
      </c>
      <c r="C124" s="308"/>
      <c r="D124" s="216" t="s">
        <v>165</v>
      </c>
      <c r="E124" s="217" t="s">
        <v>519</v>
      </c>
      <c r="F124" s="218" t="s">
        <v>153</v>
      </c>
      <c r="G124" s="219" t="s">
        <v>219</v>
      </c>
      <c r="H124" s="219" t="s">
        <v>170</v>
      </c>
      <c r="I124" s="219" t="s">
        <v>278</v>
      </c>
      <c r="J124" s="220">
        <v>84</v>
      </c>
    </row>
    <row r="125" spans="1:10" ht="16.8" x14ac:dyDescent="0.3">
      <c r="A125" s="214" t="s">
        <v>110</v>
      </c>
      <c r="B125" s="308">
        <v>2</v>
      </c>
      <c r="C125" s="308"/>
      <c r="D125" s="216" t="s">
        <v>165</v>
      </c>
      <c r="E125" s="217" t="s">
        <v>216</v>
      </c>
      <c r="F125" s="218" t="s">
        <v>153</v>
      </c>
      <c r="G125" s="219" t="s">
        <v>219</v>
      </c>
      <c r="H125" s="219" t="s">
        <v>96</v>
      </c>
      <c r="I125" s="219" t="s">
        <v>155</v>
      </c>
      <c r="J125" s="263">
        <v>196</v>
      </c>
    </row>
    <row r="126" spans="1:10" ht="16.8" x14ac:dyDescent="0.3">
      <c r="A126" s="214" t="s">
        <v>510</v>
      </c>
      <c r="B126" s="308">
        <v>2</v>
      </c>
      <c r="C126" s="308"/>
      <c r="D126" s="216" t="s">
        <v>165</v>
      </c>
      <c r="E126" s="217" t="s">
        <v>157</v>
      </c>
      <c r="F126" s="218" t="s">
        <v>153</v>
      </c>
      <c r="G126" s="219" t="s">
        <v>162</v>
      </c>
      <c r="H126" s="219" t="s">
        <v>170</v>
      </c>
      <c r="I126" s="219" t="s">
        <v>290</v>
      </c>
      <c r="J126" s="220">
        <v>103</v>
      </c>
    </row>
    <row r="127" spans="1:10" ht="16.8" x14ac:dyDescent="0.3">
      <c r="A127" s="214" t="s">
        <v>502</v>
      </c>
      <c r="B127" s="308">
        <v>2</v>
      </c>
      <c r="C127" s="308"/>
      <c r="D127" s="216" t="s">
        <v>165</v>
      </c>
      <c r="E127" s="217" t="s">
        <v>216</v>
      </c>
      <c r="F127" s="218" t="s">
        <v>153</v>
      </c>
      <c r="G127" s="219" t="s">
        <v>166</v>
      </c>
      <c r="H127" s="219" t="s">
        <v>97</v>
      </c>
      <c r="I127" s="219" t="s">
        <v>155</v>
      </c>
      <c r="J127" s="220">
        <v>207</v>
      </c>
    </row>
    <row r="128" spans="1:10" ht="16.8" x14ac:dyDescent="0.3">
      <c r="A128" s="214" t="s">
        <v>183</v>
      </c>
      <c r="B128" s="308">
        <v>2</v>
      </c>
      <c r="C128" s="308"/>
      <c r="D128" s="216" t="s">
        <v>165</v>
      </c>
      <c r="E128" s="217" t="s">
        <v>157</v>
      </c>
      <c r="F128" s="218" t="s">
        <v>153</v>
      </c>
      <c r="G128" s="219" t="s">
        <v>166</v>
      </c>
      <c r="H128" s="219" t="s">
        <v>159</v>
      </c>
      <c r="I128" s="219" t="s">
        <v>155</v>
      </c>
      <c r="J128" s="220">
        <v>227</v>
      </c>
    </row>
    <row r="129" spans="1:10" ht="16.8" x14ac:dyDescent="0.3">
      <c r="A129" s="214" t="s">
        <v>470</v>
      </c>
      <c r="B129" s="308">
        <v>2</v>
      </c>
      <c r="C129" s="308"/>
      <c r="D129" s="216" t="s">
        <v>165</v>
      </c>
      <c r="E129" s="217" t="s">
        <v>237</v>
      </c>
      <c r="F129" s="218" t="s">
        <v>153</v>
      </c>
      <c r="G129" s="219" t="s">
        <v>166</v>
      </c>
      <c r="H129" s="219" t="s">
        <v>97</v>
      </c>
      <c r="I129" s="219" t="s">
        <v>155</v>
      </c>
      <c r="J129" s="220">
        <v>241</v>
      </c>
    </row>
    <row r="130" spans="1:10" ht="16.8" x14ac:dyDescent="0.3">
      <c r="A130" s="214" t="s">
        <v>468</v>
      </c>
      <c r="B130" s="308">
        <v>2</v>
      </c>
      <c r="C130" s="308"/>
      <c r="D130" s="216" t="s">
        <v>165</v>
      </c>
      <c r="E130" s="217" t="s">
        <v>216</v>
      </c>
      <c r="F130" s="218" t="s">
        <v>259</v>
      </c>
      <c r="G130" s="219" t="s">
        <v>100</v>
      </c>
      <c r="H130" s="219" t="s">
        <v>97</v>
      </c>
      <c r="I130" s="219" t="s">
        <v>277</v>
      </c>
      <c r="J130" s="220">
        <v>123</v>
      </c>
    </row>
    <row r="131" spans="1:10" ht="16.8" x14ac:dyDescent="0.3">
      <c r="A131" s="214" t="s">
        <v>448</v>
      </c>
      <c r="B131" s="308">
        <v>2</v>
      </c>
      <c r="C131" s="308"/>
      <c r="D131" s="216" t="s">
        <v>165</v>
      </c>
      <c r="E131" s="217" t="s">
        <v>179</v>
      </c>
      <c r="F131" s="218" t="s">
        <v>153</v>
      </c>
      <c r="G131" s="219" t="s">
        <v>219</v>
      </c>
      <c r="H131" s="219" t="s">
        <v>170</v>
      </c>
      <c r="I131" s="219" t="s">
        <v>278</v>
      </c>
      <c r="J131" s="220">
        <v>103</v>
      </c>
    </row>
    <row r="132" spans="1:10" ht="16.8" x14ac:dyDescent="0.3">
      <c r="A132" s="214" t="s">
        <v>436</v>
      </c>
      <c r="B132" s="308">
        <v>2</v>
      </c>
      <c r="C132" s="308"/>
      <c r="D132" s="216" t="s">
        <v>165</v>
      </c>
      <c r="E132" s="217" t="s">
        <v>173</v>
      </c>
      <c r="F132" s="314" t="s">
        <v>153</v>
      </c>
      <c r="G132" s="219" t="s">
        <v>166</v>
      </c>
      <c r="H132" s="219" t="s">
        <v>170</v>
      </c>
      <c r="I132" s="219" t="s">
        <v>290</v>
      </c>
      <c r="J132" s="220">
        <v>126</v>
      </c>
    </row>
    <row r="133" spans="1:10" ht="16.8" x14ac:dyDescent="0.3">
      <c r="A133" s="214" t="s">
        <v>428</v>
      </c>
      <c r="B133" s="308">
        <v>2</v>
      </c>
      <c r="C133" s="308"/>
      <c r="D133" s="216" t="s">
        <v>165</v>
      </c>
      <c r="E133" s="217" t="s">
        <v>216</v>
      </c>
      <c r="F133" s="218" t="s">
        <v>153</v>
      </c>
      <c r="G133" s="219" t="s">
        <v>154</v>
      </c>
      <c r="H133" s="219" t="s">
        <v>273</v>
      </c>
      <c r="I133" s="219" t="s">
        <v>277</v>
      </c>
      <c r="J133" s="220">
        <v>129</v>
      </c>
    </row>
    <row r="134" spans="1:10" ht="16.8" x14ac:dyDescent="0.3">
      <c r="A134" s="214" t="s">
        <v>427</v>
      </c>
      <c r="B134" s="308">
        <v>2</v>
      </c>
      <c r="C134" s="308"/>
      <c r="D134" s="216" t="s">
        <v>165</v>
      </c>
      <c r="E134" s="217" t="s">
        <v>426</v>
      </c>
      <c r="F134" s="218" t="s">
        <v>153</v>
      </c>
      <c r="G134" s="219" t="s">
        <v>162</v>
      </c>
      <c r="H134" s="219" t="s">
        <v>97</v>
      </c>
      <c r="I134" s="219" t="s">
        <v>276</v>
      </c>
      <c r="J134" s="220">
        <v>188</v>
      </c>
    </row>
    <row r="135" spans="1:10" ht="16.8" x14ac:dyDescent="0.3">
      <c r="A135" s="214" t="s">
        <v>424</v>
      </c>
      <c r="B135" s="308">
        <v>2</v>
      </c>
      <c r="C135" s="308"/>
      <c r="D135" s="216" t="s">
        <v>165</v>
      </c>
      <c r="E135" s="217" t="s">
        <v>176</v>
      </c>
      <c r="F135" s="219" t="s">
        <v>153</v>
      </c>
      <c r="G135" s="219" t="s">
        <v>162</v>
      </c>
      <c r="H135" s="219" t="s">
        <v>96</v>
      </c>
      <c r="I135" s="219" t="s">
        <v>155</v>
      </c>
      <c r="J135" s="220">
        <v>303</v>
      </c>
    </row>
    <row r="136" spans="1:10" ht="16.8" x14ac:dyDescent="0.3">
      <c r="A136" s="214" t="s">
        <v>508</v>
      </c>
      <c r="B136" s="308">
        <v>2</v>
      </c>
      <c r="C136" s="308"/>
      <c r="D136" s="216" t="s">
        <v>172</v>
      </c>
      <c r="E136" s="217" t="s">
        <v>216</v>
      </c>
      <c r="F136" s="218" t="s">
        <v>153</v>
      </c>
      <c r="G136" s="219" t="s">
        <v>272</v>
      </c>
      <c r="H136" s="219" t="s">
        <v>96</v>
      </c>
      <c r="I136" s="219" t="s">
        <v>238</v>
      </c>
      <c r="J136" s="220">
        <v>63</v>
      </c>
    </row>
    <row r="137" spans="1:10" ht="16.8" x14ac:dyDescent="0.3">
      <c r="A137" s="214" t="s">
        <v>495</v>
      </c>
      <c r="B137" s="308">
        <v>2</v>
      </c>
      <c r="C137" s="308"/>
      <c r="D137" s="216" t="s">
        <v>172</v>
      </c>
      <c r="E137" s="217" t="s">
        <v>176</v>
      </c>
      <c r="F137" s="218" t="s">
        <v>153</v>
      </c>
      <c r="G137" s="219" t="s">
        <v>162</v>
      </c>
      <c r="H137" s="219" t="s">
        <v>309</v>
      </c>
      <c r="I137" s="219" t="s">
        <v>155</v>
      </c>
      <c r="J137" s="220">
        <v>212</v>
      </c>
    </row>
    <row r="138" spans="1:10" ht="16.8" x14ac:dyDescent="0.3">
      <c r="A138" s="214" t="s">
        <v>296</v>
      </c>
      <c r="B138" s="308">
        <v>2</v>
      </c>
      <c r="C138" s="308"/>
      <c r="D138" s="216" t="s">
        <v>172</v>
      </c>
      <c r="E138" s="217" t="s">
        <v>157</v>
      </c>
      <c r="F138" s="219" t="s">
        <v>153</v>
      </c>
      <c r="G138" s="219" t="s">
        <v>162</v>
      </c>
      <c r="H138" s="219" t="s">
        <v>170</v>
      </c>
      <c r="I138" s="219" t="s">
        <v>278</v>
      </c>
      <c r="J138" s="220">
        <v>90</v>
      </c>
    </row>
    <row r="139" spans="1:10" ht="16.8" x14ac:dyDescent="0.3">
      <c r="A139" s="214" t="s">
        <v>245</v>
      </c>
      <c r="B139" s="308">
        <v>2</v>
      </c>
      <c r="C139" s="308"/>
      <c r="D139" s="216" t="s">
        <v>172</v>
      </c>
      <c r="E139" s="217" t="s">
        <v>246</v>
      </c>
      <c r="F139" s="218" t="s">
        <v>153</v>
      </c>
      <c r="G139" s="219" t="s">
        <v>219</v>
      </c>
      <c r="H139" s="219" t="s">
        <v>95</v>
      </c>
      <c r="I139" s="219" t="s">
        <v>155</v>
      </c>
      <c r="J139" s="220">
        <v>216</v>
      </c>
    </row>
    <row r="140" spans="1:10" ht="16.8" x14ac:dyDescent="0.3">
      <c r="A140" s="214" t="s">
        <v>489</v>
      </c>
      <c r="B140" s="308">
        <v>2</v>
      </c>
      <c r="C140" s="308"/>
      <c r="D140" s="216" t="s">
        <v>172</v>
      </c>
      <c r="E140" s="217" t="s">
        <v>176</v>
      </c>
      <c r="F140" s="218" t="s">
        <v>153</v>
      </c>
      <c r="G140" s="219" t="s">
        <v>162</v>
      </c>
      <c r="H140" s="219" t="s">
        <v>309</v>
      </c>
      <c r="I140" s="219" t="s">
        <v>155</v>
      </c>
      <c r="J140" s="220">
        <v>218</v>
      </c>
    </row>
    <row r="141" spans="1:10" ht="16.8" x14ac:dyDescent="0.3">
      <c r="A141" s="214" t="s">
        <v>466</v>
      </c>
      <c r="B141" s="308">
        <v>2</v>
      </c>
      <c r="C141" s="308"/>
      <c r="D141" s="216" t="s">
        <v>172</v>
      </c>
      <c r="E141" s="217" t="s">
        <v>157</v>
      </c>
      <c r="F141" s="218" t="s">
        <v>153</v>
      </c>
      <c r="G141" s="219" t="s">
        <v>162</v>
      </c>
      <c r="H141" s="219" t="s">
        <v>170</v>
      </c>
      <c r="I141" s="219" t="s">
        <v>295</v>
      </c>
      <c r="J141" s="220">
        <v>87</v>
      </c>
    </row>
    <row r="142" spans="1:10" ht="16.8" x14ac:dyDescent="0.3">
      <c r="A142" s="214" t="s">
        <v>463</v>
      </c>
      <c r="B142" s="308">
        <v>2</v>
      </c>
      <c r="C142" s="308"/>
      <c r="D142" s="216" t="s">
        <v>172</v>
      </c>
      <c r="E142" s="217" t="s">
        <v>157</v>
      </c>
      <c r="F142" s="218" t="s">
        <v>153</v>
      </c>
      <c r="G142" s="278" t="s">
        <v>166</v>
      </c>
      <c r="H142" s="219" t="s">
        <v>95</v>
      </c>
      <c r="I142" s="219" t="s">
        <v>279</v>
      </c>
      <c r="J142" s="220">
        <v>100</v>
      </c>
    </row>
    <row r="143" spans="1:10" ht="16.8" x14ac:dyDescent="0.3">
      <c r="A143" s="214" t="s">
        <v>447</v>
      </c>
      <c r="B143" s="308">
        <v>2</v>
      </c>
      <c r="C143" s="308"/>
      <c r="D143" s="216" t="s">
        <v>172</v>
      </c>
      <c r="E143" s="217" t="s">
        <v>173</v>
      </c>
      <c r="F143" s="218" t="s">
        <v>301</v>
      </c>
      <c r="G143" s="219" t="s">
        <v>154</v>
      </c>
      <c r="H143" s="219" t="s">
        <v>97</v>
      </c>
      <c r="I143" s="219" t="s">
        <v>298</v>
      </c>
      <c r="J143" s="220">
        <v>62</v>
      </c>
    </row>
    <row r="144" spans="1:10" ht="16.8" x14ac:dyDescent="0.3">
      <c r="A144" s="214" t="s">
        <v>445</v>
      </c>
      <c r="B144" s="308">
        <v>2</v>
      </c>
      <c r="C144" s="308"/>
      <c r="D144" s="216" t="s">
        <v>172</v>
      </c>
      <c r="E144" s="217" t="s">
        <v>176</v>
      </c>
      <c r="F144" s="218" t="s">
        <v>153</v>
      </c>
      <c r="G144" s="219" t="s">
        <v>162</v>
      </c>
      <c r="H144" s="219" t="s">
        <v>170</v>
      </c>
      <c r="I144" s="219" t="s">
        <v>155</v>
      </c>
      <c r="J144" s="220">
        <v>278</v>
      </c>
    </row>
    <row r="145" spans="1:10" ht="16.8" x14ac:dyDescent="0.3">
      <c r="A145" s="214" t="s">
        <v>442</v>
      </c>
      <c r="B145" s="308">
        <v>2</v>
      </c>
      <c r="C145" s="308"/>
      <c r="D145" s="216" t="s">
        <v>172</v>
      </c>
      <c r="E145" s="217" t="s">
        <v>237</v>
      </c>
      <c r="F145" s="218" t="s">
        <v>153</v>
      </c>
      <c r="G145" s="219" t="s">
        <v>162</v>
      </c>
      <c r="H145" s="219" t="s">
        <v>170</v>
      </c>
      <c r="I145" s="219" t="s">
        <v>155</v>
      </c>
      <c r="J145" s="220">
        <v>281</v>
      </c>
    </row>
    <row r="146" spans="1:10" ht="16.8" x14ac:dyDescent="0.3">
      <c r="A146" s="214" t="s">
        <v>439</v>
      </c>
      <c r="B146" s="308">
        <v>2</v>
      </c>
      <c r="C146" s="308"/>
      <c r="D146" s="216" t="s">
        <v>172</v>
      </c>
      <c r="E146" s="217" t="s">
        <v>216</v>
      </c>
      <c r="F146" s="218" t="s">
        <v>153</v>
      </c>
      <c r="G146" s="219" t="s">
        <v>166</v>
      </c>
      <c r="H146" s="219" t="s">
        <v>97</v>
      </c>
      <c r="I146" s="219" t="s">
        <v>155</v>
      </c>
      <c r="J146" s="220">
        <v>283</v>
      </c>
    </row>
    <row r="147" spans="1:10" ht="16.8" x14ac:dyDescent="0.3">
      <c r="A147" s="214" t="s">
        <v>512</v>
      </c>
      <c r="B147" s="308">
        <v>2</v>
      </c>
      <c r="C147" s="308"/>
      <c r="D147" s="216" t="s">
        <v>177</v>
      </c>
      <c r="E147" s="217" t="s">
        <v>216</v>
      </c>
      <c r="F147" s="218" t="s">
        <v>153</v>
      </c>
      <c r="G147" s="219" t="s">
        <v>162</v>
      </c>
      <c r="H147" s="219" t="s">
        <v>97</v>
      </c>
      <c r="I147" s="219" t="s">
        <v>277</v>
      </c>
      <c r="J147" s="220">
        <v>116</v>
      </c>
    </row>
    <row r="148" spans="1:10" ht="16.8" x14ac:dyDescent="0.3">
      <c r="A148" s="214" t="s">
        <v>511</v>
      </c>
      <c r="B148" s="308">
        <v>2</v>
      </c>
      <c r="C148" s="308"/>
      <c r="D148" s="216" t="s">
        <v>177</v>
      </c>
      <c r="E148" s="217" t="s">
        <v>216</v>
      </c>
      <c r="F148" s="218" t="s">
        <v>153</v>
      </c>
      <c r="G148" s="219" t="s">
        <v>162</v>
      </c>
      <c r="H148" s="219" t="s">
        <v>97</v>
      </c>
      <c r="I148" s="219" t="s">
        <v>277</v>
      </c>
      <c r="J148" s="220">
        <v>117</v>
      </c>
    </row>
    <row r="149" spans="1:10" ht="16.8" x14ac:dyDescent="0.3">
      <c r="A149" s="214" t="s">
        <v>459</v>
      </c>
      <c r="B149" s="308">
        <v>2</v>
      </c>
      <c r="C149" s="308"/>
      <c r="D149" s="216" t="s">
        <v>177</v>
      </c>
      <c r="E149" s="217" t="s">
        <v>216</v>
      </c>
      <c r="F149" s="218" t="s">
        <v>153</v>
      </c>
      <c r="G149" s="219" t="s">
        <v>154</v>
      </c>
      <c r="H149" s="219" t="s">
        <v>248</v>
      </c>
      <c r="I149" s="219" t="s">
        <v>274</v>
      </c>
      <c r="J149" s="220">
        <v>101</v>
      </c>
    </row>
    <row r="150" spans="1:10" ht="16.8" x14ac:dyDescent="0.3">
      <c r="A150" s="214" t="s">
        <v>269</v>
      </c>
      <c r="B150" s="308">
        <v>2</v>
      </c>
      <c r="C150" s="308"/>
      <c r="D150" s="216" t="s">
        <v>177</v>
      </c>
      <c r="E150" s="217" t="s">
        <v>157</v>
      </c>
      <c r="F150" s="218" t="s">
        <v>153</v>
      </c>
      <c r="G150" s="219" t="s">
        <v>284</v>
      </c>
      <c r="H150" s="219" t="s">
        <v>96</v>
      </c>
      <c r="I150" s="219" t="s">
        <v>155</v>
      </c>
      <c r="J150" s="220">
        <v>279</v>
      </c>
    </row>
    <row r="151" spans="1:10" ht="16.8" x14ac:dyDescent="0.3">
      <c r="A151" s="214" t="s">
        <v>241</v>
      </c>
      <c r="B151" s="308">
        <v>2</v>
      </c>
      <c r="C151" s="308" t="s">
        <v>245</v>
      </c>
      <c r="D151" s="216" t="s">
        <v>223</v>
      </c>
      <c r="E151" s="217" t="s">
        <v>173</v>
      </c>
      <c r="F151" s="218" t="s">
        <v>153</v>
      </c>
      <c r="G151" s="278" t="s">
        <v>166</v>
      </c>
      <c r="H151" s="219" t="s">
        <v>242</v>
      </c>
      <c r="I151" s="219" t="s">
        <v>155</v>
      </c>
      <c r="J151" s="220">
        <v>206</v>
      </c>
    </row>
    <row r="152" spans="1:10" ht="16.8" x14ac:dyDescent="0.3">
      <c r="A152" s="214" t="s">
        <v>505</v>
      </c>
      <c r="B152" s="308">
        <v>2</v>
      </c>
      <c r="C152" s="308"/>
      <c r="D152" s="216" t="s">
        <v>223</v>
      </c>
      <c r="E152" s="217" t="s">
        <v>157</v>
      </c>
      <c r="F152" s="218" t="s">
        <v>153</v>
      </c>
      <c r="G152" s="219" t="s">
        <v>219</v>
      </c>
      <c r="H152" s="219" t="s">
        <v>170</v>
      </c>
      <c r="I152" s="219" t="s">
        <v>278</v>
      </c>
      <c r="J152" s="220">
        <v>86</v>
      </c>
    </row>
    <row r="153" spans="1:10" ht="16.8" x14ac:dyDescent="0.3">
      <c r="A153" s="214" t="s">
        <v>492</v>
      </c>
      <c r="B153" s="308">
        <v>2</v>
      </c>
      <c r="C153" s="308"/>
      <c r="D153" s="216" t="s">
        <v>223</v>
      </c>
      <c r="E153" s="217" t="s">
        <v>157</v>
      </c>
      <c r="F153" s="218" t="s">
        <v>259</v>
      </c>
      <c r="G153" s="219" t="s">
        <v>162</v>
      </c>
      <c r="H153" s="219" t="s">
        <v>170</v>
      </c>
      <c r="I153" s="219" t="s">
        <v>278</v>
      </c>
      <c r="J153" s="220">
        <v>90</v>
      </c>
    </row>
    <row r="154" spans="1:10" ht="16.8" x14ac:dyDescent="0.3">
      <c r="A154" s="214" t="s">
        <v>247</v>
      </c>
      <c r="B154" s="308">
        <v>2</v>
      </c>
      <c r="C154" s="216" t="s">
        <v>270</v>
      </c>
      <c r="D154" s="216" t="s">
        <v>223</v>
      </c>
      <c r="E154" s="217" t="s">
        <v>157</v>
      </c>
      <c r="F154" s="218" t="s">
        <v>153</v>
      </c>
      <c r="G154" s="219" t="s">
        <v>219</v>
      </c>
      <c r="H154" s="219" t="s">
        <v>248</v>
      </c>
      <c r="I154" s="219" t="s">
        <v>155</v>
      </c>
      <c r="J154" s="220">
        <v>217</v>
      </c>
    </row>
    <row r="155" spans="1:10" ht="16.8" x14ac:dyDescent="0.3">
      <c r="A155" s="214" t="s">
        <v>481</v>
      </c>
      <c r="B155" s="308">
        <v>2</v>
      </c>
      <c r="C155" s="308"/>
      <c r="D155" s="216" t="s">
        <v>223</v>
      </c>
      <c r="E155" s="217" t="s">
        <v>216</v>
      </c>
      <c r="F155" s="218" t="s">
        <v>153</v>
      </c>
      <c r="G155" s="219" t="s">
        <v>219</v>
      </c>
      <c r="H155" s="219" t="s">
        <v>95</v>
      </c>
      <c r="I155" s="219" t="s">
        <v>277</v>
      </c>
      <c r="J155" s="220">
        <v>120</v>
      </c>
    </row>
    <row r="156" spans="1:10" ht="16.8" x14ac:dyDescent="0.3">
      <c r="A156" s="214" t="s">
        <v>475</v>
      </c>
      <c r="B156" s="308">
        <v>2</v>
      </c>
      <c r="C156" s="308"/>
      <c r="D156" s="216" t="s">
        <v>223</v>
      </c>
      <c r="E156" s="217" t="s">
        <v>216</v>
      </c>
      <c r="F156" s="218" t="s">
        <v>153</v>
      </c>
      <c r="G156" s="219" t="s">
        <v>219</v>
      </c>
      <c r="H156" s="219" t="s">
        <v>170</v>
      </c>
      <c r="I156" s="219" t="s">
        <v>271</v>
      </c>
      <c r="J156" s="220">
        <v>95</v>
      </c>
    </row>
    <row r="157" spans="1:10" ht="16.8" x14ac:dyDescent="0.3">
      <c r="A157" s="214" t="s">
        <v>250</v>
      </c>
      <c r="B157" s="308">
        <v>2</v>
      </c>
      <c r="C157" s="308"/>
      <c r="D157" s="216" t="s">
        <v>223</v>
      </c>
      <c r="E157" s="217" t="s">
        <v>176</v>
      </c>
      <c r="F157" s="218" t="s">
        <v>153</v>
      </c>
      <c r="G157" s="219" t="s">
        <v>219</v>
      </c>
      <c r="H157" s="219" t="s">
        <v>244</v>
      </c>
      <c r="I157" s="219" t="s">
        <v>155</v>
      </c>
      <c r="J157" s="220">
        <v>235</v>
      </c>
    </row>
    <row r="158" spans="1:10" ht="16.8" x14ac:dyDescent="0.3">
      <c r="A158" s="214" t="s">
        <v>255</v>
      </c>
      <c r="B158" s="308">
        <v>2</v>
      </c>
      <c r="C158" s="308"/>
      <c r="D158" s="277" t="s">
        <v>223</v>
      </c>
      <c r="E158" s="217" t="s">
        <v>157</v>
      </c>
      <c r="F158" s="278" t="s">
        <v>153</v>
      </c>
      <c r="G158" s="219" t="s">
        <v>219</v>
      </c>
      <c r="H158" s="278" t="s">
        <v>234</v>
      </c>
      <c r="I158" s="219" t="s">
        <v>155</v>
      </c>
      <c r="J158" s="220">
        <v>244</v>
      </c>
    </row>
    <row r="159" spans="1:10" ht="16.8" x14ac:dyDescent="0.3">
      <c r="A159" s="214" t="s">
        <v>458</v>
      </c>
      <c r="B159" s="308">
        <v>2</v>
      </c>
      <c r="C159" s="308"/>
      <c r="D159" s="216" t="s">
        <v>223</v>
      </c>
      <c r="E159" s="217" t="s">
        <v>216</v>
      </c>
      <c r="F159" s="218" t="s">
        <v>153</v>
      </c>
      <c r="G159" s="219" t="s">
        <v>166</v>
      </c>
      <c r="H159" s="219" t="s">
        <v>97</v>
      </c>
      <c r="I159" s="219" t="s">
        <v>290</v>
      </c>
      <c r="J159" s="220">
        <v>119</v>
      </c>
    </row>
    <row r="160" spans="1:10" ht="16.8" x14ac:dyDescent="0.3">
      <c r="A160" s="214" t="s">
        <v>450</v>
      </c>
      <c r="B160" s="308">
        <v>2</v>
      </c>
      <c r="C160" s="308"/>
      <c r="D160" s="216" t="s">
        <v>223</v>
      </c>
      <c r="E160" s="217" t="s">
        <v>426</v>
      </c>
      <c r="F160" s="218" t="s">
        <v>153</v>
      </c>
      <c r="G160" s="219" t="s">
        <v>219</v>
      </c>
      <c r="H160" s="219" t="s">
        <v>449</v>
      </c>
      <c r="I160" s="219" t="s">
        <v>289</v>
      </c>
      <c r="J160" s="220">
        <v>132</v>
      </c>
    </row>
    <row r="161" spans="1:10" ht="16.8" x14ac:dyDescent="0.3">
      <c r="A161" s="214" t="s">
        <v>441</v>
      </c>
      <c r="B161" s="308">
        <v>2</v>
      </c>
      <c r="C161" s="308"/>
      <c r="D161" s="216" t="s">
        <v>223</v>
      </c>
      <c r="E161" s="217" t="s">
        <v>216</v>
      </c>
      <c r="F161" s="218" t="s">
        <v>153</v>
      </c>
      <c r="G161" s="219" t="s">
        <v>219</v>
      </c>
      <c r="H161" s="219" t="s">
        <v>94</v>
      </c>
      <c r="I161" s="219" t="s">
        <v>238</v>
      </c>
      <c r="J161" s="220">
        <v>71</v>
      </c>
    </row>
    <row r="162" spans="1:10" ht="16.8" x14ac:dyDescent="0.3">
      <c r="A162" s="214" t="s">
        <v>429</v>
      </c>
      <c r="B162" s="308">
        <v>2</v>
      </c>
      <c r="C162" s="308"/>
      <c r="D162" s="216" t="s">
        <v>223</v>
      </c>
      <c r="E162" s="217" t="s">
        <v>157</v>
      </c>
      <c r="F162" s="218" t="s">
        <v>153</v>
      </c>
      <c r="G162" s="219" t="s">
        <v>166</v>
      </c>
      <c r="H162" s="219" t="s">
        <v>96</v>
      </c>
      <c r="I162" s="219" t="s">
        <v>271</v>
      </c>
      <c r="J162" s="220">
        <v>105</v>
      </c>
    </row>
    <row r="163" spans="1:10" ht="16.8" x14ac:dyDescent="0.3">
      <c r="A163" s="214" t="s">
        <v>425</v>
      </c>
      <c r="B163" s="308">
        <v>2</v>
      </c>
      <c r="C163" s="308"/>
      <c r="D163" s="216" t="s">
        <v>223</v>
      </c>
      <c r="E163" s="217" t="s">
        <v>157</v>
      </c>
      <c r="F163" s="218" t="s">
        <v>153</v>
      </c>
      <c r="G163" s="219" t="s">
        <v>162</v>
      </c>
      <c r="H163" s="219" t="s">
        <v>97</v>
      </c>
      <c r="I163" s="219" t="s">
        <v>278</v>
      </c>
      <c r="J163" s="220">
        <v>110</v>
      </c>
    </row>
    <row r="164" spans="1:10" ht="16.8" x14ac:dyDescent="0.3">
      <c r="A164" s="214" t="s">
        <v>518</v>
      </c>
      <c r="B164" s="308">
        <v>2</v>
      </c>
      <c r="C164" s="308"/>
      <c r="D164" s="216" t="s">
        <v>161</v>
      </c>
      <c r="E164" s="217" t="s">
        <v>216</v>
      </c>
      <c r="F164" s="218" t="s">
        <v>153</v>
      </c>
      <c r="G164" s="219" t="s">
        <v>219</v>
      </c>
      <c r="H164" s="219" t="s">
        <v>96</v>
      </c>
      <c r="I164" s="219" t="s">
        <v>155</v>
      </c>
      <c r="J164" s="313">
        <v>197</v>
      </c>
    </row>
    <row r="165" spans="1:10" ht="16.8" x14ac:dyDescent="0.3">
      <c r="A165" s="214" t="s">
        <v>517</v>
      </c>
      <c r="B165" s="308">
        <v>2</v>
      </c>
      <c r="C165" s="308"/>
      <c r="D165" s="216" t="s">
        <v>161</v>
      </c>
      <c r="E165" s="217" t="s">
        <v>179</v>
      </c>
      <c r="F165" s="218" t="s">
        <v>153</v>
      </c>
      <c r="G165" s="219" t="s">
        <v>219</v>
      </c>
      <c r="H165" s="219" t="s">
        <v>96</v>
      </c>
      <c r="I165" s="219" t="s">
        <v>290</v>
      </c>
      <c r="J165" s="220">
        <v>101</v>
      </c>
    </row>
    <row r="166" spans="1:10" ht="16.8" x14ac:dyDescent="0.3">
      <c r="A166" s="214" t="s">
        <v>514</v>
      </c>
      <c r="B166" s="308">
        <v>2</v>
      </c>
      <c r="C166" s="308"/>
      <c r="D166" s="216" t="s">
        <v>161</v>
      </c>
      <c r="E166" s="217" t="s">
        <v>216</v>
      </c>
      <c r="F166" s="218" t="s">
        <v>153</v>
      </c>
      <c r="G166" s="219" t="s">
        <v>219</v>
      </c>
      <c r="H166" s="219" t="s">
        <v>96</v>
      </c>
      <c r="I166" s="219" t="s">
        <v>155</v>
      </c>
      <c r="J166" s="263">
        <v>203</v>
      </c>
    </row>
    <row r="167" spans="1:10" ht="16.8" x14ac:dyDescent="0.3">
      <c r="A167" s="214" t="s">
        <v>507</v>
      </c>
      <c r="B167" s="308">
        <v>2</v>
      </c>
      <c r="C167" s="308"/>
      <c r="D167" s="216" t="s">
        <v>161</v>
      </c>
      <c r="E167" s="217" t="s">
        <v>157</v>
      </c>
      <c r="F167" s="316" t="s">
        <v>153</v>
      </c>
      <c r="G167" s="219" t="s">
        <v>154</v>
      </c>
      <c r="H167" s="219" t="s">
        <v>96</v>
      </c>
      <c r="I167" s="219" t="s">
        <v>303</v>
      </c>
      <c r="J167" s="313">
        <v>82</v>
      </c>
    </row>
    <row r="168" spans="1:10" ht="16.8" x14ac:dyDescent="0.3">
      <c r="A168" s="214" t="s">
        <v>504</v>
      </c>
      <c r="B168" s="308">
        <v>2</v>
      </c>
      <c r="C168" s="308"/>
      <c r="D168" s="216" t="s">
        <v>161</v>
      </c>
      <c r="E168" s="217" t="s">
        <v>179</v>
      </c>
      <c r="F168" s="218" t="s">
        <v>153</v>
      </c>
      <c r="G168" s="219" t="s">
        <v>219</v>
      </c>
      <c r="H168" s="219" t="s">
        <v>97</v>
      </c>
      <c r="I168" s="219" t="s">
        <v>276</v>
      </c>
      <c r="J168" s="220">
        <v>156</v>
      </c>
    </row>
    <row r="169" spans="1:10" ht="16.8" x14ac:dyDescent="0.3">
      <c r="A169" s="214" t="s">
        <v>503</v>
      </c>
      <c r="B169" s="308">
        <v>2</v>
      </c>
      <c r="C169" s="308"/>
      <c r="D169" s="216" t="s">
        <v>161</v>
      </c>
      <c r="E169" s="217" t="s">
        <v>157</v>
      </c>
      <c r="F169" s="218" t="s">
        <v>153</v>
      </c>
      <c r="G169" s="219" t="s">
        <v>162</v>
      </c>
      <c r="H169" s="219" t="s">
        <v>97</v>
      </c>
      <c r="I169" s="219" t="s">
        <v>271</v>
      </c>
      <c r="J169" s="220">
        <v>89</v>
      </c>
    </row>
    <row r="170" spans="1:10" ht="16.8" x14ac:dyDescent="0.3">
      <c r="A170" s="214" t="s">
        <v>116</v>
      </c>
      <c r="B170" s="308">
        <v>2</v>
      </c>
      <c r="C170" s="308"/>
      <c r="D170" s="216" t="s">
        <v>161</v>
      </c>
      <c r="E170" s="217" t="s">
        <v>176</v>
      </c>
      <c r="F170" s="218" t="s">
        <v>153</v>
      </c>
      <c r="G170" s="219" t="s">
        <v>219</v>
      </c>
      <c r="H170" s="219" t="s">
        <v>96</v>
      </c>
      <c r="I170" s="219" t="s">
        <v>155</v>
      </c>
      <c r="J170" s="220">
        <v>207</v>
      </c>
    </row>
    <row r="171" spans="1:10" ht="16.8" x14ac:dyDescent="0.3">
      <c r="A171" s="214" t="s">
        <v>501</v>
      </c>
      <c r="B171" s="308">
        <v>2</v>
      </c>
      <c r="C171" s="308"/>
      <c r="D171" s="216" t="s">
        <v>161</v>
      </c>
      <c r="E171" s="217" t="s">
        <v>179</v>
      </c>
      <c r="F171" s="218" t="s">
        <v>153</v>
      </c>
      <c r="G171" s="219" t="s">
        <v>219</v>
      </c>
      <c r="H171" s="219" t="s">
        <v>96</v>
      </c>
      <c r="I171" s="219" t="s">
        <v>155</v>
      </c>
      <c r="J171" s="263">
        <v>208</v>
      </c>
    </row>
    <row r="172" spans="1:10" ht="16.8" x14ac:dyDescent="0.3">
      <c r="A172" s="214" t="s">
        <v>493</v>
      </c>
      <c r="B172" s="308">
        <v>2</v>
      </c>
      <c r="C172" s="308"/>
      <c r="D172" s="216" t="s">
        <v>161</v>
      </c>
      <c r="E172" s="217" t="s">
        <v>216</v>
      </c>
      <c r="F172" s="218" t="s">
        <v>153</v>
      </c>
      <c r="G172" s="219" t="s">
        <v>166</v>
      </c>
      <c r="H172" s="219" t="s">
        <v>96</v>
      </c>
      <c r="I172" s="219" t="s">
        <v>276</v>
      </c>
      <c r="J172" s="220">
        <v>160</v>
      </c>
    </row>
    <row r="173" spans="1:10" ht="16.8" x14ac:dyDescent="0.3">
      <c r="A173" s="214" t="s">
        <v>485</v>
      </c>
      <c r="B173" s="308">
        <v>2</v>
      </c>
      <c r="C173" s="308"/>
      <c r="D173" s="216" t="s">
        <v>161</v>
      </c>
      <c r="E173" s="217" t="s">
        <v>157</v>
      </c>
      <c r="F173" s="218" t="s">
        <v>153</v>
      </c>
      <c r="G173" s="219" t="s">
        <v>154</v>
      </c>
      <c r="H173" s="219" t="s">
        <v>95</v>
      </c>
      <c r="I173" s="219" t="s">
        <v>277</v>
      </c>
      <c r="J173" s="220">
        <v>119</v>
      </c>
    </row>
    <row r="174" spans="1:10" ht="16.8" x14ac:dyDescent="0.3">
      <c r="A174" s="214" t="s">
        <v>482</v>
      </c>
      <c r="B174" s="308">
        <v>2</v>
      </c>
      <c r="C174" s="308"/>
      <c r="D174" s="216" t="s">
        <v>161</v>
      </c>
      <c r="E174" s="217" t="s">
        <v>176</v>
      </c>
      <c r="F174" s="218" t="s">
        <v>153</v>
      </c>
      <c r="G174" s="219" t="s">
        <v>219</v>
      </c>
      <c r="H174" s="219" t="s">
        <v>96</v>
      </c>
      <c r="I174" s="219" t="s">
        <v>155</v>
      </c>
      <c r="J174" s="220">
        <v>225</v>
      </c>
    </row>
    <row r="175" spans="1:10" ht="16.8" x14ac:dyDescent="0.3">
      <c r="A175" s="214" t="s">
        <v>476</v>
      </c>
      <c r="B175" s="308">
        <v>2</v>
      </c>
      <c r="C175" s="308"/>
      <c r="D175" s="216" t="s">
        <v>161</v>
      </c>
      <c r="E175" s="217" t="s">
        <v>179</v>
      </c>
      <c r="F175" s="218" t="s">
        <v>153</v>
      </c>
      <c r="G175" s="219" t="s">
        <v>219</v>
      </c>
      <c r="H175" s="219" t="s">
        <v>97</v>
      </c>
      <c r="I175" s="219" t="s">
        <v>271</v>
      </c>
      <c r="J175" s="220">
        <v>95</v>
      </c>
    </row>
    <row r="176" spans="1:10" ht="16.8" x14ac:dyDescent="0.3">
      <c r="A176" s="214" t="s">
        <v>472</v>
      </c>
      <c r="B176" s="308">
        <v>2</v>
      </c>
      <c r="C176" s="308"/>
      <c r="D176" s="216" t="s">
        <v>161</v>
      </c>
      <c r="E176" s="217" t="s">
        <v>179</v>
      </c>
      <c r="F176" s="218" t="s">
        <v>153</v>
      </c>
      <c r="G176" s="219" t="s">
        <v>219</v>
      </c>
      <c r="H176" s="219" t="s">
        <v>96</v>
      </c>
      <c r="I176" s="219" t="s">
        <v>238</v>
      </c>
      <c r="J176" s="220">
        <v>65</v>
      </c>
    </row>
    <row r="177" spans="1:10" ht="16.8" x14ac:dyDescent="0.3">
      <c r="A177" s="214" t="s">
        <v>467</v>
      </c>
      <c r="B177" s="308">
        <v>2</v>
      </c>
      <c r="C177" s="308"/>
      <c r="D177" s="216" t="s">
        <v>161</v>
      </c>
      <c r="E177" s="217" t="s">
        <v>216</v>
      </c>
      <c r="F177" s="218" t="s">
        <v>153</v>
      </c>
      <c r="G177" s="219" t="s">
        <v>219</v>
      </c>
      <c r="H177" s="219" t="s">
        <v>94</v>
      </c>
      <c r="I177" s="219" t="s">
        <v>254</v>
      </c>
      <c r="J177" s="220">
        <v>153</v>
      </c>
    </row>
    <row r="178" spans="1:10" ht="16.8" x14ac:dyDescent="0.3">
      <c r="A178" s="214" t="s">
        <v>460</v>
      </c>
      <c r="B178" s="308">
        <v>2</v>
      </c>
      <c r="C178" s="308"/>
      <c r="D178" s="216" t="s">
        <v>161</v>
      </c>
      <c r="E178" s="217" t="s">
        <v>157</v>
      </c>
      <c r="F178" s="218" t="s">
        <v>153</v>
      </c>
      <c r="G178" s="219" t="s">
        <v>162</v>
      </c>
      <c r="H178" s="219" t="s">
        <v>170</v>
      </c>
      <c r="I178" s="219" t="s">
        <v>155</v>
      </c>
      <c r="J178" s="220">
        <v>252</v>
      </c>
    </row>
    <row r="179" spans="1:10" ht="16.8" x14ac:dyDescent="0.3">
      <c r="A179" s="214" t="s">
        <v>457</v>
      </c>
      <c r="B179" s="308">
        <v>2</v>
      </c>
      <c r="C179" s="308"/>
      <c r="D179" s="216" t="s">
        <v>161</v>
      </c>
      <c r="E179" s="217" t="s">
        <v>157</v>
      </c>
      <c r="F179" s="218" t="s">
        <v>153</v>
      </c>
      <c r="G179" s="219" t="s">
        <v>154</v>
      </c>
      <c r="H179" s="219" t="s">
        <v>97</v>
      </c>
      <c r="I179" s="219" t="s">
        <v>277</v>
      </c>
      <c r="J179" s="220">
        <v>125</v>
      </c>
    </row>
    <row r="180" spans="1:10" ht="16.8" x14ac:dyDescent="0.3">
      <c r="A180" s="214" t="s">
        <v>455</v>
      </c>
      <c r="B180" s="308">
        <v>2</v>
      </c>
      <c r="C180" s="308"/>
      <c r="D180" s="216" t="s">
        <v>161</v>
      </c>
      <c r="E180" s="217" t="s">
        <v>176</v>
      </c>
      <c r="F180" s="218" t="s">
        <v>153</v>
      </c>
      <c r="G180" s="219" t="s">
        <v>219</v>
      </c>
      <c r="H180" s="219" t="s">
        <v>96</v>
      </c>
      <c r="I180" s="219" t="s">
        <v>155</v>
      </c>
      <c r="J180" s="220">
        <v>259</v>
      </c>
    </row>
    <row r="181" spans="1:10" ht="16.8" x14ac:dyDescent="0.3">
      <c r="A181" s="321" t="s">
        <v>454</v>
      </c>
      <c r="B181" s="308">
        <v>2</v>
      </c>
      <c r="C181" s="308"/>
      <c r="D181" s="216" t="s">
        <v>161</v>
      </c>
      <c r="E181" s="217" t="s">
        <v>179</v>
      </c>
      <c r="F181" s="316" t="s">
        <v>153</v>
      </c>
      <c r="G181" s="219" t="s">
        <v>219</v>
      </c>
      <c r="H181" s="219" t="s">
        <v>97</v>
      </c>
      <c r="I181" s="219" t="s">
        <v>297</v>
      </c>
      <c r="J181" s="320">
        <v>56</v>
      </c>
    </row>
    <row r="182" spans="1:10" ht="16.8" x14ac:dyDescent="0.3">
      <c r="A182" s="214" t="s">
        <v>446</v>
      </c>
      <c r="B182" s="308">
        <v>2</v>
      </c>
      <c r="C182" s="308"/>
      <c r="D182" s="216" t="s">
        <v>161</v>
      </c>
      <c r="E182" s="217" t="s">
        <v>179</v>
      </c>
      <c r="F182" s="218" t="s">
        <v>153</v>
      </c>
      <c r="G182" s="219" t="s">
        <v>219</v>
      </c>
      <c r="H182" s="219" t="s">
        <v>95</v>
      </c>
      <c r="I182" s="219" t="s">
        <v>290</v>
      </c>
      <c r="J182" s="220">
        <v>124</v>
      </c>
    </row>
    <row r="183" spans="1:10" ht="16.8" x14ac:dyDescent="0.3">
      <c r="A183" s="214" t="s">
        <v>440</v>
      </c>
      <c r="B183" s="308">
        <v>2</v>
      </c>
      <c r="C183" s="308"/>
      <c r="D183" s="216" t="s">
        <v>161</v>
      </c>
      <c r="E183" s="217" t="s">
        <v>152</v>
      </c>
      <c r="F183" s="218" t="s">
        <v>153</v>
      </c>
      <c r="G183" s="219" t="s">
        <v>154</v>
      </c>
      <c r="H183" s="219" t="s">
        <v>96</v>
      </c>
      <c r="I183" s="219" t="s">
        <v>278</v>
      </c>
      <c r="J183" s="220">
        <v>105</v>
      </c>
    </row>
    <row r="184" spans="1:10" ht="16.8" x14ac:dyDescent="0.3">
      <c r="A184" s="214" t="s">
        <v>435</v>
      </c>
      <c r="B184" s="308">
        <v>2</v>
      </c>
      <c r="C184" s="308"/>
      <c r="D184" s="216" t="s">
        <v>161</v>
      </c>
      <c r="E184" s="217" t="s">
        <v>173</v>
      </c>
      <c r="F184" s="218" t="s">
        <v>153</v>
      </c>
      <c r="G184" s="219" t="s">
        <v>272</v>
      </c>
      <c r="H184" s="219" t="s">
        <v>434</v>
      </c>
      <c r="I184" s="219" t="s">
        <v>290</v>
      </c>
      <c r="J184" s="220">
        <v>126</v>
      </c>
    </row>
    <row r="185" spans="1:10" ht="16.8" x14ac:dyDescent="0.3">
      <c r="A185" s="214" t="s">
        <v>433</v>
      </c>
      <c r="B185" s="308">
        <v>2</v>
      </c>
      <c r="C185" s="308"/>
      <c r="D185" s="216" t="s">
        <v>161</v>
      </c>
      <c r="E185" s="217" t="s">
        <v>216</v>
      </c>
      <c r="F185" s="218" t="s">
        <v>273</v>
      </c>
      <c r="G185" s="219" t="s">
        <v>154</v>
      </c>
      <c r="H185" s="219" t="s">
        <v>244</v>
      </c>
      <c r="I185" s="219" t="s">
        <v>277</v>
      </c>
      <c r="J185" s="220">
        <v>128</v>
      </c>
    </row>
    <row r="186" spans="1:10" ht="16.8" x14ac:dyDescent="0.3">
      <c r="A186" s="312" t="s">
        <v>494</v>
      </c>
      <c r="B186" s="309">
        <v>2</v>
      </c>
      <c r="C186" s="309"/>
      <c r="D186" s="311" t="s">
        <v>151</v>
      </c>
      <c r="E186" s="300" t="s">
        <v>157</v>
      </c>
      <c r="F186" s="310" t="s">
        <v>153</v>
      </c>
      <c r="G186" s="229" t="s">
        <v>219</v>
      </c>
      <c r="H186" s="229" t="s">
        <v>170</v>
      </c>
      <c r="I186" s="229" t="s">
        <v>155</v>
      </c>
      <c r="J186" s="230">
        <v>216</v>
      </c>
    </row>
    <row r="187" spans="1:10" ht="16.8" x14ac:dyDescent="0.3">
      <c r="A187" s="214" t="s">
        <v>405</v>
      </c>
      <c r="B187" s="308">
        <v>3</v>
      </c>
      <c r="C187" s="308"/>
      <c r="D187" s="216" t="s">
        <v>232</v>
      </c>
      <c r="E187" s="217" t="s">
        <v>157</v>
      </c>
      <c r="F187" s="218" t="s">
        <v>153</v>
      </c>
      <c r="G187" s="219" t="s">
        <v>219</v>
      </c>
      <c r="H187" s="219" t="s">
        <v>95</v>
      </c>
      <c r="I187" s="219" t="s">
        <v>277</v>
      </c>
      <c r="J187" s="220">
        <v>117</v>
      </c>
    </row>
    <row r="188" spans="1:10" ht="16.8" x14ac:dyDescent="0.3">
      <c r="A188" s="214" t="s">
        <v>402</v>
      </c>
      <c r="B188" s="308">
        <v>3</v>
      </c>
      <c r="C188" s="308"/>
      <c r="D188" s="216" t="s">
        <v>232</v>
      </c>
      <c r="E188" s="217" t="s">
        <v>157</v>
      </c>
      <c r="F188" s="218" t="s">
        <v>248</v>
      </c>
      <c r="G188" s="219" t="s">
        <v>154</v>
      </c>
      <c r="H188" s="219" t="s">
        <v>97</v>
      </c>
      <c r="I188" s="219" t="s">
        <v>290</v>
      </c>
      <c r="J188" s="220">
        <v>106</v>
      </c>
    </row>
    <row r="189" spans="1:10" ht="16.8" x14ac:dyDescent="0.3">
      <c r="A189" s="327" t="s">
        <v>399</v>
      </c>
      <c r="B189" s="308">
        <v>3</v>
      </c>
      <c r="C189" s="308"/>
      <c r="D189" s="326" t="s">
        <v>232</v>
      </c>
      <c r="E189" s="322" t="s">
        <v>157</v>
      </c>
      <c r="F189" s="278" t="s">
        <v>153</v>
      </c>
      <c r="G189" s="278" t="s">
        <v>227</v>
      </c>
      <c r="H189" s="278" t="s">
        <v>95</v>
      </c>
      <c r="I189" s="278" t="s">
        <v>186</v>
      </c>
      <c r="J189" s="276">
        <v>47</v>
      </c>
    </row>
    <row r="190" spans="1:10" ht="16.8" x14ac:dyDescent="0.3">
      <c r="A190" s="214" t="s">
        <v>378</v>
      </c>
      <c r="B190" s="308">
        <v>3</v>
      </c>
      <c r="C190" s="308"/>
      <c r="D190" s="216" t="s">
        <v>232</v>
      </c>
      <c r="E190" s="217" t="s">
        <v>157</v>
      </c>
      <c r="F190" s="218" t="s">
        <v>153</v>
      </c>
      <c r="G190" s="219" t="s">
        <v>166</v>
      </c>
      <c r="H190" s="219" t="s">
        <v>170</v>
      </c>
      <c r="I190" s="219" t="s">
        <v>155</v>
      </c>
      <c r="J190" s="220">
        <v>223</v>
      </c>
    </row>
    <row r="191" spans="1:10" ht="16.8" x14ac:dyDescent="0.3">
      <c r="A191" s="214" t="s">
        <v>376</v>
      </c>
      <c r="B191" s="308">
        <v>3</v>
      </c>
      <c r="C191" s="308"/>
      <c r="D191" s="216" t="s">
        <v>232</v>
      </c>
      <c r="E191" s="217" t="s">
        <v>299</v>
      </c>
      <c r="F191" s="218" t="s">
        <v>301</v>
      </c>
      <c r="G191" s="219" t="s">
        <v>162</v>
      </c>
      <c r="H191" s="219" t="s">
        <v>283</v>
      </c>
      <c r="I191" s="219" t="s">
        <v>290</v>
      </c>
      <c r="J191" s="220">
        <v>111</v>
      </c>
    </row>
    <row r="192" spans="1:10" ht="16.8" x14ac:dyDescent="0.3">
      <c r="A192" s="214" t="s">
        <v>375</v>
      </c>
      <c r="B192" s="308">
        <v>3</v>
      </c>
      <c r="C192" s="308"/>
      <c r="D192" s="216" t="s">
        <v>232</v>
      </c>
      <c r="E192" s="217" t="s">
        <v>176</v>
      </c>
      <c r="F192" s="218" t="s">
        <v>153</v>
      </c>
      <c r="G192" s="219" t="s">
        <v>166</v>
      </c>
      <c r="H192" s="219" t="s">
        <v>97</v>
      </c>
      <c r="I192" s="219" t="s">
        <v>290</v>
      </c>
      <c r="J192" s="220">
        <v>112</v>
      </c>
    </row>
    <row r="193" spans="1:10" ht="16.8" x14ac:dyDescent="0.3">
      <c r="A193" s="214" t="s">
        <v>285</v>
      </c>
      <c r="B193" s="308">
        <v>3</v>
      </c>
      <c r="C193" s="308"/>
      <c r="D193" s="216" t="s">
        <v>232</v>
      </c>
      <c r="E193" s="217" t="s">
        <v>216</v>
      </c>
      <c r="F193" s="218" t="s">
        <v>153</v>
      </c>
      <c r="G193" s="219" t="s">
        <v>219</v>
      </c>
      <c r="H193" s="219" t="s">
        <v>369</v>
      </c>
      <c r="I193" s="219" t="s">
        <v>155</v>
      </c>
      <c r="J193" s="220">
        <v>236</v>
      </c>
    </row>
    <row r="194" spans="1:10" ht="16.8" x14ac:dyDescent="0.3">
      <c r="A194" s="214" t="s">
        <v>358</v>
      </c>
      <c r="B194" s="308">
        <v>3</v>
      </c>
      <c r="C194" s="308"/>
      <c r="D194" s="216" t="s">
        <v>232</v>
      </c>
      <c r="E194" s="217" t="s">
        <v>216</v>
      </c>
      <c r="F194" s="218" t="s">
        <v>153</v>
      </c>
      <c r="G194" s="219" t="s">
        <v>219</v>
      </c>
      <c r="H194" s="219" t="s">
        <v>97</v>
      </c>
      <c r="I194" s="219" t="s">
        <v>277</v>
      </c>
      <c r="J194" s="220">
        <v>124</v>
      </c>
    </row>
    <row r="195" spans="1:10" ht="16.8" x14ac:dyDescent="0.3">
      <c r="A195" s="214" t="s">
        <v>354</v>
      </c>
      <c r="B195" s="308">
        <v>3</v>
      </c>
      <c r="C195" s="308"/>
      <c r="D195" s="216" t="s">
        <v>232</v>
      </c>
      <c r="E195" s="217" t="s">
        <v>353</v>
      </c>
      <c r="F195" s="218" t="s">
        <v>153</v>
      </c>
      <c r="G195" s="219" t="s">
        <v>352</v>
      </c>
      <c r="H195" s="219" t="s">
        <v>95</v>
      </c>
      <c r="I195" s="219" t="s">
        <v>155</v>
      </c>
      <c r="J195" s="220">
        <v>250</v>
      </c>
    </row>
    <row r="196" spans="1:10" ht="16.8" x14ac:dyDescent="0.3">
      <c r="A196" s="214" t="s">
        <v>350</v>
      </c>
      <c r="B196" s="308">
        <v>3</v>
      </c>
      <c r="C196" s="308"/>
      <c r="D196" s="216" t="s">
        <v>232</v>
      </c>
      <c r="E196" s="217" t="s">
        <v>176</v>
      </c>
      <c r="F196" s="218" t="s">
        <v>153</v>
      </c>
      <c r="G196" s="219" t="s">
        <v>154</v>
      </c>
      <c r="H196" s="219" t="s">
        <v>95</v>
      </c>
      <c r="I196" s="219" t="s">
        <v>279</v>
      </c>
      <c r="J196" s="220">
        <v>100</v>
      </c>
    </row>
    <row r="197" spans="1:10" ht="16.8" x14ac:dyDescent="0.3">
      <c r="A197" s="214" t="s">
        <v>344</v>
      </c>
      <c r="B197" s="308">
        <v>3</v>
      </c>
      <c r="C197" s="308"/>
      <c r="D197" s="216" t="s">
        <v>232</v>
      </c>
      <c r="E197" s="217" t="s">
        <v>176</v>
      </c>
      <c r="F197" s="218" t="s">
        <v>153</v>
      </c>
      <c r="G197" s="219" t="s">
        <v>219</v>
      </c>
      <c r="H197" s="219" t="s">
        <v>343</v>
      </c>
      <c r="I197" s="219" t="s">
        <v>155</v>
      </c>
      <c r="J197" s="220">
        <v>258</v>
      </c>
    </row>
    <row r="198" spans="1:10" ht="16.8" x14ac:dyDescent="0.3">
      <c r="A198" s="214" t="s">
        <v>341</v>
      </c>
      <c r="B198" s="308">
        <v>3</v>
      </c>
      <c r="C198" s="308"/>
      <c r="D198" s="216" t="s">
        <v>232</v>
      </c>
      <c r="E198" s="217" t="s">
        <v>216</v>
      </c>
      <c r="F198" s="218" t="s">
        <v>153</v>
      </c>
      <c r="G198" s="219" t="s">
        <v>219</v>
      </c>
      <c r="H198" s="219" t="s">
        <v>95</v>
      </c>
      <c r="I198" s="219" t="s">
        <v>155</v>
      </c>
      <c r="J198" s="220">
        <v>266</v>
      </c>
    </row>
    <row r="199" spans="1:10" ht="16.8" x14ac:dyDescent="0.3">
      <c r="A199" s="214" t="s">
        <v>340</v>
      </c>
      <c r="B199" s="308">
        <v>3</v>
      </c>
      <c r="C199" s="308"/>
      <c r="D199" s="216" t="s">
        <v>232</v>
      </c>
      <c r="E199" s="217" t="s">
        <v>157</v>
      </c>
      <c r="F199" s="218" t="s">
        <v>153</v>
      </c>
      <c r="G199" s="219" t="s">
        <v>219</v>
      </c>
      <c r="H199" s="219" t="s">
        <v>95</v>
      </c>
      <c r="I199" s="219" t="s">
        <v>238</v>
      </c>
      <c r="J199" s="220">
        <v>70</v>
      </c>
    </row>
    <row r="200" spans="1:10" ht="16.8" x14ac:dyDescent="0.3">
      <c r="A200" s="214" t="s">
        <v>339</v>
      </c>
      <c r="B200" s="308">
        <v>3</v>
      </c>
      <c r="C200" s="308"/>
      <c r="D200" s="216" t="s">
        <v>232</v>
      </c>
      <c r="E200" s="217" t="s">
        <v>157</v>
      </c>
      <c r="F200" s="218" t="s">
        <v>153</v>
      </c>
      <c r="G200" s="219" t="s">
        <v>219</v>
      </c>
      <c r="H200" s="219" t="s">
        <v>95</v>
      </c>
      <c r="I200" s="219" t="s">
        <v>238</v>
      </c>
      <c r="J200" s="220">
        <v>70</v>
      </c>
    </row>
    <row r="201" spans="1:10" ht="16.8" x14ac:dyDescent="0.3">
      <c r="A201" s="214" t="s">
        <v>337</v>
      </c>
      <c r="B201" s="308">
        <v>3</v>
      </c>
      <c r="C201" s="308"/>
      <c r="D201" s="216" t="s">
        <v>232</v>
      </c>
      <c r="E201" s="217" t="s">
        <v>157</v>
      </c>
      <c r="F201" s="218" t="s">
        <v>153</v>
      </c>
      <c r="G201" s="219" t="s">
        <v>219</v>
      </c>
      <c r="H201" s="219" t="s">
        <v>170</v>
      </c>
      <c r="I201" s="219" t="s">
        <v>155</v>
      </c>
      <c r="J201" s="220">
        <v>270</v>
      </c>
    </row>
    <row r="202" spans="1:10" ht="16.8" x14ac:dyDescent="0.3">
      <c r="A202" s="214" t="s">
        <v>335</v>
      </c>
      <c r="B202" s="308">
        <v>3</v>
      </c>
      <c r="C202" s="308"/>
      <c r="D202" s="216" t="s">
        <v>232</v>
      </c>
      <c r="E202" s="217" t="s">
        <v>216</v>
      </c>
      <c r="F202" s="218" t="s">
        <v>153</v>
      </c>
      <c r="G202" s="219" t="s">
        <v>162</v>
      </c>
      <c r="H202" s="219" t="s">
        <v>95</v>
      </c>
      <c r="I202" s="219" t="s">
        <v>287</v>
      </c>
      <c r="J202" s="313">
        <v>120</v>
      </c>
    </row>
    <row r="203" spans="1:10" ht="16.8" x14ac:dyDescent="0.3">
      <c r="A203" s="214" t="s">
        <v>334</v>
      </c>
      <c r="B203" s="308">
        <v>3</v>
      </c>
      <c r="C203" s="308"/>
      <c r="D203" s="216" t="s">
        <v>232</v>
      </c>
      <c r="E203" s="217" t="s">
        <v>216</v>
      </c>
      <c r="F203" s="218" t="s">
        <v>153</v>
      </c>
      <c r="G203" s="219" t="s">
        <v>219</v>
      </c>
      <c r="H203" s="219" t="s">
        <v>95</v>
      </c>
      <c r="I203" s="219" t="s">
        <v>289</v>
      </c>
      <c r="J203" s="220">
        <v>132</v>
      </c>
    </row>
    <row r="204" spans="1:10" ht="16.8" x14ac:dyDescent="0.3">
      <c r="A204" s="214" t="s">
        <v>330</v>
      </c>
      <c r="B204" s="308">
        <v>3</v>
      </c>
      <c r="C204" s="308"/>
      <c r="D204" s="216" t="s">
        <v>232</v>
      </c>
      <c r="E204" s="217" t="s">
        <v>216</v>
      </c>
      <c r="F204" s="218" t="s">
        <v>153</v>
      </c>
      <c r="G204" s="219" t="s">
        <v>219</v>
      </c>
      <c r="H204" s="219" t="s">
        <v>96</v>
      </c>
      <c r="I204" s="219" t="s">
        <v>238</v>
      </c>
      <c r="J204" s="220">
        <v>71</v>
      </c>
    </row>
    <row r="205" spans="1:10" ht="16.8" x14ac:dyDescent="0.3">
      <c r="A205" s="214" t="s">
        <v>329</v>
      </c>
      <c r="B205" s="308">
        <v>3</v>
      </c>
      <c r="C205" s="308"/>
      <c r="D205" s="216" t="s">
        <v>232</v>
      </c>
      <c r="E205" s="217" t="s">
        <v>173</v>
      </c>
      <c r="F205" s="218" t="s">
        <v>153</v>
      </c>
      <c r="G205" s="219" t="s">
        <v>219</v>
      </c>
      <c r="H205" s="219" t="s">
        <v>96</v>
      </c>
      <c r="I205" s="219" t="s">
        <v>302</v>
      </c>
      <c r="J205" s="220">
        <v>115</v>
      </c>
    </row>
    <row r="206" spans="1:10" ht="16.8" x14ac:dyDescent="0.3">
      <c r="A206" s="214" t="s">
        <v>320</v>
      </c>
      <c r="B206" s="308">
        <v>3</v>
      </c>
      <c r="C206" s="308"/>
      <c r="D206" s="216" t="s">
        <v>232</v>
      </c>
      <c r="E206" s="217" t="s">
        <v>157</v>
      </c>
      <c r="F206" s="218" t="s">
        <v>153</v>
      </c>
      <c r="G206" s="219" t="s">
        <v>219</v>
      </c>
      <c r="H206" s="219" t="s">
        <v>95</v>
      </c>
      <c r="I206" s="219" t="s">
        <v>277</v>
      </c>
      <c r="J206" s="220">
        <v>128</v>
      </c>
    </row>
    <row r="207" spans="1:10" ht="16.8" x14ac:dyDescent="0.3">
      <c r="A207" s="214" t="s">
        <v>416</v>
      </c>
      <c r="B207" s="308">
        <v>3</v>
      </c>
      <c r="C207" s="308"/>
      <c r="D207" s="216" t="s">
        <v>178</v>
      </c>
      <c r="E207" s="217" t="s">
        <v>176</v>
      </c>
      <c r="F207" s="218" t="s">
        <v>153</v>
      </c>
      <c r="G207" s="219" t="s">
        <v>248</v>
      </c>
      <c r="H207" s="219" t="s">
        <v>97</v>
      </c>
      <c r="I207" s="219" t="s">
        <v>279</v>
      </c>
      <c r="J207" s="220">
        <v>93</v>
      </c>
    </row>
    <row r="208" spans="1:10" ht="16.8" x14ac:dyDescent="0.3">
      <c r="A208" s="214" t="s">
        <v>412</v>
      </c>
      <c r="B208" s="308">
        <v>3</v>
      </c>
      <c r="C208" s="308"/>
      <c r="D208" s="216" t="s">
        <v>178</v>
      </c>
      <c r="E208" s="217" t="s">
        <v>176</v>
      </c>
      <c r="F208" s="218" t="s">
        <v>153</v>
      </c>
      <c r="G208" s="219" t="s">
        <v>248</v>
      </c>
      <c r="H208" s="219" t="s">
        <v>97</v>
      </c>
      <c r="I208" s="219" t="s">
        <v>279</v>
      </c>
      <c r="J208" s="220">
        <v>95</v>
      </c>
    </row>
    <row r="209" spans="1:10" ht="16.8" x14ac:dyDescent="0.3">
      <c r="A209" s="214" t="s">
        <v>397</v>
      </c>
      <c r="B209" s="308">
        <v>3</v>
      </c>
      <c r="C209" s="308"/>
      <c r="D209" s="319" t="s">
        <v>178</v>
      </c>
      <c r="E209" s="318" t="s">
        <v>216</v>
      </c>
      <c r="F209" s="218" t="s">
        <v>259</v>
      </c>
      <c r="G209" s="317" t="s">
        <v>162</v>
      </c>
      <c r="H209" s="317" t="s">
        <v>97</v>
      </c>
      <c r="I209" s="219" t="s">
        <v>271</v>
      </c>
      <c r="J209" s="313">
        <v>91</v>
      </c>
    </row>
    <row r="210" spans="1:10" ht="16.8" x14ac:dyDescent="0.3">
      <c r="A210" s="214" t="s">
        <v>393</v>
      </c>
      <c r="B210" s="308">
        <v>3</v>
      </c>
      <c r="C210" s="308"/>
      <c r="D210" s="216" t="s">
        <v>178</v>
      </c>
      <c r="E210" s="217" t="s">
        <v>157</v>
      </c>
      <c r="F210" s="218" t="s">
        <v>273</v>
      </c>
      <c r="G210" s="219" t="s">
        <v>162</v>
      </c>
      <c r="H210" s="219" t="s">
        <v>240</v>
      </c>
      <c r="I210" s="219" t="s">
        <v>155</v>
      </c>
      <c r="J210" s="220">
        <v>214</v>
      </c>
    </row>
    <row r="211" spans="1:10" ht="16.8" x14ac:dyDescent="0.3">
      <c r="A211" s="214" t="s">
        <v>366</v>
      </c>
      <c r="B211" s="308">
        <v>3</v>
      </c>
      <c r="C211" s="308"/>
      <c r="D211" s="216" t="s">
        <v>178</v>
      </c>
      <c r="E211" s="217" t="s">
        <v>176</v>
      </c>
      <c r="F211" s="218" t="s">
        <v>153</v>
      </c>
      <c r="G211" s="219" t="s">
        <v>248</v>
      </c>
      <c r="H211" s="219" t="s">
        <v>97</v>
      </c>
      <c r="I211" s="219" t="s">
        <v>279</v>
      </c>
      <c r="J211" s="220">
        <v>99</v>
      </c>
    </row>
    <row r="212" spans="1:10" ht="16.8" x14ac:dyDescent="0.3">
      <c r="A212" s="214" t="s">
        <v>363</v>
      </c>
      <c r="B212" s="308">
        <v>3</v>
      </c>
      <c r="C212" s="308"/>
      <c r="D212" s="216" t="s">
        <v>178</v>
      </c>
      <c r="E212" s="217" t="s">
        <v>157</v>
      </c>
      <c r="F212" s="218" t="s">
        <v>153</v>
      </c>
      <c r="G212" s="219" t="s">
        <v>219</v>
      </c>
      <c r="H212" s="219" t="s">
        <v>170</v>
      </c>
      <c r="I212" s="219" t="s">
        <v>290</v>
      </c>
      <c r="J212" s="220">
        <v>115</v>
      </c>
    </row>
    <row r="213" spans="1:10" ht="16.8" x14ac:dyDescent="0.3">
      <c r="A213" s="214" t="s">
        <v>342</v>
      </c>
      <c r="B213" s="308">
        <v>3</v>
      </c>
      <c r="C213" s="308"/>
      <c r="D213" s="216" t="s">
        <v>178</v>
      </c>
      <c r="E213" s="217" t="s">
        <v>216</v>
      </c>
      <c r="F213" s="218" t="s">
        <v>153</v>
      </c>
      <c r="G213" s="219" t="s">
        <v>6</v>
      </c>
      <c r="H213" s="219" t="s">
        <v>97</v>
      </c>
      <c r="I213" s="219" t="s">
        <v>155</v>
      </c>
      <c r="J213" s="263">
        <v>263</v>
      </c>
    </row>
    <row r="214" spans="1:10" ht="16.8" x14ac:dyDescent="0.3">
      <c r="A214" s="214" t="s">
        <v>338</v>
      </c>
      <c r="B214" s="308">
        <v>3</v>
      </c>
      <c r="C214" s="308"/>
      <c r="D214" s="216" t="s">
        <v>178</v>
      </c>
      <c r="E214" s="217" t="s">
        <v>157</v>
      </c>
      <c r="F214" s="218" t="s">
        <v>153</v>
      </c>
      <c r="G214" s="219" t="s">
        <v>219</v>
      </c>
      <c r="H214" s="219" t="s">
        <v>170</v>
      </c>
      <c r="I214" s="219" t="s">
        <v>155</v>
      </c>
      <c r="J214" s="220">
        <v>270</v>
      </c>
    </row>
    <row r="215" spans="1:10" ht="16.8" x14ac:dyDescent="0.3">
      <c r="A215" s="214" t="s">
        <v>336</v>
      </c>
      <c r="B215" s="308">
        <v>3</v>
      </c>
      <c r="C215" s="308"/>
      <c r="D215" s="216" t="s">
        <v>178</v>
      </c>
      <c r="E215" s="217" t="s">
        <v>157</v>
      </c>
      <c r="F215" s="218" t="s">
        <v>153</v>
      </c>
      <c r="G215" s="219" t="s">
        <v>219</v>
      </c>
      <c r="H215" s="219" t="s">
        <v>170</v>
      </c>
      <c r="I215" s="219" t="s">
        <v>155</v>
      </c>
      <c r="J215" s="220">
        <v>271</v>
      </c>
    </row>
    <row r="216" spans="1:10" ht="16.8" x14ac:dyDescent="0.3">
      <c r="A216" s="214" t="s">
        <v>333</v>
      </c>
      <c r="B216" s="308">
        <v>3</v>
      </c>
      <c r="C216" s="308"/>
      <c r="D216" s="216" t="s">
        <v>178</v>
      </c>
      <c r="E216" s="217" t="s">
        <v>179</v>
      </c>
      <c r="F216" s="218" t="s">
        <v>153</v>
      </c>
      <c r="G216" s="219" t="s">
        <v>154</v>
      </c>
      <c r="H216" s="219" t="s">
        <v>96</v>
      </c>
      <c r="I216" s="219" t="s">
        <v>287</v>
      </c>
      <c r="J216" s="313">
        <v>121</v>
      </c>
    </row>
    <row r="217" spans="1:10" ht="16.8" x14ac:dyDescent="0.3">
      <c r="A217" s="214" t="s">
        <v>319</v>
      </c>
      <c r="B217" s="308">
        <v>3</v>
      </c>
      <c r="C217" s="308"/>
      <c r="D217" s="216" t="s">
        <v>178</v>
      </c>
      <c r="E217" s="217" t="s">
        <v>176</v>
      </c>
      <c r="F217" s="218" t="s">
        <v>259</v>
      </c>
      <c r="G217" s="219" t="s">
        <v>162</v>
      </c>
      <c r="H217" s="219" t="s">
        <v>97</v>
      </c>
      <c r="I217" s="219" t="s">
        <v>155</v>
      </c>
      <c r="J217" s="315">
        <v>286</v>
      </c>
    </row>
    <row r="218" spans="1:10" ht="16.8" x14ac:dyDescent="0.3">
      <c r="A218" s="214" t="s">
        <v>267</v>
      </c>
      <c r="B218" s="308">
        <v>3</v>
      </c>
      <c r="C218" s="308"/>
      <c r="D218" s="277" t="s">
        <v>178</v>
      </c>
      <c r="E218" s="322" t="s">
        <v>237</v>
      </c>
      <c r="F218" s="314" t="s">
        <v>153</v>
      </c>
      <c r="G218" s="219" t="s">
        <v>162</v>
      </c>
      <c r="H218" s="219" t="s">
        <v>97</v>
      </c>
      <c r="I218" s="219" t="s">
        <v>238</v>
      </c>
      <c r="J218" s="220">
        <v>71</v>
      </c>
    </row>
    <row r="219" spans="1:10" ht="16.8" x14ac:dyDescent="0.3">
      <c r="A219" s="214" t="s">
        <v>317</v>
      </c>
      <c r="B219" s="308">
        <v>3</v>
      </c>
      <c r="C219" s="308"/>
      <c r="D219" s="216" t="s">
        <v>178</v>
      </c>
      <c r="E219" s="217" t="s">
        <v>176</v>
      </c>
      <c r="F219" s="218" t="s">
        <v>153</v>
      </c>
      <c r="G219" s="219" t="s">
        <v>248</v>
      </c>
      <c r="H219" s="219" t="s">
        <v>97</v>
      </c>
      <c r="I219" s="219" t="s">
        <v>279</v>
      </c>
      <c r="J219" s="220">
        <v>106</v>
      </c>
    </row>
    <row r="220" spans="1:10" ht="16.8" x14ac:dyDescent="0.3">
      <c r="A220" s="214" t="s">
        <v>315</v>
      </c>
      <c r="B220" s="308">
        <v>3</v>
      </c>
      <c r="C220" s="308"/>
      <c r="D220" s="216" t="s">
        <v>178</v>
      </c>
      <c r="E220" s="217" t="s">
        <v>157</v>
      </c>
      <c r="F220" s="218" t="s">
        <v>153</v>
      </c>
      <c r="G220" s="219" t="s">
        <v>219</v>
      </c>
      <c r="H220" s="219" t="s">
        <v>248</v>
      </c>
      <c r="I220" s="219" t="s">
        <v>276</v>
      </c>
      <c r="J220" s="220">
        <v>186</v>
      </c>
    </row>
    <row r="221" spans="1:10" ht="16.8" x14ac:dyDescent="0.3">
      <c r="A221" s="214" t="s">
        <v>314</v>
      </c>
      <c r="B221" s="308">
        <v>3</v>
      </c>
      <c r="C221" s="308"/>
      <c r="D221" s="216" t="s">
        <v>178</v>
      </c>
      <c r="E221" s="217" t="s">
        <v>157</v>
      </c>
      <c r="F221" s="218" t="s">
        <v>153</v>
      </c>
      <c r="G221" s="219" t="s">
        <v>100</v>
      </c>
      <c r="H221" s="219" t="s">
        <v>248</v>
      </c>
      <c r="I221" s="219" t="s">
        <v>276</v>
      </c>
      <c r="J221" s="220">
        <v>186</v>
      </c>
    </row>
    <row r="222" spans="1:10" ht="16.8" x14ac:dyDescent="0.3">
      <c r="A222" s="214" t="s">
        <v>418</v>
      </c>
      <c r="B222" s="308">
        <v>3</v>
      </c>
      <c r="C222" s="308"/>
      <c r="D222" s="216" t="s">
        <v>175</v>
      </c>
      <c r="E222" s="217" t="s">
        <v>157</v>
      </c>
      <c r="F222" s="218" t="s">
        <v>153</v>
      </c>
      <c r="G222" s="219" t="s">
        <v>162</v>
      </c>
      <c r="H222" s="219" t="s">
        <v>170</v>
      </c>
      <c r="I222" s="219" t="s">
        <v>290</v>
      </c>
      <c r="J222" s="220">
        <v>101</v>
      </c>
    </row>
    <row r="223" spans="1:10" ht="16.8" x14ac:dyDescent="0.3">
      <c r="A223" s="214" t="s">
        <v>417</v>
      </c>
      <c r="B223" s="308">
        <v>3</v>
      </c>
      <c r="C223" s="308"/>
      <c r="D223" s="216" t="s">
        <v>175</v>
      </c>
      <c r="E223" s="217" t="s">
        <v>179</v>
      </c>
      <c r="F223" s="218" t="s">
        <v>281</v>
      </c>
      <c r="G223" s="219" t="s">
        <v>227</v>
      </c>
      <c r="H223" s="219" t="s">
        <v>97</v>
      </c>
      <c r="I223" s="219" t="s">
        <v>279</v>
      </c>
      <c r="J223" s="220">
        <v>93</v>
      </c>
    </row>
    <row r="224" spans="1:10" ht="16.8" x14ac:dyDescent="0.3">
      <c r="A224" s="214" t="s">
        <v>406</v>
      </c>
      <c r="B224" s="308">
        <v>3</v>
      </c>
      <c r="C224" s="308"/>
      <c r="D224" s="216" t="s">
        <v>175</v>
      </c>
      <c r="E224" s="217" t="s">
        <v>157</v>
      </c>
      <c r="F224" s="218" t="s">
        <v>153</v>
      </c>
      <c r="G224" s="219" t="s">
        <v>227</v>
      </c>
      <c r="H224" s="219" t="s">
        <v>163</v>
      </c>
      <c r="I224" s="219" t="s">
        <v>295</v>
      </c>
      <c r="J224" s="220">
        <v>81</v>
      </c>
    </row>
    <row r="225" spans="1:10" ht="16.8" x14ac:dyDescent="0.3">
      <c r="A225" s="214" t="s">
        <v>403</v>
      </c>
      <c r="B225" s="308">
        <v>3</v>
      </c>
      <c r="C225" s="308"/>
      <c r="D225" s="216" t="s">
        <v>175</v>
      </c>
      <c r="E225" s="217" t="s">
        <v>157</v>
      </c>
      <c r="F225" s="218" t="s">
        <v>153</v>
      </c>
      <c r="G225" s="219" t="s">
        <v>219</v>
      </c>
      <c r="H225" s="278" t="s">
        <v>94</v>
      </c>
      <c r="I225" s="278" t="s">
        <v>295</v>
      </c>
      <c r="J225" s="220">
        <v>84</v>
      </c>
    </row>
    <row r="226" spans="1:10" ht="16.8" x14ac:dyDescent="0.3">
      <c r="A226" s="214" t="s">
        <v>401</v>
      </c>
      <c r="B226" s="308">
        <v>3</v>
      </c>
      <c r="C226" s="308"/>
      <c r="D226" s="216" t="s">
        <v>175</v>
      </c>
      <c r="E226" s="217" t="s">
        <v>157</v>
      </c>
      <c r="F226" s="316" t="s">
        <v>281</v>
      </c>
      <c r="G226" s="219" t="s">
        <v>154</v>
      </c>
      <c r="H226" s="219" t="s">
        <v>170</v>
      </c>
      <c r="I226" s="219" t="s">
        <v>303</v>
      </c>
      <c r="J226" s="320">
        <v>84</v>
      </c>
    </row>
    <row r="227" spans="1:10" ht="16.8" x14ac:dyDescent="0.3">
      <c r="A227" s="214" t="s">
        <v>379</v>
      </c>
      <c r="B227" s="308">
        <v>3</v>
      </c>
      <c r="C227" s="308"/>
      <c r="D227" s="216" t="s">
        <v>175</v>
      </c>
      <c r="E227" s="217" t="s">
        <v>157</v>
      </c>
      <c r="F227" s="218" t="s">
        <v>153</v>
      </c>
      <c r="G227" s="219" t="s">
        <v>154</v>
      </c>
      <c r="H227" s="219" t="s">
        <v>96</v>
      </c>
      <c r="I227" s="219" t="s">
        <v>278</v>
      </c>
      <c r="J227" s="220">
        <v>92</v>
      </c>
    </row>
    <row r="228" spans="1:10" ht="16.8" x14ac:dyDescent="0.3">
      <c r="A228" s="214" t="s">
        <v>370</v>
      </c>
      <c r="B228" s="308">
        <v>3</v>
      </c>
      <c r="C228" s="308"/>
      <c r="D228" s="216" t="s">
        <v>175</v>
      </c>
      <c r="E228" s="217" t="s">
        <v>216</v>
      </c>
      <c r="F228" s="218" t="s">
        <v>281</v>
      </c>
      <c r="G228" s="219" t="s">
        <v>275</v>
      </c>
      <c r="H228" s="219" t="s">
        <v>96</v>
      </c>
      <c r="I228" s="219" t="s">
        <v>277</v>
      </c>
      <c r="J228" s="220">
        <v>121</v>
      </c>
    </row>
    <row r="229" spans="1:10" ht="16.8" x14ac:dyDescent="0.3">
      <c r="A229" s="214" t="s">
        <v>357</v>
      </c>
      <c r="B229" s="308">
        <v>3</v>
      </c>
      <c r="C229" s="308"/>
      <c r="D229" s="216" t="s">
        <v>175</v>
      </c>
      <c r="E229" s="217" t="s">
        <v>237</v>
      </c>
      <c r="F229" s="218" t="s">
        <v>153</v>
      </c>
      <c r="G229" s="219" t="s">
        <v>356</v>
      </c>
      <c r="H229" s="219" t="s">
        <v>96</v>
      </c>
      <c r="I229" s="219" t="s">
        <v>293</v>
      </c>
      <c r="J229" s="313">
        <v>31</v>
      </c>
    </row>
    <row r="230" spans="1:10" ht="16.8" x14ac:dyDescent="0.3">
      <c r="A230" s="214" t="s">
        <v>355</v>
      </c>
      <c r="B230" s="308">
        <v>3</v>
      </c>
      <c r="C230" s="308"/>
      <c r="D230" s="216" t="s">
        <v>175</v>
      </c>
      <c r="E230" s="217" t="s">
        <v>237</v>
      </c>
      <c r="F230" s="218" t="s">
        <v>153</v>
      </c>
      <c r="G230" s="219" t="s">
        <v>284</v>
      </c>
      <c r="H230" s="219" t="s">
        <v>96</v>
      </c>
      <c r="I230" s="219" t="s">
        <v>155</v>
      </c>
      <c r="J230" s="220">
        <v>249</v>
      </c>
    </row>
    <row r="231" spans="1:10" ht="16.8" x14ac:dyDescent="0.3">
      <c r="A231" s="214" t="s">
        <v>311</v>
      </c>
      <c r="B231" s="308">
        <v>3</v>
      </c>
      <c r="C231" s="308"/>
      <c r="D231" s="216" t="s">
        <v>175</v>
      </c>
      <c r="E231" s="217" t="s">
        <v>157</v>
      </c>
      <c r="F231" s="218" t="s">
        <v>153</v>
      </c>
      <c r="G231" s="219" t="s">
        <v>154</v>
      </c>
      <c r="H231" s="219" t="s">
        <v>96</v>
      </c>
      <c r="I231" s="219" t="s">
        <v>286</v>
      </c>
      <c r="J231" s="220">
        <v>74</v>
      </c>
    </row>
    <row r="232" spans="1:10" ht="16.8" x14ac:dyDescent="0.3">
      <c r="A232" s="214" t="s">
        <v>423</v>
      </c>
      <c r="B232" s="308">
        <v>3</v>
      </c>
      <c r="C232" s="308"/>
      <c r="D232" s="216" t="s">
        <v>165</v>
      </c>
      <c r="E232" s="217" t="s">
        <v>173</v>
      </c>
      <c r="F232" s="218" t="s">
        <v>153</v>
      </c>
      <c r="G232" s="219" t="s">
        <v>227</v>
      </c>
      <c r="H232" s="219" t="s">
        <v>96</v>
      </c>
      <c r="I232" s="219" t="s">
        <v>286</v>
      </c>
      <c r="J232" s="220">
        <v>64</v>
      </c>
    </row>
    <row r="233" spans="1:10" ht="16.8" x14ac:dyDescent="0.3">
      <c r="A233" s="214" t="s">
        <v>367</v>
      </c>
      <c r="B233" s="308">
        <v>3</v>
      </c>
      <c r="C233" s="308"/>
      <c r="D233" s="223" t="s">
        <v>165</v>
      </c>
      <c r="E233" s="217" t="s">
        <v>157</v>
      </c>
      <c r="F233" s="314" t="s">
        <v>301</v>
      </c>
      <c r="G233" s="219" t="s">
        <v>162</v>
      </c>
      <c r="H233" s="219" t="s">
        <v>97</v>
      </c>
      <c r="I233" s="219" t="s">
        <v>290</v>
      </c>
      <c r="J233" s="220">
        <v>114</v>
      </c>
    </row>
    <row r="234" spans="1:10" ht="16.8" x14ac:dyDescent="0.3">
      <c r="A234" s="214" t="s">
        <v>348</v>
      </c>
      <c r="B234" s="308">
        <v>3</v>
      </c>
      <c r="C234" s="308"/>
      <c r="D234" s="216" t="s">
        <v>165</v>
      </c>
      <c r="E234" s="217" t="s">
        <v>179</v>
      </c>
      <c r="F234" s="218" t="s">
        <v>153</v>
      </c>
      <c r="G234" s="219" t="s">
        <v>154</v>
      </c>
      <c r="H234" s="219" t="s">
        <v>97</v>
      </c>
      <c r="I234" s="219" t="s">
        <v>278</v>
      </c>
      <c r="J234" s="220">
        <v>99</v>
      </c>
    </row>
    <row r="235" spans="1:10" ht="16.8" x14ac:dyDescent="0.3">
      <c r="A235" s="214" t="s">
        <v>347</v>
      </c>
      <c r="B235" s="308">
        <v>3</v>
      </c>
      <c r="C235" s="308"/>
      <c r="D235" s="216" t="s">
        <v>165</v>
      </c>
      <c r="E235" s="217" t="s">
        <v>216</v>
      </c>
      <c r="F235" s="217" t="s">
        <v>153</v>
      </c>
      <c r="G235" s="219" t="s">
        <v>162</v>
      </c>
      <c r="H235" s="219" t="s">
        <v>96</v>
      </c>
      <c r="I235" s="219" t="s">
        <v>186</v>
      </c>
      <c r="J235" s="220">
        <v>8</v>
      </c>
    </row>
    <row r="236" spans="1:10" ht="16.8" x14ac:dyDescent="0.3">
      <c r="A236" s="214" t="s">
        <v>332</v>
      </c>
      <c r="B236" s="308">
        <v>3</v>
      </c>
      <c r="C236" s="308"/>
      <c r="D236" s="216" t="s">
        <v>165</v>
      </c>
      <c r="E236" s="217" t="s">
        <v>179</v>
      </c>
      <c r="F236" s="218" t="s">
        <v>153</v>
      </c>
      <c r="G236" s="219" t="s">
        <v>154</v>
      </c>
      <c r="H236" s="219" t="s">
        <v>97</v>
      </c>
      <c r="I236" s="219" t="s">
        <v>278</v>
      </c>
      <c r="J236" s="220">
        <v>103</v>
      </c>
    </row>
    <row r="237" spans="1:10" ht="16.8" x14ac:dyDescent="0.3">
      <c r="A237" s="214" t="s">
        <v>408</v>
      </c>
      <c r="B237" s="308">
        <v>3</v>
      </c>
      <c r="C237" s="216" t="s">
        <v>245</v>
      </c>
      <c r="D237" s="216" t="s">
        <v>172</v>
      </c>
      <c r="E237" s="318" t="s">
        <v>179</v>
      </c>
      <c r="F237" s="218" t="s">
        <v>153</v>
      </c>
      <c r="G237" s="219" t="s">
        <v>162</v>
      </c>
      <c r="H237" s="317" t="s">
        <v>97</v>
      </c>
      <c r="I237" s="219" t="s">
        <v>186</v>
      </c>
      <c r="J237" s="220">
        <v>30</v>
      </c>
    </row>
    <row r="238" spans="1:10" ht="16.8" x14ac:dyDescent="0.3">
      <c r="A238" s="214" t="s">
        <v>400</v>
      </c>
      <c r="B238" s="308">
        <v>3</v>
      </c>
      <c r="C238" s="308"/>
      <c r="D238" s="216" t="s">
        <v>172</v>
      </c>
      <c r="E238" s="217" t="s">
        <v>152</v>
      </c>
      <c r="F238" s="218" t="s">
        <v>153</v>
      </c>
      <c r="G238" s="219" t="s">
        <v>154</v>
      </c>
      <c r="H238" s="219" t="s">
        <v>96</v>
      </c>
      <c r="I238" s="219" t="s">
        <v>278</v>
      </c>
      <c r="J238" s="220">
        <v>88</v>
      </c>
    </row>
    <row r="239" spans="1:10" ht="16.8" x14ac:dyDescent="0.3">
      <c r="A239" s="214" t="s">
        <v>384</v>
      </c>
      <c r="B239" s="308">
        <v>3</v>
      </c>
      <c r="C239" s="308"/>
      <c r="D239" s="216" t="s">
        <v>172</v>
      </c>
      <c r="E239" s="217" t="s">
        <v>157</v>
      </c>
      <c r="F239" s="218" t="s">
        <v>153</v>
      </c>
      <c r="G239" s="219" t="s">
        <v>219</v>
      </c>
      <c r="H239" s="219" t="s">
        <v>95</v>
      </c>
      <c r="I239" s="219" t="s">
        <v>155</v>
      </c>
      <c r="J239" s="220">
        <v>216</v>
      </c>
    </row>
    <row r="240" spans="1:10" ht="16.8" x14ac:dyDescent="0.3">
      <c r="A240" s="214" t="s">
        <v>383</v>
      </c>
      <c r="B240" s="308">
        <v>3</v>
      </c>
      <c r="C240" s="308"/>
      <c r="D240" s="216" t="s">
        <v>172</v>
      </c>
      <c r="E240" s="217" t="s">
        <v>157</v>
      </c>
      <c r="F240" s="218" t="s">
        <v>153</v>
      </c>
      <c r="G240" s="219" t="s">
        <v>219</v>
      </c>
      <c r="H240" s="219" t="s">
        <v>244</v>
      </c>
      <c r="I240" s="219" t="s">
        <v>155</v>
      </c>
      <c r="J240" s="220">
        <v>217</v>
      </c>
    </row>
    <row r="241" spans="1:10" ht="16.8" x14ac:dyDescent="0.3">
      <c r="A241" s="214" t="s">
        <v>382</v>
      </c>
      <c r="B241" s="308">
        <v>3</v>
      </c>
      <c r="C241" s="308"/>
      <c r="D241" s="216" t="s">
        <v>172</v>
      </c>
      <c r="E241" s="217" t="s">
        <v>157</v>
      </c>
      <c r="F241" s="218" t="s">
        <v>153</v>
      </c>
      <c r="G241" s="219" t="s">
        <v>166</v>
      </c>
      <c r="H241" s="219" t="s">
        <v>96</v>
      </c>
      <c r="I241" s="219" t="s">
        <v>271</v>
      </c>
      <c r="J241" s="220">
        <v>92</v>
      </c>
    </row>
    <row r="242" spans="1:10" ht="16.8" x14ac:dyDescent="0.3">
      <c r="A242" s="214" t="s">
        <v>377</v>
      </c>
      <c r="B242" s="308">
        <v>3</v>
      </c>
      <c r="C242" s="308"/>
      <c r="D242" s="216" t="s">
        <v>172</v>
      </c>
      <c r="E242" s="217" t="s">
        <v>216</v>
      </c>
      <c r="F242" s="218" t="s">
        <v>282</v>
      </c>
      <c r="G242" s="219" t="s">
        <v>272</v>
      </c>
      <c r="H242" s="219" t="s">
        <v>283</v>
      </c>
      <c r="I242" s="219" t="s">
        <v>290</v>
      </c>
      <c r="J242" s="220">
        <v>110</v>
      </c>
    </row>
    <row r="243" spans="1:10" ht="16.8" x14ac:dyDescent="0.3">
      <c r="A243" s="214" t="s">
        <v>374</v>
      </c>
      <c r="B243" s="308">
        <v>3</v>
      </c>
      <c r="C243" s="308"/>
      <c r="D243" s="216" t="s">
        <v>172</v>
      </c>
      <c r="E243" s="217" t="s">
        <v>179</v>
      </c>
      <c r="F243" s="218" t="s">
        <v>153</v>
      </c>
      <c r="G243" s="219" t="s">
        <v>219</v>
      </c>
      <c r="H243" s="278" t="s">
        <v>97</v>
      </c>
      <c r="I243" s="278" t="s">
        <v>295</v>
      </c>
      <c r="J243" s="220">
        <v>86</v>
      </c>
    </row>
    <row r="244" spans="1:10" ht="16.8" x14ac:dyDescent="0.3">
      <c r="A244" s="214" t="s">
        <v>373</v>
      </c>
      <c r="B244" s="308">
        <v>3</v>
      </c>
      <c r="C244" s="308"/>
      <c r="D244" s="216" t="s">
        <v>172</v>
      </c>
      <c r="E244" s="217" t="s">
        <v>372</v>
      </c>
      <c r="F244" s="218" t="s">
        <v>153</v>
      </c>
      <c r="G244" s="219" t="s">
        <v>162</v>
      </c>
      <c r="H244" s="219" t="s">
        <v>170</v>
      </c>
      <c r="I244" s="219" t="s">
        <v>278</v>
      </c>
      <c r="J244" s="220">
        <v>96</v>
      </c>
    </row>
    <row r="245" spans="1:10" ht="16.8" x14ac:dyDescent="0.3">
      <c r="A245" s="214" t="s">
        <v>362</v>
      </c>
      <c r="B245" s="308">
        <v>3</v>
      </c>
      <c r="C245" s="308"/>
      <c r="D245" s="216" t="s">
        <v>172</v>
      </c>
      <c r="E245" s="217" t="s">
        <v>157</v>
      </c>
      <c r="F245" s="218" t="s">
        <v>153</v>
      </c>
      <c r="G245" s="219" t="s">
        <v>154</v>
      </c>
      <c r="H245" s="219" t="s">
        <v>96</v>
      </c>
      <c r="I245" s="219" t="s">
        <v>155</v>
      </c>
      <c r="J245" s="220">
        <v>245</v>
      </c>
    </row>
    <row r="246" spans="1:10" ht="16.8" x14ac:dyDescent="0.3">
      <c r="A246" s="214" t="s">
        <v>361</v>
      </c>
      <c r="B246" s="308">
        <v>3</v>
      </c>
      <c r="C246" s="308"/>
      <c r="D246" s="277" t="s">
        <v>172</v>
      </c>
      <c r="E246" s="217" t="s">
        <v>360</v>
      </c>
      <c r="F246" s="325" t="s">
        <v>153</v>
      </c>
      <c r="G246" s="278" t="s">
        <v>6</v>
      </c>
      <c r="H246" s="278" t="s">
        <v>170</v>
      </c>
      <c r="I246" s="278" t="s">
        <v>294</v>
      </c>
      <c r="J246" s="220">
        <v>212</v>
      </c>
    </row>
    <row r="247" spans="1:10" ht="16.8" x14ac:dyDescent="0.3">
      <c r="A247" s="214" t="s">
        <v>359</v>
      </c>
      <c r="B247" s="308">
        <v>3</v>
      </c>
      <c r="C247" s="308"/>
      <c r="D247" s="216" t="s">
        <v>172</v>
      </c>
      <c r="E247" s="217" t="s">
        <v>157</v>
      </c>
      <c r="F247" s="218" t="s">
        <v>153</v>
      </c>
      <c r="G247" s="278" t="s">
        <v>166</v>
      </c>
      <c r="H247" s="219" t="s">
        <v>95</v>
      </c>
      <c r="I247" s="219" t="s">
        <v>279</v>
      </c>
      <c r="J247" s="220">
        <v>100</v>
      </c>
    </row>
    <row r="248" spans="1:10" ht="16.8" x14ac:dyDescent="0.3">
      <c r="A248" s="214" t="s">
        <v>331</v>
      </c>
      <c r="B248" s="308">
        <v>3</v>
      </c>
      <c r="C248" s="308"/>
      <c r="D248" s="216" t="s">
        <v>172</v>
      </c>
      <c r="E248" s="217" t="s">
        <v>157</v>
      </c>
      <c r="F248" s="218" t="s">
        <v>153</v>
      </c>
      <c r="G248" s="219" t="s">
        <v>166</v>
      </c>
      <c r="H248" s="219" t="s">
        <v>170</v>
      </c>
      <c r="I248" s="219" t="s">
        <v>155</v>
      </c>
      <c r="J248" s="220">
        <v>275</v>
      </c>
    </row>
    <row r="249" spans="1:10" ht="16.8" x14ac:dyDescent="0.3">
      <c r="A249" s="321" t="s">
        <v>325</v>
      </c>
      <c r="B249" s="308">
        <v>3</v>
      </c>
      <c r="C249" s="308"/>
      <c r="D249" s="216" t="s">
        <v>172</v>
      </c>
      <c r="E249" s="217" t="s">
        <v>157</v>
      </c>
      <c r="F249" s="316" t="s">
        <v>153</v>
      </c>
      <c r="G249" s="219" t="s">
        <v>166</v>
      </c>
      <c r="H249" s="219" t="s">
        <v>170</v>
      </c>
      <c r="I249" s="219" t="s">
        <v>293</v>
      </c>
      <c r="J249" s="320">
        <v>35</v>
      </c>
    </row>
    <row r="250" spans="1:10" ht="16.8" x14ac:dyDescent="0.3">
      <c r="A250" s="214" t="s">
        <v>318</v>
      </c>
      <c r="B250" s="308">
        <v>3</v>
      </c>
      <c r="C250" s="308"/>
      <c r="D250" s="216" t="s">
        <v>172</v>
      </c>
      <c r="E250" s="217" t="s">
        <v>157</v>
      </c>
      <c r="F250" s="218" t="s">
        <v>153</v>
      </c>
      <c r="G250" s="219" t="s">
        <v>162</v>
      </c>
      <c r="H250" s="219" t="s">
        <v>170</v>
      </c>
      <c r="I250" s="219" t="s">
        <v>295</v>
      </c>
      <c r="J250" s="220">
        <v>90</v>
      </c>
    </row>
    <row r="251" spans="1:10" ht="16.8" x14ac:dyDescent="0.3">
      <c r="A251" s="214" t="s">
        <v>313</v>
      </c>
      <c r="B251" s="308">
        <v>3</v>
      </c>
      <c r="C251" s="308"/>
      <c r="D251" s="216" t="s">
        <v>172</v>
      </c>
      <c r="E251" s="217" t="s">
        <v>176</v>
      </c>
      <c r="F251" s="218" t="s">
        <v>153</v>
      </c>
      <c r="G251" s="219" t="s">
        <v>219</v>
      </c>
      <c r="H251" s="219" t="s">
        <v>95</v>
      </c>
      <c r="I251" s="219" t="s">
        <v>278</v>
      </c>
      <c r="J251" s="220">
        <v>108</v>
      </c>
    </row>
    <row r="252" spans="1:10" ht="16.8" x14ac:dyDescent="0.3">
      <c r="A252" s="214" t="s">
        <v>305</v>
      </c>
      <c r="B252" s="308">
        <v>3</v>
      </c>
      <c r="C252" s="308"/>
      <c r="D252" s="216" t="s">
        <v>172</v>
      </c>
      <c r="E252" s="217" t="s">
        <v>176</v>
      </c>
      <c r="F252" s="218" t="s">
        <v>153</v>
      </c>
      <c r="G252" s="219" t="s">
        <v>166</v>
      </c>
      <c r="H252" s="219" t="s">
        <v>97</v>
      </c>
      <c r="I252" s="219" t="s">
        <v>155</v>
      </c>
      <c r="J252" s="220">
        <v>302</v>
      </c>
    </row>
    <row r="253" spans="1:10" ht="16.8" x14ac:dyDescent="0.3">
      <c r="A253" s="214" t="s">
        <v>395</v>
      </c>
      <c r="B253" s="308">
        <v>3</v>
      </c>
      <c r="C253" s="308"/>
      <c r="D253" s="216" t="s">
        <v>177</v>
      </c>
      <c r="E253" s="217" t="s">
        <v>179</v>
      </c>
      <c r="F253" s="218" t="s">
        <v>153</v>
      </c>
      <c r="G253" s="219" t="s">
        <v>219</v>
      </c>
      <c r="H253" s="219" t="s">
        <v>242</v>
      </c>
      <c r="I253" s="219" t="s">
        <v>155</v>
      </c>
      <c r="J253" s="220">
        <v>213</v>
      </c>
    </row>
    <row r="254" spans="1:10" ht="16.8" x14ac:dyDescent="0.3">
      <c r="A254" s="214" t="s">
        <v>415</v>
      </c>
      <c r="B254" s="308">
        <v>3</v>
      </c>
      <c r="C254" s="216" t="s">
        <v>270</v>
      </c>
      <c r="D254" s="216" t="s">
        <v>223</v>
      </c>
      <c r="E254" s="217" t="s">
        <v>179</v>
      </c>
      <c r="F254" s="218" t="s">
        <v>153</v>
      </c>
      <c r="G254" s="219" t="s">
        <v>219</v>
      </c>
      <c r="H254" s="219" t="s">
        <v>170</v>
      </c>
      <c r="I254" s="219" t="s">
        <v>155</v>
      </c>
      <c r="J254" s="220">
        <v>198</v>
      </c>
    </row>
    <row r="255" spans="1:10" ht="16.8" x14ac:dyDescent="0.3">
      <c r="A255" s="214" t="s">
        <v>241</v>
      </c>
      <c r="B255" s="308">
        <v>3</v>
      </c>
      <c r="C255" s="308"/>
      <c r="D255" s="216" t="s">
        <v>223</v>
      </c>
      <c r="E255" s="217" t="s">
        <v>173</v>
      </c>
      <c r="F255" s="218" t="s">
        <v>153</v>
      </c>
      <c r="G255" s="278" t="s">
        <v>166</v>
      </c>
      <c r="H255" s="219" t="s">
        <v>242</v>
      </c>
      <c r="I255" s="219" t="s">
        <v>155</v>
      </c>
      <c r="J255" s="220">
        <v>206</v>
      </c>
    </row>
    <row r="256" spans="1:10" ht="16.8" x14ac:dyDescent="0.3">
      <c r="A256" s="214" t="s">
        <v>398</v>
      </c>
      <c r="B256" s="308">
        <v>3</v>
      </c>
      <c r="C256" s="308"/>
      <c r="D256" s="216" t="s">
        <v>223</v>
      </c>
      <c r="E256" s="217" t="s">
        <v>157</v>
      </c>
      <c r="F256" s="218" t="s">
        <v>153</v>
      </c>
      <c r="G256" s="219" t="s">
        <v>166</v>
      </c>
      <c r="H256" s="219" t="s">
        <v>163</v>
      </c>
      <c r="I256" s="219" t="s">
        <v>278</v>
      </c>
      <c r="J256" s="220">
        <v>88</v>
      </c>
    </row>
    <row r="257" spans="1:10" ht="16.8" x14ac:dyDescent="0.3">
      <c r="A257" s="214" t="s">
        <v>396</v>
      </c>
      <c r="B257" s="308">
        <v>3</v>
      </c>
      <c r="C257" s="308"/>
      <c r="D257" s="216" t="s">
        <v>223</v>
      </c>
      <c r="E257" s="217" t="s">
        <v>157</v>
      </c>
      <c r="F257" s="218" t="s">
        <v>153</v>
      </c>
      <c r="G257" s="219" t="s">
        <v>219</v>
      </c>
      <c r="H257" s="219" t="s">
        <v>170</v>
      </c>
      <c r="I257" s="219" t="s">
        <v>155</v>
      </c>
      <c r="J257" s="220">
        <v>213</v>
      </c>
    </row>
    <row r="258" spans="1:10" ht="16.8" x14ac:dyDescent="0.3">
      <c r="A258" s="214" t="s">
        <v>389</v>
      </c>
      <c r="B258" s="308">
        <v>3</v>
      </c>
      <c r="C258" s="308"/>
      <c r="D258" s="216" t="s">
        <v>223</v>
      </c>
      <c r="E258" s="217" t="s">
        <v>388</v>
      </c>
      <c r="F258" s="218" t="s">
        <v>153</v>
      </c>
      <c r="G258" s="219" t="s">
        <v>219</v>
      </c>
      <c r="H258" s="219" t="s">
        <v>94</v>
      </c>
      <c r="I258" s="219" t="s">
        <v>290</v>
      </c>
      <c r="J258" s="220">
        <v>107</v>
      </c>
    </row>
    <row r="259" spans="1:10" ht="16.8" x14ac:dyDescent="0.3">
      <c r="A259" s="214" t="s">
        <v>364</v>
      </c>
      <c r="B259" s="308">
        <v>3</v>
      </c>
      <c r="C259" s="308"/>
      <c r="D259" s="216" t="s">
        <v>223</v>
      </c>
      <c r="E259" s="217" t="s">
        <v>176</v>
      </c>
      <c r="F259" s="218" t="s">
        <v>281</v>
      </c>
      <c r="G259" s="219" t="s">
        <v>219</v>
      </c>
      <c r="H259" s="219" t="s">
        <v>94</v>
      </c>
      <c r="I259" s="219" t="s">
        <v>306</v>
      </c>
      <c r="J259" s="220">
        <v>27</v>
      </c>
    </row>
    <row r="260" spans="1:10" ht="16.8" x14ac:dyDescent="0.3">
      <c r="A260" s="214" t="s">
        <v>264</v>
      </c>
      <c r="B260" s="308">
        <v>3</v>
      </c>
      <c r="C260" s="308"/>
      <c r="D260" s="277" t="s">
        <v>223</v>
      </c>
      <c r="E260" s="217" t="s">
        <v>157</v>
      </c>
      <c r="F260" s="278" t="s">
        <v>153</v>
      </c>
      <c r="G260" s="219" t="s">
        <v>219</v>
      </c>
      <c r="H260" s="278" t="s">
        <v>234</v>
      </c>
      <c r="I260" s="219" t="s">
        <v>155</v>
      </c>
      <c r="J260" s="220">
        <v>244</v>
      </c>
    </row>
    <row r="261" spans="1:10" ht="16.8" x14ac:dyDescent="0.3">
      <c r="A261" s="214" t="s">
        <v>349</v>
      </c>
      <c r="B261" s="308">
        <v>3</v>
      </c>
      <c r="C261" s="308"/>
      <c r="D261" s="216" t="s">
        <v>223</v>
      </c>
      <c r="E261" s="217" t="s">
        <v>216</v>
      </c>
      <c r="F261" s="218" t="s">
        <v>153</v>
      </c>
      <c r="G261" s="219" t="s">
        <v>166</v>
      </c>
      <c r="H261" s="219" t="s">
        <v>97</v>
      </c>
      <c r="I261" s="219" t="s">
        <v>290</v>
      </c>
      <c r="J261" s="220">
        <v>119</v>
      </c>
    </row>
    <row r="262" spans="1:10" ht="16.8" x14ac:dyDescent="0.3">
      <c r="A262" s="214" t="s">
        <v>328</v>
      </c>
      <c r="B262" s="308">
        <v>3</v>
      </c>
      <c r="C262" s="308"/>
      <c r="D262" s="216" t="s">
        <v>223</v>
      </c>
      <c r="E262" s="217" t="s">
        <v>157</v>
      </c>
      <c r="F262" s="218" t="s">
        <v>153</v>
      </c>
      <c r="G262" s="219" t="s">
        <v>219</v>
      </c>
      <c r="H262" s="219" t="s">
        <v>97</v>
      </c>
      <c r="I262" s="219" t="s">
        <v>271</v>
      </c>
      <c r="J262" s="220">
        <v>104</v>
      </c>
    </row>
    <row r="263" spans="1:10" ht="16.8" x14ac:dyDescent="0.3">
      <c r="A263" s="214" t="s">
        <v>327</v>
      </c>
      <c r="B263" s="308">
        <v>3</v>
      </c>
      <c r="C263" s="308"/>
      <c r="D263" s="216" t="s">
        <v>223</v>
      </c>
      <c r="E263" s="217" t="s">
        <v>288</v>
      </c>
      <c r="F263" s="218" t="s">
        <v>153</v>
      </c>
      <c r="G263" s="219" t="s">
        <v>162</v>
      </c>
      <c r="H263" s="219" t="s">
        <v>170</v>
      </c>
      <c r="I263" s="219" t="s">
        <v>278</v>
      </c>
      <c r="J263" s="220">
        <v>103</v>
      </c>
    </row>
    <row r="264" spans="1:10" ht="16.8" x14ac:dyDescent="0.3">
      <c r="A264" s="214" t="s">
        <v>326</v>
      </c>
      <c r="B264" s="308">
        <v>3</v>
      </c>
      <c r="C264" s="308"/>
      <c r="D264" s="216" t="s">
        <v>223</v>
      </c>
      <c r="E264" s="217" t="s">
        <v>152</v>
      </c>
      <c r="F264" s="316" t="s">
        <v>153</v>
      </c>
      <c r="G264" s="219" t="s">
        <v>219</v>
      </c>
      <c r="H264" s="219" t="s">
        <v>94</v>
      </c>
      <c r="I264" s="219" t="s">
        <v>300</v>
      </c>
      <c r="J264" s="313">
        <v>111</v>
      </c>
    </row>
    <row r="265" spans="1:10" ht="16.8" x14ac:dyDescent="0.3">
      <c r="A265" s="214" t="s">
        <v>266</v>
      </c>
      <c r="B265" s="308">
        <v>3</v>
      </c>
      <c r="C265" s="308"/>
      <c r="D265" s="216" t="s">
        <v>223</v>
      </c>
      <c r="E265" s="217" t="s">
        <v>216</v>
      </c>
      <c r="F265" s="218" t="s">
        <v>153</v>
      </c>
      <c r="G265" s="219" t="s">
        <v>158</v>
      </c>
      <c r="H265" s="219" t="s">
        <v>96</v>
      </c>
      <c r="I265" s="219" t="s">
        <v>155</v>
      </c>
      <c r="J265" s="220">
        <v>281</v>
      </c>
    </row>
    <row r="266" spans="1:10" ht="16.8" x14ac:dyDescent="0.3">
      <c r="A266" s="214" t="s">
        <v>322</v>
      </c>
      <c r="B266" s="308">
        <v>3</v>
      </c>
      <c r="C266" s="308"/>
      <c r="D266" s="216" t="s">
        <v>223</v>
      </c>
      <c r="E266" s="217" t="s">
        <v>157</v>
      </c>
      <c r="F266" s="218" t="s">
        <v>153</v>
      </c>
      <c r="G266" s="219" t="s">
        <v>219</v>
      </c>
      <c r="H266" s="219" t="s">
        <v>97</v>
      </c>
      <c r="I266" s="219" t="s">
        <v>306</v>
      </c>
      <c r="J266" s="220">
        <v>28</v>
      </c>
    </row>
    <row r="267" spans="1:10" ht="16.8" x14ac:dyDescent="0.3">
      <c r="A267" s="214" t="s">
        <v>316</v>
      </c>
      <c r="B267" s="308">
        <v>3</v>
      </c>
      <c r="C267" s="308"/>
      <c r="D267" s="216" t="s">
        <v>223</v>
      </c>
      <c r="E267" s="217" t="s">
        <v>179</v>
      </c>
      <c r="F267" s="218" t="s">
        <v>259</v>
      </c>
      <c r="G267" s="219" t="s">
        <v>219</v>
      </c>
      <c r="H267" s="219" t="s">
        <v>94</v>
      </c>
      <c r="I267" s="219" t="s">
        <v>278</v>
      </c>
      <c r="J267" s="220">
        <v>108</v>
      </c>
    </row>
    <row r="268" spans="1:10" ht="16.8" x14ac:dyDescent="0.3">
      <c r="A268" s="214" t="s">
        <v>307</v>
      </c>
      <c r="B268" s="308">
        <v>3</v>
      </c>
      <c r="C268" s="308"/>
      <c r="D268" s="216" t="s">
        <v>223</v>
      </c>
      <c r="E268" s="217" t="s">
        <v>173</v>
      </c>
      <c r="F268" s="218" t="s">
        <v>282</v>
      </c>
      <c r="G268" s="219" t="s">
        <v>162</v>
      </c>
      <c r="H268" s="219" t="s">
        <v>97</v>
      </c>
      <c r="I268" s="219" t="s">
        <v>306</v>
      </c>
      <c r="J268" s="220">
        <v>29</v>
      </c>
    </row>
    <row r="269" spans="1:10" ht="16.8" x14ac:dyDescent="0.3">
      <c r="A269" s="214" t="s">
        <v>304</v>
      </c>
      <c r="B269" s="308">
        <v>3</v>
      </c>
      <c r="C269" s="308"/>
      <c r="D269" s="216" t="s">
        <v>223</v>
      </c>
      <c r="E269" s="217" t="s">
        <v>157</v>
      </c>
      <c r="F269" s="218" t="s">
        <v>153</v>
      </c>
      <c r="G269" s="219" t="s">
        <v>162</v>
      </c>
      <c r="H269" s="219" t="s">
        <v>97</v>
      </c>
      <c r="I269" s="219" t="s">
        <v>278</v>
      </c>
      <c r="J269" s="220">
        <v>110</v>
      </c>
    </row>
    <row r="270" spans="1:10" ht="16.8" x14ac:dyDescent="0.3">
      <c r="A270" s="214" t="s">
        <v>422</v>
      </c>
      <c r="B270" s="308">
        <v>3</v>
      </c>
      <c r="C270" s="308"/>
      <c r="D270" s="223" t="s">
        <v>161</v>
      </c>
      <c r="E270" s="217" t="s">
        <v>421</v>
      </c>
      <c r="F270" s="278" t="s">
        <v>153</v>
      </c>
      <c r="G270" s="278" t="s">
        <v>219</v>
      </c>
      <c r="H270" s="278" t="s">
        <v>309</v>
      </c>
      <c r="I270" s="278" t="s">
        <v>420</v>
      </c>
      <c r="J270" s="220">
        <v>113</v>
      </c>
    </row>
    <row r="271" spans="1:10" ht="16.8" x14ac:dyDescent="0.3">
      <c r="A271" s="214" t="s">
        <v>419</v>
      </c>
      <c r="B271" s="308">
        <v>3</v>
      </c>
      <c r="C271" s="308"/>
      <c r="D271" s="216" t="s">
        <v>161</v>
      </c>
      <c r="E271" s="217" t="s">
        <v>176</v>
      </c>
      <c r="F271" s="218" t="s">
        <v>153</v>
      </c>
      <c r="G271" s="219" t="s">
        <v>162</v>
      </c>
      <c r="H271" s="219" t="s">
        <v>281</v>
      </c>
      <c r="I271" s="219" t="s">
        <v>306</v>
      </c>
      <c r="J271" s="220">
        <v>27</v>
      </c>
    </row>
    <row r="272" spans="1:10" ht="16.8" x14ac:dyDescent="0.3">
      <c r="A272" s="214" t="s">
        <v>414</v>
      </c>
      <c r="B272" s="308">
        <v>3</v>
      </c>
      <c r="C272" s="308"/>
      <c r="D272" s="216" t="s">
        <v>161</v>
      </c>
      <c r="E272" s="217" t="s">
        <v>176</v>
      </c>
      <c r="F272" s="219" t="s">
        <v>153</v>
      </c>
      <c r="G272" s="219" t="s">
        <v>219</v>
      </c>
      <c r="H272" s="219" t="s">
        <v>309</v>
      </c>
      <c r="I272" s="219" t="s">
        <v>279</v>
      </c>
      <c r="J272" s="313">
        <v>94</v>
      </c>
    </row>
    <row r="273" spans="1:10" ht="16.8" x14ac:dyDescent="0.3">
      <c r="A273" s="214" t="s">
        <v>413</v>
      </c>
      <c r="B273" s="308">
        <v>3</v>
      </c>
      <c r="C273" s="308"/>
      <c r="D273" s="216" t="s">
        <v>161</v>
      </c>
      <c r="E273" s="217" t="s">
        <v>216</v>
      </c>
      <c r="F273" s="218" t="s">
        <v>153</v>
      </c>
      <c r="G273" s="219" t="s">
        <v>280</v>
      </c>
      <c r="H273" s="219" t="s">
        <v>97</v>
      </c>
      <c r="I273" s="219" t="s">
        <v>271</v>
      </c>
      <c r="J273" s="220">
        <v>88</v>
      </c>
    </row>
    <row r="274" spans="1:10" ht="16.8" x14ac:dyDescent="0.3">
      <c r="A274" s="214" t="s">
        <v>411</v>
      </c>
      <c r="B274" s="308">
        <v>3</v>
      </c>
      <c r="C274" s="308"/>
      <c r="D274" s="216" t="s">
        <v>161</v>
      </c>
      <c r="E274" s="217" t="s">
        <v>157</v>
      </c>
      <c r="F274" s="218" t="s">
        <v>153</v>
      </c>
      <c r="G274" s="219" t="s">
        <v>219</v>
      </c>
      <c r="H274" s="219" t="s">
        <v>242</v>
      </c>
      <c r="I274" s="219" t="s">
        <v>155</v>
      </c>
      <c r="J274" s="220">
        <v>203</v>
      </c>
    </row>
    <row r="275" spans="1:10" ht="16.8" x14ac:dyDescent="0.3">
      <c r="A275" s="214" t="s">
        <v>410</v>
      </c>
      <c r="B275" s="308">
        <v>3</v>
      </c>
      <c r="C275" s="308"/>
      <c r="D275" s="216" t="s">
        <v>161</v>
      </c>
      <c r="E275" s="217" t="s">
        <v>409</v>
      </c>
      <c r="F275" s="218" t="s">
        <v>153</v>
      </c>
      <c r="G275" s="219" t="s">
        <v>166</v>
      </c>
      <c r="H275" s="219" t="s">
        <v>94</v>
      </c>
      <c r="I275" s="219" t="s">
        <v>271</v>
      </c>
      <c r="J275" s="220">
        <v>89</v>
      </c>
    </row>
    <row r="276" spans="1:10" ht="16.8" x14ac:dyDescent="0.3">
      <c r="A276" s="214" t="s">
        <v>407</v>
      </c>
      <c r="B276" s="308">
        <v>3</v>
      </c>
      <c r="C276" s="308"/>
      <c r="D276" s="216" t="s">
        <v>161</v>
      </c>
      <c r="E276" s="217" t="s">
        <v>179</v>
      </c>
      <c r="F276" s="316" t="s">
        <v>153</v>
      </c>
      <c r="G276" s="219" t="s">
        <v>219</v>
      </c>
      <c r="H276" s="219" t="s">
        <v>97</v>
      </c>
      <c r="I276" s="219" t="s">
        <v>292</v>
      </c>
      <c r="J276" s="313">
        <v>48</v>
      </c>
    </row>
    <row r="277" spans="1:10" ht="16.8" x14ac:dyDescent="0.3">
      <c r="A277" s="214" t="s">
        <v>404</v>
      </c>
      <c r="B277" s="308">
        <v>3</v>
      </c>
      <c r="C277" s="308"/>
      <c r="D277" s="216" t="s">
        <v>161</v>
      </c>
      <c r="E277" s="217" t="s">
        <v>216</v>
      </c>
      <c r="F277" s="218" t="s">
        <v>153</v>
      </c>
      <c r="G277" s="219" t="s">
        <v>166</v>
      </c>
      <c r="H277" s="219" t="s">
        <v>96</v>
      </c>
      <c r="I277" s="219" t="s">
        <v>295</v>
      </c>
      <c r="J277" s="220">
        <v>83</v>
      </c>
    </row>
    <row r="278" spans="1:10" ht="16.8" x14ac:dyDescent="0.3">
      <c r="A278" s="214" t="s">
        <v>394</v>
      </c>
      <c r="B278" s="308">
        <v>3</v>
      </c>
      <c r="C278" s="324"/>
      <c r="D278" s="323" t="s">
        <v>161</v>
      </c>
      <c r="E278" s="217" t="s">
        <v>216</v>
      </c>
      <c r="F278" s="218" t="s">
        <v>153</v>
      </c>
      <c r="G278" s="219" t="s">
        <v>284</v>
      </c>
      <c r="H278" s="219" t="s">
        <v>95</v>
      </c>
      <c r="I278" s="219" t="s">
        <v>271</v>
      </c>
      <c r="J278" s="220">
        <v>92</v>
      </c>
    </row>
    <row r="279" spans="1:10" ht="16.8" x14ac:dyDescent="0.3">
      <c r="A279" s="214" t="s">
        <v>392</v>
      </c>
      <c r="B279" s="308">
        <v>3</v>
      </c>
      <c r="C279" s="308"/>
      <c r="D279" s="216" t="s">
        <v>161</v>
      </c>
      <c r="E279" s="217" t="s">
        <v>152</v>
      </c>
      <c r="F279" s="218" t="s">
        <v>153</v>
      </c>
      <c r="G279" s="219" t="s">
        <v>219</v>
      </c>
      <c r="H279" s="219" t="s">
        <v>94</v>
      </c>
      <c r="I279" s="219" t="s">
        <v>290</v>
      </c>
      <c r="J279" s="220">
        <v>108</v>
      </c>
    </row>
    <row r="280" spans="1:10" ht="16.8" x14ac:dyDescent="0.3">
      <c r="A280" s="214" t="s">
        <v>391</v>
      </c>
      <c r="B280" s="308">
        <v>3</v>
      </c>
      <c r="C280" s="308"/>
      <c r="D280" s="216" t="s">
        <v>161</v>
      </c>
      <c r="E280" s="217" t="s">
        <v>152</v>
      </c>
      <c r="F280" s="218" t="s">
        <v>153</v>
      </c>
      <c r="G280" s="219" t="s">
        <v>219</v>
      </c>
      <c r="H280" s="219" t="s">
        <v>94</v>
      </c>
      <c r="I280" s="219" t="s">
        <v>290</v>
      </c>
      <c r="J280" s="220">
        <v>108</v>
      </c>
    </row>
    <row r="281" spans="1:10" ht="16.8" x14ac:dyDescent="0.3">
      <c r="A281" s="214" t="s">
        <v>390</v>
      </c>
      <c r="B281" s="308">
        <v>3</v>
      </c>
      <c r="C281" s="308"/>
      <c r="D281" s="216" t="s">
        <v>161</v>
      </c>
      <c r="E281" s="217" t="s">
        <v>152</v>
      </c>
      <c r="F281" s="218" t="s">
        <v>153</v>
      </c>
      <c r="G281" s="219" t="s">
        <v>219</v>
      </c>
      <c r="H281" s="219" t="s">
        <v>94</v>
      </c>
      <c r="I281" s="219" t="s">
        <v>290</v>
      </c>
      <c r="J281" s="220">
        <v>108</v>
      </c>
    </row>
    <row r="282" spans="1:10" ht="16.8" x14ac:dyDescent="0.3">
      <c r="A282" s="214" t="s">
        <v>386</v>
      </c>
      <c r="B282" s="308">
        <v>3</v>
      </c>
      <c r="C282" s="308"/>
      <c r="D282" s="216" t="s">
        <v>161</v>
      </c>
      <c r="E282" s="217" t="s">
        <v>179</v>
      </c>
      <c r="F282" s="218" t="s">
        <v>153</v>
      </c>
      <c r="G282" s="219" t="s">
        <v>166</v>
      </c>
      <c r="H282" s="219" t="s">
        <v>97</v>
      </c>
      <c r="I282" s="219" t="s">
        <v>290</v>
      </c>
      <c r="J282" s="220">
        <v>109</v>
      </c>
    </row>
    <row r="283" spans="1:10" ht="16.8" x14ac:dyDescent="0.3">
      <c r="A283" s="214" t="s">
        <v>385</v>
      </c>
      <c r="B283" s="308">
        <v>3</v>
      </c>
      <c r="C283" s="324"/>
      <c r="D283" s="323" t="s">
        <v>161</v>
      </c>
      <c r="E283" s="217" t="s">
        <v>157</v>
      </c>
      <c r="F283" s="218" t="s">
        <v>153</v>
      </c>
      <c r="G283" s="219" t="s">
        <v>219</v>
      </c>
      <c r="H283" s="278" t="s">
        <v>97</v>
      </c>
      <c r="I283" s="278" t="s">
        <v>295</v>
      </c>
      <c r="J283" s="220">
        <v>84</v>
      </c>
    </row>
    <row r="284" spans="1:10" ht="16.8" x14ac:dyDescent="0.3">
      <c r="A284" s="214" t="s">
        <v>212</v>
      </c>
      <c r="B284" s="308">
        <v>3</v>
      </c>
      <c r="C284" s="308"/>
      <c r="D284" s="216" t="s">
        <v>161</v>
      </c>
      <c r="E284" s="217" t="s">
        <v>216</v>
      </c>
      <c r="F284" s="218" t="s">
        <v>153</v>
      </c>
      <c r="G284" s="219" t="s">
        <v>219</v>
      </c>
      <c r="H284" s="219" t="s">
        <v>97</v>
      </c>
      <c r="I284" s="219" t="s">
        <v>277</v>
      </c>
      <c r="J284" s="220">
        <v>119</v>
      </c>
    </row>
    <row r="285" spans="1:10" ht="16.8" x14ac:dyDescent="0.3">
      <c r="A285" s="214" t="s">
        <v>381</v>
      </c>
      <c r="B285" s="308">
        <v>3</v>
      </c>
      <c r="C285" s="308"/>
      <c r="D285" s="216" t="s">
        <v>161</v>
      </c>
      <c r="E285" s="217" t="s">
        <v>216</v>
      </c>
      <c r="F285" s="218" t="s">
        <v>153</v>
      </c>
      <c r="G285" s="219" t="s">
        <v>162</v>
      </c>
      <c r="H285" s="219" t="s">
        <v>380</v>
      </c>
      <c r="I285" s="219" t="s">
        <v>279</v>
      </c>
      <c r="J285" s="220">
        <v>96</v>
      </c>
    </row>
    <row r="286" spans="1:10" ht="16.8" x14ac:dyDescent="0.3">
      <c r="A286" s="214" t="s">
        <v>371</v>
      </c>
      <c r="B286" s="308">
        <v>3</v>
      </c>
      <c r="C286" s="308"/>
      <c r="D286" s="216" t="s">
        <v>161</v>
      </c>
      <c r="E286" s="217" t="s">
        <v>216</v>
      </c>
      <c r="F286" s="218" t="s">
        <v>153</v>
      </c>
      <c r="G286" s="219" t="s">
        <v>154</v>
      </c>
      <c r="H286" s="219" t="s">
        <v>97</v>
      </c>
      <c r="I286" s="219" t="s">
        <v>277</v>
      </c>
      <c r="J286" s="220">
        <v>120</v>
      </c>
    </row>
    <row r="287" spans="1:10" ht="16.8" x14ac:dyDescent="0.3">
      <c r="A287" s="214" t="s">
        <v>368</v>
      </c>
      <c r="B287" s="308">
        <v>3</v>
      </c>
      <c r="C287" s="308"/>
      <c r="D287" s="216" t="s">
        <v>161</v>
      </c>
      <c r="E287" s="217" t="s">
        <v>176</v>
      </c>
      <c r="F287" s="218" t="s">
        <v>153</v>
      </c>
      <c r="G287" s="219" t="s">
        <v>219</v>
      </c>
      <c r="H287" s="219" t="s">
        <v>95</v>
      </c>
      <c r="I287" s="219" t="s">
        <v>279</v>
      </c>
      <c r="J287" s="220">
        <v>98</v>
      </c>
    </row>
    <row r="288" spans="1:10" ht="16.8" x14ac:dyDescent="0.3">
      <c r="A288" s="214" t="s">
        <v>365</v>
      </c>
      <c r="B288" s="308">
        <v>3</v>
      </c>
      <c r="C288" s="308"/>
      <c r="D288" s="216" t="s">
        <v>161</v>
      </c>
      <c r="E288" s="217" t="s">
        <v>237</v>
      </c>
      <c r="F288" s="218" t="s">
        <v>153</v>
      </c>
      <c r="G288" s="219" t="s">
        <v>219</v>
      </c>
      <c r="H288" s="219" t="s">
        <v>170</v>
      </c>
      <c r="I288" s="219" t="s">
        <v>271</v>
      </c>
      <c r="J288" s="220">
        <v>99</v>
      </c>
    </row>
    <row r="289" spans="1:10" ht="16.8" x14ac:dyDescent="0.3">
      <c r="A289" s="214" t="s">
        <v>351</v>
      </c>
      <c r="B289" s="308">
        <v>3</v>
      </c>
      <c r="C289" s="308"/>
      <c r="D289" s="216" t="s">
        <v>161</v>
      </c>
      <c r="E289" s="217" t="s">
        <v>216</v>
      </c>
      <c r="F289" s="218" t="s">
        <v>153</v>
      </c>
      <c r="G289" s="219" t="s">
        <v>219</v>
      </c>
      <c r="H289" s="219" t="s">
        <v>94</v>
      </c>
      <c r="I289" s="219" t="s">
        <v>155</v>
      </c>
      <c r="J289" s="315">
        <v>251</v>
      </c>
    </row>
    <row r="290" spans="1:10" ht="16.8" x14ac:dyDescent="0.3">
      <c r="A290" s="214" t="s">
        <v>346</v>
      </c>
      <c r="B290" s="308">
        <v>3</v>
      </c>
      <c r="C290" s="308"/>
      <c r="D290" s="216" t="s">
        <v>161</v>
      </c>
      <c r="E290" s="217" t="s">
        <v>216</v>
      </c>
      <c r="F290" s="218" t="s">
        <v>153</v>
      </c>
      <c r="G290" s="219" t="s">
        <v>154</v>
      </c>
      <c r="H290" s="219" t="s">
        <v>95</v>
      </c>
      <c r="I290" s="219" t="s">
        <v>271</v>
      </c>
      <c r="J290" s="220">
        <v>102</v>
      </c>
    </row>
    <row r="291" spans="1:10" ht="16.8" x14ac:dyDescent="0.3">
      <c r="A291" s="214" t="s">
        <v>345</v>
      </c>
      <c r="B291" s="308">
        <v>3</v>
      </c>
      <c r="C291" s="308"/>
      <c r="D291" s="216" t="s">
        <v>161</v>
      </c>
      <c r="E291" s="217" t="s">
        <v>216</v>
      </c>
      <c r="F291" s="218" t="s">
        <v>153</v>
      </c>
      <c r="G291" s="219" t="s">
        <v>154</v>
      </c>
      <c r="H291" s="219" t="s">
        <v>95</v>
      </c>
      <c r="I291" s="219" t="s">
        <v>155</v>
      </c>
      <c r="J291" s="220">
        <v>252</v>
      </c>
    </row>
    <row r="292" spans="1:10" ht="16.8" x14ac:dyDescent="0.3">
      <c r="A292" s="214" t="s">
        <v>324</v>
      </c>
      <c r="B292" s="308">
        <v>3</v>
      </c>
      <c r="C292" s="308"/>
      <c r="D292" s="216" t="s">
        <v>161</v>
      </c>
      <c r="E292" s="217" t="s">
        <v>157</v>
      </c>
      <c r="F292" s="218" t="s">
        <v>153</v>
      </c>
      <c r="G292" s="219" t="s">
        <v>154</v>
      </c>
      <c r="H292" s="219" t="s">
        <v>159</v>
      </c>
      <c r="I292" s="219" t="s">
        <v>286</v>
      </c>
      <c r="J292" s="220">
        <v>73</v>
      </c>
    </row>
    <row r="293" spans="1:10" ht="16.8" x14ac:dyDescent="0.3">
      <c r="A293" s="214" t="s">
        <v>323</v>
      </c>
      <c r="B293" s="308">
        <v>3</v>
      </c>
      <c r="C293" s="308"/>
      <c r="D293" s="216" t="s">
        <v>161</v>
      </c>
      <c r="E293" s="217" t="s">
        <v>157</v>
      </c>
      <c r="F293" s="218" t="s">
        <v>153</v>
      </c>
      <c r="G293" s="219" t="s">
        <v>219</v>
      </c>
      <c r="H293" s="278" t="s">
        <v>94</v>
      </c>
      <c r="I293" s="278" t="s">
        <v>295</v>
      </c>
      <c r="J293" s="220">
        <v>90</v>
      </c>
    </row>
    <row r="294" spans="1:10" ht="16.8" x14ac:dyDescent="0.3">
      <c r="A294" s="214" t="s">
        <v>321</v>
      </c>
      <c r="B294" s="308">
        <v>3</v>
      </c>
      <c r="C294" s="308"/>
      <c r="D294" s="216" t="s">
        <v>161</v>
      </c>
      <c r="E294" s="217" t="s">
        <v>176</v>
      </c>
      <c r="F294" s="218" t="s">
        <v>153</v>
      </c>
      <c r="G294" s="219" t="s">
        <v>219</v>
      </c>
      <c r="H294" s="219" t="s">
        <v>170</v>
      </c>
      <c r="I294" s="219" t="s">
        <v>155</v>
      </c>
      <c r="J294" s="220">
        <v>284</v>
      </c>
    </row>
    <row r="295" spans="1:10" ht="16.8" x14ac:dyDescent="0.3">
      <c r="A295" s="214" t="s">
        <v>312</v>
      </c>
      <c r="B295" s="308">
        <v>3</v>
      </c>
      <c r="C295" s="308"/>
      <c r="D295" s="216" t="s">
        <v>161</v>
      </c>
      <c r="E295" s="217" t="s">
        <v>216</v>
      </c>
      <c r="F295" s="218" t="s">
        <v>153</v>
      </c>
      <c r="G295" s="219" t="s">
        <v>154</v>
      </c>
      <c r="H295" s="219" t="s">
        <v>97</v>
      </c>
      <c r="I295" s="219" t="s">
        <v>276</v>
      </c>
      <c r="J295" s="220">
        <v>187</v>
      </c>
    </row>
    <row r="296" spans="1:10" ht="16.8" x14ac:dyDescent="0.3">
      <c r="A296" s="214" t="s">
        <v>310</v>
      </c>
      <c r="B296" s="308">
        <v>3</v>
      </c>
      <c r="C296" s="308"/>
      <c r="D296" s="216" t="s">
        <v>161</v>
      </c>
      <c r="E296" s="217" t="s">
        <v>176</v>
      </c>
      <c r="F296" s="218" t="s">
        <v>153</v>
      </c>
      <c r="G296" s="219" t="s">
        <v>219</v>
      </c>
      <c r="H296" s="219" t="s">
        <v>309</v>
      </c>
      <c r="I296" s="219" t="s">
        <v>155</v>
      </c>
      <c r="J296" s="220">
        <v>300</v>
      </c>
    </row>
    <row r="297" spans="1:10" ht="16.8" x14ac:dyDescent="0.3">
      <c r="A297" s="214" t="s">
        <v>308</v>
      </c>
      <c r="B297" s="308">
        <v>3</v>
      </c>
      <c r="C297" s="308"/>
      <c r="D297" s="216" t="s">
        <v>161</v>
      </c>
      <c r="E297" s="217" t="s">
        <v>176</v>
      </c>
      <c r="F297" s="218" t="s">
        <v>153</v>
      </c>
      <c r="G297" s="219" t="s">
        <v>219</v>
      </c>
      <c r="H297" s="219" t="s">
        <v>95</v>
      </c>
      <c r="I297" s="219" t="s">
        <v>155</v>
      </c>
      <c r="J297" s="220">
        <v>300</v>
      </c>
    </row>
    <row r="298" spans="1:10" ht="16.8" x14ac:dyDescent="0.3">
      <c r="A298" s="312" t="s">
        <v>387</v>
      </c>
      <c r="B298" s="309">
        <v>3</v>
      </c>
      <c r="C298" s="309"/>
      <c r="D298" s="311" t="s">
        <v>151</v>
      </c>
      <c r="E298" s="300" t="s">
        <v>157</v>
      </c>
      <c r="F298" s="310" t="s">
        <v>153</v>
      </c>
      <c r="G298" s="229" t="s">
        <v>219</v>
      </c>
      <c r="H298" s="229" t="s">
        <v>170</v>
      </c>
      <c r="I298" s="229" t="s">
        <v>155</v>
      </c>
      <c r="J298" s="230">
        <v>216</v>
      </c>
    </row>
  </sheetData>
  <sortState xmlns:xlrd2="http://schemas.microsoft.com/office/spreadsheetml/2017/richdata2" ref="A3:J298">
    <sortCondition ref="B3:B298"/>
    <sortCondition ref="D3:D298"/>
    <sortCondition ref="A3:A298"/>
  </sortState>
  <conditionalFormatting sqref="B194:C216 B218:C252 B3:C21 B23:C152 B254:C270 B253 B275:C290 B154:C192 B153 B292:C298 B291">
    <cfRule type="cellIs" dxfId="146" priority="265" operator="equal">
      <formula>9</formula>
    </cfRule>
    <cfRule type="cellIs" dxfId="145" priority="266" operator="equal">
      <formula>8</formula>
    </cfRule>
    <cfRule type="cellIs" dxfId="144" priority="267" operator="equal">
      <formula>7</formula>
    </cfRule>
    <cfRule type="cellIs" dxfId="143" priority="268" operator="equal">
      <formula>6</formula>
    </cfRule>
    <cfRule type="cellIs" dxfId="142" priority="269" operator="equal">
      <formula>5</formula>
    </cfRule>
    <cfRule type="cellIs" dxfId="141" priority="270" operator="equal">
      <formula>4</formula>
    </cfRule>
    <cfRule type="cellIs" dxfId="140" priority="271" operator="equal">
      <formula>3</formula>
    </cfRule>
    <cfRule type="cellIs" dxfId="139" priority="272" operator="equal">
      <formula>2</formula>
    </cfRule>
    <cfRule type="cellIs" dxfId="138" priority="273" operator="equal">
      <formula>1</formula>
    </cfRule>
    <cfRule type="containsBlanks" dxfId="137" priority="274">
      <formula>LEN(TRIM(B3))=0</formula>
    </cfRule>
    <cfRule type="cellIs" dxfId="136" priority="275" operator="equal">
      <formula>0</formula>
    </cfRule>
  </conditionalFormatting>
  <conditionalFormatting sqref="B193:C193">
    <cfRule type="cellIs" dxfId="135" priority="243" operator="equal">
      <formula>9</formula>
    </cfRule>
    <cfRule type="cellIs" dxfId="134" priority="244" operator="equal">
      <formula>8</formula>
    </cfRule>
    <cfRule type="cellIs" dxfId="133" priority="245" operator="equal">
      <formula>7</formula>
    </cfRule>
    <cfRule type="cellIs" dxfId="132" priority="246" operator="equal">
      <formula>6</formula>
    </cfRule>
    <cfRule type="cellIs" dxfId="131" priority="247" operator="equal">
      <formula>5</formula>
    </cfRule>
    <cfRule type="cellIs" dxfId="130" priority="248" operator="equal">
      <formula>4</formula>
    </cfRule>
    <cfRule type="cellIs" dxfId="129" priority="249" operator="equal">
      <formula>3</formula>
    </cfRule>
    <cfRule type="cellIs" dxfId="128" priority="250" operator="equal">
      <formula>2</formula>
    </cfRule>
    <cfRule type="cellIs" dxfId="127" priority="251" operator="equal">
      <formula>1</formula>
    </cfRule>
    <cfRule type="containsBlanks" dxfId="126" priority="252">
      <formula>LEN(TRIM(B193))=0</formula>
    </cfRule>
    <cfRule type="cellIs" dxfId="125" priority="253" operator="equal">
      <formula>0</formula>
    </cfRule>
  </conditionalFormatting>
  <conditionalFormatting sqref="B217:C217">
    <cfRule type="cellIs" dxfId="124" priority="232" operator="equal">
      <formula>9</formula>
    </cfRule>
    <cfRule type="cellIs" dxfId="123" priority="233" operator="equal">
      <formula>8</formula>
    </cfRule>
    <cfRule type="cellIs" dxfId="122" priority="234" operator="equal">
      <formula>7</formula>
    </cfRule>
    <cfRule type="cellIs" dxfId="121" priority="235" operator="equal">
      <formula>6</formula>
    </cfRule>
    <cfRule type="cellIs" dxfId="120" priority="236" operator="equal">
      <formula>5</formula>
    </cfRule>
    <cfRule type="cellIs" dxfId="119" priority="237" operator="equal">
      <formula>4</formula>
    </cfRule>
    <cfRule type="cellIs" dxfId="118" priority="238" operator="equal">
      <formula>3</formula>
    </cfRule>
    <cfRule type="cellIs" dxfId="117" priority="239" operator="equal">
      <formula>2</formula>
    </cfRule>
    <cfRule type="cellIs" dxfId="116" priority="240" operator="equal">
      <formula>1</formula>
    </cfRule>
    <cfRule type="containsBlanks" dxfId="115" priority="241">
      <formula>LEN(TRIM(B217))=0</formula>
    </cfRule>
    <cfRule type="cellIs" dxfId="114" priority="242" operator="equal">
      <formula>0</formula>
    </cfRule>
  </conditionalFormatting>
  <conditionalFormatting sqref="B22:C22">
    <cfRule type="cellIs" dxfId="113" priority="166" operator="equal">
      <formula>9</formula>
    </cfRule>
    <cfRule type="cellIs" dxfId="112" priority="167" operator="equal">
      <formula>8</formula>
    </cfRule>
    <cfRule type="cellIs" dxfId="111" priority="168" operator="equal">
      <formula>7</formula>
    </cfRule>
    <cfRule type="cellIs" dxfId="110" priority="169" operator="equal">
      <formula>6</formula>
    </cfRule>
    <cfRule type="cellIs" dxfId="109" priority="170" operator="equal">
      <formula>5</formula>
    </cfRule>
    <cfRule type="cellIs" dxfId="108" priority="171" operator="equal">
      <formula>4</formula>
    </cfRule>
    <cfRule type="cellIs" dxfId="107" priority="172" operator="equal">
      <formula>3</formula>
    </cfRule>
    <cfRule type="cellIs" dxfId="106" priority="173" operator="equal">
      <formula>2</formula>
    </cfRule>
    <cfRule type="cellIs" dxfId="105" priority="174" operator="equal">
      <formula>1</formula>
    </cfRule>
    <cfRule type="containsBlanks" dxfId="104" priority="175">
      <formula>LEN(TRIM(B22))=0</formula>
    </cfRule>
    <cfRule type="cellIs" dxfId="103" priority="176" operator="equal">
      <formula>0</formula>
    </cfRule>
  </conditionalFormatting>
  <conditionalFormatting sqref="B271:C271">
    <cfRule type="cellIs" dxfId="102" priority="155" operator="equal">
      <formula>9</formula>
    </cfRule>
    <cfRule type="cellIs" dxfId="101" priority="156" operator="equal">
      <formula>8</formula>
    </cfRule>
    <cfRule type="cellIs" dxfId="100" priority="157" operator="equal">
      <formula>7</formula>
    </cfRule>
    <cfRule type="cellIs" dxfId="99" priority="158" operator="equal">
      <formula>6</formula>
    </cfRule>
    <cfRule type="cellIs" dxfId="98" priority="159" operator="equal">
      <formula>5</formula>
    </cfRule>
    <cfRule type="cellIs" dxfId="97" priority="160" operator="equal">
      <formula>4</formula>
    </cfRule>
    <cfRule type="cellIs" dxfId="96" priority="161" operator="equal">
      <formula>3</formula>
    </cfRule>
    <cfRule type="cellIs" dxfId="95" priority="162" operator="equal">
      <formula>2</formula>
    </cfRule>
    <cfRule type="cellIs" dxfId="94" priority="163" operator="equal">
      <formula>1</formula>
    </cfRule>
    <cfRule type="containsBlanks" dxfId="93" priority="164">
      <formula>LEN(TRIM(B271))=0</formula>
    </cfRule>
    <cfRule type="cellIs" dxfId="92" priority="165" operator="equal">
      <formula>0</formula>
    </cfRule>
  </conditionalFormatting>
  <conditionalFormatting sqref="B272:C274">
    <cfRule type="cellIs" dxfId="91" priority="133" operator="equal">
      <formula>9</formula>
    </cfRule>
    <cfRule type="cellIs" dxfId="90" priority="134" operator="equal">
      <formula>8</formula>
    </cfRule>
    <cfRule type="cellIs" dxfId="89" priority="135" operator="equal">
      <formula>7</formula>
    </cfRule>
    <cfRule type="cellIs" dxfId="88" priority="136" operator="equal">
      <formula>6</formula>
    </cfRule>
    <cfRule type="cellIs" dxfId="87" priority="137" operator="equal">
      <formula>5</formula>
    </cfRule>
    <cfRule type="cellIs" dxfId="86" priority="138" operator="equal">
      <formula>4</formula>
    </cfRule>
    <cfRule type="cellIs" dxfId="85" priority="139" operator="equal">
      <formula>3</formula>
    </cfRule>
    <cfRule type="cellIs" dxfId="84" priority="140" operator="equal">
      <formula>2</formula>
    </cfRule>
    <cfRule type="cellIs" dxfId="83" priority="141" operator="equal">
      <formula>1</formula>
    </cfRule>
    <cfRule type="containsBlanks" dxfId="82" priority="142">
      <formula>LEN(TRIM(B272))=0</formula>
    </cfRule>
    <cfRule type="cellIs" dxfId="81" priority="143" operator="equal">
      <formula>0</formula>
    </cfRule>
  </conditionalFormatting>
  <conditionalFormatting sqref="C153">
    <cfRule type="cellIs" dxfId="80" priority="100" operator="equal">
      <formula>9</formula>
    </cfRule>
    <cfRule type="cellIs" dxfId="79" priority="101" operator="equal">
      <formula>8</formula>
    </cfRule>
    <cfRule type="cellIs" dxfId="78" priority="102" operator="equal">
      <formula>7</formula>
    </cfRule>
    <cfRule type="cellIs" dxfId="77" priority="103" operator="equal">
      <formula>6</formula>
    </cfRule>
    <cfRule type="cellIs" dxfId="76" priority="104" operator="equal">
      <formula>5</formula>
    </cfRule>
    <cfRule type="cellIs" dxfId="75" priority="105" operator="equal">
      <formula>4</formula>
    </cfRule>
    <cfRule type="cellIs" dxfId="74" priority="106" operator="equal">
      <formula>3</formula>
    </cfRule>
    <cfRule type="cellIs" dxfId="73" priority="107" operator="equal">
      <formula>2</formula>
    </cfRule>
    <cfRule type="cellIs" dxfId="72" priority="108" operator="equal">
      <formula>1</formula>
    </cfRule>
    <cfRule type="containsBlanks" dxfId="71" priority="109">
      <formula>LEN(TRIM(C153))=0</formula>
    </cfRule>
    <cfRule type="cellIs" dxfId="70" priority="110" operator="equal">
      <formula>0</formula>
    </cfRule>
  </conditionalFormatting>
  <conditionalFormatting sqref="C253">
    <cfRule type="cellIs" dxfId="69" priority="89" operator="equal">
      <formula>9</formula>
    </cfRule>
    <cfRule type="cellIs" dxfId="68" priority="90" operator="equal">
      <formula>8</formula>
    </cfRule>
    <cfRule type="cellIs" dxfId="67" priority="91" operator="equal">
      <formula>7</formula>
    </cfRule>
    <cfRule type="cellIs" dxfId="66" priority="92" operator="equal">
      <formula>6</formula>
    </cfRule>
    <cfRule type="cellIs" dxfId="65" priority="93" operator="equal">
      <formula>5</formula>
    </cfRule>
    <cfRule type="cellIs" dxfId="64" priority="94" operator="equal">
      <formula>4</formula>
    </cfRule>
    <cfRule type="cellIs" dxfId="63" priority="95" operator="equal">
      <formula>3</formula>
    </cfRule>
    <cfRule type="cellIs" dxfId="62" priority="96" operator="equal">
      <formula>2</formula>
    </cfRule>
    <cfRule type="cellIs" dxfId="61" priority="97" operator="equal">
      <formula>1</formula>
    </cfRule>
    <cfRule type="containsBlanks" dxfId="60" priority="98">
      <formula>LEN(TRIM(C253))=0</formula>
    </cfRule>
    <cfRule type="cellIs" dxfId="59" priority="99" operator="equal">
      <formula>0</formula>
    </cfRule>
  </conditionalFormatting>
  <conditionalFormatting sqref="C291">
    <cfRule type="cellIs" dxfId="58" priority="78" operator="equal">
      <formula>9</formula>
    </cfRule>
    <cfRule type="cellIs" dxfId="57" priority="79" operator="equal">
      <formula>8</formula>
    </cfRule>
    <cfRule type="cellIs" dxfId="56" priority="80" operator="equal">
      <formula>7</formula>
    </cfRule>
    <cfRule type="cellIs" dxfId="55" priority="81" operator="equal">
      <formula>6</formula>
    </cfRule>
    <cfRule type="cellIs" dxfId="54" priority="82" operator="equal">
      <formula>5</formula>
    </cfRule>
    <cfRule type="cellIs" dxfId="53" priority="83" operator="equal">
      <formula>4</formula>
    </cfRule>
    <cfRule type="cellIs" dxfId="52" priority="84" operator="equal">
      <formula>3</formula>
    </cfRule>
    <cfRule type="cellIs" dxfId="51" priority="85" operator="equal">
      <formula>2</formula>
    </cfRule>
    <cfRule type="cellIs" dxfId="50" priority="86" operator="equal">
      <formula>1</formula>
    </cfRule>
    <cfRule type="containsBlanks" dxfId="49" priority="87">
      <formula>LEN(TRIM(C291))=0</formula>
    </cfRule>
    <cfRule type="cellIs" dxfId="48" priority="88" operator="equal">
      <formula>0</formula>
    </cfRule>
  </conditionalFormatting>
  <printOptions gridLinesSet="0"/>
  <pageMargins left="0.62" right="0.33" top="0.5" bottom="0.63" header="0.5" footer="0.5"/>
  <pageSetup orientation="portrait" horizontalDpi="120" verticalDpi="144" r:id="rId1"/>
  <headerFooter alignWithMargins="0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1CFC39-B5DC-4C1A-B026-11E9F85DBDE0}">
  <dimension ref="A1:J16"/>
  <sheetViews>
    <sheetView showGridLines="0" workbookViewId="0">
      <pane ySplit="2" topLeftCell="A3" activePane="bottomLeft" state="frozen"/>
      <selection pane="bottomLeft" activeCell="A3" sqref="A3"/>
    </sheetView>
  </sheetViews>
  <sheetFormatPr defaultColWidth="13" defaultRowHeight="15.6" x14ac:dyDescent="0.3"/>
  <cols>
    <col min="1" max="1" width="24.19921875" style="237" bestFit="1" customWidth="1"/>
    <col min="2" max="2" width="6.19921875" style="237" bestFit="1" customWidth="1"/>
    <col min="3" max="3" width="13.59765625" style="238" bestFit="1" customWidth="1"/>
    <col min="4" max="4" width="12.69921875" style="238" bestFit="1" customWidth="1"/>
    <col min="5" max="5" width="8.09765625" style="238" bestFit="1" customWidth="1"/>
    <col min="6" max="7" width="13.19921875" style="238" bestFit="1" customWidth="1"/>
    <col min="8" max="8" width="17.8984375" style="237" bestFit="1" customWidth="1"/>
    <col min="9" max="9" width="5.5" style="211" bestFit="1" customWidth="1"/>
    <col min="10" max="10" width="3.296875" style="211" bestFit="1" customWidth="1"/>
    <col min="11" max="16384" width="13" style="211"/>
  </cols>
  <sheetData>
    <row r="1" spans="1:10" ht="23.4" thickBot="1" x14ac:dyDescent="0.35">
      <c r="A1" s="209" t="s">
        <v>140</v>
      </c>
      <c r="B1" s="210"/>
      <c r="C1" s="210"/>
      <c r="D1" s="210"/>
      <c r="E1" s="210"/>
      <c r="F1" s="210"/>
      <c r="G1" s="210"/>
      <c r="H1" s="210"/>
    </row>
    <row r="2" spans="1:10" s="213" customFormat="1" ht="17.399999999999999" thickBot="1" x14ac:dyDescent="0.35">
      <c r="A2" s="239" t="s">
        <v>75</v>
      </c>
      <c r="B2" s="240" t="s">
        <v>141</v>
      </c>
      <c r="C2" s="240" t="s">
        <v>142</v>
      </c>
      <c r="D2" s="240" t="s">
        <v>143</v>
      </c>
      <c r="E2" s="240" t="s">
        <v>144</v>
      </c>
      <c r="F2" s="240" t="s">
        <v>145</v>
      </c>
      <c r="G2" s="240" t="s">
        <v>146</v>
      </c>
      <c r="H2" s="241" t="s">
        <v>147</v>
      </c>
      <c r="I2" s="242" t="s">
        <v>148</v>
      </c>
      <c r="J2" s="212" t="s">
        <v>149</v>
      </c>
    </row>
    <row r="3" spans="1:10" s="213" customFormat="1" ht="16.8" x14ac:dyDescent="0.3">
      <c r="A3" s="214" t="s">
        <v>150</v>
      </c>
      <c r="B3" s="215">
        <v>0</v>
      </c>
      <c r="C3" s="216" t="s">
        <v>151</v>
      </c>
      <c r="D3" s="217" t="s">
        <v>152</v>
      </c>
      <c r="E3" s="218" t="s">
        <v>153</v>
      </c>
      <c r="F3" s="219" t="s">
        <v>154</v>
      </c>
      <c r="G3" s="219" t="s">
        <v>95</v>
      </c>
      <c r="H3" s="219" t="s">
        <v>155</v>
      </c>
      <c r="I3" s="220">
        <v>269</v>
      </c>
      <c r="J3" s="212"/>
    </row>
    <row r="4" spans="1:10" ht="16.8" x14ac:dyDescent="0.3">
      <c r="A4" s="221" t="s">
        <v>156</v>
      </c>
      <c r="B4" s="222">
        <v>0</v>
      </c>
      <c r="C4" s="223" t="s">
        <v>151</v>
      </c>
      <c r="D4" s="217" t="s">
        <v>157</v>
      </c>
      <c r="E4" s="218" t="s">
        <v>153</v>
      </c>
      <c r="F4" s="219" t="s">
        <v>158</v>
      </c>
      <c r="G4" s="219" t="s">
        <v>159</v>
      </c>
      <c r="H4" s="219" t="s">
        <v>155</v>
      </c>
      <c r="I4" s="220">
        <v>264</v>
      </c>
      <c r="J4" s="212"/>
    </row>
    <row r="5" spans="1:10" ht="16.8" x14ac:dyDescent="0.3">
      <c r="A5" s="221" t="s">
        <v>160</v>
      </c>
      <c r="B5" s="222">
        <v>0</v>
      </c>
      <c r="C5" s="223" t="s">
        <v>161</v>
      </c>
      <c r="D5" s="217" t="s">
        <v>157</v>
      </c>
      <c r="E5" s="218" t="s">
        <v>153</v>
      </c>
      <c r="F5" s="219" t="s">
        <v>162</v>
      </c>
      <c r="G5" s="219" t="s">
        <v>163</v>
      </c>
      <c r="H5" s="219" t="s">
        <v>155</v>
      </c>
      <c r="I5" s="220">
        <v>249</v>
      </c>
      <c r="J5" s="212"/>
    </row>
    <row r="6" spans="1:10" ht="16.8" x14ac:dyDescent="0.3">
      <c r="A6" s="221" t="s">
        <v>164</v>
      </c>
      <c r="B6" s="222">
        <v>0</v>
      </c>
      <c r="C6" s="216" t="s">
        <v>165</v>
      </c>
      <c r="D6" s="217" t="s">
        <v>152</v>
      </c>
      <c r="E6" s="218" t="s">
        <v>153</v>
      </c>
      <c r="F6" s="219" t="s">
        <v>166</v>
      </c>
      <c r="G6" s="219" t="s">
        <v>167</v>
      </c>
      <c r="H6" s="219" t="s">
        <v>168</v>
      </c>
      <c r="I6" s="220">
        <v>94</v>
      </c>
      <c r="J6" s="212"/>
    </row>
    <row r="7" spans="1:10" ht="16.8" x14ac:dyDescent="0.3">
      <c r="A7" s="221" t="s">
        <v>169</v>
      </c>
      <c r="B7" s="222">
        <v>0</v>
      </c>
      <c r="C7" s="216" t="s">
        <v>161</v>
      </c>
      <c r="D7" s="217" t="s">
        <v>157</v>
      </c>
      <c r="E7" s="218" t="s">
        <v>153</v>
      </c>
      <c r="F7" s="219" t="s">
        <v>158</v>
      </c>
      <c r="G7" s="219" t="s">
        <v>170</v>
      </c>
      <c r="H7" s="219" t="s">
        <v>155</v>
      </c>
      <c r="I7" s="220">
        <v>253</v>
      </c>
      <c r="J7" s="212"/>
    </row>
    <row r="8" spans="1:10" ht="16.8" x14ac:dyDescent="0.3">
      <c r="A8" s="224" t="s">
        <v>171</v>
      </c>
      <c r="B8" s="225">
        <v>0</v>
      </c>
      <c r="C8" s="226" t="s">
        <v>172</v>
      </c>
      <c r="D8" s="227" t="s">
        <v>173</v>
      </c>
      <c r="E8" s="304" t="s">
        <v>153</v>
      </c>
      <c r="F8" s="228" t="s">
        <v>162</v>
      </c>
      <c r="G8" s="228" t="s">
        <v>170</v>
      </c>
      <c r="H8" s="229" t="s">
        <v>155</v>
      </c>
      <c r="I8" s="230">
        <v>232</v>
      </c>
      <c r="J8" s="212"/>
    </row>
    <row r="9" spans="1:10" ht="16.8" x14ac:dyDescent="0.3">
      <c r="A9" s="221" t="s">
        <v>174</v>
      </c>
      <c r="B9" s="222">
        <v>1</v>
      </c>
      <c r="C9" s="216" t="s">
        <v>175</v>
      </c>
      <c r="D9" s="217" t="s">
        <v>176</v>
      </c>
      <c r="E9" s="218" t="s">
        <v>153</v>
      </c>
      <c r="F9" s="219" t="s">
        <v>154</v>
      </c>
      <c r="G9" s="219" t="s">
        <v>95</v>
      </c>
      <c r="H9" s="219" t="s">
        <v>155</v>
      </c>
      <c r="I9" s="220">
        <v>212</v>
      </c>
      <c r="J9" s="212"/>
    </row>
    <row r="10" spans="1:10" ht="16.8" x14ac:dyDescent="0.3">
      <c r="A10" s="221" t="s">
        <v>129</v>
      </c>
      <c r="B10" s="222">
        <v>1</v>
      </c>
      <c r="C10" s="216" t="s">
        <v>178</v>
      </c>
      <c r="D10" s="217" t="s">
        <v>179</v>
      </c>
      <c r="E10" s="219" t="s">
        <v>153</v>
      </c>
      <c r="F10" s="219" t="s">
        <v>162</v>
      </c>
      <c r="G10" s="219" t="s">
        <v>97</v>
      </c>
      <c r="H10" s="219" t="s">
        <v>155</v>
      </c>
      <c r="I10" s="220">
        <v>237</v>
      </c>
      <c r="J10" s="212"/>
    </row>
    <row r="11" spans="1:10" ht="16.8" x14ac:dyDescent="0.3">
      <c r="A11" s="221" t="s">
        <v>180</v>
      </c>
      <c r="B11" s="222">
        <v>1</v>
      </c>
      <c r="C11" s="216" t="s">
        <v>161</v>
      </c>
      <c r="D11" s="217" t="s">
        <v>173</v>
      </c>
      <c r="E11" s="218" t="s">
        <v>181</v>
      </c>
      <c r="F11" s="219" t="s">
        <v>162</v>
      </c>
      <c r="G11" s="219" t="s">
        <v>97</v>
      </c>
      <c r="H11" s="219" t="s">
        <v>155</v>
      </c>
      <c r="I11" s="220">
        <v>229</v>
      </c>
      <c r="J11" s="212"/>
    </row>
    <row r="12" spans="1:10" ht="16.8" x14ac:dyDescent="0.3">
      <c r="A12" s="224" t="s">
        <v>182</v>
      </c>
      <c r="B12" s="225">
        <v>1</v>
      </c>
      <c r="C12" s="226" t="s">
        <v>165</v>
      </c>
      <c r="D12" s="227" t="s">
        <v>179</v>
      </c>
      <c r="E12" s="304" t="s">
        <v>153</v>
      </c>
      <c r="F12" s="228" t="s">
        <v>162</v>
      </c>
      <c r="G12" s="228" t="s">
        <v>97</v>
      </c>
      <c r="H12" s="229" t="s">
        <v>155</v>
      </c>
      <c r="I12" s="230">
        <v>292</v>
      </c>
      <c r="J12" s="212"/>
    </row>
    <row r="13" spans="1:10" ht="16.8" x14ac:dyDescent="0.3">
      <c r="A13" s="214" t="s">
        <v>183</v>
      </c>
      <c r="B13" s="215">
        <v>2</v>
      </c>
      <c r="C13" s="216" t="s">
        <v>165</v>
      </c>
      <c r="D13" s="217" t="s">
        <v>157</v>
      </c>
      <c r="E13" s="218" t="s">
        <v>259</v>
      </c>
      <c r="F13" s="219" t="s">
        <v>166</v>
      </c>
      <c r="G13" s="219" t="s">
        <v>159</v>
      </c>
      <c r="H13" s="219" t="s">
        <v>155</v>
      </c>
      <c r="I13" s="220">
        <v>227</v>
      </c>
      <c r="J13" s="212"/>
    </row>
    <row r="14" spans="1:10" ht="16.8" x14ac:dyDescent="0.3">
      <c r="A14" s="214" t="s">
        <v>184</v>
      </c>
      <c r="B14" s="215">
        <v>2</v>
      </c>
      <c r="C14" s="216" t="s">
        <v>177</v>
      </c>
      <c r="D14" s="217" t="s">
        <v>157</v>
      </c>
      <c r="E14" s="218" t="s">
        <v>153</v>
      </c>
      <c r="F14" s="219" t="s">
        <v>154</v>
      </c>
      <c r="G14" s="219" t="s">
        <v>96</v>
      </c>
      <c r="H14" s="219" t="s">
        <v>155</v>
      </c>
      <c r="I14" s="220">
        <v>254</v>
      </c>
      <c r="J14" s="212"/>
    </row>
    <row r="15" spans="1:10" ht="17.399999999999999" thickBot="1" x14ac:dyDescent="0.35">
      <c r="A15" s="231" t="s">
        <v>185</v>
      </c>
      <c r="B15" s="232">
        <v>2</v>
      </c>
      <c r="C15" s="233" t="s">
        <v>175</v>
      </c>
      <c r="D15" s="234" t="s">
        <v>179</v>
      </c>
      <c r="E15" s="235" t="s">
        <v>153</v>
      </c>
      <c r="F15" s="235" t="s">
        <v>162</v>
      </c>
      <c r="G15" s="235" t="s">
        <v>97</v>
      </c>
      <c r="H15" s="235" t="s">
        <v>186</v>
      </c>
      <c r="I15" s="236">
        <v>218</v>
      </c>
      <c r="J15" s="212"/>
    </row>
    <row r="16" spans="1:10" ht="16.2" thickTop="1" x14ac:dyDescent="0.3"/>
  </sheetData>
  <printOptions gridLinesSet="0"/>
  <pageMargins left="0.62" right="0.33" top="0.5" bottom="0.63" header="0.5" footer="0.5"/>
  <pageSetup orientation="portrait" horizontalDpi="120" verticalDpi="144" r:id="rId1"/>
  <headerFooter alignWithMargins="0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18"/>
  <sheetViews>
    <sheetView showGridLines="0" zoomScaleNormal="100" workbookViewId="0">
      <pane ySplit="1" topLeftCell="A2" activePane="bottomLeft" state="frozen"/>
      <selection pane="bottomLeft" activeCell="A2" sqref="A2"/>
    </sheetView>
  </sheetViews>
  <sheetFormatPr defaultRowHeight="15.6" x14ac:dyDescent="0.3"/>
  <cols>
    <col min="1" max="1" width="13.5" style="48" bestFit="1" customWidth="1"/>
    <col min="2" max="2" width="27.69921875" style="48" bestFit="1" customWidth="1"/>
    <col min="3" max="3" width="18.3984375" style="48" bestFit="1" customWidth="1"/>
    <col min="4" max="4" width="7.296875" style="48" bestFit="1" customWidth="1"/>
    <col min="5" max="5" width="4.8984375" style="48" bestFit="1" customWidth="1"/>
    <col min="6" max="6" width="5.796875" style="48" bestFit="1" customWidth="1"/>
    <col min="7" max="7" width="5.796875" style="48" customWidth="1"/>
    <col min="8" max="8" width="3.8984375" style="48" bestFit="1" customWidth="1"/>
    <col min="9" max="9" width="7.09765625" style="48" bestFit="1" customWidth="1"/>
    <col min="10" max="10" width="5.69921875" style="48" bestFit="1" customWidth="1"/>
    <col min="11" max="11" width="4.296875" style="48" bestFit="1" customWidth="1"/>
    <col min="12" max="12" width="5.3984375" style="48" bestFit="1" customWidth="1"/>
    <col min="13" max="13" width="4.296875" style="48" bestFit="1" customWidth="1"/>
    <col min="14" max="14" width="6.69921875" style="48" bestFit="1" customWidth="1"/>
    <col min="15" max="15" width="20.296875" style="43" bestFit="1" customWidth="1"/>
    <col min="16" max="16384" width="8.796875" style="43"/>
  </cols>
  <sheetData>
    <row r="1" spans="1:15" ht="31.8" thickBot="1" x14ac:dyDescent="0.35">
      <c r="A1" s="135" t="s">
        <v>0</v>
      </c>
      <c r="B1" s="131" t="s">
        <v>35</v>
      </c>
      <c r="C1" s="131" t="s">
        <v>36</v>
      </c>
      <c r="D1" s="132" t="s">
        <v>93</v>
      </c>
      <c r="E1" s="134" t="s">
        <v>37</v>
      </c>
      <c r="F1" s="133" t="s">
        <v>92</v>
      </c>
      <c r="G1" s="132" t="s">
        <v>91</v>
      </c>
      <c r="H1" s="131" t="s">
        <v>38</v>
      </c>
      <c r="I1" s="131" t="s">
        <v>39</v>
      </c>
      <c r="J1" s="128" t="s">
        <v>90</v>
      </c>
      <c r="K1" s="130" t="s">
        <v>3</v>
      </c>
      <c r="L1" s="128" t="s">
        <v>26</v>
      </c>
      <c r="M1" s="129" t="s">
        <v>87</v>
      </c>
      <c r="N1" s="128" t="s">
        <v>86</v>
      </c>
      <c r="O1" s="128" t="s">
        <v>89</v>
      </c>
    </row>
    <row r="2" spans="1:15" x14ac:dyDescent="0.3">
      <c r="A2" s="126" t="s">
        <v>190</v>
      </c>
      <c r="B2" s="68" t="s">
        <v>600</v>
      </c>
      <c r="C2" s="44" t="s">
        <v>601</v>
      </c>
      <c r="D2" s="127" t="s">
        <v>83</v>
      </c>
      <c r="E2" s="126">
        <v>4</v>
      </c>
      <c r="F2" s="125">
        <v>0</v>
      </c>
      <c r="G2" s="124">
        <v>0</v>
      </c>
      <c r="H2" s="44">
        <v>1</v>
      </c>
      <c r="I2" s="44">
        <v>0</v>
      </c>
      <c r="J2" s="44">
        <f t="shared" ref="J2:J6" si="0">IF(D2="þ",SUM(E2,G2:I2),SUM(E2,F2,H2,I2))</f>
        <v>5</v>
      </c>
      <c r="K2" s="45">
        <f t="shared" ref="K2:K18" ca="1" si="1">RANDBETWEEN(1,20)</f>
        <v>10</v>
      </c>
      <c r="L2" s="44">
        <f t="shared" ref="L2:L6" ca="1" si="2">SUM(J2:K2)</f>
        <v>15</v>
      </c>
      <c r="M2" s="63">
        <v>20</v>
      </c>
      <c r="N2" s="66" t="str">
        <f t="shared" ref="N2:N6" ca="1" si="3">IF(K2&gt;(M2-1),"þ","ý")</f>
        <v>ý</v>
      </c>
      <c r="O2" s="68"/>
    </row>
    <row r="3" spans="1:15" x14ac:dyDescent="0.3">
      <c r="A3" s="126" t="s">
        <v>190</v>
      </c>
      <c r="B3" s="68" t="s">
        <v>602</v>
      </c>
      <c r="C3" s="44" t="s">
        <v>204</v>
      </c>
      <c r="D3" s="127" t="s">
        <v>88</v>
      </c>
      <c r="E3" s="126">
        <v>4</v>
      </c>
      <c r="F3" s="125">
        <v>0</v>
      </c>
      <c r="G3" s="124">
        <v>0</v>
      </c>
      <c r="H3" s="44">
        <v>0</v>
      </c>
      <c r="I3" s="44">
        <v>0</v>
      </c>
      <c r="J3" s="44">
        <f t="shared" ref="J3" si="4">IF(D3="þ",SUM(E3,G3:I3),SUM(E3,F3,H3,I3))</f>
        <v>4</v>
      </c>
      <c r="K3" s="45">
        <f t="shared" ca="1" si="1"/>
        <v>1</v>
      </c>
      <c r="L3" s="44">
        <f t="shared" ref="L3" ca="1" si="5">SUM(J3:K3)</f>
        <v>5</v>
      </c>
      <c r="M3" s="63">
        <v>19</v>
      </c>
      <c r="N3" s="66" t="str">
        <f t="shared" ref="N3" ca="1" si="6">IF(K3&gt;(M3-1),"þ","ý")</f>
        <v>ý</v>
      </c>
      <c r="O3" s="68"/>
    </row>
    <row r="4" spans="1:15" x14ac:dyDescent="0.3">
      <c r="A4" s="126" t="s">
        <v>190</v>
      </c>
      <c r="B4" s="68" t="s">
        <v>606</v>
      </c>
      <c r="C4" s="44" t="s">
        <v>207</v>
      </c>
      <c r="D4" s="127" t="s">
        <v>83</v>
      </c>
      <c r="E4" s="126">
        <v>4</v>
      </c>
      <c r="F4" s="125">
        <v>0</v>
      </c>
      <c r="G4" s="124">
        <v>0</v>
      </c>
      <c r="H4" s="44">
        <v>0</v>
      </c>
      <c r="I4" s="44">
        <v>0</v>
      </c>
      <c r="J4" s="44">
        <f t="shared" ref="J4" si="7">IF(D4="þ",SUM(E4,G4:I4),SUM(E4,F4,H4,I4))</f>
        <v>4</v>
      </c>
      <c r="K4" s="45">
        <f t="shared" ca="1" si="1"/>
        <v>15</v>
      </c>
      <c r="L4" s="44">
        <f t="shared" ref="L4" ca="1" si="8">SUM(J4:K4)</f>
        <v>19</v>
      </c>
      <c r="M4" s="63">
        <v>20</v>
      </c>
      <c r="N4" s="66" t="str">
        <f t="shared" ref="N4" ca="1" si="9">IF(K4&gt;(M4-1),"þ","ý")</f>
        <v>ý</v>
      </c>
      <c r="O4" s="68"/>
    </row>
    <row r="5" spans="1:15" x14ac:dyDescent="0.3">
      <c r="A5" s="122" t="s">
        <v>190</v>
      </c>
      <c r="B5" s="46" t="s">
        <v>200</v>
      </c>
      <c r="C5" s="46" t="s">
        <v>200</v>
      </c>
      <c r="D5" s="123" t="s">
        <v>83</v>
      </c>
      <c r="E5" s="122">
        <v>4</v>
      </c>
      <c r="F5" s="121">
        <v>0</v>
      </c>
      <c r="G5" s="120">
        <v>0</v>
      </c>
      <c r="H5" s="46">
        <v>0</v>
      </c>
      <c r="I5" s="46">
        <v>0</v>
      </c>
      <c r="J5" s="46">
        <f t="shared" si="0"/>
        <v>4</v>
      </c>
      <c r="K5" s="47">
        <f t="shared" ca="1" si="1"/>
        <v>8</v>
      </c>
      <c r="L5" s="46">
        <f t="shared" ca="1" si="2"/>
        <v>12</v>
      </c>
      <c r="M5" s="64">
        <v>20</v>
      </c>
      <c r="N5" s="65" t="str">
        <f t="shared" ca="1" si="3"/>
        <v>ý</v>
      </c>
      <c r="O5" s="119"/>
    </row>
    <row r="6" spans="1:15" x14ac:dyDescent="0.3">
      <c r="A6" s="126" t="s">
        <v>191</v>
      </c>
      <c r="B6" s="68" t="s">
        <v>199</v>
      </c>
      <c r="C6" s="44" t="s">
        <v>598</v>
      </c>
      <c r="D6" s="127" t="s">
        <v>83</v>
      </c>
      <c r="E6" s="126">
        <v>4</v>
      </c>
      <c r="F6" s="125">
        <v>2</v>
      </c>
      <c r="G6" s="124">
        <v>0</v>
      </c>
      <c r="H6" s="44">
        <v>1</v>
      </c>
      <c r="I6" s="44">
        <v>0</v>
      </c>
      <c r="J6" s="44">
        <f t="shared" si="0"/>
        <v>7</v>
      </c>
      <c r="K6" s="45">
        <f t="shared" ca="1" si="1"/>
        <v>13</v>
      </c>
      <c r="L6" s="44">
        <f t="shared" ca="1" si="2"/>
        <v>20</v>
      </c>
      <c r="M6" s="63">
        <v>20</v>
      </c>
      <c r="N6" s="66" t="str">
        <f t="shared" ca="1" si="3"/>
        <v>ý</v>
      </c>
      <c r="O6" s="68" t="s">
        <v>211</v>
      </c>
    </row>
    <row r="7" spans="1:15" x14ac:dyDescent="0.3">
      <c r="A7" s="122" t="s">
        <v>191</v>
      </c>
      <c r="B7" s="46" t="s">
        <v>200</v>
      </c>
      <c r="C7" s="46" t="s">
        <v>200</v>
      </c>
      <c r="D7" s="123" t="s">
        <v>83</v>
      </c>
      <c r="E7" s="122">
        <v>4</v>
      </c>
      <c r="F7" s="121">
        <v>2</v>
      </c>
      <c r="G7" s="120">
        <v>0</v>
      </c>
      <c r="H7" s="46">
        <v>0</v>
      </c>
      <c r="I7" s="46">
        <v>0</v>
      </c>
      <c r="J7" s="46">
        <f t="shared" ref="J7" si="10">IF(D7="þ",SUM(E7,G7:I7),SUM(E7,F7,H7,I7))</f>
        <v>6</v>
      </c>
      <c r="K7" s="47">
        <f t="shared" ca="1" si="1"/>
        <v>11</v>
      </c>
      <c r="L7" s="46">
        <f t="shared" ref="L7" ca="1" si="11">SUM(J7:K7)</f>
        <v>17</v>
      </c>
      <c r="M7" s="64">
        <v>20</v>
      </c>
      <c r="N7" s="65" t="str">
        <f t="shared" ref="N7" ca="1" si="12">IF(K7&gt;(M7-1),"þ","ý")</f>
        <v>ý</v>
      </c>
      <c r="O7" s="119"/>
    </row>
    <row r="8" spans="1:15" x14ac:dyDescent="0.3">
      <c r="A8" s="126" t="s">
        <v>192</v>
      </c>
      <c r="B8" s="68" t="s">
        <v>201</v>
      </c>
      <c r="C8" s="44" t="s">
        <v>599</v>
      </c>
      <c r="D8" s="127" t="s">
        <v>83</v>
      </c>
      <c r="E8" s="126">
        <v>6</v>
      </c>
      <c r="F8" s="125">
        <v>3</v>
      </c>
      <c r="G8" s="124">
        <v>1</v>
      </c>
      <c r="H8" s="44">
        <v>1</v>
      </c>
      <c r="I8" s="44">
        <v>0</v>
      </c>
      <c r="J8" s="44">
        <f t="shared" ref="J8:J12" si="13">IF(D8="þ",SUM(E8,G8:I8),SUM(E8,F8,H8,I8))</f>
        <v>10</v>
      </c>
      <c r="K8" s="45">
        <f t="shared" ca="1" si="1"/>
        <v>18</v>
      </c>
      <c r="L8" s="44">
        <f t="shared" ref="L8:L12" ca="1" si="14">SUM(J8:K8)</f>
        <v>28</v>
      </c>
      <c r="M8" s="63">
        <v>20</v>
      </c>
      <c r="N8" s="66" t="str">
        <f t="shared" ref="N8:N12" ca="1" si="15">IF(K8&gt;(M8-1),"þ","ý")</f>
        <v>ý</v>
      </c>
      <c r="O8" s="68" t="s">
        <v>210</v>
      </c>
    </row>
    <row r="9" spans="1:15" x14ac:dyDescent="0.3">
      <c r="A9" s="126" t="s">
        <v>192</v>
      </c>
      <c r="B9" s="68" t="s">
        <v>205</v>
      </c>
      <c r="C9" s="44" t="s">
        <v>599</v>
      </c>
      <c r="D9" s="127" t="s">
        <v>83</v>
      </c>
      <c r="E9" s="126">
        <v>1</v>
      </c>
      <c r="F9" s="125">
        <v>3</v>
      </c>
      <c r="G9" s="124">
        <v>1</v>
      </c>
      <c r="H9" s="44">
        <v>1</v>
      </c>
      <c r="I9" s="44">
        <v>0</v>
      </c>
      <c r="J9" s="44">
        <f t="shared" si="13"/>
        <v>5</v>
      </c>
      <c r="K9" s="45">
        <f t="shared" ca="1" si="1"/>
        <v>16</v>
      </c>
      <c r="L9" s="44">
        <f t="shared" ca="1" si="14"/>
        <v>21</v>
      </c>
      <c r="M9" s="63">
        <v>20</v>
      </c>
      <c r="N9" s="66" t="str">
        <f t="shared" ca="1" si="15"/>
        <v>ý</v>
      </c>
      <c r="O9" s="68"/>
    </row>
    <row r="10" spans="1:15" x14ac:dyDescent="0.3">
      <c r="A10" s="122" t="s">
        <v>192</v>
      </c>
      <c r="B10" s="46" t="s">
        <v>200</v>
      </c>
      <c r="C10" s="46" t="s">
        <v>200</v>
      </c>
      <c r="D10" s="123" t="s">
        <v>83</v>
      </c>
      <c r="E10" s="122">
        <v>6</v>
      </c>
      <c r="F10" s="121">
        <v>3</v>
      </c>
      <c r="G10" s="120">
        <v>1</v>
      </c>
      <c r="H10" s="46">
        <v>0</v>
      </c>
      <c r="I10" s="46">
        <v>0</v>
      </c>
      <c r="J10" s="46">
        <f t="shared" si="13"/>
        <v>9</v>
      </c>
      <c r="K10" s="47">
        <f t="shared" ca="1" si="1"/>
        <v>7</v>
      </c>
      <c r="L10" s="46">
        <f t="shared" ca="1" si="14"/>
        <v>16</v>
      </c>
      <c r="M10" s="64">
        <v>20</v>
      </c>
      <c r="N10" s="65" t="str">
        <f t="shared" ca="1" si="15"/>
        <v>ý</v>
      </c>
      <c r="O10" s="119"/>
    </row>
    <row r="11" spans="1:15" x14ac:dyDescent="0.3">
      <c r="A11" s="126" t="s">
        <v>193</v>
      </c>
      <c r="B11" s="68" t="s">
        <v>600</v>
      </c>
      <c r="C11" s="44" t="s">
        <v>601</v>
      </c>
      <c r="D11" s="127" t="s">
        <v>83</v>
      </c>
      <c r="E11" s="126">
        <v>3</v>
      </c>
      <c r="F11" s="125">
        <v>0</v>
      </c>
      <c r="G11" s="124">
        <v>1</v>
      </c>
      <c r="H11" s="44">
        <v>1</v>
      </c>
      <c r="I11" s="44">
        <v>0</v>
      </c>
      <c r="J11" s="44">
        <f t="shared" si="13"/>
        <v>4</v>
      </c>
      <c r="K11" s="45">
        <f t="shared" ca="1" si="1"/>
        <v>9</v>
      </c>
      <c r="L11" s="44">
        <f t="shared" ca="1" si="14"/>
        <v>13</v>
      </c>
      <c r="M11" s="63">
        <v>20</v>
      </c>
      <c r="N11" s="66" t="str">
        <f t="shared" ca="1" si="15"/>
        <v>ý</v>
      </c>
      <c r="O11" s="68" t="s">
        <v>209</v>
      </c>
    </row>
    <row r="12" spans="1:15" x14ac:dyDescent="0.3">
      <c r="A12" s="126" t="s">
        <v>193</v>
      </c>
      <c r="B12" s="68" t="s">
        <v>206</v>
      </c>
      <c r="C12" s="44" t="s">
        <v>207</v>
      </c>
      <c r="D12" s="127" t="s">
        <v>88</v>
      </c>
      <c r="E12" s="126">
        <v>3</v>
      </c>
      <c r="F12" s="125">
        <v>0</v>
      </c>
      <c r="G12" s="124">
        <v>1</v>
      </c>
      <c r="H12" s="44">
        <v>0</v>
      </c>
      <c r="I12" s="44">
        <v>0</v>
      </c>
      <c r="J12" s="44">
        <f t="shared" si="13"/>
        <v>4</v>
      </c>
      <c r="K12" s="45">
        <f t="shared" ca="1" si="1"/>
        <v>17</v>
      </c>
      <c r="L12" s="44">
        <f t="shared" ca="1" si="14"/>
        <v>21</v>
      </c>
      <c r="M12" s="63">
        <v>20</v>
      </c>
      <c r="N12" s="66" t="str">
        <f t="shared" ca="1" si="15"/>
        <v>ý</v>
      </c>
      <c r="O12" s="68"/>
    </row>
    <row r="13" spans="1:15" x14ac:dyDescent="0.3">
      <c r="A13" s="122" t="s">
        <v>193</v>
      </c>
      <c r="B13" s="46" t="s">
        <v>200</v>
      </c>
      <c r="C13" s="46" t="s">
        <v>200</v>
      </c>
      <c r="D13" s="123" t="s">
        <v>83</v>
      </c>
      <c r="E13" s="122">
        <v>3</v>
      </c>
      <c r="F13" s="121">
        <v>0</v>
      </c>
      <c r="G13" s="120">
        <v>1</v>
      </c>
      <c r="H13" s="46">
        <v>0</v>
      </c>
      <c r="I13" s="46">
        <v>0</v>
      </c>
      <c r="J13" s="46">
        <f t="shared" ref="J13:J17" si="16">IF(D13="þ",SUM(E13,G13:I13),SUM(E13,F13,H13,I13))</f>
        <v>3</v>
      </c>
      <c r="K13" s="47">
        <f t="shared" ca="1" si="1"/>
        <v>17</v>
      </c>
      <c r="L13" s="46">
        <f t="shared" ref="L13:L17" ca="1" si="17">SUM(J13:K13)</f>
        <v>20</v>
      </c>
      <c r="M13" s="64">
        <v>20</v>
      </c>
      <c r="N13" s="65" t="str">
        <f t="shared" ref="N13:N17" ca="1" si="18">IF(K13&gt;(M13-1),"þ","ý")</f>
        <v>ý</v>
      </c>
      <c r="O13" s="119"/>
    </row>
    <row r="14" spans="1:15" x14ac:dyDescent="0.3">
      <c r="A14" s="126" t="s">
        <v>138</v>
      </c>
      <c r="B14" s="68" t="s">
        <v>603</v>
      </c>
      <c r="C14" s="44" t="s">
        <v>604</v>
      </c>
      <c r="D14" s="127" t="s">
        <v>83</v>
      </c>
      <c r="E14" s="126">
        <f>4+0</f>
        <v>4</v>
      </c>
      <c r="F14" s="125">
        <v>-1</v>
      </c>
      <c r="G14" s="124">
        <v>3</v>
      </c>
      <c r="H14" s="44">
        <v>1</v>
      </c>
      <c r="I14" s="44">
        <v>0</v>
      </c>
      <c r="J14" s="44">
        <f t="shared" si="16"/>
        <v>4</v>
      </c>
      <c r="K14" s="45">
        <f t="shared" ca="1" si="1"/>
        <v>18</v>
      </c>
      <c r="L14" s="44">
        <f t="shared" ca="1" si="17"/>
        <v>22</v>
      </c>
      <c r="M14" s="63">
        <v>20</v>
      </c>
      <c r="N14" s="66" t="str">
        <f t="shared" ca="1" si="18"/>
        <v>ý</v>
      </c>
      <c r="O14" s="68"/>
    </row>
    <row r="15" spans="1:15" x14ac:dyDescent="0.3">
      <c r="A15" s="126" t="s">
        <v>138</v>
      </c>
      <c r="B15" s="68" t="s">
        <v>605</v>
      </c>
      <c r="C15" s="44" t="s">
        <v>604</v>
      </c>
      <c r="D15" s="127" t="s">
        <v>83</v>
      </c>
      <c r="E15" s="126">
        <f>4+0</f>
        <v>4</v>
      </c>
      <c r="F15" s="125">
        <v>-1</v>
      </c>
      <c r="G15" s="124">
        <v>3</v>
      </c>
      <c r="H15" s="44">
        <v>1</v>
      </c>
      <c r="I15" s="44">
        <v>0</v>
      </c>
      <c r="J15" s="44">
        <f t="shared" ref="J15" si="19">IF(D15="þ",SUM(E15,G15:I15),SUM(E15,F15,H15,I15))</f>
        <v>4</v>
      </c>
      <c r="K15" s="45">
        <f t="shared" ca="1" si="1"/>
        <v>20</v>
      </c>
      <c r="L15" s="44">
        <f t="shared" ref="L15" ca="1" si="20">SUM(J15:K15)</f>
        <v>24</v>
      </c>
      <c r="M15" s="63">
        <v>20</v>
      </c>
      <c r="N15" s="66" t="str">
        <f t="shared" ref="N15" ca="1" si="21">IF(K15&gt;(M15-1),"þ","ý")</f>
        <v>þ</v>
      </c>
      <c r="O15" s="68"/>
    </row>
    <row r="16" spans="1:15" x14ac:dyDescent="0.3">
      <c r="A16" s="126" t="s">
        <v>138</v>
      </c>
      <c r="B16" s="68" t="s">
        <v>202</v>
      </c>
      <c r="C16" s="44" t="s">
        <v>610</v>
      </c>
      <c r="D16" s="127" t="s">
        <v>88</v>
      </c>
      <c r="E16" s="126">
        <f t="shared" ref="E16:E18" si="22">4+0</f>
        <v>4</v>
      </c>
      <c r="F16" s="125">
        <v>-1</v>
      </c>
      <c r="G16" s="124">
        <v>3</v>
      </c>
      <c r="H16" s="44">
        <v>1</v>
      </c>
      <c r="I16" s="44">
        <v>0</v>
      </c>
      <c r="J16" s="44">
        <f t="shared" ref="J16" si="23">IF(D16="þ",SUM(E16,G16:I16),SUM(E16,F16,H16,I16))</f>
        <v>8</v>
      </c>
      <c r="K16" s="45">
        <f t="shared" ca="1" si="1"/>
        <v>11</v>
      </c>
      <c r="L16" s="44">
        <f t="shared" ref="L16" ca="1" si="24">SUM(J16:K16)</f>
        <v>19</v>
      </c>
      <c r="M16" s="63">
        <v>20</v>
      </c>
      <c r="N16" s="66" t="str">
        <f t="shared" ref="N16" ca="1" si="25">IF(K16&gt;(M16-1),"þ","ý")</f>
        <v>ý</v>
      </c>
      <c r="O16" s="68"/>
    </row>
    <row r="17" spans="1:15" x14ac:dyDescent="0.3">
      <c r="A17" s="126" t="s">
        <v>138</v>
      </c>
      <c r="B17" s="68" t="s">
        <v>203</v>
      </c>
      <c r="C17" s="44" t="s">
        <v>204</v>
      </c>
      <c r="D17" s="127" t="s">
        <v>83</v>
      </c>
      <c r="E17" s="126">
        <f t="shared" si="22"/>
        <v>4</v>
      </c>
      <c r="F17" s="125">
        <v>-1</v>
      </c>
      <c r="G17" s="124">
        <v>3</v>
      </c>
      <c r="H17" s="44">
        <v>1</v>
      </c>
      <c r="I17" s="44">
        <v>0</v>
      </c>
      <c r="J17" s="44">
        <f t="shared" si="16"/>
        <v>4</v>
      </c>
      <c r="K17" s="45">
        <f t="shared" ca="1" si="1"/>
        <v>1</v>
      </c>
      <c r="L17" s="44">
        <f t="shared" ca="1" si="17"/>
        <v>5</v>
      </c>
      <c r="M17" s="63">
        <v>20</v>
      </c>
      <c r="N17" s="66" t="str">
        <f t="shared" ca="1" si="18"/>
        <v>ý</v>
      </c>
      <c r="O17" s="68"/>
    </row>
    <row r="18" spans="1:15" x14ac:dyDescent="0.3">
      <c r="A18" s="122" t="s">
        <v>138</v>
      </c>
      <c r="B18" s="46" t="s">
        <v>200</v>
      </c>
      <c r="C18" s="46" t="s">
        <v>200</v>
      </c>
      <c r="D18" s="123" t="s">
        <v>83</v>
      </c>
      <c r="E18" s="122">
        <f t="shared" si="22"/>
        <v>4</v>
      </c>
      <c r="F18" s="121">
        <v>-1</v>
      </c>
      <c r="G18" s="120">
        <v>3</v>
      </c>
      <c r="H18" s="46">
        <v>0</v>
      </c>
      <c r="I18" s="46">
        <v>0</v>
      </c>
      <c r="J18" s="46">
        <f t="shared" ref="J18" si="26">IF(D18="þ",SUM(E18,G18:I18),SUM(E18,F18,H18,I18))</f>
        <v>3</v>
      </c>
      <c r="K18" s="47">
        <f t="shared" ca="1" si="1"/>
        <v>17</v>
      </c>
      <c r="L18" s="46">
        <f t="shared" ref="L18" ca="1" si="27">SUM(J18:K18)</f>
        <v>20</v>
      </c>
      <c r="M18" s="64">
        <v>20</v>
      </c>
      <c r="N18" s="65" t="str">
        <f t="shared" ref="N18" ca="1" si="28">IF(K18&gt;(M18-1),"þ","ý")</f>
        <v>ý</v>
      </c>
      <c r="O18" s="119"/>
    </row>
  </sheetData>
  <conditionalFormatting sqref="N5">
    <cfRule type="cellIs" dxfId="47" priority="76" operator="equal">
      <formula>"þ"</formula>
    </cfRule>
  </conditionalFormatting>
  <conditionalFormatting sqref="D5">
    <cfRule type="cellIs" dxfId="46" priority="75" operator="equal">
      <formula>"þ"</formula>
    </cfRule>
  </conditionalFormatting>
  <conditionalFormatting sqref="N2">
    <cfRule type="cellIs" dxfId="45" priority="70" operator="equal">
      <formula>"þ"</formula>
    </cfRule>
  </conditionalFormatting>
  <conditionalFormatting sqref="N6">
    <cfRule type="cellIs" dxfId="44" priority="59" operator="equal">
      <formula>"þ"</formula>
    </cfRule>
  </conditionalFormatting>
  <conditionalFormatting sqref="D6">
    <cfRule type="cellIs" dxfId="43" priority="58" operator="equal">
      <formula>"þ"</formula>
    </cfRule>
  </conditionalFormatting>
  <conditionalFormatting sqref="D2">
    <cfRule type="cellIs" dxfId="42" priority="69" operator="equal">
      <formula>"þ"</formula>
    </cfRule>
  </conditionalFormatting>
  <conditionalFormatting sqref="D3">
    <cfRule type="cellIs" dxfId="41" priority="38" operator="equal">
      <formula>"þ"</formula>
    </cfRule>
  </conditionalFormatting>
  <conditionalFormatting sqref="N3">
    <cfRule type="cellIs" dxfId="40" priority="39" operator="equal">
      <formula>"þ"</formula>
    </cfRule>
  </conditionalFormatting>
  <conditionalFormatting sqref="N10">
    <cfRule type="cellIs" dxfId="39" priority="37" operator="equal">
      <formula>"þ"</formula>
    </cfRule>
  </conditionalFormatting>
  <conditionalFormatting sqref="D10">
    <cfRule type="cellIs" dxfId="38" priority="36" operator="equal">
      <formula>"þ"</formula>
    </cfRule>
  </conditionalFormatting>
  <conditionalFormatting sqref="N8">
    <cfRule type="cellIs" dxfId="37" priority="35" operator="equal">
      <formula>"þ"</formula>
    </cfRule>
  </conditionalFormatting>
  <conditionalFormatting sqref="N9">
    <cfRule type="cellIs" dxfId="36" priority="31" operator="equal">
      <formula>"þ"</formula>
    </cfRule>
  </conditionalFormatting>
  <conditionalFormatting sqref="D9">
    <cfRule type="cellIs" dxfId="35" priority="30" operator="equal">
      <formula>"þ"</formula>
    </cfRule>
  </conditionalFormatting>
  <conditionalFormatting sqref="D8">
    <cfRule type="cellIs" dxfId="34" priority="34" operator="equal">
      <formula>"þ"</formula>
    </cfRule>
  </conditionalFormatting>
  <conditionalFormatting sqref="N7">
    <cfRule type="cellIs" dxfId="33" priority="29" operator="equal">
      <formula>"þ"</formula>
    </cfRule>
  </conditionalFormatting>
  <conditionalFormatting sqref="D7">
    <cfRule type="cellIs" dxfId="32" priority="28" operator="equal">
      <formula>"þ"</formula>
    </cfRule>
  </conditionalFormatting>
  <conditionalFormatting sqref="N13">
    <cfRule type="cellIs" dxfId="31" priority="17" operator="equal">
      <formula>"þ"</formula>
    </cfRule>
  </conditionalFormatting>
  <conditionalFormatting sqref="D13">
    <cfRule type="cellIs" dxfId="30" priority="16" operator="equal">
      <formula>"þ"</formula>
    </cfRule>
  </conditionalFormatting>
  <conditionalFormatting sqref="N11">
    <cfRule type="cellIs" dxfId="29" priority="15" operator="equal">
      <formula>"þ"</formula>
    </cfRule>
  </conditionalFormatting>
  <conditionalFormatting sqref="D11">
    <cfRule type="cellIs" dxfId="28" priority="14" operator="equal">
      <formula>"þ"</formula>
    </cfRule>
  </conditionalFormatting>
  <conditionalFormatting sqref="N12">
    <cfRule type="cellIs" dxfId="27" priority="13" operator="equal">
      <formula>"þ"</formula>
    </cfRule>
  </conditionalFormatting>
  <conditionalFormatting sqref="D12">
    <cfRule type="cellIs" dxfId="26" priority="12" operator="equal">
      <formula>"þ"</formula>
    </cfRule>
  </conditionalFormatting>
  <conditionalFormatting sqref="N18">
    <cfRule type="cellIs" dxfId="25" priority="10" operator="equal">
      <formula>"þ"</formula>
    </cfRule>
  </conditionalFormatting>
  <conditionalFormatting sqref="D18">
    <cfRule type="cellIs" dxfId="24" priority="9" operator="equal">
      <formula>"þ"</formula>
    </cfRule>
  </conditionalFormatting>
  <conditionalFormatting sqref="N14:N15">
    <cfRule type="cellIs" dxfId="23" priority="8" operator="equal">
      <formula>"þ"</formula>
    </cfRule>
  </conditionalFormatting>
  <conditionalFormatting sqref="D14:D15">
    <cfRule type="cellIs" dxfId="22" priority="7" operator="equal">
      <formula>"þ"</formula>
    </cfRule>
  </conditionalFormatting>
  <conditionalFormatting sqref="N17">
    <cfRule type="cellIs" dxfId="21" priority="6" operator="equal">
      <formula>"þ"</formula>
    </cfRule>
  </conditionalFormatting>
  <conditionalFormatting sqref="D17">
    <cfRule type="cellIs" dxfId="20" priority="5" operator="equal">
      <formula>"þ"</formula>
    </cfRule>
  </conditionalFormatting>
  <conditionalFormatting sqref="N16">
    <cfRule type="cellIs" dxfId="19" priority="4" operator="equal">
      <formula>"þ"</formula>
    </cfRule>
  </conditionalFormatting>
  <conditionalFormatting sqref="D16">
    <cfRule type="cellIs" dxfId="18" priority="3" operator="equal">
      <formula>"þ"</formula>
    </cfRule>
  </conditionalFormatting>
  <conditionalFormatting sqref="D4">
    <cfRule type="cellIs" dxfId="17" priority="1" operator="equal">
      <formula>"þ"</formula>
    </cfRule>
  </conditionalFormatting>
  <conditionalFormatting sqref="N4">
    <cfRule type="cellIs" dxfId="16" priority="2" operator="equal">
      <formula>"þ"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23"/>
  <sheetViews>
    <sheetView showGridLines="0" zoomScaleNormal="100" workbookViewId="0"/>
  </sheetViews>
  <sheetFormatPr defaultColWidth="4" defaultRowHeight="15.6" x14ac:dyDescent="0.3"/>
  <cols>
    <col min="1" max="1" width="13.5" style="18" bestFit="1" customWidth="1"/>
    <col min="2" max="2" width="11.59765625" style="18" bestFit="1" customWidth="1"/>
    <col min="3" max="3" width="6.19921875" style="18" bestFit="1" customWidth="1"/>
    <col min="4" max="4" width="4.296875" style="18" bestFit="1" customWidth="1"/>
    <col min="5" max="5" width="5" style="18" bestFit="1" customWidth="1"/>
    <col min="6" max="6" width="4" style="18"/>
    <col min="7" max="7" width="13.69921875" style="18" bestFit="1" customWidth="1"/>
    <col min="8" max="8" width="16.5" style="18" bestFit="1" customWidth="1"/>
    <col min="9" max="9" width="6.19921875" style="18" bestFit="1" customWidth="1"/>
    <col min="10" max="10" width="4.296875" style="18" bestFit="1" customWidth="1"/>
    <col min="11" max="11" width="5" style="18" bestFit="1" customWidth="1"/>
    <col min="12" max="16384" width="4" style="18"/>
  </cols>
  <sheetData>
    <row r="1" spans="1:11" s="19" customFormat="1" x14ac:dyDescent="0.3">
      <c r="A1" s="87" t="s">
        <v>0</v>
      </c>
      <c r="B1" s="87" t="s">
        <v>66</v>
      </c>
      <c r="C1" s="87" t="s">
        <v>40</v>
      </c>
      <c r="D1" s="88" t="s">
        <v>3</v>
      </c>
      <c r="E1" s="87" t="s">
        <v>41</v>
      </c>
      <c r="F1" s="18"/>
      <c r="G1" s="87" t="s">
        <v>0</v>
      </c>
      <c r="H1" s="87" t="s">
        <v>107</v>
      </c>
      <c r="I1" s="87" t="s">
        <v>40</v>
      </c>
      <c r="J1" s="88" t="s">
        <v>3</v>
      </c>
      <c r="K1" s="87" t="s">
        <v>41</v>
      </c>
    </row>
    <row r="2" spans="1:11" x14ac:dyDescent="0.3">
      <c r="A2" s="183" t="s">
        <v>190</v>
      </c>
      <c r="B2" s="5" t="s">
        <v>42</v>
      </c>
      <c r="C2" s="200">
        <f>5+1</f>
        <v>6</v>
      </c>
      <c r="D2" s="90">
        <f t="shared" ref="D2:D4" ca="1" si="0">RANDBETWEEN(1,20)</f>
        <v>3</v>
      </c>
      <c r="E2" s="89">
        <f t="shared" ref="E2:E4" ca="1" si="1">D2+C2</f>
        <v>9</v>
      </c>
      <c r="G2" s="184" t="s">
        <v>210</v>
      </c>
      <c r="H2" s="179" t="s">
        <v>122</v>
      </c>
      <c r="I2" s="180">
        <v>7</v>
      </c>
      <c r="J2" s="90">
        <f t="shared" ref="J2:J4" ca="1" si="2">RANDBETWEEN(1,20)</f>
        <v>15</v>
      </c>
      <c r="K2" s="89">
        <f t="shared" ref="K2" ca="1" si="3">J2+I2</f>
        <v>22</v>
      </c>
    </row>
    <row r="3" spans="1:11" x14ac:dyDescent="0.3">
      <c r="A3" s="182" t="s">
        <v>190</v>
      </c>
      <c r="B3" s="5" t="s">
        <v>43</v>
      </c>
      <c r="C3" s="200">
        <f>2+0</f>
        <v>2</v>
      </c>
      <c r="D3" s="45">
        <f t="shared" ca="1" si="0"/>
        <v>11</v>
      </c>
      <c r="E3" s="44">
        <f t="shared" ca="1" si="1"/>
        <v>13</v>
      </c>
      <c r="G3" s="187" t="s">
        <v>103</v>
      </c>
      <c r="H3" s="179" t="s">
        <v>108</v>
      </c>
      <c r="I3" s="188">
        <v>2</v>
      </c>
      <c r="J3" s="189">
        <f t="shared" ca="1" si="2"/>
        <v>16</v>
      </c>
      <c r="K3" s="190">
        <f t="shared" ref="K3" ca="1" si="4">J3+I3</f>
        <v>18</v>
      </c>
    </row>
    <row r="4" spans="1:11" x14ac:dyDescent="0.3">
      <c r="A4" s="184" t="s">
        <v>190</v>
      </c>
      <c r="B4" s="91" t="s">
        <v>44</v>
      </c>
      <c r="C4" s="201">
        <f>5+1</f>
        <v>6</v>
      </c>
      <c r="D4" s="47">
        <f t="shared" ca="1" si="0"/>
        <v>2</v>
      </c>
      <c r="E4" s="46">
        <f t="shared" ca="1" si="1"/>
        <v>8</v>
      </c>
      <c r="G4" s="187" t="s">
        <v>103</v>
      </c>
      <c r="H4" s="179" t="s">
        <v>122</v>
      </c>
      <c r="I4" s="350">
        <v>1</v>
      </c>
      <c r="J4" s="189">
        <f t="shared" ca="1" si="2"/>
        <v>17</v>
      </c>
      <c r="K4" s="190">
        <f t="shared" ref="K4" ca="1" si="5">J4+I4</f>
        <v>18</v>
      </c>
    </row>
    <row r="5" spans="1:11" x14ac:dyDescent="0.3">
      <c r="A5" s="183" t="s">
        <v>191</v>
      </c>
      <c r="B5" s="5" t="s">
        <v>42</v>
      </c>
      <c r="C5" s="200">
        <f>5+1</f>
        <v>6</v>
      </c>
      <c r="D5" s="90">
        <f t="shared" ref="D5:D23" ca="1" si="6">RANDBETWEEN(1,20)</f>
        <v>15</v>
      </c>
      <c r="E5" s="89">
        <f t="shared" ref="E5:E13" ca="1" si="7">D5+C5</f>
        <v>21</v>
      </c>
      <c r="G5" s="185"/>
      <c r="H5" s="5" t="s">
        <v>42</v>
      </c>
      <c r="I5" s="92">
        <v>12</v>
      </c>
      <c r="J5" s="45">
        <f ca="1">RANDBETWEEN(1,20)</f>
        <v>16</v>
      </c>
      <c r="K5" s="44">
        <f ca="1">J5+I5</f>
        <v>28</v>
      </c>
    </row>
    <row r="6" spans="1:11" x14ac:dyDescent="0.3">
      <c r="A6" s="182" t="s">
        <v>191</v>
      </c>
      <c r="B6" s="5" t="s">
        <v>43</v>
      </c>
      <c r="C6" s="200">
        <f>2+2</f>
        <v>4</v>
      </c>
      <c r="D6" s="45">
        <f t="shared" ca="1" si="6"/>
        <v>3</v>
      </c>
      <c r="E6" s="44">
        <f t="shared" ca="1" si="7"/>
        <v>7</v>
      </c>
      <c r="G6" s="185"/>
      <c r="H6" s="5" t="s">
        <v>43</v>
      </c>
      <c r="I6" s="92">
        <v>2</v>
      </c>
      <c r="J6" s="45">
        <f ca="1">RANDBETWEEN(1,20)</f>
        <v>6</v>
      </c>
      <c r="K6" s="44">
        <f ca="1">J6+I6</f>
        <v>8</v>
      </c>
    </row>
    <row r="7" spans="1:11" x14ac:dyDescent="0.3">
      <c r="A7" s="184" t="s">
        <v>191</v>
      </c>
      <c r="B7" s="91" t="s">
        <v>44</v>
      </c>
      <c r="C7" s="201">
        <f>5+0</f>
        <v>5</v>
      </c>
      <c r="D7" s="47">
        <f t="shared" ca="1" si="6"/>
        <v>3</v>
      </c>
      <c r="E7" s="46">
        <f t="shared" ca="1" si="7"/>
        <v>8</v>
      </c>
      <c r="G7" s="186"/>
      <c r="H7" s="91" t="s">
        <v>44</v>
      </c>
      <c r="I7" s="93">
        <v>3</v>
      </c>
      <c r="J7" s="47">
        <f ca="1">RANDBETWEEN(1,20)</f>
        <v>17</v>
      </c>
      <c r="K7" s="46">
        <f ca="1">J7+I7</f>
        <v>20</v>
      </c>
    </row>
    <row r="8" spans="1:11" x14ac:dyDescent="0.3">
      <c r="A8" s="183" t="s">
        <v>192</v>
      </c>
      <c r="B8" s="5" t="s">
        <v>42</v>
      </c>
      <c r="C8" s="200">
        <f>5+2</f>
        <v>7</v>
      </c>
      <c r="D8" s="90">
        <f t="shared" ca="1" si="6"/>
        <v>10</v>
      </c>
      <c r="E8" s="89">
        <f t="shared" ca="1" si="7"/>
        <v>17</v>
      </c>
      <c r="G8" s="186"/>
      <c r="H8" s="91" t="s">
        <v>137</v>
      </c>
      <c r="I8" s="93">
        <v>8</v>
      </c>
      <c r="J8" s="47">
        <f ca="1">RANDBETWEEN(1,20)</f>
        <v>2</v>
      </c>
      <c r="K8" s="46">
        <f t="shared" ref="K8" ca="1" si="8">J8+I8</f>
        <v>10</v>
      </c>
    </row>
    <row r="9" spans="1:11" x14ac:dyDescent="0.3">
      <c r="A9" s="182" t="s">
        <v>192</v>
      </c>
      <c r="B9" s="5" t="s">
        <v>43</v>
      </c>
      <c r="C9" s="200">
        <f>2+1</f>
        <v>3</v>
      </c>
      <c r="D9" s="45">
        <f t="shared" ca="1" si="6"/>
        <v>15</v>
      </c>
      <c r="E9" s="44">
        <f t="shared" ca="1" si="7"/>
        <v>18</v>
      </c>
    </row>
    <row r="10" spans="1:11" x14ac:dyDescent="0.3">
      <c r="A10" s="184" t="s">
        <v>192</v>
      </c>
      <c r="B10" s="91" t="s">
        <v>44</v>
      </c>
      <c r="C10" s="201">
        <f>2-1</f>
        <v>1</v>
      </c>
      <c r="D10" s="47">
        <f t="shared" ca="1" si="6"/>
        <v>7</v>
      </c>
      <c r="E10" s="46">
        <f t="shared" ca="1" si="7"/>
        <v>8</v>
      </c>
    </row>
    <row r="11" spans="1:11" x14ac:dyDescent="0.3">
      <c r="A11" s="183" t="s">
        <v>193</v>
      </c>
      <c r="B11" s="5" t="s">
        <v>42</v>
      </c>
      <c r="C11" s="200">
        <f>2+0</f>
        <v>2</v>
      </c>
      <c r="D11" s="90">
        <f t="shared" ca="1" si="6"/>
        <v>4</v>
      </c>
      <c r="E11" s="89">
        <f t="shared" ca="1" si="7"/>
        <v>6</v>
      </c>
    </row>
    <row r="12" spans="1:11" x14ac:dyDescent="0.3">
      <c r="A12" s="182" t="s">
        <v>193</v>
      </c>
      <c r="B12" s="5" t="s">
        <v>43</v>
      </c>
      <c r="C12" s="200">
        <f>2+1</f>
        <v>3</v>
      </c>
      <c r="D12" s="45">
        <f t="shared" ca="1" si="6"/>
        <v>2</v>
      </c>
      <c r="E12" s="44">
        <f t="shared" ca="1" si="7"/>
        <v>5</v>
      </c>
    </row>
    <row r="13" spans="1:11" x14ac:dyDescent="0.3">
      <c r="A13" s="184" t="s">
        <v>193</v>
      </c>
      <c r="B13" s="91" t="s">
        <v>44</v>
      </c>
      <c r="C13" s="201">
        <f>5+3</f>
        <v>8</v>
      </c>
      <c r="D13" s="47">
        <f t="shared" ca="1" si="6"/>
        <v>6</v>
      </c>
      <c r="E13" s="46">
        <f t="shared" ca="1" si="7"/>
        <v>14</v>
      </c>
    </row>
    <row r="14" spans="1:11" x14ac:dyDescent="0.3">
      <c r="A14" s="183" t="s">
        <v>138</v>
      </c>
      <c r="B14" s="5" t="s">
        <v>42</v>
      </c>
      <c r="C14" s="200">
        <f>1+1+0</f>
        <v>2</v>
      </c>
      <c r="D14" s="90">
        <f t="shared" ca="1" si="6"/>
        <v>8</v>
      </c>
      <c r="E14" s="89">
        <f t="shared" ref="E14:E16" ca="1" si="9">D14+C14</f>
        <v>10</v>
      </c>
    </row>
    <row r="15" spans="1:11" x14ac:dyDescent="0.3">
      <c r="A15" s="182" t="s">
        <v>138</v>
      </c>
      <c r="B15" s="5" t="s">
        <v>43</v>
      </c>
      <c r="C15" s="200">
        <f>4+1+3</f>
        <v>8</v>
      </c>
      <c r="D15" s="45">
        <f t="shared" ca="1" si="6"/>
        <v>12</v>
      </c>
      <c r="E15" s="44">
        <f t="shared" ca="1" si="9"/>
        <v>20</v>
      </c>
    </row>
    <row r="16" spans="1:11" x14ac:dyDescent="0.3">
      <c r="A16" s="184" t="s">
        <v>138</v>
      </c>
      <c r="B16" s="91" t="s">
        <v>44</v>
      </c>
      <c r="C16" s="201">
        <f>4+2+2</f>
        <v>8</v>
      </c>
      <c r="D16" s="47">
        <f t="shared" ca="1" si="6"/>
        <v>4</v>
      </c>
      <c r="E16" s="46">
        <f t="shared" ca="1" si="9"/>
        <v>12</v>
      </c>
    </row>
    <row r="17" spans="1:5" x14ac:dyDescent="0.3">
      <c r="A17" s="184" t="s">
        <v>138</v>
      </c>
      <c r="B17" s="91" t="s">
        <v>208</v>
      </c>
      <c r="C17" s="201">
        <v>9</v>
      </c>
      <c r="D17" s="47">
        <f t="shared" ca="1" si="6"/>
        <v>19</v>
      </c>
      <c r="E17" s="46">
        <f t="shared" ref="E17:E18" ca="1" si="10">D17+C17</f>
        <v>28</v>
      </c>
    </row>
    <row r="18" spans="1:5" x14ac:dyDescent="0.3">
      <c r="A18" s="184" t="s">
        <v>190</v>
      </c>
      <c r="B18" s="91" t="s">
        <v>163</v>
      </c>
      <c r="C18" s="201">
        <v>9</v>
      </c>
      <c r="D18" s="47">
        <f t="shared" ca="1" si="6"/>
        <v>3</v>
      </c>
      <c r="E18" s="46">
        <f t="shared" ca="1" si="10"/>
        <v>12</v>
      </c>
    </row>
    <row r="19" spans="1:5" x14ac:dyDescent="0.3">
      <c r="A19" s="184" t="s">
        <v>138</v>
      </c>
      <c r="B19" s="91" t="s">
        <v>607</v>
      </c>
      <c r="C19" s="201">
        <v>6</v>
      </c>
      <c r="D19" s="47">
        <f t="shared" ca="1" si="6"/>
        <v>12</v>
      </c>
      <c r="E19" s="46">
        <f t="shared" ref="E19" ca="1" si="11">D19+C19</f>
        <v>18</v>
      </c>
    </row>
    <row r="20" spans="1:5" x14ac:dyDescent="0.3">
      <c r="A20" s="184" t="s">
        <v>138</v>
      </c>
      <c r="B20" s="91" t="s">
        <v>608</v>
      </c>
      <c r="C20" s="201">
        <v>4</v>
      </c>
      <c r="D20" s="47">
        <f t="shared" ca="1" si="6"/>
        <v>10</v>
      </c>
      <c r="E20" s="46">
        <f t="shared" ref="E20:E21" ca="1" si="12">D20+C20</f>
        <v>14</v>
      </c>
    </row>
    <row r="21" spans="1:5" x14ac:dyDescent="0.3">
      <c r="A21" s="184" t="s">
        <v>193</v>
      </c>
      <c r="B21" s="91" t="s">
        <v>607</v>
      </c>
      <c r="C21" s="201">
        <v>4</v>
      </c>
      <c r="D21" s="47">
        <f t="shared" ca="1" si="6"/>
        <v>18</v>
      </c>
      <c r="E21" s="46">
        <f t="shared" ca="1" si="12"/>
        <v>22</v>
      </c>
    </row>
    <row r="22" spans="1:5" x14ac:dyDescent="0.3">
      <c r="A22" s="184" t="s">
        <v>193</v>
      </c>
      <c r="B22" s="91" t="s">
        <v>608</v>
      </c>
      <c r="C22" s="201">
        <v>5</v>
      </c>
      <c r="D22" s="47">
        <f t="shared" ca="1" si="6"/>
        <v>7</v>
      </c>
      <c r="E22" s="46">
        <f t="shared" ref="E22" ca="1" si="13">D22+C22</f>
        <v>12</v>
      </c>
    </row>
    <row r="23" spans="1:5" x14ac:dyDescent="0.3">
      <c r="A23" s="184" t="s">
        <v>193</v>
      </c>
      <c r="B23" s="91" t="s">
        <v>609</v>
      </c>
      <c r="C23" s="201">
        <v>4</v>
      </c>
      <c r="D23" s="47">
        <f t="shared" ca="1" si="6"/>
        <v>16</v>
      </c>
      <c r="E23" s="46">
        <f t="shared" ref="E23" ca="1" si="14">D23+C23</f>
        <v>20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E11"/>
  <sheetViews>
    <sheetView showGridLines="0" zoomScaleNormal="100" workbookViewId="0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ColWidth="9.69921875" defaultRowHeight="15.6" x14ac:dyDescent="0.3"/>
  <cols>
    <col min="1" max="1" width="14.3984375" style="1" bestFit="1" customWidth="1"/>
    <col min="2" max="2" width="5.59765625" style="1" bestFit="1" customWidth="1"/>
    <col min="3" max="3" width="5" style="1" bestFit="1" customWidth="1"/>
    <col min="4" max="4" width="5.8984375" style="1" bestFit="1" customWidth="1"/>
    <col min="5" max="5" width="3.69921875" style="1" bestFit="1" customWidth="1"/>
    <col min="6" max="6" width="6.09765625" style="1" bestFit="1" customWidth="1"/>
    <col min="7" max="7" width="7.69921875" style="48" customWidth="1"/>
    <col min="8" max="8" width="2.8984375" style="48" bestFit="1" customWidth="1"/>
    <col min="9" max="9" width="8.3984375" style="48" bestFit="1" customWidth="1"/>
    <col min="10" max="10" width="7.296875" style="48" bestFit="1" customWidth="1"/>
    <col min="11" max="11" width="4.296875" style="48" bestFit="1" customWidth="1"/>
    <col min="12" max="12" width="4.796875" style="48" bestFit="1" customWidth="1"/>
    <col min="13" max="13" width="4.69921875" style="48" bestFit="1" customWidth="1"/>
    <col min="14" max="14" width="7.5" style="48" bestFit="1" customWidth="1"/>
    <col min="15" max="15" width="5.3984375" style="48" bestFit="1" customWidth="1"/>
    <col min="16" max="16" width="5" style="48" bestFit="1" customWidth="1"/>
    <col min="17" max="18" width="6.09765625" style="48" bestFit="1" customWidth="1"/>
    <col min="19" max="19" width="4.59765625" style="48" bestFit="1" customWidth="1"/>
    <col min="20" max="20" width="5.796875" style="48" bestFit="1" customWidth="1"/>
    <col min="21" max="21" width="6.69921875" style="48" bestFit="1" customWidth="1"/>
    <col min="22" max="22" width="9" style="48" bestFit="1" customWidth="1"/>
    <col min="23" max="23" width="7.796875" style="48" bestFit="1" customWidth="1"/>
    <col min="24" max="24" width="8.796875" style="48" bestFit="1" customWidth="1"/>
    <col min="25" max="25" width="5.69921875" style="48" bestFit="1" customWidth="1"/>
    <col min="26" max="26" width="7.3984375" style="48" bestFit="1" customWidth="1"/>
    <col min="27" max="27" width="4.3984375" style="48" bestFit="1" customWidth="1"/>
    <col min="28" max="28" width="6.69921875" style="48" hidden="1" customWidth="1"/>
    <col min="29" max="29" width="7.59765625" style="48" bestFit="1" customWidth="1"/>
    <col min="30" max="30" width="2.296875" style="48" customWidth="1"/>
    <col min="31" max="31" width="7.796875" style="48" bestFit="1" customWidth="1"/>
    <col min="32" max="16384" width="9.69921875" style="48"/>
  </cols>
  <sheetData>
    <row r="1" spans="1:31" s="16" customFormat="1" ht="32.4" thickTop="1" thickBot="1" x14ac:dyDescent="0.35">
      <c r="A1" s="30" t="s">
        <v>0</v>
      </c>
      <c r="B1" s="176" t="s">
        <v>115</v>
      </c>
      <c r="C1" s="49" t="s">
        <v>46</v>
      </c>
      <c r="D1" s="50" t="s">
        <v>45</v>
      </c>
      <c r="E1" s="51" t="s">
        <v>47</v>
      </c>
      <c r="F1" s="42" t="s">
        <v>68</v>
      </c>
      <c r="G1" s="40" t="s">
        <v>48</v>
      </c>
      <c r="H1" s="41"/>
      <c r="I1" s="29" t="s">
        <v>49</v>
      </c>
      <c r="J1" s="15" t="s">
        <v>50</v>
      </c>
      <c r="K1" s="17" t="s">
        <v>51</v>
      </c>
      <c r="L1" s="20" t="s">
        <v>52</v>
      </c>
      <c r="M1" s="21" t="s">
        <v>53</v>
      </c>
      <c r="N1" s="22" t="s">
        <v>54</v>
      </c>
      <c r="O1" s="24" t="s">
        <v>55</v>
      </c>
      <c r="P1" s="25" t="s">
        <v>72</v>
      </c>
      <c r="Q1" s="52" t="s">
        <v>69</v>
      </c>
      <c r="R1" s="26" t="s">
        <v>56</v>
      </c>
      <c r="S1" s="27" t="s">
        <v>57</v>
      </c>
      <c r="T1" s="28" t="s">
        <v>70</v>
      </c>
      <c r="U1" s="23" t="s">
        <v>73</v>
      </c>
      <c r="V1" s="31" t="s">
        <v>58</v>
      </c>
      <c r="W1" s="32" t="s">
        <v>59</v>
      </c>
      <c r="X1" s="35" t="s">
        <v>60</v>
      </c>
      <c r="Y1" s="53" t="s">
        <v>71</v>
      </c>
      <c r="Z1" s="36" t="s">
        <v>61</v>
      </c>
      <c r="AA1" s="34" t="s">
        <v>62</v>
      </c>
      <c r="AB1" s="32" t="s">
        <v>63</v>
      </c>
      <c r="AC1" s="33" t="s">
        <v>64</v>
      </c>
      <c r="AE1" s="192" t="s">
        <v>121</v>
      </c>
    </row>
    <row r="2" spans="1:31" ht="18.600000000000001" thickTop="1" x14ac:dyDescent="0.3">
      <c r="A2" s="153" t="s">
        <v>113</v>
      </c>
      <c r="B2" s="177">
        <v>1</v>
      </c>
      <c r="C2" s="94">
        <v>12</v>
      </c>
      <c r="D2" s="117">
        <v>21</v>
      </c>
      <c r="E2" s="99">
        <v>23</v>
      </c>
      <c r="F2" s="154">
        <v>0</v>
      </c>
      <c r="G2" s="181" t="s">
        <v>117</v>
      </c>
      <c r="H2" s="155">
        <v>5</v>
      </c>
      <c r="I2" s="156">
        <v>2</v>
      </c>
      <c r="J2" s="157"/>
      <c r="K2" s="158"/>
      <c r="L2" s="152"/>
      <c r="M2" s="159"/>
      <c r="N2" s="175" t="s">
        <v>112</v>
      </c>
      <c r="O2" s="160"/>
      <c r="P2" s="161"/>
      <c r="Q2" s="171" t="s">
        <v>101</v>
      </c>
      <c r="R2" s="167"/>
      <c r="S2" s="173" t="s">
        <v>101</v>
      </c>
      <c r="T2" s="162"/>
      <c r="U2" s="163"/>
      <c r="V2" s="95"/>
      <c r="W2" s="96">
        <f t="shared" ref="W2:W8" si="0">SUM(I2:V2)</f>
        <v>2</v>
      </c>
      <c r="X2" s="164"/>
      <c r="Y2" s="165"/>
      <c r="Z2" s="166"/>
      <c r="AA2" s="97">
        <v>45</v>
      </c>
      <c r="AB2" s="56">
        <f t="shared" ref="AB2:AB4" si="1">SUM(Z2:AA2)-(W2+X2)</f>
        <v>43</v>
      </c>
      <c r="AC2" s="150">
        <f t="shared" ref="AC2:AC4" si="2">SMALL(AA2:AB2,1)+Y2</f>
        <v>43</v>
      </c>
      <c r="AE2" s="193"/>
    </row>
    <row r="3" spans="1:31" ht="18" x14ac:dyDescent="0.3">
      <c r="A3" s="98" t="s">
        <v>120</v>
      </c>
      <c r="B3" s="178">
        <v>1</v>
      </c>
      <c r="C3" s="94">
        <v>12</v>
      </c>
      <c r="D3" s="117">
        <v>18</v>
      </c>
      <c r="E3" s="99">
        <v>20</v>
      </c>
      <c r="F3" s="100">
        <v>0</v>
      </c>
      <c r="G3" s="101" t="s">
        <v>65</v>
      </c>
      <c r="H3" s="102">
        <v>0</v>
      </c>
      <c r="I3" s="103">
        <v>15</v>
      </c>
      <c r="J3" s="104"/>
      <c r="K3" s="105"/>
      <c r="L3" s="152"/>
      <c r="M3" s="106"/>
      <c r="N3" s="107"/>
      <c r="O3" s="108"/>
      <c r="P3" s="109"/>
      <c r="Q3" s="172" t="s">
        <v>101</v>
      </c>
      <c r="R3" s="118"/>
      <c r="S3" s="111"/>
      <c r="T3" s="112"/>
      <c r="U3" s="113"/>
      <c r="V3" s="95"/>
      <c r="W3" s="96">
        <f t="shared" si="0"/>
        <v>15</v>
      </c>
      <c r="X3" s="114"/>
      <c r="Y3" s="115"/>
      <c r="Z3" s="116"/>
      <c r="AA3" s="97">
        <v>48</v>
      </c>
      <c r="AB3" s="56">
        <f t="shared" si="1"/>
        <v>33</v>
      </c>
      <c r="AC3" s="150">
        <f t="shared" si="2"/>
        <v>33</v>
      </c>
      <c r="AE3" s="194"/>
    </row>
    <row r="4" spans="1:31" ht="18" x14ac:dyDescent="0.3">
      <c r="A4" s="98" t="s">
        <v>114</v>
      </c>
      <c r="B4" s="178">
        <v>1</v>
      </c>
      <c r="C4" s="94">
        <v>14</v>
      </c>
      <c r="D4" s="203">
        <f>15+4</f>
        <v>19</v>
      </c>
      <c r="E4" s="191">
        <f>18+4</f>
        <v>22</v>
      </c>
      <c r="F4" s="100">
        <v>0</v>
      </c>
      <c r="G4" s="149" t="s">
        <v>65</v>
      </c>
      <c r="H4" s="102">
        <v>0</v>
      </c>
      <c r="I4" s="103"/>
      <c r="J4" s="104"/>
      <c r="K4" s="105"/>
      <c r="L4" s="152"/>
      <c r="M4" s="174"/>
      <c r="N4" s="151"/>
      <c r="O4" s="108"/>
      <c r="P4" s="109"/>
      <c r="Q4" s="172" t="s">
        <v>101</v>
      </c>
      <c r="R4" s="168" t="s">
        <v>101</v>
      </c>
      <c r="S4" s="111"/>
      <c r="T4" s="112"/>
      <c r="U4" s="113"/>
      <c r="V4" s="95"/>
      <c r="W4" s="96">
        <f t="shared" si="0"/>
        <v>0</v>
      </c>
      <c r="X4" s="114"/>
      <c r="Y4" s="115"/>
      <c r="Z4" s="116"/>
      <c r="AA4" s="97">
        <v>36</v>
      </c>
      <c r="AB4" s="56">
        <f t="shared" si="1"/>
        <v>36</v>
      </c>
      <c r="AC4" s="150">
        <f t="shared" si="2"/>
        <v>36</v>
      </c>
      <c r="AE4" s="194"/>
    </row>
    <row r="5" spans="1:31" ht="18" x14ac:dyDescent="0.3">
      <c r="A5" s="98" t="s">
        <v>123</v>
      </c>
      <c r="B5" s="178">
        <v>1</v>
      </c>
      <c r="C5" s="94">
        <v>11</v>
      </c>
      <c r="D5" s="117">
        <v>16</v>
      </c>
      <c r="E5" s="99">
        <v>17</v>
      </c>
      <c r="F5" s="100">
        <v>0</v>
      </c>
      <c r="G5" s="149" t="s">
        <v>65</v>
      </c>
      <c r="H5" s="102">
        <v>0</v>
      </c>
      <c r="I5" s="103">
        <v>17</v>
      </c>
      <c r="J5" s="104"/>
      <c r="K5" s="105"/>
      <c r="L5" s="152"/>
      <c r="M5" s="174"/>
      <c r="N5" s="151"/>
      <c r="O5" s="108"/>
      <c r="P5" s="109"/>
      <c r="Q5" s="172" t="s">
        <v>101</v>
      </c>
      <c r="R5" s="118"/>
      <c r="S5" s="111"/>
      <c r="T5" s="112"/>
      <c r="U5" s="113"/>
      <c r="V5" s="95"/>
      <c r="W5" s="96">
        <f t="shared" si="0"/>
        <v>17</v>
      </c>
      <c r="X5" s="114"/>
      <c r="Y5" s="115"/>
      <c r="Z5" s="116"/>
      <c r="AA5" s="97">
        <v>48</v>
      </c>
      <c r="AB5" s="56">
        <f t="shared" ref="AB5" si="3">SUM(Z5:AA5)-(W5+X5)</f>
        <v>31</v>
      </c>
      <c r="AC5" s="150">
        <f t="shared" ref="AC5:AC7" si="4">SMALL(AA5:AB5,1)+Y5</f>
        <v>31</v>
      </c>
      <c r="AE5" s="194"/>
    </row>
    <row r="6" spans="1:31" ht="18" x14ac:dyDescent="0.3">
      <c r="A6" s="207" t="s">
        <v>133</v>
      </c>
      <c r="B6" s="208">
        <v>1</v>
      </c>
      <c r="C6" s="94">
        <v>15</v>
      </c>
      <c r="D6" s="203">
        <v>15</v>
      </c>
      <c r="E6" s="99">
        <v>18</v>
      </c>
      <c r="F6" s="100">
        <v>0</v>
      </c>
      <c r="G6" s="149" t="s">
        <v>65</v>
      </c>
      <c r="H6" s="102">
        <v>0</v>
      </c>
      <c r="I6" s="103">
        <v>16</v>
      </c>
      <c r="J6" s="104"/>
      <c r="K6" s="105"/>
      <c r="L6" s="152"/>
      <c r="M6" s="174"/>
      <c r="N6" s="151"/>
      <c r="O6" s="108"/>
      <c r="P6" s="109"/>
      <c r="Q6" s="172" t="s">
        <v>101</v>
      </c>
      <c r="R6" s="118"/>
      <c r="S6" s="111"/>
      <c r="T6" s="112"/>
      <c r="U6" s="113"/>
      <c r="V6" s="95"/>
      <c r="W6" s="96">
        <f t="shared" si="0"/>
        <v>16</v>
      </c>
      <c r="X6" s="114"/>
      <c r="Y6" s="115"/>
      <c r="Z6" s="116">
        <v>10</v>
      </c>
      <c r="AA6" s="97">
        <v>44</v>
      </c>
      <c r="AB6" s="56">
        <f t="shared" ref="AB6" si="5">SUM(Z6:AA6)-(W6+X6)</f>
        <v>38</v>
      </c>
      <c r="AC6" s="150">
        <f t="shared" ref="AC6" si="6">SMALL(AA6:AB6,1)+Y6</f>
        <v>38</v>
      </c>
      <c r="AE6" s="194"/>
    </row>
    <row r="7" spans="1:31" x14ac:dyDescent="0.3">
      <c r="A7" s="204" t="s">
        <v>190</v>
      </c>
      <c r="B7" s="205">
        <v>2</v>
      </c>
      <c r="C7" s="94">
        <v>10</v>
      </c>
      <c r="D7" s="117">
        <v>16</v>
      </c>
      <c r="E7" s="99">
        <v>16</v>
      </c>
      <c r="F7" s="100">
        <v>0</v>
      </c>
      <c r="G7" s="149" t="s">
        <v>65</v>
      </c>
      <c r="H7" s="102">
        <v>0</v>
      </c>
      <c r="I7" s="103">
        <v>24</v>
      </c>
      <c r="J7" s="104"/>
      <c r="K7" s="105"/>
      <c r="L7" s="254" t="s">
        <v>213</v>
      </c>
      <c r="M7" s="174"/>
      <c r="N7" s="151"/>
      <c r="O7" s="108"/>
      <c r="P7" s="202" t="s">
        <v>101</v>
      </c>
      <c r="Q7" s="110"/>
      <c r="R7" s="118"/>
      <c r="S7" s="173" t="s">
        <v>101</v>
      </c>
      <c r="T7" s="112"/>
      <c r="U7" s="113">
        <v>6</v>
      </c>
      <c r="V7" s="95"/>
      <c r="W7" s="96">
        <f t="shared" si="0"/>
        <v>30</v>
      </c>
      <c r="X7" s="114"/>
      <c r="Y7" s="115"/>
      <c r="Z7" s="116"/>
      <c r="AA7" s="97">
        <v>26</v>
      </c>
      <c r="AB7" s="56">
        <f t="shared" ref="AB7" si="7">SUM(Z7:AA7)-(W7+X7)</f>
        <v>-4</v>
      </c>
      <c r="AC7" s="150">
        <f t="shared" si="4"/>
        <v>-4</v>
      </c>
      <c r="AE7" s="194"/>
    </row>
    <row r="8" spans="1:31" x14ac:dyDescent="0.3">
      <c r="A8" s="204" t="s">
        <v>191</v>
      </c>
      <c r="B8" s="205">
        <v>2</v>
      </c>
      <c r="C8" s="94">
        <v>12</v>
      </c>
      <c r="D8" s="117">
        <v>18</v>
      </c>
      <c r="E8" s="99">
        <v>20</v>
      </c>
      <c r="F8" s="100">
        <v>0</v>
      </c>
      <c r="G8" s="149" t="s">
        <v>65</v>
      </c>
      <c r="H8" s="102">
        <v>0</v>
      </c>
      <c r="I8" s="103">
        <v>37</v>
      </c>
      <c r="J8" s="104"/>
      <c r="K8" s="105"/>
      <c r="L8" s="152"/>
      <c r="M8" s="174"/>
      <c r="N8" s="151"/>
      <c r="O8" s="108"/>
      <c r="P8" s="202" t="s">
        <v>101</v>
      </c>
      <c r="Q8" s="110"/>
      <c r="R8" s="118"/>
      <c r="S8" s="173" t="s">
        <v>101</v>
      </c>
      <c r="T8" s="112"/>
      <c r="U8" s="113"/>
      <c r="V8" s="95"/>
      <c r="W8" s="96">
        <f t="shared" si="0"/>
        <v>37</v>
      </c>
      <c r="X8" s="114"/>
      <c r="Y8" s="115"/>
      <c r="Z8" s="116"/>
      <c r="AA8" s="97">
        <v>36</v>
      </c>
      <c r="AB8" s="56">
        <f t="shared" ref="AB8" si="8">SUM(Z8:AA8)-(W8+X8)</f>
        <v>-1</v>
      </c>
      <c r="AC8" s="150">
        <f t="shared" ref="AC8" si="9">SMALL(AA8:AB8,1)+Y8</f>
        <v>-1</v>
      </c>
      <c r="AE8" s="194"/>
    </row>
    <row r="9" spans="1:31" x14ac:dyDescent="0.3">
      <c r="A9" s="204" t="s">
        <v>192</v>
      </c>
      <c r="B9" s="205">
        <v>2</v>
      </c>
      <c r="C9" s="94">
        <v>11</v>
      </c>
      <c r="D9" s="117">
        <v>19</v>
      </c>
      <c r="E9" s="99">
        <v>21</v>
      </c>
      <c r="F9" s="100">
        <v>0</v>
      </c>
      <c r="G9" s="149" t="s">
        <v>65</v>
      </c>
      <c r="H9" s="102">
        <v>0</v>
      </c>
      <c r="I9" s="103">
        <v>27</v>
      </c>
      <c r="J9" s="104"/>
      <c r="K9" s="105"/>
      <c r="L9" s="152"/>
      <c r="M9" s="174"/>
      <c r="N9" s="151"/>
      <c r="O9" s="108"/>
      <c r="P9" s="202" t="s">
        <v>101</v>
      </c>
      <c r="Q9" s="110"/>
      <c r="R9" s="118"/>
      <c r="S9" s="173" t="s">
        <v>101</v>
      </c>
      <c r="T9" s="112"/>
      <c r="U9" s="113">
        <v>19</v>
      </c>
      <c r="V9" s="95"/>
      <c r="W9" s="96">
        <f t="shared" ref="W9" si="10">SUM(I9:V9)</f>
        <v>46</v>
      </c>
      <c r="X9" s="114"/>
      <c r="Y9" s="115"/>
      <c r="Z9" s="116"/>
      <c r="AA9" s="97">
        <v>42</v>
      </c>
      <c r="AB9" s="56">
        <f t="shared" ref="AB9" si="11">SUM(Z9:AA9)-(W9+X9)</f>
        <v>-4</v>
      </c>
      <c r="AC9" s="150">
        <f t="shared" ref="AC9" si="12">SMALL(AA9:AB9,1)+Y9</f>
        <v>-4</v>
      </c>
      <c r="AE9" s="194"/>
    </row>
    <row r="10" spans="1:31" x14ac:dyDescent="0.3">
      <c r="A10" s="204" t="s">
        <v>193</v>
      </c>
      <c r="B10" s="205">
        <v>2</v>
      </c>
      <c r="C10" s="94">
        <v>11</v>
      </c>
      <c r="D10" s="117">
        <v>14</v>
      </c>
      <c r="E10" s="99">
        <v>15</v>
      </c>
      <c r="F10" s="100">
        <v>0</v>
      </c>
      <c r="G10" s="149" t="s">
        <v>65</v>
      </c>
      <c r="H10" s="102">
        <v>0</v>
      </c>
      <c r="I10" s="103"/>
      <c r="J10" s="104">
        <v>16</v>
      </c>
      <c r="K10" s="105"/>
      <c r="L10" s="152"/>
      <c r="M10" s="174"/>
      <c r="N10" s="151"/>
      <c r="O10" s="108"/>
      <c r="P10" s="202" t="s">
        <v>101</v>
      </c>
      <c r="Q10" s="110"/>
      <c r="R10" s="118"/>
      <c r="S10" s="173" t="s">
        <v>101</v>
      </c>
      <c r="T10" s="112"/>
      <c r="U10" s="113">
        <v>5</v>
      </c>
      <c r="V10" s="95"/>
      <c r="W10" s="96">
        <f t="shared" ref="W10" si="13">SUM(I10:V10)</f>
        <v>21</v>
      </c>
      <c r="X10" s="114"/>
      <c r="Y10" s="115"/>
      <c r="Z10" s="116"/>
      <c r="AA10" s="97">
        <v>18</v>
      </c>
      <c r="AB10" s="56">
        <f t="shared" ref="AB10" si="14">SUM(Z10:AA10)-(W10+X10)</f>
        <v>-3</v>
      </c>
      <c r="AC10" s="150">
        <f t="shared" ref="AC10" si="15">SMALL(AA10:AB10,1)+Y10</f>
        <v>-3</v>
      </c>
      <c r="AE10" s="194"/>
    </row>
    <row r="11" spans="1:31" x14ac:dyDescent="0.3">
      <c r="A11" s="204" t="s">
        <v>138</v>
      </c>
      <c r="B11" s="205">
        <v>2</v>
      </c>
      <c r="C11" s="94">
        <v>11</v>
      </c>
      <c r="D11" s="117">
        <v>12</v>
      </c>
      <c r="E11" s="99">
        <v>13</v>
      </c>
      <c r="F11" s="100">
        <v>0</v>
      </c>
      <c r="G11" s="149" t="s">
        <v>65</v>
      </c>
      <c r="H11" s="102">
        <v>0</v>
      </c>
      <c r="I11" s="103">
        <v>5</v>
      </c>
      <c r="J11" s="104"/>
      <c r="K11" s="105"/>
      <c r="L11" s="152"/>
      <c r="M11" s="174"/>
      <c r="N11" s="151"/>
      <c r="O11" s="108"/>
      <c r="P11" s="202" t="s">
        <v>101</v>
      </c>
      <c r="Q11" s="110"/>
      <c r="R11" s="118"/>
      <c r="S11" s="173" t="s">
        <v>101</v>
      </c>
      <c r="T11" s="112"/>
      <c r="U11" s="113"/>
      <c r="V11" s="95"/>
      <c r="W11" s="96">
        <f>SUM(I11:V11)</f>
        <v>5</v>
      </c>
      <c r="X11" s="114"/>
      <c r="Y11" s="115"/>
      <c r="Z11" s="116"/>
      <c r="AA11" s="97">
        <v>24</v>
      </c>
      <c r="AB11" s="56">
        <f t="shared" ref="AB11" si="16">SUM(Z11:AA11)-(W11+X11)</f>
        <v>19</v>
      </c>
      <c r="AC11" s="150">
        <f t="shared" ref="AC11" si="17">SMALL(AA11:AB11,1)+Y11</f>
        <v>19</v>
      </c>
      <c r="AE11" s="194"/>
    </row>
  </sheetData>
  <sortState xmlns:xlrd2="http://schemas.microsoft.com/office/spreadsheetml/2017/richdata2" ref="A2:AC4">
    <sortCondition ref="A2:A4"/>
  </sortState>
  <conditionalFormatting sqref="AC2 AC4 AC11">
    <cfRule type="cellIs" dxfId="15" priority="177" stopIfTrue="1" operator="lessThan">
      <formula>0.5</formula>
    </cfRule>
    <cfRule type="cellIs" dxfId="14" priority="178" operator="lessThan">
      <formula>0.5*AA2</formula>
    </cfRule>
  </conditionalFormatting>
  <conditionalFormatting sqref="AC3">
    <cfRule type="cellIs" dxfId="13" priority="75" stopIfTrue="1" operator="lessThan">
      <formula>0.5</formula>
    </cfRule>
    <cfRule type="cellIs" dxfId="12" priority="76" operator="lessThan">
      <formula>0.5*AA3</formula>
    </cfRule>
  </conditionalFormatting>
  <conditionalFormatting sqref="AC5">
    <cfRule type="cellIs" dxfId="11" priority="25" stopIfTrue="1" operator="lessThan">
      <formula>0.5</formula>
    </cfRule>
    <cfRule type="cellIs" dxfId="10" priority="26" operator="lessThan">
      <formula>0.5*AA5</formula>
    </cfRule>
  </conditionalFormatting>
  <conditionalFormatting sqref="AC7">
    <cfRule type="cellIs" dxfId="9" priority="23" stopIfTrue="1" operator="lessThan">
      <formula>0.5</formula>
    </cfRule>
    <cfRule type="cellIs" dxfId="8" priority="24" operator="lessThan">
      <formula>0.5*AA7</formula>
    </cfRule>
  </conditionalFormatting>
  <conditionalFormatting sqref="AC8">
    <cfRule type="cellIs" dxfId="7" priority="21" stopIfTrue="1" operator="lessThan">
      <formula>0.5</formula>
    </cfRule>
    <cfRule type="cellIs" dxfId="6" priority="22" operator="lessThan">
      <formula>0.5*AA8</formula>
    </cfRule>
  </conditionalFormatting>
  <conditionalFormatting sqref="AC9">
    <cfRule type="cellIs" dxfId="5" priority="7" stopIfTrue="1" operator="lessThan">
      <formula>0.5</formula>
    </cfRule>
    <cfRule type="cellIs" dxfId="4" priority="8" operator="lessThan">
      <formula>0.5*AA9</formula>
    </cfRule>
  </conditionalFormatting>
  <conditionalFormatting sqref="AC6">
    <cfRule type="cellIs" dxfId="3" priority="5" stopIfTrue="1" operator="lessThan">
      <formula>0.5</formula>
    </cfRule>
    <cfRule type="cellIs" dxfId="2" priority="6" operator="lessThan">
      <formula>0.5*AA6</formula>
    </cfRule>
  </conditionalFormatting>
  <conditionalFormatting sqref="AC10">
    <cfRule type="cellIs" dxfId="1" priority="3" stopIfTrue="1" operator="lessThan">
      <formula>0.5</formula>
    </cfRule>
    <cfRule type="cellIs" dxfId="0" priority="4" operator="lessThan">
      <formula>0.5*AA10</formula>
    </cfRule>
  </conditionalFormatting>
  <pageMargins left="0.7" right="0.7" top="0.75" bottom="0.75" header="0.3" footer="0.3"/>
  <pageSetup orientation="portrait" horizontalDpi="300" verticalDpi="300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V34"/>
  <sheetViews>
    <sheetView showGridLines="0" zoomScaleNormal="100" workbookViewId="0"/>
  </sheetViews>
  <sheetFormatPr defaultColWidth="9" defaultRowHeight="15.6" x14ac:dyDescent="0.3"/>
  <cols>
    <col min="1" max="1" width="1.8984375" style="5" customWidth="1"/>
    <col min="2" max="2" width="8.59765625" style="1" bestFit="1" customWidth="1"/>
    <col min="3" max="3" width="3.8984375" style="5" customWidth="1"/>
    <col min="4" max="8" width="3.8984375" style="5" bestFit="1" customWidth="1"/>
    <col min="9" max="14" width="8.69921875" style="5" customWidth="1"/>
    <col min="15" max="16384" width="9" style="5"/>
  </cols>
  <sheetData>
    <row r="1" spans="1:16" s="1" customFormat="1" ht="16.8" thickTop="1" thickBot="1" x14ac:dyDescent="0.35">
      <c r="A1" s="5"/>
      <c r="B1" s="2"/>
      <c r="C1" s="3" t="s">
        <v>7</v>
      </c>
      <c r="D1" s="3" t="s">
        <v>8</v>
      </c>
      <c r="E1" s="3" t="s">
        <v>9</v>
      </c>
      <c r="F1" s="3" t="s">
        <v>10</v>
      </c>
      <c r="G1" s="3" t="s">
        <v>11</v>
      </c>
      <c r="H1" s="4" t="s">
        <v>12</v>
      </c>
    </row>
    <row r="2" spans="1:16" x14ac:dyDescent="0.3">
      <c r="B2" s="6" t="s">
        <v>13</v>
      </c>
      <c r="C2" s="7">
        <f ca="1">RANDBETWEEN(1,3)</f>
        <v>3</v>
      </c>
      <c r="D2" s="7">
        <f ca="1">RANDBETWEEN(1,3)+RANDBETWEEN(1,3)</f>
        <v>3</v>
      </c>
      <c r="E2" s="7">
        <f ca="1">RANDBETWEEN(1,3)+RANDBETWEEN(1,3)+RANDBETWEEN(1,3)</f>
        <v>6</v>
      </c>
      <c r="F2" s="7">
        <f ca="1">RANDBETWEEN(1,3)+RANDBETWEEN(1,3)+RANDBETWEEN(1,3)+RANDBETWEEN(1,3)</f>
        <v>9</v>
      </c>
      <c r="G2" s="7">
        <f ca="1">RANDBETWEEN(1,3)+RANDBETWEEN(1,3)+RANDBETWEEN(1,3)+RANDBETWEEN(1,3)+RANDBETWEEN(1,3)</f>
        <v>9</v>
      </c>
      <c r="H2" s="8">
        <f ca="1">RANDBETWEEN(1,3)+RANDBETWEEN(1,3)+RANDBETWEEN(1,3)+RANDBETWEEN(1,3)+RANDBETWEEN(1,3)+RANDBETWEEN(1,3)</f>
        <v>11</v>
      </c>
      <c r="L2" s="1"/>
      <c r="M2" s="1"/>
      <c r="N2" s="1"/>
      <c r="O2" s="1"/>
      <c r="P2" s="1"/>
    </row>
    <row r="3" spans="1:16" x14ac:dyDescent="0.3">
      <c r="B3" s="9" t="s">
        <v>14</v>
      </c>
      <c r="C3" s="10">
        <f ca="1">RANDBETWEEN(1,4)</f>
        <v>1</v>
      </c>
      <c r="D3" s="10">
        <f ca="1">RANDBETWEEN(1,4)+RANDBETWEEN(1,4)</f>
        <v>6</v>
      </c>
      <c r="E3" s="10">
        <f ca="1">RANDBETWEEN(1,4)+RANDBETWEEN(1,4)+RANDBETWEEN(1,4)</f>
        <v>6</v>
      </c>
      <c r="F3" s="10">
        <f ca="1">RANDBETWEEN(1,4)+RANDBETWEEN(1,4)+RANDBETWEEN(1,4)+RANDBETWEEN(1,4)</f>
        <v>9</v>
      </c>
      <c r="G3" s="10">
        <f ca="1">RANDBETWEEN(1,4)+RANDBETWEEN(1,4)+RANDBETWEEN(1,4)+RANDBETWEEN(1,4)+RANDBETWEEN(1,4)</f>
        <v>11</v>
      </c>
      <c r="H3" s="11">
        <f ca="1">RANDBETWEEN(1,4)+RANDBETWEEN(1,4)+RANDBETWEEN(1,4)+RANDBETWEEN(1,4)+RANDBETWEEN(1,4)+RANDBETWEEN(1,4)</f>
        <v>15</v>
      </c>
      <c r="L3" s="1"/>
      <c r="M3" s="1"/>
      <c r="N3" s="1"/>
      <c r="O3" s="1"/>
      <c r="P3" s="1"/>
    </row>
    <row r="4" spans="1:16" x14ac:dyDescent="0.3">
      <c r="B4" s="9" t="s">
        <v>15</v>
      </c>
      <c r="C4" s="10">
        <f ca="1">RANDBETWEEN(1,6)</f>
        <v>4</v>
      </c>
      <c r="D4" s="10">
        <f ca="1">RANDBETWEEN(1,6)+RANDBETWEEN(1,6)</f>
        <v>9</v>
      </c>
      <c r="E4" s="10">
        <f ca="1">RANDBETWEEN(1,6)+RANDBETWEEN(1,6)+RANDBETWEEN(1,6)</f>
        <v>13</v>
      </c>
      <c r="F4" s="10">
        <f ca="1">RANDBETWEEN(1,6)+RANDBETWEEN(1,6)+RANDBETWEEN(1,6)+RANDBETWEEN(1,6)</f>
        <v>16</v>
      </c>
      <c r="G4" s="10">
        <f ca="1">RANDBETWEEN(1,6)+RANDBETWEEN(1,6)+RANDBETWEEN(1,6)+RANDBETWEEN(1,6)+RANDBETWEEN(1,6)</f>
        <v>16</v>
      </c>
      <c r="H4" s="11">
        <f ca="1">RANDBETWEEN(1,6)+RANDBETWEEN(1,6)+RANDBETWEEN(1,6)+RANDBETWEEN(1,6)+RANDBETWEEN(1,6)+RANDBETWEEN(1,6)</f>
        <v>9</v>
      </c>
      <c r="L4" s="1"/>
      <c r="M4" s="1"/>
      <c r="N4" s="1"/>
      <c r="O4" s="1"/>
      <c r="P4" s="1"/>
    </row>
    <row r="5" spans="1:16" x14ac:dyDescent="0.3">
      <c r="B5" s="9" t="s">
        <v>16</v>
      </c>
      <c r="C5" s="10">
        <f ca="1">RANDBETWEEN(1,8)</f>
        <v>1</v>
      </c>
      <c r="D5" s="10">
        <f ca="1">RANDBETWEEN(1,8)+RANDBETWEEN(1,8)</f>
        <v>8</v>
      </c>
      <c r="E5" s="10">
        <f ca="1">RANDBETWEEN(1,8)+RANDBETWEEN(1,8)+RANDBETWEEN(1,8)</f>
        <v>11</v>
      </c>
      <c r="F5" s="10">
        <f ca="1">RANDBETWEEN(1,8)+RANDBETWEEN(1,8)+RANDBETWEEN(1,8)+RANDBETWEEN(1,8)</f>
        <v>18</v>
      </c>
      <c r="G5" s="10">
        <f ca="1">RANDBETWEEN(1,8)+RANDBETWEEN(1,8)+RANDBETWEEN(1,8)+RANDBETWEEN(1,8)+RANDBETWEEN(1,8)</f>
        <v>27</v>
      </c>
      <c r="H5" s="11">
        <f ca="1">RANDBETWEEN(1,8)+RANDBETWEEN(1,8)+RANDBETWEEN(1,8)+RANDBETWEEN(1,8)+RANDBETWEEN(1,8)+RANDBETWEEN(1,8)</f>
        <v>24</v>
      </c>
      <c r="L5" s="1"/>
      <c r="M5" s="1"/>
      <c r="N5" s="1"/>
      <c r="O5" s="1"/>
      <c r="P5" s="1"/>
    </row>
    <row r="6" spans="1:16" x14ac:dyDescent="0.3">
      <c r="B6" s="9" t="s">
        <v>17</v>
      </c>
      <c r="C6" s="10">
        <f ca="1">RANDBETWEEN(1,10)</f>
        <v>10</v>
      </c>
      <c r="D6" s="10">
        <f ca="1">RANDBETWEEN(1,10)+RANDBETWEEN(1,10)</f>
        <v>15</v>
      </c>
      <c r="E6" s="10">
        <f ca="1">RANDBETWEEN(1,10)+RANDBETWEEN(1,10)+RANDBETWEEN(1,10)</f>
        <v>14</v>
      </c>
      <c r="F6" s="10">
        <f ca="1">RANDBETWEEN(1,10)+RANDBETWEEN(1,10)+RANDBETWEEN(1,10)+RANDBETWEEN(1,10)</f>
        <v>12</v>
      </c>
      <c r="G6" s="10">
        <f ca="1">RANDBETWEEN(1,10)+RANDBETWEEN(1,10)+RANDBETWEEN(1,10)+RANDBETWEEN(1,10)+RANDBETWEEN(1,10)</f>
        <v>28</v>
      </c>
      <c r="H6" s="11">
        <f ca="1">RANDBETWEEN(1,10)+RANDBETWEEN(1,10)+RANDBETWEEN(1,10)+RANDBETWEEN(1,10)+RANDBETWEEN(1,10)+RANDBETWEEN(1,10)</f>
        <v>36</v>
      </c>
      <c r="L6" s="1"/>
      <c r="M6" s="1"/>
      <c r="N6" s="1"/>
      <c r="O6" s="1"/>
      <c r="P6" s="1"/>
    </row>
    <row r="7" spans="1:16" x14ac:dyDescent="0.3">
      <c r="B7" s="9" t="s">
        <v>18</v>
      </c>
      <c r="C7" s="10">
        <f ca="1">RANDBETWEEN(1,12)</f>
        <v>11</v>
      </c>
      <c r="D7" s="10">
        <f ca="1">RANDBETWEEN(1,12)+RANDBETWEEN(1,12)</f>
        <v>11</v>
      </c>
      <c r="E7" s="10">
        <f ca="1">RANDBETWEEN(1,12)+RANDBETWEEN(1,12)+RANDBETWEEN(1,12)</f>
        <v>10</v>
      </c>
      <c r="F7" s="10">
        <f ca="1">RANDBETWEEN(1,12)+RANDBETWEEN(1,12)+RANDBETWEEN(1,12)+RANDBETWEEN(1,12)</f>
        <v>30</v>
      </c>
      <c r="G7" s="10">
        <f ca="1">RANDBETWEEN(1,12)+RANDBETWEEN(1,12)+RANDBETWEEN(1,12)+RANDBETWEEN(1,12)+RANDBETWEEN(1,12)</f>
        <v>32</v>
      </c>
      <c r="H7" s="11">
        <f ca="1">RANDBETWEEN(1,12)+RANDBETWEEN(1,12)+RANDBETWEEN(1,12)+RANDBETWEEN(1,12)+RANDBETWEEN(1,12)+RANDBETWEEN(1,12)</f>
        <v>55</v>
      </c>
      <c r="L7" s="1"/>
      <c r="M7" s="1"/>
      <c r="N7" s="1"/>
      <c r="O7" s="1"/>
      <c r="P7" s="1"/>
    </row>
    <row r="8" spans="1:16" x14ac:dyDescent="0.3">
      <c r="B8" s="9" t="s">
        <v>19</v>
      </c>
      <c r="C8" s="10">
        <f ca="1">RANDBETWEEN(1,20)</f>
        <v>6</v>
      </c>
      <c r="D8" s="10">
        <f ca="1">RANDBETWEEN(1,20)+RANDBETWEEN(1,20)</f>
        <v>32</v>
      </c>
      <c r="E8" s="10">
        <f ca="1">RANDBETWEEN(1,20)+RANDBETWEEN(1,20)+RANDBETWEEN(1,20)</f>
        <v>20</v>
      </c>
      <c r="F8" s="10">
        <f ca="1">RANDBETWEEN(1,20)+RANDBETWEEN(1,20)+RANDBETWEEN(1,20)+RANDBETWEEN(1,20)</f>
        <v>33</v>
      </c>
      <c r="G8" s="10">
        <f ca="1">RANDBETWEEN(1,20)+RANDBETWEEN(1,20)+RANDBETWEEN(1,20)+RANDBETWEEN(1,20)+RANDBETWEEN(1,20)</f>
        <v>50</v>
      </c>
      <c r="H8" s="11">
        <f ca="1">RANDBETWEEN(1,20)+RANDBETWEEN(1,20)+RANDBETWEEN(1,20)+RANDBETWEEN(1,20)+RANDBETWEEN(1,20)+RANDBETWEEN(1,20)</f>
        <v>52</v>
      </c>
      <c r="L8" s="1"/>
      <c r="M8" s="1"/>
      <c r="N8" s="1"/>
      <c r="O8" s="1"/>
      <c r="P8" s="1"/>
    </row>
    <row r="9" spans="1:16" ht="16.2" thickBot="1" x14ac:dyDescent="0.35">
      <c r="B9" s="12" t="s">
        <v>20</v>
      </c>
      <c r="C9" s="13">
        <f ca="1">RANDBETWEEN(1,100)</f>
        <v>65</v>
      </c>
      <c r="D9" s="13">
        <f ca="1">RANDBETWEEN(1,100)+RANDBETWEEN(1,100)</f>
        <v>104</v>
      </c>
      <c r="E9" s="13">
        <f ca="1">RANDBETWEEN(1,100)+RANDBETWEEN(1,100)+RANDBETWEEN(1,100)</f>
        <v>181</v>
      </c>
      <c r="F9" s="13">
        <f ca="1">RANDBETWEEN(1,100)+RANDBETWEEN(1,100)+RANDBETWEEN(1,100)+RANDBETWEEN(1,100)</f>
        <v>326</v>
      </c>
      <c r="G9" s="13">
        <f ca="1">RANDBETWEEN(1,100)+RANDBETWEEN(1,100)+RANDBETWEEN(1,100)+RANDBETWEEN(1,100)+RANDBETWEEN(1,100)</f>
        <v>203</v>
      </c>
      <c r="H9" s="14">
        <f ca="1">RANDBETWEEN(1,100)+RANDBETWEEN(1,100)+RANDBETWEEN(1,100)+RANDBETWEEN(1,100)+RANDBETWEEN(1,100)+RANDBETWEEN(1,100)</f>
        <v>313</v>
      </c>
      <c r="L9" s="1"/>
      <c r="M9" s="1"/>
      <c r="N9" s="1"/>
      <c r="O9" s="1"/>
      <c r="P9" s="1"/>
    </row>
    <row r="10" spans="1:16" ht="16.2" thickTop="1" x14ac:dyDescent="0.3">
      <c r="A10" s="1"/>
      <c r="C10" s="1"/>
      <c r="D10" s="1"/>
      <c r="E10" s="1"/>
      <c r="F10" s="1"/>
    </row>
    <row r="11" spans="1:16" x14ac:dyDescent="0.3">
      <c r="A11" s="1"/>
      <c r="C11" s="1"/>
      <c r="D11" s="1"/>
      <c r="E11" s="1"/>
      <c r="F11" s="1"/>
    </row>
    <row r="12" spans="1:16" x14ac:dyDescent="0.3">
      <c r="A12" s="1"/>
      <c r="C12" s="1"/>
      <c r="D12" s="1"/>
      <c r="E12" s="1"/>
      <c r="F12" s="1"/>
    </row>
    <row r="13" spans="1:16" x14ac:dyDescent="0.3">
      <c r="A13" s="1"/>
      <c r="C13" s="1"/>
      <c r="D13" s="1"/>
      <c r="E13" s="1"/>
      <c r="F13" s="1"/>
    </row>
    <row r="14" spans="1:16" x14ac:dyDescent="0.3">
      <c r="A14" s="1"/>
      <c r="C14" s="1"/>
      <c r="D14" s="1"/>
      <c r="E14" s="1"/>
      <c r="F14" s="1"/>
    </row>
    <row r="15" spans="1:16" x14ac:dyDescent="0.3">
      <c r="A15" s="1"/>
      <c r="C15" s="1"/>
      <c r="D15" s="1"/>
      <c r="E15" s="1"/>
      <c r="F15" s="1"/>
    </row>
    <row r="16" spans="1:16" x14ac:dyDescent="0.3">
      <c r="A16" s="1"/>
      <c r="C16" s="1"/>
      <c r="D16" s="1"/>
      <c r="E16" s="1"/>
      <c r="F16" s="1"/>
    </row>
    <row r="17" spans="1:22" x14ac:dyDescent="0.3">
      <c r="A17" s="1"/>
      <c r="C17" s="1"/>
      <c r="D17" s="1"/>
      <c r="E17" s="1"/>
      <c r="F17" s="1"/>
    </row>
    <row r="18" spans="1:22" x14ac:dyDescent="0.3">
      <c r="A18" s="1"/>
      <c r="C18" s="1"/>
      <c r="D18" s="1"/>
      <c r="E18" s="1"/>
      <c r="F18" s="1"/>
    </row>
    <row r="19" spans="1:22" x14ac:dyDescent="0.3">
      <c r="A19" s="1"/>
      <c r="C19" s="1"/>
      <c r="D19" s="1"/>
      <c r="E19" s="1"/>
      <c r="F19" s="1"/>
    </row>
    <row r="20" spans="1:22" x14ac:dyDescent="0.3">
      <c r="A20" s="1"/>
      <c r="C20" s="1"/>
      <c r="D20" s="1"/>
      <c r="E20" s="1"/>
      <c r="F20" s="1"/>
    </row>
    <row r="21" spans="1:22" x14ac:dyDescent="0.3">
      <c r="A21" s="1"/>
      <c r="C21" s="1"/>
      <c r="D21" s="1"/>
      <c r="E21" s="1"/>
      <c r="F21" s="1"/>
    </row>
    <row r="22" spans="1:22" x14ac:dyDescent="0.3">
      <c r="A22" s="1"/>
      <c r="C22" s="1"/>
      <c r="D22" s="1"/>
      <c r="E22" s="1"/>
      <c r="F22" s="1"/>
    </row>
    <row r="23" spans="1:22" x14ac:dyDescent="0.3">
      <c r="A23" s="1"/>
      <c r="C23" s="1"/>
      <c r="D23" s="1"/>
      <c r="E23" s="1"/>
      <c r="F23" s="1"/>
    </row>
    <row r="24" spans="1:22" x14ac:dyDescent="0.3">
      <c r="A24" s="1"/>
      <c r="C24" s="1"/>
      <c r="D24" s="1"/>
      <c r="E24" s="1"/>
      <c r="F24" s="1"/>
    </row>
    <row r="25" spans="1:22" x14ac:dyDescent="0.3">
      <c r="A25" s="1"/>
      <c r="C25" s="1"/>
      <c r="D25" s="1"/>
      <c r="E25" s="1"/>
      <c r="F25" s="1"/>
    </row>
    <row r="26" spans="1:22" x14ac:dyDescent="0.3">
      <c r="A26" s="1"/>
      <c r="C26" s="1"/>
      <c r="D26" s="1"/>
      <c r="E26" s="1"/>
      <c r="F26" s="1"/>
    </row>
    <row r="27" spans="1:22" x14ac:dyDescent="0.3">
      <c r="A27" s="1"/>
      <c r="C27" s="1"/>
      <c r="D27" s="1"/>
      <c r="E27" s="1"/>
      <c r="F27" s="1"/>
      <c r="T27" s="54"/>
      <c r="U27" s="54"/>
      <c r="V27" s="54"/>
    </row>
    <row r="28" spans="1:22" x14ac:dyDescent="0.3">
      <c r="A28" s="1"/>
      <c r="C28" s="1"/>
      <c r="D28" s="1"/>
      <c r="E28" s="1"/>
      <c r="F28" s="1"/>
      <c r="T28" s="54"/>
      <c r="U28" s="54"/>
      <c r="V28" s="54"/>
    </row>
    <row r="29" spans="1:22" x14ac:dyDescent="0.3">
      <c r="A29" s="1"/>
      <c r="C29" s="1"/>
      <c r="D29" s="1"/>
      <c r="E29" s="1"/>
      <c r="F29" s="1"/>
      <c r="Q29" s="54"/>
      <c r="R29" s="54"/>
      <c r="S29" s="54"/>
      <c r="T29" s="54"/>
      <c r="U29" s="54"/>
      <c r="V29" s="54"/>
    </row>
    <row r="30" spans="1:22" x14ac:dyDescent="0.3">
      <c r="A30" s="1"/>
      <c r="C30" s="1"/>
      <c r="D30" s="1"/>
      <c r="E30" s="1"/>
      <c r="F30" s="1"/>
    </row>
    <row r="31" spans="1:22" x14ac:dyDescent="0.3">
      <c r="C31" s="1"/>
      <c r="D31" s="1"/>
      <c r="E31" s="1"/>
      <c r="F31" s="1"/>
      <c r="G31" s="1"/>
    </row>
    <row r="32" spans="1:22" x14ac:dyDescent="0.3">
      <c r="C32" s="1"/>
      <c r="D32" s="1"/>
      <c r="E32" s="1"/>
      <c r="F32" s="1"/>
      <c r="G32" s="1"/>
    </row>
    <row r="33" spans="3:7" x14ac:dyDescent="0.3">
      <c r="C33" s="1"/>
      <c r="D33" s="1"/>
      <c r="E33" s="1"/>
      <c r="F33" s="1"/>
      <c r="G33" s="1"/>
    </row>
    <row r="34" spans="3:7" x14ac:dyDescent="0.3">
      <c r="C34" s="1"/>
      <c r="D34" s="1"/>
      <c r="E34" s="1"/>
      <c r="F34" s="1"/>
      <c r="G34" s="1"/>
    </row>
  </sheetData>
  <pageMargins left="0.7" right="0.7" top="0.75" bottom="0.75" header="0.3" footer="0.3"/>
  <pageSetup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3</vt:i4>
      </vt:variant>
    </vt:vector>
  </HeadingPairs>
  <TitlesOfParts>
    <vt:vector size="12" baseType="lpstr">
      <vt:lpstr>Initiative</vt:lpstr>
      <vt:lpstr>Spells</vt:lpstr>
      <vt:lpstr>Dread</vt:lpstr>
      <vt:lpstr>Velsharoon</vt:lpstr>
      <vt:lpstr>Bard</vt:lpstr>
      <vt:lpstr>Attacks</vt:lpstr>
      <vt:lpstr>Saves</vt:lpstr>
      <vt:lpstr>hps</vt:lpstr>
      <vt:lpstr>Rolls</vt:lpstr>
      <vt:lpstr>Bard!Print_Area</vt:lpstr>
      <vt:lpstr>Dread!Print_Area</vt:lpstr>
      <vt:lpstr>Velsharoon!Print_Area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D&amp;D Scoreboard</dc:title>
  <dc:creator>Alexis Álvarez</dc:creator>
  <cp:lastModifiedBy>Alexis Álvarez</cp:lastModifiedBy>
  <cp:lastPrinted>2020-03-11T08:04:14Z</cp:lastPrinted>
  <dcterms:created xsi:type="dcterms:W3CDTF">2014-01-30T16:13:23Z</dcterms:created>
  <dcterms:modified xsi:type="dcterms:W3CDTF">2021-11-14T19:39:34Z</dcterms:modified>
</cp:coreProperties>
</file>