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FoL\Used\Battle Tallies\"/>
    </mc:Choice>
  </mc:AlternateContent>
  <xr:revisionPtr revIDLastSave="0" documentId="13_ncr:1_{95F0D913-AB55-4F78-9100-D55828167E6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Attacks" sheetId="9" r:id="rId2"/>
    <sheet name="Saves" sheetId="7" r:id="rId3"/>
    <sheet name="hps" sheetId="5" r:id="rId4"/>
    <sheet name="Rolls" sheetId="4" r:id="rId5"/>
  </sheets>
  <externalReferences>
    <externalReference r:id="rId6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7" l="1"/>
  <c r="C3" i="7"/>
  <c r="C2" i="7"/>
  <c r="J2" i="9" l="1"/>
  <c r="K2" i="9"/>
  <c r="N2" i="9" s="1"/>
  <c r="D6" i="1"/>
  <c r="D5" i="1"/>
  <c r="D4" i="1"/>
  <c r="D3" i="1"/>
  <c r="D2" i="1"/>
  <c r="L2" i="9" l="1"/>
  <c r="K4" i="9" l="1"/>
  <c r="N4" i="9" s="1"/>
  <c r="J4" i="9"/>
  <c r="L4" i="9" l="1"/>
  <c r="D8" i="1" l="1"/>
  <c r="D2" i="7" l="1"/>
  <c r="E2" i="7" s="1"/>
  <c r="D3" i="7"/>
  <c r="E3" i="7" s="1"/>
  <c r="D4" i="7"/>
  <c r="E4" i="7" s="1"/>
  <c r="J3" i="9" l="1"/>
  <c r="K3" i="9"/>
  <c r="N3" i="9" s="1"/>
  <c r="J5" i="9"/>
  <c r="K5" i="9"/>
  <c r="N5" i="9" s="1"/>
  <c r="L3" i="9" l="1"/>
  <c r="L5" i="9"/>
  <c r="W6" i="5" l="1"/>
  <c r="W5" i="5"/>
  <c r="W4" i="5" l="1"/>
  <c r="W3" i="5"/>
  <c r="AB6" i="5" l="1"/>
  <c r="AC6" i="5" s="1"/>
  <c r="E5" i="1" l="1"/>
  <c r="E3" i="1" l="1"/>
  <c r="AB5" i="5" l="1"/>
  <c r="AC5" i="5" s="1"/>
  <c r="J4" i="7" l="1"/>
  <c r="K4" i="7" s="1"/>
  <c r="E4" i="5" l="1"/>
  <c r="D4" i="5"/>
  <c r="J3" i="7" l="1"/>
  <c r="K3" i="7" s="1"/>
  <c r="J2" i="7" l="1"/>
  <c r="K2" i="7" s="1"/>
  <c r="W2" i="5" l="1"/>
  <c r="AB2" i="5" s="1"/>
  <c r="AC2" i="5" s="1"/>
  <c r="E6" i="1" l="1"/>
  <c r="E4" i="1"/>
  <c r="E2" i="1" l="1"/>
  <c r="I8" i="1" l="1"/>
  <c r="M9" i="1"/>
  <c r="AB4" i="5" l="1"/>
  <c r="AC4" i="5" s="1"/>
  <c r="D4" i="4" l="1"/>
  <c r="I7" i="1" l="1"/>
  <c r="AB3" i="5" l="1"/>
  <c r="AC3" i="5" s="1"/>
  <c r="H6" i="4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9" i="1"/>
  <c r="M13" i="1" l="1"/>
  <c r="I10" i="1"/>
  <c r="M14" i="1" s="1"/>
  <c r="M15" i="1"/>
  <c r="M10" i="1" l="1"/>
  <c r="M8" i="1"/>
  <c r="M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B651E0D3-03E9-4286-88C1-B10C12284625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3" authorId="0" shapeId="0" xr:uid="{ABAA248F-9B32-4558-9BB2-45A842517130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4" authorId="0" shapeId="0" xr:uid="{4007DF12-B2E0-496B-BFB8-DCA5376241B1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4" authorId="0" shapeId="0" xr:uid="{C2854E52-3D5C-4E91-99AD-6458940EB41E}">
      <text>
        <r>
          <rPr>
            <i/>
            <sz val="12"/>
            <color indexed="81"/>
            <rFont val="Times New Roman"/>
            <family val="1"/>
          </rPr>
          <t>Uncanny Dodge
mage armor +4</t>
        </r>
      </text>
    </comment>
    <comment ref="E4" authorId="0" shapeId="0" xr:uid="{68F493C2-F977-4C75-8850-EBEDC4EDCB5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</commentList>
</comments>
</file>

<file path=xl/sharedStrings.xml><?xml version="1.0" encoding="utf-8"?>
<sst xmlns="http://schemas.openxmlformats.org/spreadsheetml/2006/main" count="155" uniqueCount="115">
  <si>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</si>
  <si>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</si>
  <si>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</si>
  <si>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</si>
  <si>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</si>
  <si>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</si>
  <si>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</si>
  <si>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</si>
  <si>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</si>
  <si>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</si>
  <si>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</si>
  <si>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</si>
  <si>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</si>
  <si>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</si>
  <si>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</si>
  <si>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</si>
  <si>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</si>
  <si>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</si>
  <si>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</si>
  <si>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</si>
  <si>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</si>
  <si>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</si>
  <si>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</si>
  <si>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</si>
  <si>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</si>
  <si>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</si>
  <si>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</si>
  <si>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</si>
  <si>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</si>
  <si>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</si>
  <si>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</si>
  <si>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</si>
  <si>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</si>
  <si>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</si>
  <si>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</si>
  <si>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</si>
  <si>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</si>
  <si>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</si>
  <si>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</si>
  <si>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</si>
  <si>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</si>
  <si>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</si>
  <si>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</si>
  <si>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</si>
  <si>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</si>
  <si>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</si>
  <si>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</si>
  <si>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</si>
  <si>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</si>
  <si>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</si>
  <si>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</si>
  <si>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</si>
  <si>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</si>
  <si>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</si>
  <si>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</si>
  <si>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</si>
  <si>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</si>
  <si>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</si>
  <si>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</si>
  <si>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</si>
  <si>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</si>
  <si>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</si>
  <si>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</si>
  <si>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</si>
  <si>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</si>
  <si>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</si>
  <si>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</si>
  <si>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</si>
  <si>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</si>
  <si>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</si>
  <si>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</si>
  <si>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</si>
  <si>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</si>
  <si>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</si>
  <si>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</si>
  <si>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</si>
  <si>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</si>
  <si>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</si>
  <si>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</si>
  <si>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</si>
  <si>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</si>
  <si>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</si>
  <si>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</si>
  <si>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</si>
  <si>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</si>
  <si>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Avg. ECL/CR</t>
  </si>
  <si>
    <t>20’</t>
  </si>
  <si>
    <t>Imm</t>
  </si>
  <si>
    <t>Barkley</t>
  </si>
  <si>
    <t>Elsabet</t>
  </si>
  <si>
    <t>Saradette</t>
  </si>
  <si>
    <t>Hound Archon</t>
  </si>
  <si>
    <t>Check</t>
  </si>
  <si>
    <t>R10</t>
  </si>
  <si>
    <r>
      <t>Barkley</t>
    </r>
    <r>
      <rPr>
        <b/>
        <vertAlign val="superscript"/>
        <sz val="12"/>
        <color theme="1"/>
        <rFont val="Times New Roman"/>
        <family val="1"/>
      </rPr>
      <t>PD</t>
    </r>
  </si>
  <si>
    <r>
      <t>Saradette</t>
    </r>
    <r>
      <rPr>
        <b/>
        <vertAlign val="superscript"/>
        <sz val="12"/>
        <color theme="1"/>
        <rFont val="Times New Roman"/>
        <family val="1"/>
      </rPr>
      <t>PD</t>
    </r>
  </si>
  <si>
    <t>Party</t>
  </si>
  <si>
    <t>/+1</t>
  </si>
  <si>
    <r>
      <t>Elsabet</t>
    </r>
    <r>
      <rPr>
        <b/>
        <vertAlign val="superscript"/>
        <sz val="12"/>
        <color theme="1"/>
        <rFont val="Times New Roman"/>
        <family val="1"/>
      </rPr>
      <t>PD, PfE</t>
    </r>
  </si>
  <si>
    <t>Delayed Damage</t>
  </si>
  <si>
    <r>
      <t>Luran</t>
    </r>
    <r>
      <rPr>
        <b/>
        <vertAlign val="superscript"/>
        <sz val="12"/>
        <color theme="1"/>
        <rFont val="Times New Roman"/>
        <family val="1"/>
      </rPr>
      <t>PD</t>
    </r>
  </si>
  <si>
    <t>Luran</t>
  </si>
  <si>
    <t>Rogue / Illusionist / Artificer</t>
  </si>
  <si>
    <t>40’</t>
  </si>
  <si>
    <t>Favored Soul / Crusader / Warlock</t>
  </si>
  <si>
    <t>Bard / Lyric Thaumaturge</t>
  </si>
  <si>
    <t>Hroth</t>
  </si>
  <si>
    <t>Grapple</t>
  </si>
  <si>
    <t>Lesser Death Giant</t>
  </si>
  <si>
    <t>35’</t>
  </si>
  <si>
    <t>Rock</t>
  </si>
  <si>
    <t>Greatsword, 2nd Attack</t>
  </si>
  <si>
    <t>Greatsword +1</t>
  </si>
  <si>
    <t>2d8+5</t>
  </si>
  <si>
    <t>3d6+8+1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</si>
</sst>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i/>
      <sz val="12"/>
      <color theme="0" tint="-0.499984740745262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</fills>
  <borders count="63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0" fontId="3" fillId="0" borderId="0"/>
    <xf numFmtId="0" fontId="3" fillId="0" borderId="0"/>
  </cellStyleXfs>
  <cellXfs count="19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4" borderId="32" xfId="0" applyFill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19" fillId="25" borderId="32" xfId="0" applyFont="1" applyFill="1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19" fillId="25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4" borderId="34" xfId="0" applyFont="1" applyFill="1" applyBorder="1" applyAlignment="1">
      <alignment horizontal="center" vertical="center" wrapText="1"/>
    </xf>
    <xf numFmtId="0" fontId="2" fillId="25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6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1" fillId="12" borderId="5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20" fillId="9" borderId="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0" fillId="13" borderId="53" xfId="0" quotePrefix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5" fillId="8" borderId="58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12" fillId="9" borderId="58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23" borderId="52" xfId="0" applyFont="1" applyFill="1" applyBorder="1" applyAlignment="1">
      <alignment horizontal="center" vertical="center" wrapText="1"/>
    </xf>
    <xf numFmtId="1" fontId="5" fillId="23" borderId="61" xfId="0" applyNumberFormat="1" applyFont="1" applyFill="1" applyBorder="1" applyAlignment="1">
      <alignment horizontal="center" vertical="center"/>
    </xf>
    <xf numFmtId="1" fontId="5" fillId="23" borderId="62" xfId="0" applyNumberFormat="1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24" fillId="13" borderId="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1" fontId="7" fillId="5" borderId="0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9" fillId="6" borderId="51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2" xr:uid="{B67A1851-78FF-4684-9A5B-AE93637640B4}"/>
    <cellStyle name="Normal 4" xfId="4" xr:uid="{00000000-0005-0000-0000-000007000000}"/>
    <cellStyle name="Normal 5" xfId="7" xr:uid="{00000000-0005-0000-0000-000008000000}"/>
    <cellStyle name="Normal 6" xfId="11" xr:uid="{00000000-0005-0000-0000-000009000000}"/>
    <cellStyle name="Percent 2" xfId="6" xr:uid="{00000000-0005-0000-0000-00000B000000}"/>
    <cellStyle name="Percent 2 2" xfId="8" xr:uid="{00000000-0005-0000-0000-00000C000000}"/>
  </cellStyles>
  <dxfs count="20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  <color rgb="FFCCFFCC"/>
      <color rgb="FF0033CC"/>
      <color rgb="FF00FFFF"/>
      <color rgb="FF00FF00"/>
      <color rgb="FFFF5050"/>
      <color rgb="FFFF0000"/>
      <color rgb="FF00CCFF"/>
      <color rgb="FF99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9</c:v>
                </c:pt>
                <c:pt idx="3">
                  <c:v>5</c:v>
                </c:pt>
                <c:pt idx="4">
                  <c:v>8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11</c:v>
                </c:pt>
                <c:pt idx="3">
                  <c:v>18</c:v>
                </c:pt>
                <c:pt idx="4">
                  <c:v>17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14</c:v>
                </c:pt>
                <c:pt idx="4">
                  <c:v>13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19</c:v>
                </c:pt>
                <c:pt idx="3">
                  <c:v>30</c:v>
                </c:pt>
                <c:pt idx="4">
                  <c:v>34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15</c:v>
                </c:pt>
                <c:pt idx="2">
                  <c:v>15</c:v>
                </c:pt>
                <c:pt idx="3">
                  <c:v>38</c:v>
                </c:pt>
                <c:pt idx="4">
                  <c:v>51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11</c:v>
                </c:pt>
                <c:pt idx="2">
                  <c:v>17</c:v>
                </c:pt>
                <c:pt idx="3">
                  <c:v>58</c:v>
                </c:pt>
                <c:pt idx="4">
                  <c:v>33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10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12</c:v>
                </c:pt>
                <c:pt idx="5">
                  <c:v>15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11</c:v>
                </c:pt>
                <c:pt idx="3">
                  <c:v>12</c:v>
                </c:pt>
                <c:pt idx="4">
                  <c:v>19</c:v>
                </c:pt>
                <c:pt idx="5">
                  <c:v>15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5</c:v>
                </c:pt>
                <c:pt idx="2">
                  <c:v>18</c:v>
                </c:pt>
                <c:pt idx="3">
                  <c:v>14</c:v>
                </c:pt>
                <c:pt idx="4">
                  <c:v>30</c:v>
                </c:pt>
                <c:pt idx="5">
                  <c:v>38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17</c:v>
                </c:pt>
                <c:pt idx="3">
                  <c:v>13</c:v>
                </c:pt>
                <c:pt idx="4">
                  <c:v>34</c:v>
                </c:pt>
                <c:pt idx="5">
                  <c:v>51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14</c:v>
                </c:pt>
                <c:pt idx="2">
                  <c:v>26</c:v>
                </c:pt>
                <c:pt idx="3">
                  <c:v>29</c:v>
                </c:pt>
                <c:pt idx="4">
                  <c:v>31</c:v>
                </c:pt>
                <c:pt idx="5">
                  <c:v>27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9</c:v>
                </c:pt>
                <c:pt idx="3">
                  <c:v>5</c:v>
                </c:pt>
                <c:pt idx="4">
                  <c:v>8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11</c:v>
                </c:pt>
                <c:pt idx="3">
                  <c:v>18</c:v>
                </c:pt>
                <c:pt idx="4">
                  <c:v>17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14</c:v>
                </c:pt>
                <c:pt idx="4">
                  <c:v>13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19</c:v>
                </c:pt>
                <c:pt idx="3">
                  <c:v>30</c:v>
                </c:pt>
                <c:pt idx="4">
                  <c:v>34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15</c:v>
                </c:pt>
                <c:pt idx="2">
                  <c:v>15</c:v>
                </c:pt>
                <c:pt idx="3">
                  <c:v>38</c:v>
                </c:pt>
                <c:pt idx="4">
                  <c:v>51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11</c:v>
                </c:pt>
                <c:pt idx="2">
                  <c:v>17</c:v>
                </c:pt>
                <c:pt idx="3">
                  <c:v>58</c:v>
                </c:pt>
                <c:pt idx="4">
                  <c:v>33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381000</xdr:rowOff>
    </xdr:from>
    <xdr:to>
      <xdr:col>2</xdr:col>
      <xdr:colOff>22860</xdr:colOff>
      <xdr:row>4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9A756AC-6D6F-4917-9C1B-4AF879FB5D7A}"/>
            </a:ext>
          </a:extLst>
        </xdr:cNvPr>
        <xdr:cNvSpPr txBox="1"/>
      </xdr:nvSpPr>
      <xdr:spPr>
        <a:xfrm>
          <a:off x="883920" y="381000"/>
          <a:ext cx="449580" cy="914400"/>
        </a:xfrm>
        <a:prstGeom prst="rect">
          <a:avLst/>
        </a:prstGeom>
        <a:solidFill>
          <a:srgbClr val="FFFF00">
            <a:alpha val="76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rgbClr val="0033CC"/>
              </a:solidFill>
            </a:rPr>
            <a:t>PD</a:t>
          </a:r>
        </a:p>
        <a:p>
          <a:pPr algn="ctr"/>
          <a:r>
            <a:rPr lang="en-US" sz="1600" b="1" baseline="0">
              <a:solidFill>
                <a:srgbClr val="0033CC"/>
              </a:solidFill>
            </a:rPr>
            <a:t>+3</a:t>
          </a:r>
          <a:endParaRPr lang="en-US" sz="1600" b="1">
            <a:solidFill>
              <a:srgbClr val="0033CC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showGridLines="0" tabSelected="1" zoomScaleNormal="100" workbookViewId="0"/>
  </sheetViews>
  <sheetFormatPr defaultRowHeight="15.6" x14ac:dyDescent="0.3"/>
  <cols>
    <col min="1" max="1" width="9.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6.8984375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29.19921875" style="43" bestFit="1" customWidth="1"/>
    <col min="11" max="11" width="1.3984375" style="43" bestFit="1" customWidth="1"/>
    <col min="12" max="12" width="19.59765625" style="43" bestFit="1" customWidth="1"/>
    <col min="13" max="13" width="4.69921875" style="43" bestFit="1" customWidth="1"/>
    <col min="14" max="14" width="16.09765625" style="43" bestFit="1" customWidth="1"/>
    <col min="15" max="15" width="13" style="43" bestFit="1" customWidth="1"/>
    <col min="16" max="16384" width="8.796875" style="43"/>
  </cols>
  <sheetData>
    <row r="1" spans="1:14" s="38" customFormat="1" ht="31.8" thickBot="1" x14ac:dyDescent="0.35">
      <c r="A1" s="184" t="s">
        <v>0</v>
      </c>
      <c r="B1" s="184" t="s">
        <v>1</v>
      </c>
      <c r="C1" s="184" t="s">
        <v>2</v>
      </c>
      <c r="D1" s="185" t="s">
        <v>3</v>
      </c>
      <c r="E1" s="37" t="s">
        <v>4</v>
      </c>
      <c r="F1" s="184" t="s">
        <v>5</v>
      </c>
      <c r="H1" s="39" t="s">
        <v>21</v>
      </c>
      <c r="I1" s="39"/>
      <c r="J1" s="39"/>
      <c r="K1" s="39"/>
      <c r="L1" s="39" t="s">
        <v>75</v>
      </c>
      <c r="M1" s="39"/>
      <c r="N1" s="39"/>
    </row>
    <row r="2" spans="1:14" ht="16.8" thickTop="1" thickBot="1" x14ac:dyDescent="0.35">
      <c r="A2" s="61" t="s">
        <v>90</v>
      </c>
      <c r="B2" s="61">
        <v>1</v>
      </c>
      <c r="C2" s="44">
        <v>3</v>
      </c>
      <c r="D2" s="45">
        <f t="shared" ref="D2:D6" ca="1" si="0">RANDBETWEEN(1,20)</f>
        <v>14</v>
      </c>
      <c r="E2" s="44">
        <f t="shared" ref="E2:E6" ca="1" si="1">SUM(C2:D2)</f>
        <v>17</v>
      </c>
      <c r="F2" s="44" t="s">
        <v>86</v>
      </c>
      <c r="H2" s="62" t="s">
        <v>0</v>
      </c>
      <c r="I2" s="63" t="s">
        <v>22</v>
      </c>
      <c r="J2" s="64" t="s">
        <v>23</v>
      </c>
      <c r="L2" s="125" t="s">
        <v>0</v>
      </c>
      <c r="M2" s="126" t="s">
        <v>76</v>
      </c>
      <c r="N2" s="127" t="s">
        <v>67</v>
      </c>
    </row>
    <row r="3" spans="1:14" x14ac:dyDescent="0.3">
      <c r="A3" s="61" t="s">
        <v>101</v>
      </c>
      <c r="B3" s="61">
        <v>1</v>
      </c>
      <c r="C3" s="44">
        <v>1</v>
      </c>
      <c r="D3" s="45">
        <f t="shared" ca="1" si="0"/>
        <v>20</v>
      </c>
      <c r="E3" s="44">
        <f t="shared" ca="1" si="1"/>
        <v>21</v>
      </c>
      <c r="F3" s="44" t="s">
        <v>6</v>
      </c>
      <c r="H3" s="65" t="s">
        <v>88</v>
      </c>
      <c r="I3" s="61">
        <v>7</v>
      </c>
      <c r="J3" s="66" t="s">
        <v>91</v>
      </c>
      <c r="L3" s="128" t="s">
        <v>106</v>
      </c>
      <c r="M3" s="115">
        <v>7</v>
      </c>
      <c r="N3" s="129" t="s">
        <v>108</v>
      </c>
    </row>
    <row r="4" spans="1:14" x14ac:dyDescent="0.3">
      <c r="A4" s="61" t="s">
        <v>88</v>
      </c>
      <c r="B4" s="61">
        <v>1</v>
      </c>
      <c r="C4" s="44">
        <v>2</v>
      </c>
      <c r="D4" s="45">
        <f t="shared" ca="1" si="0"/>
        <v>2</v>
      </c>
      <c r="E4" s="44">
        <f t="shared" ca="1" si="1"/>
        <v>4</v>
      </c>
      <c r="F4" s="44" t="s">
        <v>103</v>
      </c>
      <c r="H4" s="65" t="s">
        <v>89</v>
      </c>
      <c r="I4" s="61">
        <v>7</v>
      </c>
      <c r="J4" s="66" t="s">
        <v>104</v>
      </c>
      <c r="L4" s="128"/>
      <c r="M4" s="115"/>
      <c r="N4" s="129"/>
    </row>
    <row r="5" spans="1:14" x14ac:dyDescent="0.3">
      <c r="A5" s="168" t="s">
        <v>106</v>
      </c>
      <c r="B5" s="168">
        <v>2</v>
      </c>
      <c r="C5" s="44">
        <v>6</v>
      </c>
      <c r="D5" s="45">
        <f t="shared" ca="1" si="0"/>
        <v>19</v>
      </c>
      <c r="E5" s="44">
        <f t="shared" ca="1" si="1"/>
        <v>25</v>
      </c>
      <c r="F5" s="44" t="s">
        <v>109</v>
      </c>
      <c r="H5" s="65" t="s">
        <v>101</v>
      </c>
      <c r="I5" s="61">
        <v>7</v>
      </c>
      <c r="J5" s="66" t="s">
        <v>105</v>
      </c>
      <c r="L5" s="128"/>
      <c r="M5" s="115"/>
      <c r="N5" s="129"/>
    </row>
    <row r="6" spans="1:14" ht="16.2" thickBot="1" x14ac:dyDescent="0.35">
      <c r="A6" s="61" t="s">
        <v>89</v>
      </c>
      <c r="B6" s="61">
        <v>1</v>
      </c>
      <c r="C6" s="44">
        <v>4</v>
      </c>
      <c r="D6" s="45">
        <f t="shared" ca="1" si="0"/>
        <v>7</v>
      </c>
      <c r="E6" s="44">
        <f t="shared" ca="1" si="1"/>
        <v>11</v>
      </c>
      <c r="F6" s="44" t="s">
        <v>6</v>
      </c>
      <c r="H6" s="188" t="s">
        <v>90</v>
      </c>
      <c r="I6" s="189">
        <v>7</v>
      </c>
      <c r="J6" s="190" t="s">
        <v>102</v>
      </c>
      <c r="L6" s="128"/>
      <c r="M6" s="115"/>
      <c r="N6" s="129"/>
    </row>
    <row r="7" spans="1:14" ht="16.2" thickBot="1" x14ac:dyDescent="0.35">
      <c r="H7" s="67" t="s">
        <v>24</v>
      </c>
      <c r="I7" s="68">
        <f>SUM(I3:I6)</f>
        <v>28</v>
      </c>
      <c r="J7" s="66"/>
      <c r="L7" s="130"/>
      <c r="M7" s="131"/>
      <c r="N7" s="132"/>
    </row>
    <row r="8" spans="1:14" x14ac:dyDescent="0.3">
      <c r="D8" s="45">
        <f t="shared" ref="D8" ca="1" si="2">RANDBETWEEN(1,20)</f>
        <v>6</v>
      </c>
      <c r="H8" s="67" t="s">
        <v>25</v>
      </c>
      <c r="I8" s="68">
        <f>COUNT(I3:I6)</f>
        <v>4</v>
      </c>
      <c r="J8" s="69"/>
      <c r="L8" s="133" t="s">
        <v>24</v>
      </c>
      <c r="M8" s="183">
        <f>SUM(M3:M7)</f>
        <v>7</v>
      </c>
      <c r="N8" s="129"/>
    </row>
    <row r="9" spans="1:14" x14ac:dyDescent="0.3">
      <c r="H9" s="67" t="s">
        <v>27</v>
      </c>
      <c r="I9" s="70">
        <f>I7/4</f>
        <v>7</v>
      </c>
      <c r="J9" s="66" t="s">
        <v>28</v>
      </c>
      <c r="L9" s="133" t="s">
        <v>85</v>
      </c>
      <c r="M9" s="134">
        <f>AVERAGE(M3:M7)</f>
        <v>7</v>
      </c>
      <c r="N9" s="129"/>
    </row>
    <row r="10" spans="1:14" ht="16.2" thickBot="1" x14ac:dyDescent="0.35">
      <c r="H10" s="71" t="s">
        <v>29</v>
      </c>
      <c r="I10" s="72">
        <f>I9*2</f>
        <v>14</v>
      </c>
      <c r="J10" s="73" t="s">
        <v>30</v>
      </c>
      <c r="L10" s="135" t="s">
        <v>25</v>
      </c>
      <c r="M10" s="136">
        <f>COUNT(M3:M7)</f>
        <v>1</v>
      </c>
      <c r="N10" s="137"/>
    </row>
    <row r="11" spans="1:14" ht="16.2" thickTop="1" x14ac:dyDescent="0.3">
      <c r="H11" s="74"/>
      <c r="I11" s="74"/>
      <c r="J11" s="74"/>
    </row>
    <row r="12" spans="1:14" x14ac:dyDescent="0.3">
      <c r="N12" s="74"/>
    </row>
    <row r="13" spans="1:14" x14ac:dyDescent="0.3">
      <c r="L13" s="75" t="s">
        <v>31</v>
      </c>
      <c r="M13" s="76">
        <f>I9</f>
        <v>7</v>
      </c>
      <c r="N13" s="74"/>
    </row>
    <row r="14" spans="1:14" x14ac:dyDescent="0.3">
      <c r="L14" s="75" t="s">
        <v>32</v>
      </c>
      <c r="M14" s="76">
        <f>I10</f>
        <v>14</v>
      </c>
      <c r="N14" s="74"/>
    </row>
    <row r="15" spans="1:14" x14ac:dyDescent="0.3">
      <c r="L15" s="75" t="s">
        <v>33</v>
      </c>
      <c r="M15" s="76">
        <f>I7</f>
        <v>28</v>
      </c>
      <c r="N15" s="74"/>
    </row>
    <row r="17" spans="12:13" x14ac:dyDescent="0.3">
      <c r="L17" s="77" t="s">
        <v>34</v>
      </c>
      <c r="M17" s="76">
        <f>M8</f>
        <v>7</v>
      </c>
    </row>
  </sheetData>
  <sortState xmlns:xlrd2="http://schemas.microsoft.com/office/spreadsheetml/2017/richdata2" ref="A2:F6">
    <sortCondition descending="1" ref="E2:E6"/>
    <sortCondition descending="1" ref="C2:C6"/>
  </sortState>
  <conditionalFormatting sqref="M17">
    <cfRule type="cellIs" dxfId="19" priority="1434" operator="greaterThan">
      <formula>$M$15</formula>
    </cfRule>
    <cfRule type="cellIs" dxfId="18" priority="1435" operator="between">
      <formula>$M$14</formula>
      <formula>$M$15</formula>
    </cfRule>
    <cfRule type="cellIs" dxfId="17" priority="1436" operator="between">
      <formula>$M$13</formula>
      <formula>$M$14</formula>
    </cfRule>
    <cfRule type="cellIs" dxfId="16" priority="1437" operator="lessThan">
      <formula>$M$13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5" style="48" bestFit="1" customWidth="1"/>
    <col min="2" max="2" width="20" style="48" bestFit="1" customWidth="1"/>
    <col min="3" max="3" width="9.0976562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5.796875" style="43" bestFit="1" customWidth="1"/>
    <col min="16" max="16384" width="8.796875" style="43"/>
  </cols>
  <sheetData>
    <row r="1" spans="1:15" ht="31.8" thickBot="1" x14ac:dyDescent="0.35">
      <c r="A1" s="124" t="s">
        <v>0</v>
      </c>
      <c r="B1" s="120" t="s">
        <v>35</v>
      </c>
      <c r="C1" s="120" t="s">
        <v>36</v>
      </c>
      <c r="D1" s="121" t="s">
        <v>84</v>
      </c>
      <c r="E1" s="123" t="s">
        <v>37</v>
      </c>
      <c r="F1" s="122" t="s">
        <v>83</v>
      </c>
      <c r="G1" s="121" t="s">
        <v>82</v>
      </c>
      <c r="H1" s="120" t="s">
        <v>38</v>
      </c>
      <c r="I1" s="120" t="s">
        <v>39</v>
      </c>
      <c r="J1" s="117" t="s">
        <v>81</v>
      </c>
      <c r="K1" s="119" t="s">
        <v>3</v>
      </c>
      <c r="L1" s="117" t="s">
        <v>26</v>
      </c>
      <c r="M1" s="118" t="s">
        <v>78</v>
      </c>
      <c r="N1" s="117" t="s">
        <v>77</v>
      </c>
      <c r="O1" s="117" t="s">
        <v>80</v>
      </c>
    </row>
    <row r="2" spans="1:15" x14ac:dyDescent="0.3">
      <c r="A2" s="115" t="s">
        <v>106</v>
      </c>
      <c r="B2" s="60" t="s">
        <v>112</v>
      </c>
      <c r="C2" s="44" t="s">
        <v>114</v>
      </c>
      <c r="D2" s="116" t="s">
        <v>74</v>
      </c>
      <c r="E2" s="115">
        <v>7</v>
      </c>
      <c r="F2" s="114">
        <v>8</v>
      </c>
      <c r="G2" s="113">
        <v>1</v>
      </c>
      <c r="H2" s="44">
        <v>1</v>
      </c>
      <c r="I2" s="44">
        <v>0</v>
      </c>
      <c r="J2" s="44">
        <f t="shared" ref="J2:J5" si="0">IF(D2="þ",SUM(E2,G2:I2),SUM(E2,F2,H2,I2))</f>
        <v>16</v>
      </c>
      <c r="K2" s="45">
        <f t="shared" ref="K2:K5" ca="1" si="1">RANDBETWEEN(1,20)</f>
        <v>9</v>
      </c>
      <c r="L2" s="44">
        <f t="shared" ref="L2:L5" ca="1" si="2">SUM(J2:K2)</f>
        <v>25</v>
      </c>
      <c r="M2" s="56">
        <v>20</v>
      </c>
      <c r="N2" s="59" t="str">
        <f t="shared" ref="N2:N5" ca="1" si="3">IF(K2&gt;(M2-1),"þ","ý")</f>
        <v>ý</v>
      </c>
      <c r="O2" s="60"/>
    </row>
    <row r="3" spans="1:15" x14ac:dyDescent="0.3">
      <c r="A3" s="115" t="s">
        <v>106</v>
      </c>
      <c r="B3" s="60" t="s">
        <v>111</v>
      </c>
      <c r="C3" s="44" t="s">
        <v>114</v>
      </c>
      <c r="D3" s="116" t="s">
        <v>74</v>
      </c>
      <c r="E3" s="115">
        <v>2</v>
      </c>
      <c r="F3" s="114">
        <v>8</v>
      </c>
      <c r="G3" s="113">
        <v>1</v>
      </c>
      <c r="H3" s="44">
        <v>1</v>
      </c>
      <c r="I3" s="44">
        <v>0</v>
      </c>
      <c r="J3" s="44">
        <f t="shared" ref="J3" si="4">IF(D3="þ",SUM(E3,G3:I3),SUM(E3,F3,H3,I3))</f>
        <v>11</v>
      </c>
      <c r="K3" s="45">
        <f t="shared" ca="1" si="1"/>
        <v>16</v>
      </c>
      <c r="L3" s="44">
        <f t="shared" ref="L3" ca="1" si="5">SUM(J3:K3)</f>
        <v>27</v>
      </c>
      <c r="M3" s="56">
        <v>20</v>
      </c>
      <c r="N3" s="59" t="str">
        <f t="shared" ref="N3" ca="1" si="6">IF(K3&gt;(M3-1),"þ","ý")</f>
        <v>ý</v>
      </c>
      <c r="O3" s="60"/>
    </row>
    <row r="4" spans="1:15" x14ac:dyDescent="0.3">
      <c r="A4" s="115" t="s">
        <v>106</v>
      </c>
      <c r="B4" s="60" t="s">
        <v>110</v>
      </c>
      <c r="C4" s="44" t="s">
        <v>113</v>
      </c>
      <c r="D4" s="116" t="s">
        <v>79</v>
      </c>
      <c r="E4" s="115">
        <v>7</v>
      </c>
      <c r="F4" s="114">
        <v>10</v>
      </c>
      <c r="G4" s="113">
        <v>1</v>
      </c>
      <c r="H4" s="44">
        <v>0</v>
      </c>
      <c r="I4" s="44">
        <v>0</v>
      </c>
      <c r="J4" s="44">
        <f t="shared" ref="J4" si="7">IF(D4="þ",SUM(E4,G4:I4),SUM(E4,F4,H4,I4))</f>
        <v>8</v>
      </c>
      <c r="K4" s="45">
        <f t="shared" ca="1" si="1"/>
        <v>3</v>
      </c>
      <c r="L4" s="44">
        <f t="shared" ref="L4" ca="1" si="8">SUM(J4:K4)</f>
        <v>11</v>
      </c>
      <c r="M4" s="56">
        <v>20</v>
      </c>
      <c r="N4" s="59" t="str">
        <f t="shared" ref="N4" ca="1" si="9">IF(K4&gt;(M4-1),"þ","ý")</f>
        <v>ý</v>
      </c>
      <c r="O4" s="60"/>
    </row>
    <row r="5" spans="1:15" x14ac:dyDescent="0.3">
      <c r="A5" s="111" t="s">
        <v>106</v>
      </c>
      <c r="B5" s="46" t="s">
        <v>107</v>
      </c>
      <c r="C5" s="46" t="s">
        <v>107</v>
      </c>
      <c r="D5" s="112" t="s">
        <v>74</v>
      </c>
      <c r="E5" s="111">
        <v>7</v>
      </c>
      <c r="F5" s="110">
        <v>10</v>
      </c>
      <c r="G5" s="109">
        <v>1</v>
      </c>
      <c r="H5" s="46">
        <v>0</v>
      </c>
      <c r="I5" s="46">
        <v>0</v>
      </c>
      <c r="J5" s="46">
        <f t="shared" si="0"/>
        <v>17</v>
      </c>
      <c r="K5" s="47">
        <f t="shared" ca="1" si="1"/>
        <v>13</v>
      </c>
      <c r="L5" s="46">
        <f t="shared" ca="1" si="2"/>
        <v>30</v>
      </c>
      <c r="M5" s="57">
        <v>20</v>
      </c>
      <c r="N5" s="58" t="str">
        <f t="shared" ca="1" si="3"/>
        <v>ý</v>
      </c>
      <c r="O5" s="108"/>
    </row>
  </sheetData>
  <conditionalFormatting sqref="N5">
    <cfRule type="cellIs" dxfId="15" priority="76" operator="equal">
      <formula>"þ"</formula>
    </cfRule>
  </conditionalFormatting>
  <conditionalFormatting sqref="D5">
    <cfRule type="cellIs" dxfId="14" priority="75" operator="equal">
      <formula>"þ"</formula>
    </cfRule>
  </conditionalFormatting>
  <conditionalFormatting sqref="N2">
    <cfRule type="cellIs" dxfId="13" priority="70" operator="equal">
      <formula>"þ"</formula>
    </cfRule>
  </conditionalFormatting>
  <conditionalFormatting sqref="D2">
    <cfRule type="cellIs" dxfId="12" priority="69" operator="equal">
      <formula>"þ"</formula>
    </cfRule>
  </conditionalFormatting>
  <conditionalFormatting sqref="D3">
    <cfRule type="cellIs" dxfId="11" priority="38" operator="equal">
      <formula>"þ"</formula>
    </cfRule>
  </conditionalFormatting>
  <conditionalFormatting sqref="N3">
    <cfRule type="cellIs" dxfId="10" priority="39" operator="equal">
      <formula>"þ"</formula>
    </cfRule>
  </conditionalFormatting>
  <conditionalFormatting sqref="D4">
    <cfRule type="cellIs" dxfId="9" priority="1" operator="equal">
      <formula>"þ"</formula>
    </cfRule>
  </conditionalFormatting>
  <conditionalFormatting sqref="N4">
    <cfRule type="cellIs" dxfId="8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showGridLines="0" zoomScaleNormal="100" workbookViewId="0"/>
  </sheetViews>
  <sheetFormatPr defaultColWidth="4" defaultRowHeight="15.6" x14ac:dyDescent="0.3"/>
  <cols>
    <col min="1" max="1" width="9.5" style="18" bestFit="1" customWidth="1"/>
    <col min="2" max="2" width="11.59765625" style="18" bestFit="1" customWidth="1"/>
    <col min="3" max="3" width="6.19921875" style="18" bestFit="1" customWidth="1"/>
    <col min="4" max="4" width="4.296875" style="18" bestFit="1" customWidth="1"/>
    <col min="5" max="5" width="5" style="18" bestFit="1" customWidth="1"/>
    <col min="6" max="6" width="4" style="18"/>
    <col min="7" max="7" width="13.69921875" style="18" bestFit="1" customWidth="1"/>
    <col min="8" max="8" width="16.5" style="18" bestFit="1" customWidth="1"/>
    <col min="9" max="9" width="6.19921875" style="18" bestFit="1" customWidth="1"/>
    <col min="10" max="10" width="4.296875" style="18" bestFit="1" customWidth="1"/>
    <col min="11" max="11" width="5" style="18" bestFit="1" customWidth="1"/>
    <col min="12" max="16384" width="4" style="18"/>
  </cols>
  <sheetData>
    <row r="1" spans="1:11" s="19" customFormat="1" x14ac:dyDescent="0.3">
      <c r="A1" s="78" t="s">
        <v>0</v>
      </c>
      <c r="B1" s="78" t="s">
        <v>66</v>
      </c>
      <c r="C1" s="78" t="s">
        <v>40</v>
      </c>
      <c r="D1" s="79" t="s">
        <v>3</v>
      </c>
      <c r="E1" s="78" t="s">
        <v>41</v>
      </c>
      <c r="F1" s="18"/>
      <c r="G1" s="78" t="s">
        <v>0</v>
      </c>
      <c r="H1" s="78" t="s">
        <v>92</v>
      </c>
      <c r="I1" s="78" t="s">
        <v>40</v>
      </c>
      <c r="J1" s="79" t="s">
        <v>3</v>
      </c>
      <c r="K1" s="78" t="s">
        <v>41</v>
      </c>
    </row>
    <row r="2" spans="1:11" x14ac:dyDescent="0.3">
      <c r="A2" s="169" t="s">
        <v>106</v>
      </c>
      <c r="B2" s="5" t="s">
        <v>42</v>
      </c>
      <c r="C2" s="186">
        <f>16-2</f>
        <v>14</v>
      </c>
      <c r="D2" s="81">
        <f t="shared" ref="D2:D4" ca="1" si="0">RANDBETWEEN(1,20)</f>
        <v>9</v>
      </c>
      <c r="E2" s="80">
        <f t="shared" ref="E2:E4" ca="1" si="1">D2+C2</f>
        <v>23</v>
      </c>
      <c r="G2" s="171"/>
      <c r="H2" s="165"/>
      <c r="I2" s="166"/>
      <c r="J2" s="81">
        <f t="shared" ref="J2:J4" ca="1" si="2">RANDBETWEEN(1,20)</f>
        <v>11</v>
      </c>
      <c r="K2" s="80">
        <f t="shared" ref="K2" ca="1" si="3">J2+I2</f>
        <v>11</v>
      </c>
    </row>
    <row r="3" spans="1:11" x14ac:dyDescent="0.3">
      <c r="A3" s="168" t="s">
        <v>106</v>
      </c>
      <c r="B3" s="5" t="s">
        <v>43</v>
      </c>
      <c r="C3" s="186">
        <f>7-2</f>
        <v>5</v>
      </c>
      <c r="D3" s="45">
        <f t="shared" ca="1" si="0"/>
        <v>19</v>
      </c>
      <c r="E3" s="44">
        <f t="shared" ca="1" si="1"/>
        <v>24</v>
      </c>
      <c r="G3" s="171"/>
      <c r="H3" s="165"/>
      <c r="I3" s="172"/>
      <c r="J3" s="173">
        <f t="shared" ca="1" si="2"/>
        <v>6</v>
      </c>
      <c r="K3" s="174">
        <f t="shared" ref="K3" ca="1" si="4">J3+I3</f>
        <v>6</v>
      </c>
    </row>
    <row r="4" spans="1:11" x14ac:dyDescent="0.3">
      <c r="A4" s="170" t="s">
        <v>106</v>
      </c>
      <c r="B4" s="82" t="s">
        <v>44</v>
      </c>
      <c r="C4" s="187">
        <f>11-2</f>
        <v>9</v>
      </c>
      <c r="D4" s="47">
        <f t="shared" ca="1" si="0"/>
        <v>19</v>
      </c>
      <c r="E4" s="46">
        <f t="shared" ca="1" si="1"/>
        <v>28</v>
      </c>
      <c r="G4" s="171"/>
      <c r="H4" s="165"/>
      <c r="I4" s="172"/>
      <c r="J4" s="173">
        <f t="shared" ca="1" si="2"/>
        <v>7</v>
      </c>
      <c r="K4" s="174">
        <f t="shared" ref="K4" ca="1" si="5">J4+I4</f>
        <v>7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1.5976562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7.69921875" style="48" customWidth="1"/>
    <col min="8" max="8" width="2.8984375" style="48" bestFit="1" customWidth="1"/>
    <col min="9" max="9" width="8.3984375" style="48" bestFit="1" customWidth="1"/>
    <col min="10" max="10" width="7.296875" style="48" bestFit="1" customWidth="1"/>
    <col min="11" max="11" width="4.296875" style="48" bestFit="1" customWidth="1"/>
    <col min="12" max="12" width="4.796875" style="48" bestFit="1" customWidth="1"/>
    <col min="13" max="13" width="4.69921875" style="48" bestFit="1" customWidth="1"/>
    <col min="14" max="14" width="7.5" style="48" bestFit="1" customWidth="1"/>
    <col min="15" max="15" width="5.3984375" style="48" bestFit="1" customWidth="1"/>
    <col min="16" max="16" width="5" style="48" bestFit="1" customWidth="1"/>
    <col min="17" max="18" width="6.09765625" style="48" bestFit="1" customWidth="1"/>
    <col min="19" max="19" width="4.59765625" style="48" bestFit="1" customWidth="1"/>
    <col min="20" max="20" width="5.796875" style="48" bestFit="1" customWidth="1"/>
    <col min="21" max="21" width="6.69921875" style="48" bestFit="1" customWidth="1"/>
    <col min="22" max="22" width="9" style="48" bestFit="1" customWidth="1"/>
    <col min="23" max="23" width="7.796875" style="48" bestFit="1" customWidth="1"/>
    <col min="24" max="24" width="8.796875" style="48" bestFit="1" customWidth="1"/>
    <col min="25" max="25" width="5.69921875" style="48" bestFit="1" customWidth="1"/>
    <col min="26" max="26" width="7.3984375" style="48" bestFit="1" customWidth="1"/>
    <col min="27" max="27" width="4.3984375" style="48" bestFit="1" customWidth="1"/>
    <col min="28" max="28" width="6.69921875" style="48" hidden="1" customWidth="1"/>
    <col min="29" max="29" width="7.59765625" style="48" bestFit="1" customWidth="1"/>
    <col min="30" max="30" width="2.296875" style="48" customWidth="1"/>
    <col min="31" max="31" width="7.796875" style="48" bestFit="1" customWidth="1"/>
    <col min="32" max="16384" width="9.69921875" style="48"/>
  </cols>
  <sheetData>
    <row r="1" spans="1:31" s="16" customFormat="1" ht="32.4" thickTop="1" thickBot="1" x14ac:dyDescent="0.35">
      <c r="A1" s="30" t="s">
        <v>0</v>
      </c>
      <c r="B1" s="162" t="s">
        <v>96</v>
      </c>
      <c r="C1" s="49" t="s">
        <v>46</v>
      </c>
      <c r="D1" s="50" t="s">
        <v>45</v>
      </c>
      <c r="E1" s="51" t="s">
        <v>47</v>
      </c>
      <c r="F1" s="42" t="s">
        <v>68</v>
      </c>
      <c r="G1" s="40" t="s">
        <v>48</v>
      </c>
      <c r="H1" s="41"/>
      <c r="I1" s="29" t="s">
        <v>49</v>
      </c>
      <c r="J1" s="15" t="s">
        <v>50</v>
      </c>
      <c r="K1" s="17" t="s">
        <v>51</v>
      </c>
      <c r="L1" s="20" t="s">
        <v>52</v>
      </c>
      <c r="M1" s="21" t="s">
        <v>53</v>
      </c>
      <c r="N1" s="22" t="s">
        <v>54</v>
      </c>
      <c r="O1" s="24" t="s">
        <v>55</v>
      </c>
      <c r="P1" s="25" t="s">
        <v>72</v>
      </c>
      <c r="Q1" s="52" t="s">
        <v>69</v>
      </c>
      <c r="R1" s="26" t="s">
        <v>56</v>
      </c>
      <c r="S1" s="27" t="s">
        <v>57</v>
      </c>
      <c r="T1" s="28" t="s">
        <v>70</v>
      </c>
      <c r="U1" s="23" t="s">
        <v>73</v>
      </c>
      <c r="V1" s="31" t="s">
        <v>58</v>
      </c>
      <c r="W1" s="32" t="s">
        <v>59</v>
      </c>
      <c r="X1" s="35" t="s">
        <v>60</v>
      </c>
      <c r="Y1" s="53" t="s">
        <v>71</v>
      </c>
      <c r="Z1" s="36" t="s">
        <v>61</v>
      </c>
      <c r="AA1" s="34" t="s">
        <v>62</v>
      </c>
      <c r="AB1" s="32" t="s">
        <v>63</v>
      </c>
      <c r="AC1" s="33" t="s">
        <v>64</v>
      </c>
      <c r="AE1" s="176" t="s">
        <v>99</v>
      </c>
    </row>
    <row r="2" spans="1:31" ht="18.600000000000001" thickTop="1" x14ac:dyDescent="0.3">
      <c r="A2" s="141" t="s">
        <v>94</v>
      </c>
      <c r="B2" s="163">
        <v>1</v>
      </c>
      <c r="C2" s="83">
        <v>12</v>
      </c>
      <c r="D2" s="106">
        <v>22</v>
      </c>
      <c r="E2" s="88">
        <v>24</v>
      </c>
      <c r="F2" s="142">
        <v>0</v>
      </c>
      <c r="G2" s="167" t="s">
        <v>97</v>
      </c>
      <c r="H2" s="143">
        <v>5</v>
      </c>
      <c r="I2" s="144">
        <v>35</v>
      </c>
      <c r="J2" s="145"/>
      <c r="K2" s="146"/>
      <c r="L2" s="140"/>
      <c r="M2" s="147"/>
      <c r="N2" s="161" t="s">
        <v>93</v>
      </c>
      <c r="O2" s="148"/>
      <c r="P2" s="149"/>
      <c r="Q2" s="157" t="s">
        <v>87</v>
      </c>
      <c r="R2" s="155"/>
      <c r="S2" s="159" t="s">
        <v>87</v>
      </c>
      <c r="T2" s="150"/>
      <c r="U2" s="151"/>
      <c r="V2" s="84"/>
      <c r="W2" s="85">
        <f t="shared" ref="W2:W6" si="0">SUM(I2:V2)</f>
        <v>35</v>
      </c>
      <c r="X2" s="152"/>
      <c r="Y2" s="153"/>
      <c r="Z2" s="154"/>
      <c r="AA2" s="86">
        <v>45</v>
      </c>
      <c r="AB2" s="55">
        <f t="shared" ref="AB2:AB4" si="1">SUM(Z2:AA2)-(W2+X2)</f>
        <v>10</v>
      </c>
      <c r="AC2" s="139">
        <f t="shared" ref="AC2:AC4" si="2">SMALL(AA2:AB2,1)+Y2</f>
        <v>10</v>
      </c>
      <c r="AE2" s="177"/>
    </row>
    <row r="3" spans="1:31" ht="18" x14ac:dyDescent="0.3">
      <c r="A3" s="87" t="s">
        <v>98</v>
      </c>
      <c r="B3" s="164">
        <v>1</v>
      </c>
      <c r="C3" s="83">
        <v>12</v>
      </c>
      <c r="D3" s="106">
        <v>18</v>
      </c>
      <c r="E3" s="88">
        <v>20</v>
      </c>
      <c r="F3" s="89">
        <v>0</v>
      </c>
      <c r="G3" s="90" t="s">
        <v>65</v>
      </c>
      <c r="H3" s="91">
        <v>0</v>
      </c>
      <c r="I3" s="92">
        <v>20</v>
      </c>
      <c r="J3" s="93"/>
      <c r="K3" s="94"/>
      <c r="L3" s="140"/>
      <c r="M3" s="95"/>
      <c r="N3" s="96"/>
      <c r="O3" s="97"/>
      <c r="P3" s="98"/>
      <c r="Q3" s="158" t="s">
        <v>87</v>
      </c>
      <c r="R3" s="107"/>
      <c r="S3" s="100"/>
      <c r="T3" s="101"/>
      <c r="U3" s="102"/>
      <c r="V3" s="84"/>
      <c r="W3" s="85">
        <f t="shared" si="0"/>
        <v>20</v>
      </c>
      <c r="X3" s="103"/>
      <c r="Y3" s="104"/>
      <c r="Z3" s="105"/>
      <c r="AA3" s="86">
        <v>48</v>
      </c>
      <c r="AB3" s="55">
        <f t="shared" si="1"/>
        <v>28</v>
      </c>
      <c r="AC3" s="139">
        <f t="shared" si="2"/>
        <v>28</v>
      </c>
      <c r="AE3" s="178"/>
    </row>
    <row r="4" spans="1:31" ht="18" x14ac:dyDescent="0.3">
      <c r="A4" s="87" t="s">
        <v>95</v>
      </c>
      <c r="B4" s="164">
        <v>1</v>
      </c>
      <c r="C4" s="83">
        <v>14</v>
      </c>
      <c r="D4" s="180">
        <f>15+4</f>
        <v>19</v>
      </c>
      <c r="E4" s="175">
        <f>18+4</f>
        <v>22</v>
      </c>
      <c r="F4" s="89">
        <v>0</v>
      </c>
      <c r="G4" s="138" t="s">
        <v>65</v>
      </c>
      <c r="H4" s="91">
        <v>0</v>
      </c>
      <c r="I4" s="92"/>
      <c r="J4" s="93"/>
      <c r="K4" s="94"/>
      <c r="L4" s="140"/>
      <c r="M4" s="160"/>
      <c r="N4" s="96"/>
      <c r="O4" s="97"/>
      <c r="P4" s="98"/>
      <c r="Q4" s="158" t="s">
        <v>87</v>
      </c>
      <c r="R4" s="156" t="s">
        <v>87</v>
      </c>
      <c r="S4" s="100"/>
      <c r="T4" s="101"/>
      <c r="U4" s="102"/>
      <c r="V4" s="84"/>
      <c r="W4" s="85">
        <f t="shared" si="0"/>
        <v>0</v>
      </c>
      <c r="X4" s="103"/>
      <c r="Y4" s="104"/>
      <c r="Z4" s="105"/>
      <c r="AA4" s="86">
        <v>48</v>
      </c>
      <c r="AB4" s="55">
        <f t="shared" si="1"/>
        <v>48</v>
      </c>
      <c r="AC4" s="139">
        <f t="shared" si="2"/>
        <v>48</v>
      </c>
      <c r="AE4" s="178"/>
    </row>
    <row r="5" spans="1:31" ht="18" x14ac:dyDescent="0.3">
      <c r="A5" s="87" t="s">
        <v>100</v>
      </c>
      <c r="B5" s="164">
        <v>1</v>
      </c>
      <c r="C5" s="83">
        <v>11</v>
      </c>
      <c r="D5" s="106">
        <v>16</v>
      </c>
      <c r="E5" s="88">
        <v>17</v>
      </c>
      <c r="F5" s="89">
        <v>0</v>
      </c>
      <c r="G5" s="138" t="s">
        <v>65</v>
      </c>
      <c r="H5" s="91">
        <v>0</v>
      </c>
      <c r="I5" s="92"/>
      <c r="J5" s="93"/>
      <c r="K5" s="94"/>
      <c r="L5" s="140"/>
      <c r="M5" s="160"/>
      <c r="N5" s="96"/>
      <c r="O5" s="97"/>
      <c r="P5" s="98"/>
      <c r="Q5" s="158" t="s">
        <v>87</v>
      </c>
      <c r="R5" s="107"/>
      <c r="S5" s="100"/>
      <c r="T5" s="101"/>
      <c r="U5" s="102"/>
      <c r="V5" s="84"/>
      <c r="W5" s="85">
        <f t="shared" si="0"/>
        <v>0</v>
      </c>
      <c r="X5" s="103"/>
      <c r="Y5" s="104"/>
      <c r="Z5" s="105"/>
      <c r="AA5" s="86">
        <v>36</v>
      </c>
      <c r="AB5" s="55">
        <f t="shared" ref="AB5" si="3">SUM(Z5:AA5)-(W5+X5)</f>
        <v>36</v>
      </c>
      <c r="AC5" s="139">
        <f t="shared" ref="AC5:AC6" si="4">SMALL(AA5:AB5,1)+Y5</f>
        <v>36</v>
      </c>
      <c r="AE5" s="178"/>
    </row>
    <row r="6" spans="1:31" x14ac:dyDescent="0.3">
      <c r="A6" s="181" t="s">
        <v>106</v>
      </c>
      <c r="B6" s="182">
        <v>2</v>
      </c>
      <c r="C6" s="83">
        <v>9</v>
      </c>
      <c r="D6" s="106">
        <v>24</v>
      </c>
      <c r="E6" s="88">
        <v>25</v>
      </c>
      <c r="F6" s="89">
        <v>0</v>
      </c>
      <c r="G6" s="138" t="s">
        <v>65</v>
      </c>
      <c r="H6" s="91">
        <v>0</v>
      </c>
      <c r="I6" s="92">
        <v>91</v>
      </c>
      <c r="J6" s="93"/>
      <c r="K6" s="94"/>
      <c r="L6" s="140"/>
      <c r="M6" s="160"/>
      <c r="N6" s="96"/>
      <c r="O6" s="97"/>
      <c r="P6" s="179" t="s">
        <v>87</v>
      </c>
      <c r="Q6" s="99"/>
      <c r="R6" s="107"/>
      <c r="S6" s="100"/>
      <c r="T6" s="101"/>
      <c r="U6" s="102"/>
      <c r="V6" s="84"/>
      <c r="W6" s="85">
        <f t="shared" si="0"/>
        <v>91</v>
      </c>
      <c r="X6" s="103">
        <v>8</v>
      </c>
      <c r="Y6" s="104"/>
      <c r="Z6" s="105"/>
      <c r="AA6" s="86">
        <v>89</v>
      </c>
      <c r="AB6" s="55">
        <f t="shared" ref="AB6" si="5">SUM(Z6:AA6)-(W6+X6)</f>
        <v>-10</v>
      </c>
      <c r="AC6" s="139">
        <f t="shared" si="4"/>
        <v>-10</v>
      </c>
      <c r="AE6" s="178"/>
    </row>
  </sheetData>
  <sortState xmlns:xlrd2="http://schemas.microsoft.com/office/spreadsheetml/2017/richdata2" ref="A2:AC4">
    <sortCondition ref="A2:A4"/>
  </sortState>
  <conditionalFormatting sqref="AC2 AC4">
    <cfRule type="cellIs" dxfId="7" priority="177" stopIfTrue="1" operator="lessThan">
      <formula>0.5</formula>
    </cfRule>
    <cfRule type="cellIs" dxfId="6" priority="178" operator="lessThan">
      <formula>0.5*AA2</formula>
    </cfRule>
  </conditionalFormatting>
  <conditionalFormatting sqref="AC3">
    <cfRule type="cellIs" dxfId="5" priority="75" stopIfTrue="1" operator="lessThan">
      <formula>0.5</formula>
    </cfRule>
    <cfRule type="cellIs" dxfId="4" priority="76" operator="lessThan">
      <formula>0.5*AA3</formula>
    </cfRule>
  </conditionalFormatting>
  <conditionalFormatting sqref="AC5">
    <cfRule type="cellIs" dxfId="3" priority="25" stopIfTrue="1" operator="lessThan">
      <formula>0.5</formula>
    </cfRule>
    <cfRule type="cellIs" dxfId="2" priority="26" operator="lessThan">
      <formula>0.5*AA5</formula>
    </cfRule>
  </conditionalFormatting>
  <conditionalFormatting sqref="AC6">
    <cfRule type="cellIs" dxfId="1" priority="23" stopIfTrue="1" operator="lessThan">
      <formula>0.5</formula>
    </cfRule>
    <cfRule type="cellIs" dxfId="0" priority="24" operator="lessThan">
      <formula>0.5*AA6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5</v>
      </c>
      <c r="E2" s="7">
        <f ca="1">RANDBETWEEN(1,3)+RANDBETWEEN(1,3)+RANDBETWEEN(1,3)</f>
        <v>6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4</v>
      </c>
      <c r="D3" s="10">
        <f ca="1">RANDBETWEEN(1,4)+RANDBETWEEN(1,4)</f>
        <v>4</v>
      </c>
      <c r="E3" s="10">
        <f ca="1">RANDBETWEEN(1,4)+RANDBETWEEN(1,4)+RANDBETWEEN(1,4)</f>
        <v>9</v>
      </c>
      <c r="F3" s="10">
        <f ca="1">RANDBETWEEN(1,4)+RANDBETWEEN(1,4)+RANDBETWEEN(1,4)+RANDBETWEEN(1,4)</f>
        <v>5</v>
      </c>
      <c r="G3" s="10">
        <f ca="1">RANDBETWEEN(1,4)+RANDBETWEEN(1,4)+RANDBETWEEN(1,4)+RANDBETWEEN(1,4)+RANDBETWEEN(1,4)</f>
        <v>8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4</v>
      </c>
      <c r="D4" s="10">
        <f ca="1">RANDBETWEEN(1,6)+RANDBETWEEN(1,6)</f>
        <v>6</v>
      </c>
      <c r="E4" s="10">
        <f ca="1">RANDBETWEEN(1,6)+RANDBETWEEN(1,6)+RANDBETWEEN(1,6)</f>
        <v>11</v>
      </c>
      <c r="F4" s="10">
        <f ca="1">RANDBETWEEN(1,6)+RANDBETWEEN(1,6)+RANDBETWEEN(1,6)+RANDBETWEEN(1,6)</f>
        <v>18</v>
      </c>
      <c r="G4" s="10">
        <f ca="1">RANDBETWEEN(1,6)+RANDBETWEEN(1,6)+RANDBETWEEN(1,6)+RANDBETWEEN(1,6)+RANDBETWEEN(1,6)</f>
        <v>17</v>
      </c>
      <c r="H4" s="11">
        <f ca="1">RANDBETWEEN(1,6)+RANDBETWEEN(1,6)+RANDBETWEEN(1,6)+RANDBETWEEN(1,6)+RANDBETWEEN(1,6)+RANDBETWEEN(1,6)</f>
        <v>26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4</v>
      </c>
      <c r="D5" s="10">
        <f ca="1">RANDBETWEEN(1,8)+RANDBETWEEN(1,8)</f>
        <v>5</v>
      </c>
      <c r="E5" s="10">
        <f ca="1">RANDBETWEEN(1,8)+RANDBETWEEN(1,8)+RANDBETWEEN(1,8)</f>
        <v>12</v>
      </c>
      <c r="F5" s="10">
        <f ca="1">RANDBETWEEN(1,8)+RANDBETWEEN(1,8)+RANDBETWEEN(1,8)+RANDBETWEEN(1,8)</f>
        <v>14</v>
      </c>
      <c r="G5" s="10">
        <f ca="1">RANDBETWEEN(1,8)+RANDBETWEEN(1,8)+RANDBETWEEN(1,8)+RANDBETWEEN(1,8)+RANDBETWEEN(1,8)</f>
        <v>13</v>
      </c>
      <c r="H5" s="11">
        <f ca="1">RANDBETWEEN(1,8)+RANDBETWEEN(1,8)+RANDBETWEEN(1,8)+RANDBETWEEN(1,8)+RANDBETWEEN(1,8)+RANDBETWEEN(1,8)</f>
        <v>29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6</v>
      </c>
      <c r="D6" s="10">
        <f ca="1">RANDBETWEEN(1,10)+RANDBETWEEN(1,10)</f>
        <v>12</v>
      </c>
      <c r="E6" s="10">
        <f ca="1">RANDBETWEEN(1,10)+RANDBETWEEN(1,10)+RANDBETWEEN(1,10)</f>
        <v>19</v>
      </c>
      <c r="F6" s="10">
        <f ca="1">RANDBETWEEN(1,10)+RANDBETWEEN(1,10)+RANDBETWEEN(1,10)+RANDBETWEEN(1,10)</f>
        <v>30</v>
      </c>
      <c r="G6" s="10">
        <f ca="1">RANDBETWEEN(1,10)+RANDBETWEEN(1,10)+RANDBETWEEN(1,10)+RANDBETWEEN(1,10)+RANDBETWEEN(1,10)</f>
        <v>34</v>
      </c>
      <c r="H6" s="11">
        <f ca="1">RANDBETWEEN(1,10)+RANDBETWEEN(1,10)+RANDBETWEEN(1,10)+RANDBETWEEN(1,10)+RANDBETWEEN(1,10)+RANDBETWEEN(1,10)</f>
        <v>31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10</v>
      </c>
      <c r="D7" s="10">
        <f ca="1">RANDBETWEEN(1,12)+RANDBETWEEN(1,12)</f>
        <v>15</v>
      </c>
      <c r="E7" s="10">
        <f ca="1">RANDBETWEEN(1,12)+RANDBETWEEN(1,12)+RANDBETWEEN(1,12)</f>
        <v>15</v>
      </c>
      <c r="F7" s="10">
        <f ca="1">RANDBETWEEN(1,12)+RANDBETWEEN(1,12)+RANDBETWEEN(1,12)+RANDBETWEEN(1,12)</f>
        <v>38</v>
      </c>
      <c r="G7" s="10">
        <f ca="1">RANDBETWEEN(1,12)+RANDBETWEEN(1,12)+RANDBETWEEN(1,12)+RANDBETWEEN(1,12)+RANDBETWEEN(1,12)</f>
        <v>51</v>
      </c>
      <c r="H7" s="11">
        <f ca="1">RANDBETWEEN(1,12)+RANDBETWEEN(1,12)+RANDBETWEEN(1,12)+RANDBETWEEN(1,12)+RANDBETWEEN(1,12)+RANDBETWEEN(1,12)</f>
        <v>27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18</v>
      </c>
      <c r="D8" s="10">
        <f ca="1">RANDBETWEEN(1,20)+RANDBETWEEN(1,20)</f>
        <v>11</v>
      </c>
      <c r="E8" s="10">
        <f ca="1">RANDBETWEEN(1,20)+RANDBETWEEN(1,20)+RANDBETWEEN(1,20)</f>
        <v>17</v>
      </c>
      <c r="F8" s="10">
        <f ca="1">RANDBETWEEN(1,20)+RANDBETWEEN(1,20)+RANDBETWEEN(1,20)+RANDBETWEEN(1,20)</f>
        <v>58</v>
      </c>
      <c r="G8" s="10">
        <f ca="1">RANDBETWEEN(1,20)+RANDBETWEEN(1,20)+RANDBETWEEN(1,20)+RANDBETWEEN(1,20)+RANDBETWEEN(1,20)</f>
        <v>33</v>
      </c>
      <c r="H8" s="11">
        <f ca="1">RANDBETWEEN(1,20)+RANDBETWEEN(1,20)+RANDBETWEEN(1,20)+RANDBETWEEN(1,20)+RANDBETWEEN(1,20)+RANDBETWEEN(1,20)</f>
        <v>54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71</v>
      </c>
      <c r="D9" s="13">
        <f ca="1">RANDBETWEEN(1,100)+RANDBETWEEN(1,100)</f>
        <v>120</v>
      </c>
      <c r="E9" s="13">
        <f ca="1">RANDBETWEEN(1,100)+RANDBETWEEN(1,100)+RANDBETWEEN(1,100)</f>
        <v>122</v>
      </c>
      <c r="F9" s="13">
        <f ca="1">RANDBETWEEN(1,100)+RANDBETWEEN(1,100)+RANDBETWEEN(1,100)+RANDBETWEEN(1,100)</f>
        <v>159</v>
      </c>
      <c r="G9" s="13">
        <f ca="1">RANDBETWEEN(1,100)+RANDBETWEEN(1,100)+RANDBETWEEN(1,100)+RANDBETWEEN(1,100)+RANDBETWEEN(1,100)</f>
        <v>158</v>
      </c>
      <c r="H9" s="14">
        <f ca="1">RANDBETWEEN(1,100)+RANDBETWEEN(1,100)+RANDBETWEEN(1,100)+RANDBETWEEN(1,100)+RANDBETWEEN(1,100)+RANDBETWEEN(1,100)</f>
        <v>225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4"/>
      <c r="U27" s="54"/>
      <c r="V27" s="54"/>
    </row>
    <row r="28" spans="1:22" x14ac:dyDescent="0.3">
      <c r="A28" s="1"/>
      <c r="C28" s="1"/>
      <c r="D28" s="1"/>
      <c r="E28" s="1"/>
      <c r="F28" s="1"/>
      <c r="T28" s="54"/>
      <c r="U28" s="54"/>
      <c r="V28" s="54"/>
    </row>
    <row r="29" spans="1:22" x14ac:dyDescent="0.3">
      <c r="A29" s="1"/>
      <c r="C29" s="1"/>
      <c r="D29" s="1"/>
      <c r="E29" s="1"/>
      <c r="F29" s="1"/>
      <c r="Q29" s="54"/>
      <c r="R29" s="54"/>
      <c r="S29" s="54"/>
      <c r="T29" s="54"/>
      <c r="U29" s="54"/>
      <c r="V29" s="54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2021-11-14T19:39:32Z</dcterms:modified>
</cp:coreProperties>
</file>