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32EDB484-A398-4A97-9694-5279591D469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9" l="1"/>
  <c r="N4" i="9" s="1"/>
  <c r="I4" i="9"/>
  <c r="E4" i="9"/>
  <c r="J4" i="9" s="1"/>
  <c r="K10" i="9"/>
  <c r="N10" i="9" s="1"/>
  <c r="J10" i="9"/>
  <c r="K9" i="9"/>
  <c r="N9" i="9" s="1"/>
  <c r="J9" i="9"/>
  <c r="K8" i="9"/>
  <c r="N8" i="9" s="1"/>
  <c r="J8" i="9"/>
  <c r="K7" i="9"/>
  <c r="N7" i="9" s="1"/>
  <c r="J7" i="9"/>
  <c r="K6" i="9"/>
  <c r="N6" i="9" s="1"/>
  <c r="J6" i="9"/>
  <c r="E2" i="9"/>
  <c r="J2" i="9"/>
  <c r="K2" i="9"/>
  <c r="N2" i="9" s="1"/>
  <c r="E3" i="9"/>
  <c r="I3" i="9"/>
  <c r="J3" i="9"/>
  <c r="K3" i="9"/>
  <c r="N3" i="9" s="1"/>
  <c r="J5" i="9"/>
  <c r="K5" i="9"/>
  <c r="N5" i="9" s="1"/>
  <c r="D37" i="7"/>
  <c r="E37" i="7" s="1"/>
  <c r="D36" i="7"/>
  <c r="E36" i="7" s="1"/>
  <c r="D35" i="7"/>
  <c r="E35" i="7" s="1"/>
  <c r="D10" i="1"/>
  <c r="D9" i="1"/>
  <c r="D8" i="1"/>
  <c r="D7" i="1"/>
  <c r="D6" i="1"/>
  <c r="D5" i="1"/>
  <c r="D4" i="1"/>
  <c r="D3" i="1"/>
  <c r="D2" i="1"/>
  <c r="L4" i="9" l="1"/>
  <c r="L7" i="9"/>
  <c r="L10" i="9"/>
  <c r="L6" i="9"/>
  <c r="L9" i="9"/>
  <c r="L2" i="9"/>
  <c r="L8" i="9"/>
  <c r="L5" i="9"/>
  <c r="L3" i="9"/>
  <c r="K27" i="9"/>
  <c r="K29" i="9"/>
  <c r="K30" i="9"/>
  <c r="K31" i="9"/>
  <c r="K32" i="9"/>
  <c r="K33" i="9"/>
  <c r="K11" i="9"/>
  <c r="K12" i="9"/>
  <c r="K13" i="9"/>
  <c r="K14" i="9"/>
  <c r="N14" i="9" s="1"/>
  <c r="K15" i="9"/>
  <c r="K16" i="9"/>
  <c r="K17" i="9"/>
  <c r="K18" i="9"/>
  <c r="K19" i="9"/>
  <c r="K20" i="9"/>
  <c r="K21" i="9"/>
  <c r="K22" i="9"/>
  <c r="K23" i="9"/>
  <c r="K24" i="9"/>
  <c r="K25" i="9"/>
  <c r="K26" i="9"/>
  <c r="K28" i="9"/>
  <c r="J14" i="9"/>
  <c r="D2" i="7"/>
  <c r="E2" i="7" s="1"/>
  <c r="D3" i="7"/>
  <c r="E3" i="7" s="1"/>
  <c r="D4" i="7"/>
  <c r="E4" i="7" s="1"/>
  <c r="C5" i="7"/>
  <c r="D5" i="7"/>
  <c r="E5" i="7" s="1"/>
  <c r="C6" i="7"/>
  <c r="D6" i="7"/>
  <c r="E6" i="7" s="1"/>
  <c r="C7" i="7"/>
  <c r="D7" i="7"/>
  <c r="E7" i="7" s="1"/>
  <c r="C8" i="7"/>
  <c r="D8" i="7"/>
  <c r="E8" i="7" s="1"/>
  <c r="C9" i="7"/>
  <c r="D9" i="7"/>
  <c r="E9" i="7" s="1"/>
  <c r="C10" i="7"/>
  <c r="D10" i="7"/>
  <c r="E10" i="7" s="1"/>
  <c r="D11" i="7"/>
  <c r="E11" i="7" s="1"/>
  <c r="D12" i="7"/>
  <c r="E12" i="7" s="1"/>
  <c r="L14" i="9" l="1"/>
  <c r="E36" i="5"/>
  <c r="D36" i="5"/>
  <c r="C36" i="5"/>
  <c r="E35" i="5"/>
  <c r="D35" i="5"/>
  <c r="C35" i="5"/>
  <c r="E34" i="5"/>
  <c r="D34" i="5"/>
  <c r="C34" i="5"/>
  <c r="W36" i="5"/>
  <c r="AB36" i="5" s="1"/>
  <c r="AC36" i="5" s="1"/>
  <c r="W35" i="5"/>
  <c r="AB35" i="5" s="1"/>
  <c r="AC35" i="5" s="1"/>
  <c r="W34" i="5"/>
  <c r="AB34" i="5" s="1"/>
  <c r="AC34" i="5" s="1"/>
  <c r="D34" i="7"/>
  <c r="E34" i="7" s="1"/>
  <c r="D33" i="7" l="1"/>
  <c r="E33" i="7" s="1"/>
  <c r="I11" i="9"/>
  <c r="I12" i="9"/>
  <c r="J12" i="9" s="1"/>
  <c r="N12" i="9"/>
  <c r="N11" i="9"/>
  <c r="J11" i="9"/>
  <c r="M31" i="10"/>
  <c r="M30" i="10"/>
  <c r="M29" i="10"/>
  <c r="M28" i="10"/>
  <c r="M27" i="10"/>
  <c r="M26" i="10"/>
  <c r="M23" i="10"/>
  <c r="M22" i="10"/>
  <c r="M20" i="10"/>
  <c r="M19" i="10"/>
  <c r="M18" i="10"/>
  <c r="M17" i="10"/>
  <c r="M16" i="10"/>
  <c r="M15" i="10"/>
  <c r="M14" i="10"/>
  <c r="M10" i="10"/>
  <c r="M9" i="10"/>
  <c r="M8" i="10"/>
  <c r="M7" i="10"/>
  <c r="M6" i="10"/>
  <c r="M5" i="10"/>
  <c r="M4" i="10"/>
  <c r="M3" i="10"/>
  <c r="M2" i="10"/>
  <c r="E4" i="1"/>
  <c r="E6" i="1"/>
  <c r="E8" i="1"/>
  <c r="D12" i="1"/>
  <c r="E33" i="5"/>
  <c r="D33" i="5"/>
  <c r="C33" i="5"/>
  <c r="W33" i="5"/>
  <c r="AB33" i="5" s="1"/>
  <c r="AC33" i="5" s="1"/>
  <c r="W32" i="5"/>
  <c r="AB32" i="5" s="1"/>
  <c r="AC32" i="5" s="1"/>
  <c r="N32" i="9"/>
  <c r="J32" i="9"/>
  <c r="N30" i="9"/>
  <c r="J30" i="9"/>
  <c r="N29" i="9"/>
  <c r="J29" i="9"/>
  <c r="J28" i="9"/>
  <c r="N27" i="9"/>
  <c r="J27" i="9"/>
  <c r="N26" i="9"/>
  <c r="J26" i="9"/>
  <c r="L12" i="9" l="1"/>
  <c r="L11" i="9"/>
  <c r="L32" i="9"/>
  <c r="L28" i="9"/>
  <c r="L26" i="9"/>
  <c r="N28" i="9"/>
  <c r="L27" i="9"/>
  <c r="L29" i="9"/>
  <c r="L30" i="9"/>
  <c r="N33" i="9" l="1"/>
  <c r="J33" i="9"/>
  <c r="N31" i="9"/>
  <c r="J31" i="9"/>
  <c r="N25" i="9"/>
  <c r="J25" i="9"/>
  <c r="N24" i="9"/>
  <c r="J24" i="9"/>
  <c r="N23" i="9"/>
  <c r="J23" i="9"/>
  <c r="C32" i="7"/>
  <c r="C31" i="7"/>
  <c r="C30" i="7"/>
  <c r="D32" i="7"/>
  <c r="D31" i="7"/>
  <c r="E31" i="7" s="1"/>
  <c r="D30" i="7"/>
  <c r="E30" i="7" s="1"/>
  <c r="D29" i="7"/>
  <c r="E29" i="7" s="1"/>
  <c r="D28" i="7"/>
  <c r="E28" i="7" s="1"/>
  <c r="D27" i="7"/>
  <c r="E27" i="7" s="1"/>
  <c r="D26" i="7"/>
  <c r="E26" i="7" s="1"/>
  <c r="D25" i="7"/>
  <c r="E25" i="7" s="1"/>
  <c r="D24" i="7"/>
  <c r="E24" i="7" s="1"/>
  <c r="L25" i="9" l="1"/>
  <c r="L23" i="9"/>
  <c r="L31" i="9"/>
  <c r="L24" i="9"/>
  <c r="L33" i="9"/>
  <c r="E32" i="7"/>
  <c r="W31" i="5" l="1"/>
  <c r="AB31" i="5" s="1"/>
  <c r="AC31" i="5" s="1"/>
  <c r="J13" i="9"/>
  <c r="N13" i="9"/>
  <c r="J15" i="9"/>
  <c r="N15" i="9"/>
  <c r="J16" i="9"/>
  <c r="J17" i="9"/>
  <c r="N17" i="9"/>
  <c r="E22" i="5"/>
  <c r="D22" i="5"/>
  <c r="C22" i="5"/>
  <c r="W22" i="5"/>
  <c r="AB22" i="5" s="1"/>
  <c r="AC22" i="5" s="1"/>
  <c r="D18" i="5"/>
  <c r="C18" i="5"/>
  <c r="E30" i="5"/>
  <c r="D30" i="5"/>
  <c r="C30" i="5"/>
  <c r="W30" i="5"/>
  <c r="AB30" i="5" s="1"/>
  <c r="AC30" i="5" s="1"/>
  <c r="C23" i="7"/>
  <c r="C22" i="7"/>
  <c r="C21" i="7"/>
  <c r="D23" i="7"/>
  <c r="E23" i="7" s="1"/>
  <c r="D22" i="7"/>
  <c r="E22" i="7" s="1"/>
  <c r="D21" i="7"/>
  <c r="E21" i="7" s="1"/>
  <c r="C17" i="7"/>
  <c r="C16" i="7"/>
  <c r="D20" i="7"/>
  <c r="E20" i="7" s="1"/>
  <c r="D19" i="7"/>
  <c r="E19" i="7" s="1"/>
  <c r="D17" i="7"/>
  <c r="E17" i="7" s="1"/>
  <c r="D18" i="7"/>
  <c r="E18" i="7" s="1"/>
  <c r="D16" i="7"/>
  <c r="E16" i="7" s="1"/>
  <c r="N21" i="9"/>
  <c r="J21" i="9"/>
  <c r="W29" i="5"/>
  <c r="AB29" i="5" s="1"/>
  <c r="AC29" i="5" s="1"/>
  <c r="W28" i="5"/>
  <c r="AB28" i="5" s="1"/>
  <c r="AC28" i="5" s="1"/>
  <c r="D28" i="5"/>
  <c r="C28" i="5"/>
  <c r="W27" i="5"/>
  <c r="AB27" i="5" s="1"/>
  <c r="AC27" i="5" s="1"/>
  <c r="D27" i="5"/>
  <c r="C27" i="5"/>
  <c r="W26" i="5"/>
  <c r="AB26" i="5" s="1"/>
  <c r="AC26" i="5" s="1"/>
  <c r="D26" i="5"/>
  <c r="C26" i="5"/>
  <c r="L16" i="9" l="1"/>
  <c r="N16" i="9"/>
  <c r="L13" i="9"/>
  <c r="L15" i="9"/>
  <c r="L17" i="9"/>
  <c r="L21" i="9"/>
  <c r="E25" i="5"/>
  <c r="D25" i="5"/>
  <c r="D24" i="5"/>
  <c r="D23" i="5"/>
  <c r="D21" i="5"/>
  <c r="D15" i="5"/>
  <c r="D16" i="5"/>
  <c r="D17" i="5"/>
  <c r="D19" i="5"/>
  <c r="D20" i="5"/>
  <c r="D14" i="5"/>
  <c r="C25" i="5"/>
  <c r="C14" i="5"/>
  <c r="C15" i="5"/>
  <c r="C16" i="5"/>
  <c r="C17" i="5"/>
  <c r="C19" i="5"/>
  <c r="C20" i="5"/>
  <c r="C21" i="5"/>
  <c r="C23" i="5"/>
  <c r="C24" i="5"/>
  <c r="C15" i="7"/>
  <c r="C14" i="7"/>
  <c r="C13" i="7"/>
  <c r="AA25" i="5"/>
  <c r="W25" i="5"/>
  <c r="D15" i="7"/>
  <c r="E15" i="7" s="1"/>
  <c r="D14" i="7"/>
  <c r="E14" i="7" s="1"/>
  <c r="D13" i="7"/>
  <c r="E13" i="7" s="1"/>
  <c r="E5" i="5"/>
  <c r="C5" i="5"/>
  <c r="W24" i="5"/>
  <c r="AB24" i="5" s="1"/>
  <c r="AC24" i="5" s="1"/>
  <c r="W23" i="5"/>
  <c r="AB23" i="5" s="1"/>
  <c r="AC23" i="5" s="1"/>
  <c r="N19" i="9"/>
  <c r="J19" i="9"/>
  <c r="AB25" i="5" l="1"/>
  <c r="AC25" i="5" s="1"/>
  <c r="L19" i="9"/>
  <c r="W13" i="5"/>
  <c r="AB13" i="5" s="1"/>
  <c r="AC13" i="5" s="1"/>
  <c r="W12" i="5"/>
  <c r="AB12" i="5" s="1"/>
  <c r="AC12" i="5" s="1"/>
  <c r="W11" i="5"/>
  <c r="AB11" i="5" s="1"/>
  <c r="AC11" i="5" s="1"/>
  <c r="W10" i="5"/>
  <c r="AB10" i="5" s="1"/>
  <c r="AC10" i="5" s="1"/>
  <c r="W9" i="5"/>
  <c r="AB9" i="5" s="1"/>
  <c r="AC9" i="5" s="1"/>
  <c r="W20" i="5"/>
  <c r="AB20" i="5" s="1"/>
  <c r="AC20" i="5" s="1"/>
  <c r="W19" i="5"/>
  <c r="AB19" i="5" s="1"/>
  <c r="AC19" i="5" s="1"/>
  <c r="W18" i="5"/>
  <c r="AB18" i="5" s="1"/>
  <c r="AC18" i="5" s="1"/>
  <c r="W17" i="5"/>
  <c r="AB17" i="5" s="1"/>
  <c r="AC17" i="5" s="1"/>
  <c r="W2" i="5"/>
  <c r="W3" i="5"/>
  <c r="W4" i="5"/>
  <c r="W5" i="5"/>
  <c r="W6" i="5"/>
  <c r="W7" i="5"/>
  <c r="AB7" i="5" s="1"/>
  <c r="AC7" i="5" s="1"/>
  <c r="W8" i="5"/>
  <c r="AB8" i="5" s="1"/>
  <c r="AC8" i="5" s="1"/>
  <c r="W14" i="5"/>
  <c r="W15" i="5"/>
  <c r="W16" i="5"/>
  <c r="W21" i="5"/>
  <c r="AA21" i="5"/>
  <c r="AA14" i="5"/>
  <c r="AB21" i="5" l="1"/>
  <c r="AC21" i="5" s="1"/>
  <c r="AB16" i="5"/>
  <c r="AC16" i="5" s="1"/>
  <c r="AB15" i="5" l="1"/>
  <c r="AC15" i="5" s="1"/>
  <c r="AB14" i="5"/>
  <c r="AC14" i="5" s="1"/>
  <c r="E3" i="1"/>
  <c r="J22" i="10"/>
  <c r="K22" i="10" s="1"/>
  <c r="J7" i="10"/>
  <c r="K7" i="10" s="1"/>
  <c r="J43" i="10" l="1"/>
  <c r="K43" i="10" s="1"/>
  <c r="M43" i="10" s="1"/>
  <c r="J42" i="10" l="1"/>
  <c r="K42" i="10" s="1"/>
  <c r="M42" i="10" s="1"/>
  <c r="N18" i="9" l="1"/>
  <c r="J18" i="9"/>
  <c r="L18" i="9" l="1"/>
  <c r="J41" i="10"/>
  <c r="K41" i="10" s="1"/>
  <c r="M41" i="10" s="1"/>
  <c r="J40" i="10" l="1"/>
  <c r="K40" i="10" s="1"/>
  <c r="M40" i="10" s="1"/>
  <c r="J36" i="10" l="1"/>
  <c r="K36" i="10" s="1"/>
  <c r="M36" i="10" s="1"/>
  <c r="J45" i="10" l="1"/>
  <c r="K45" i="10" s="1"/>
  <c r="M45" i="10" s="1"/>
  <c r="J39" i="10" l="1"/>
  <c r="K39" i="10" s="1"/>
  <c r="M39" i="10" s="1"/>
  <c r="J35" i="10" l="1"/>
  <c r="K35" i="10" s="1"/>
  <c r="M35" i="10" s="1"/>
  <c r="N20" i="9" l="1"/>
  <c r="J20" i="9"/>
  <c r="L20" i="9" l="1"/>
  <c r="N22" i="9" l="1"/>
  <c r="J22" i="9"/>
  <c r="L22" i="9" l="1"/>
  <c r="J44" i="10" l="1"/>
  <c r="K44" i="10" s="1"/>
  <c r="M44" i="10" s="1"/>
  <c r="J20" i="10" l="1"/>
  <c r="K20" i="10" s="1"/>
  <c r="J19" i="10" l="1"/>
  <c r="K19" i="10" s="1"/>
  <c r="AB6" i="5" l="1"/>
  <c r="AC6" i="5" s="1"/>
  <c r="J28" i="10" l="1"/>
  <c r="K28" i="10" s="1"/>
  <c r="J31" i="10"/>
  <c r="K31" i="10" s="1"/>
  <c r="J30" i="10"/>
  <c r="K30" i="10" s="1"/>
  <c r="J29" i="10"/>
  <c r="K29" i="10" s="1"/>
  <c r="E10" i="1" l="1"/>
  <c r="J4" i="10" l="1"/>
  <c r="K4" i="10" s="1"/>
  <c r="J13" i="10"/>
  <c r="K13" i="10" s="1"/>
  <c r="M13" i="10" s="1"/>
  <c r="J17" i="10"/>
  <c r="K17" i="10" s="1"/>
  <c r="J23" i="10"/>
  <c r="K23" i="10" s="1"/>
  <c r="J27" i="10" l="1"/>
  <c r="K27" i="10" s="1"/>
  <c r="I26" i="10" l="1"/>
  <c r="J25" i="10" l="1"/>
  <c r="K25" i="10" s="1"/>
  <c r="M25" i="10" s="1"/>
  <c r="J11" i="10" l="1"/>
  <c r="K11" i="10" s="1"/>
  <c r="M11" i="10" s="1"/>
  <c r="J21" i="10" l="1"/>
  <c r="K21" i="10" s="1"/>
  <c r="M21" i="10" s="1"/>
  <c r="J12" i="10"/>
  <c r="K12" i="10" s="1"/>
  <c r="M12" i="10" s="1"/>
  <c r="T1" i="10" l="1"/>
  <c r="J26" i="10" l="1"/>
  <c r="K26" i="10" s="1"/>
  <c r="J24" i="10"/>
  <c r="K24" i="10" s="1"/>
  <c r="M24" i="10" s="1"/>
  <c r="E9" i="1" l="1"/>
  <c r="AB5" i="5" l="1"/>
  <c r="AC5" i="5" s="1"/>
  <c r="J4" i="7" l="1"/>
  <c r="K4" i="7" s="1"/>
  <c r="J10" i="10" l="1"/>
  <c r="K10" i="10" s="1"/>
  <c r="E4" i="5" l="1"/>
  <c r="D4" i="5"/>
  <c r="J8" i="7" l="1"/>
  <c r="K8" i="7" s="1"/>
  <c r="J7" i="7" l="1"/>
  <c r="K7" i="7" s="1"/>
  <c r="J6" i="7"/>
  <c r="K6" i="7" s="1"/>
  <c r="J5" i="7"/>
  <c r="K5" i="7" s="1"/>
  <c r="J2" i="10" l="1"/>
  <c r="K2" i="10" s="1"/>
  <c r="J5" i="10" l="1"/>
  <c r="K5" i="10" s="1"/>
  <c r="J38" i="10" l="1"/>
  <c r="K38" i="10" s="1"/>
  <c r="M38" i="10" s="1"/>
  <c r="J37" i="10" l="1"/>
  <c r="K37" i="10" s="1"/>
  <c r="M37" i="10" s="1"/>
  <c r="J8" i="10" l="1"/>
  <c r="K8" i="10" s="1"/>
  <c r="J15" i="10" l="1"/>
  <c r="K15" i="10" s="1"/>
  <c r="J18" i="10" l="1"/>
  <c r="K18" i="10" s="1"/>
  <c r="J34" i="10" l="1"/>
  <c r="K34" i="10" s="1"/>
  <c r="M34" i="10" s="1"/>
  <c r="J3" i="7" l="1"/>
  <c r="K3" i="7" s="1"/>
  <c r="J2" i="7" l="1"/>
  <c r="K2" i="7" s="1"/>
  <c r="AB2" i="5" l="1"/>
  <c r="AC2" i="5" s="1"/>
  <c r="E5" i="1" l="1"/>
  <c r="E7" i="1"/>
  <c r="E2" i="1" l="1"/>
  <c r="I9" i="1" l="1"/>
  <c r="M15" i="1"/>
  <c r="AB4" i="5" l="1"/>
  <c r="AC4" i="5" s="1"/>
  <c r="J3" i="10" l="1"/>
  <c r="K3" i="10" s="1"/>
  <c r="D4" i="4" l="1"/>
  <c r="J16" i="10" l="1"/>
  <c r="K16" i="10" s="1"/>
  <c r="J14" i="10"/>
  <c r="K14" i="10" s="1"/>
  <c r="J9" i="10"/>
  <c r="K9" i="10" s="1"/>
  <c r="J6" i="10"/>
  <c r="K6" i="10" s="1"/>
  <c r="I8" i="1" l="1"/>
  <c r="AB3" i="5" l="1"/>
  <c r="AC3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0" i="1"/>
  <c r="M19" i="1" l="1"/>
  <c r="I11" i="1"/>
  <c r="M20" i="1" s="1"/>
  <c r="M21" i="1"/>
  <c r="M16" i="1" l="1"/>
  <c r="M14" i="1"/>
  <c r="M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2" authorId="0" shapeId="0" xr:uid="{B4F2DCFF-A86A-449B-A03B-4E6921813DD6}">
      <text>
        <r>
          <rPr>
            <sz val="12"/>
            <color indexed="81"/>
            <rFont val="Times New Roman"/>
            <family val="1"/>
          </rPr>
          <t>Courage +2</t>
        </r>
      </text>
    </comment>
    <comment ref="I3" authorId="0" shapeId="0" xr:uid="{0A715116-30B5-497C-8DD4-9566C65674D9}">
      <text>
        <r>
          <rPr>
            <sz val="12"/>
            <color indexed="81"/>
            <rFont val="Times New Roman"/>
            <family val="1"/>
          </rPr>
          <t xml:space="preserve">Courage +2
</t>
        </r>
        <r>
          <rPr>
            <i/>
            <sz val="12"/>
            <color indexed="81"/>
            <rFont val="Times New Roman"/>
            <family val="1"/>
          </rPr>
          <t>Haste +1
Bane -1</t>
        </r>
      </text>
    </comment>
    <comment ref="I4" authorId="0" shapeId="0" xr:uid="{DA58319B-B48E-4583-AF32-04E03960588F}">
      <text>
        <r>
          <rPr>
            <sz val="12"/>
            <color indexed="81"/>
            <rFont val="Times New Roman"/>
            <family val="1"/>
          </rPr>
          <t xml:space="preserve">Courage +2
</t>
        </r>
        <r>
          <rPr>
            <i/>
            <sz val="12"/>
            <color indexed="81"/>
            <rFont val="Times New Roman"/>
            <family val="1"/>
          </rPr>
          <t>Haste +1
Bane -1</t>
        </r>
      </text>
    </comment>
    <comment ref="I5" authorId="0" shapeId="0" xr:uid="{830D5E0F-44F1-4871-AC3E-12567FD61043}">
      <text>
        <r>
          <rPr>
            <sz val="12"/>
            <color indexed="81"/>
            <rFont val="Times New Roman"/>
            <family val="1"/>
          </rPr>
          <t>Courage +2</t>
        </r>
      </text>
    </comment>
    <comment ref="I6" authorId="0" shapeId="0" xr:uid="{57BF30DC-2F21-4059-BE13-C25392B4E25F}">
      <text>
        <r>
          <rPr>
            <sz val="12"/>
            <color indexed="81"/>
            <rFont val="Times New Roman"/>
            <family val="1"/>
          </rPr>
          <t>Courage +2</t>
        </r>
      </text>
    </comment>
    <comment ref="I7" authorId="0" shapeId="0" xr:uid="{5027A539-70E2-420E-BC71-6FFEB8755DE7}">
      <text>
        <r>
          <rPr>
            <sz val="12"/>
            <color indexed="81"/>
            <rFont val="Times New Roman"/>
            <family val="1"/>
          </rPr>
          <t>Courage +2</t>
        </r>
      </text>
    </comment>
    <comment ref="I8" authorId="0" shapeId="0" xr:uid="{A775B293-B6CE-450E-8D05-72BA1B9AD715}">
      <text>
        <r>
          <rPr>
            <sz val="12"/>
            <color indexed="81"/>
            <rFont val="Times New Roman"/>
            <family val="1"/>
          </rPr>
          <t>Courage +2</t>
        </r>
      </text>
    </comment>
    <comment ref="I9" authorId="0" shapeId="0" xr:uid="{E7A6EE39-BD41-4797-8207-587626E22B0A}">
      <text>
        <r>
          <rPr>
            <sz val="12"/>
            <color indexed="81"/>
            <rFont val="Times New Roman"/>
            <family val="1"/>
          </rPr>
          <t>Courage +2</t>
        </r>
      </text>
    </comment>
    <comment ref="I10" authorId="0" shapeId="0" xr:uid="{5F23D340-7D57-47A8-B2BF-699871DAC7B5}">
      <text>
        <r>
          <rPr>
            <sz val="12"/>
            <color indexed="81"/>
            <rFont val="Times New Roman"/>
            <family val="1"/>
          </rPr>
          <t>Courage +2</t>
        </r>
      </text>
    </comment>
    <comment ref="I11" authorId="0" shapeId="0" xr:uid="{8213595F-E92F-44ED-858F-02814E2948F6}">
      <text>
        <r>
          <rPr>
            <sz val="12"/>
            <color indexed="81"/>
            <rFont val="Times New Roman"/>
            <family val="1"/>
          </rPr>
          <t>Courage +2
Haste +1</t>
        </r>
      </text>
    </comment>
    <comment ref="I12" authorId="0" shapeId="0" xr:uid="{B5CE5856-A9F0-4FDE-A042-9C9BCE27E8D1}">
      <text>
        <r>
          <rPr>
            <sz val="12"/>
            <color indexed="81"/>
            <rFont val="Times New Roman"/>
            <family val="1"/>
          </rPr>
          <t>Courage +2
Haste +1</t>
        </r>
      </text>
    </comment>
    <comment ref="I13" authorId="0" shapeId="0" xr:uid="{4A085E99-A7C0-4FCA-B8BC-9136F19E1C5B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14" authorId="0" shapeId="0" xr:uid="{95DB5215-1293-48EE-BDB4-35ACF83ED302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15" authorId="0" shapeId="0" xr:uid="{03C8E40B-73F5-417B-B792-0FC09B4C0432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16" authorId="0" shapeId="0" xr:uid="{0733E9BE-CA74-49BA-9BD3-37E4E751604F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17" authorId="0" shapeId="0" xr:uid="{5CC4AF46-4CF6-48D4-8425-C9E5DA98CACA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18" authorId="0" shapeId="0" xr:uid="{AE38837C-7AED-4701-97FA-B137CE432640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19" authorId="0" shapeId="0" xr:uid="{E9AB4D1C-D01E-4E97-B8A9-E0C42D9C35EA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20" authorId="0" shapeId="0" xr:uid="{B3E6CB0D-17CF-4008-A2B5-3197E96C2FCA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21" authorId="0" shapeId="0" xr:uid="{B7D4BCC5-9CCA-45BF-A58B-1D0E1D7B70A0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22" authorId="0" shapeId="0" xr:uid="{99F25A33-97AD-403C-BF9B-ADBBB3FE0B90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23" authorId="0" shapeId="0" xr:uid="{00BA1C42-3658-4A2C-BF75-23DECC4F124B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24" authorId="0" shapeId="0" xr:uid="{6F389118-E84D-45A2-ADA3-AF5366A4A6C3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25" authorId="0" shapeId="0" xr:uid="{6AF754F5-C38D-4A47-9B6E-B90A4BCC0710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D26" authorId="0" shapeId="0" xr:uid="{FA6E40D9-1348-4D51-B221-9CAE7A2AAC29}">
      <text>
        <r>
          <rPr>
            <i/>
            <sz val="12"/>
            <color indexed="81"/>
            <rFont val="Times New Roman"/>
            <family val="1"/>
          </rPr>
          <t>Weapon Finesse</t>
        </r>
      </text>
    </comment>
    <comment ref="D28" authorId="0" shapeId="0" xr:uid="{0E9054D4-A31D-45A0-82E8-E93E929AF67E}">
      <text>
        <r>
          <rPr>
            <i/>
            <sz val="12"/>
            <color indexed="81"/>
            <rFont val="Times New Roman"/>
            <family val="1"/>
          </rPr>
          <t>Weapon Finesse</t>
        </r>
      </text>
    </comment>
    <comment ref="I31" authorId="0" shapeId="0" xr:uid="{F0631F9A-925B-468B-A6FD-C395E9A25260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I33" authorId="0" shapeId="0" xr:uid="{EC908E4D-7C8A-4635-9E02-82AE79BE3D01}">
      <text>
        <r>
          <rPr>
            <sz val="12"/>
            <color indexed="81"/>
            <rFont val="Times New Roman"/>
            <family val="1"/>
          </rPr>
          <t>Aura of Menace -2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5" authorId="0" shapeId="0" xr:uid="{BCFA072D-60E0-4C54-9AB9-05732F8B5C49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6" authorId="0" shapeId="0" xr:uid="{713F15E9-8702-4F52-AD1B-44DCA204CB28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7" authorId="0" shapeId="0" xr:uid="{173CE546-5450-4ADE-AD5C-9867CB906E91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8" authorId="0" shapeId="0" xr:uid="{A442BE6E-E458-4B53-AF47-9F9CA6BF285E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9" authorId="0" shapeId="0" xr:uid="{FDE30340-B742-48AC-A9B1-749A75DB55B3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10" authorId="0" shapeId="0" xr:uid="{F70EB033-4F11-4FBF-98DF-7550A3AC0578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13" authorId="0" shapeId="0" xr:uid="{471A49AB-8727-4C98-B5EA-F94BB0B819E9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14" authorId="0" shapeId="0" xr:uid="{2FCF2379-D05A-4283-904D-5993827E1364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15" authorId="0" shapeId="0" xr:uid="{4F6A88C2-B77E-45B2-8FDC-D2D24C20BD9A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16" authorId="0" shapeId="0" xr:uid="{18CBF5D0-96AA-4C28-A15F-AF62C3D28447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17" authorId="0" shapeId="0" xr:uid="{F46304AD-03DC-4E45-B95E-47C8491FB42D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21" authorId="0" shapeId="0" xr:uid="{CB16A837-81C9-4E87-902A-01AD8CAF7F97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22" authorId="0" shapeId="0" xr:uid="{FD39D59F-71A4-4057-9A8C-DFC0163C2C7C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23" authorId="0" shapeId="0" xr:uid="{7A2D8CBF-2EE0-4226-8AE3-186E57298EC4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30" authorId="0" shapeId="0" xr:uid="{791AFEA4-EF71-4D2B-9BE0-486E88A64B47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31" authorId="0" shapeId="0" xr:uid="{D5D4AADF-AB14-45BD-AFEC-B2A2DB64FC98}">
      <text>
        <r>
          <rPr>
            <sz val="12"/>
            <color indexed="81"/>
            <rFont val="Times New Roman"/>
            <family val="1"/>
          </rPr>
          <t>Aura of Menace -2</t>
        </r>
      </text>
    </comment>
    <comment ref="C32" authorId="0" shapeId="0" xr:uid="{17B8921B-6E48-45C3-AF82-B3B0DF4B3225}">
      <text>
        <r>
          <rPr>
            <sz val="12"/>
            <color indexed="81"/>
            <rFont val="Times New Roman"/>
            <family val="1"/>
          </rPr>
          <t>Aura of Menace -2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C2854E52-3D5C-4E91-99AD-6458940EB41E}">
      <text>
        <r>
          <rPr>
            <i/>
            <sz val="12"/>
            <color indexed="81"/>
            <rFont val="Times New Roman"/>
            <family val="1"/>
          </rPr>
          <t>Uncanny Dodge
mage armor +4</t>
        </r>
      </text>
    </comment>
    <comment ref="E4" authorId="0" shapeId="0" xr:uid="{68F493C2-F977-4C75-8850-EBEDC4EDCB5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5" authorId="0" shapeId="0" xr:uid="{438DD5EB-2EAF-41C0-93A3-A561DB394C3D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E5" authorId="0" shapeId="0" xr:uid="{B79AC26F-424E-4003-863D-A4E8CF402D56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D6" authorId="0" shapeId="0" xr:uid="{AE5E1C4A-83C9-498A-9189-5AFEA486876E}">
      <text>
        <r>
          <rPr>
            <i/>
            <sz val="12"/>
            <color indexed="81"/>
            <rFont val="Times New Roman"/>
            <family val="1"/>
          </rPr>
          <t>Uncanny Dodge
mage armor +4</t>
        </r>
      </text>
    </comment>
    <comment ref="C14" authorId="0" shapeId="0" xr:uid="{D714B0E8-1AB6-4454-8666-27B5A8E2FC24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14" authorId="0" shapeId="0" xr:uid="{D739EB2A-E707-4612-BCE9-8E551D108895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14" authorId="0" shapeId="0" xr:uid="{484E393E-42BF-4F64-8978-F66A321F886B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15" authorId="0" shapeId="0" xr:uid="{A39C73D7-A797-4CCF-8902-B38F9EF5CC54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15" authorId="0" shapeId="0" xr:uid="{9FAE43BD-0F87-420E-98C7-85956D32AFF6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15" authorId="0" shapeId="0" xr:uid="{7B204121-5E5E-40C9-A46C-EB7D9EDD2644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16" authorId="0" shapeId="0" xr:uid="{9C4F8BEB-61D2-4C88-BE35-252B46A91C0A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16" authorId="0" shapeId="0" xr:uid="{AA37CEB1-E179-4783-81B0-466A2C0BF088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16" authorId="0" shapeId="0" xr:uid="{90D3A674-C759-4A45-AE99-5CED7D851615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17" authorId="0" shapeId="0" xr:uid="{5B9D0B31-4B12-4C5A-B49C-FF6F98AE292B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17" authorId="0" shapeId="0" xr:uid="{AF6526BB-4A92-45FD-A1C9-E6308F88E220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17" authorId="0" shapeId="0" xr:uid="{7B96727C-7E1A-4F02-B29C-A3489CC2EA56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18" authorId="0" shapeId="0" xr:uid="{1687C470-0484-4138-9574-6F0D8B017B5B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18" authorId="0" shapeId="0" xr:uid="{FE8DE593-928B-42D9-AAFF-A599C3BAADC6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18" authorId="0" shapeId="0" xr:uid="{718DE171-CD59-4D6F-BE47-081A5FEDDF8F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19" authorId="0" shapeId="0" xr:uid="{9A5195DD-C49A-495E-AD3C-6803ADC9A638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19" authorId="0" shapeId="0" xr:uid="{99599C59-7A37-4A86-A040-81704F672085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19" authorId="0" shapeId="0" xr:uid="{A5362721-1116-4C7A-A759-212666F3FB87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20" authorId="0" shapeId="0" xr:uid="{276C9D9B-8FDA-4C21-8ACF-CBB7599543C9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20" authorId="0" shapeId="0" xr:uid="{831AFA74-F109-40FA-889A-B5512DF9AF9E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20" authorId="0" shapeId="0" xr:uid="{176D2EE5-3023-4795-84AB-15F166E751D2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21" authorId="0" shapeId="0" xr:uid="{E951062C-0B62-457E-9EBE-4FD47CD55A9D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21" authorId="0" shapeId="0" xr:uid="{A62AC820-B6BF-489D-9F0C-D23D6165DB47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21" authorId="0" shapeId="0" xr:uid="{0377C4EB-5957-44A8-B5E8-2B22EFF86E7C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22" authorId="0" shapeId="0" xr:uid="{1C287EA2-076E-4835-9CD9-169DAFD314CF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22" authorId="0" shapeId="0" xr:uid="{E10A632D-ECB6-41CA-985B-734498FB2CE2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22" authorId="0" shapeId="0" xr:uid="{E90DA008-DE9F-40F0-B5C3-BCD9D76F4F46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23" authorId="0" shapeId="0" xr:uid="{8FD915E3-25E3-488F-9B7E-16AA0DF7F1B2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23" authorId="0" shapeId="0" xr:uid="{00D8BA22-AD76-422A-BFDA-D66FE83615F9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23" authorId="0" shapeId="0" xr:uid="{2206FD2D-E4A6-4537-B798-B84C9E8AF581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24" authorId="0" shapeId="0" xr:uid="{6757632F-F0AE-4816-A94D-13A9926E02AE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24" authorId="0" shapeId="0" xr:uid="{85E41671-D654-48C3-BE0D-60B4CF8A8CAD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24" authorId="0" shapeId="0" xr:uid="{E36C055B-69FA-4FEB-9B7F-8545F8A69F5D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25" authorId="0" shapeId="0" xr:uid="{534C4061-EE72-493C-8A22-9EB37653D96F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25" authorId="0" shapeId="0" xr:uid="{F97FD799-7E45-401B-A6F2-5B62213DF7DE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25" authorId="0" shapeId="0" xr:uid="{E7535A09-FE1A-4AD1-827D-7EB8B8D4CF1C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26" authorId="0" shapeId="0" xr:uid="{F884338E-963E-4E7F-9F4A-6E142124B940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26" authorId="0" shapeId="0" xr:uid="{A3CC8E67-BE52-4063-A73C-49DF5C230548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26" authorId="0" shapeId="0" xr:uid="{B82826FF-A70B-45AF-88C1-775AAA9FA4EC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27" authorId="0" shapeId="0" xr:uid="{B4E25BA8-BAA3-454F-B2C7-936C0C3821ED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27" authorId="0" shapeId="0" xr:uid="{420E3353-74E7-4221-8B01-7BAF4F5B540F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27" authorId="0" shapeId="0" xr:uid="{FEC5DAFA-E20E-405B-963A-DA34B42B0981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28" authorId="0" shapeId="0" xr:uid="{78DC32D2-6F6A-4E36-A808-ADAB662D7520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28" authorId="0" shapeId="0" xr:uid="{B30A404A-AE37-4C9B-BC58-D427F3375110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28" authorId="0" shapeId="0" xr:uid="{6585CEA4-B162-45BA-8897-39A01F7B8707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30" authorId="0" shapeId="0" xr:uid="{FAC29F26-561C-4DD7-B2CA-38CC49F19652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30" authorId="0" shapeId="0" xr:uid="{06BC06A3-70CB-4C40-8A09-8E8F384356E2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30" authorId="0" shapeId="0" xr:uid="{2DA6DCE1-37A6-4283-882F-EC5371C4A390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33" authorId="0" shapeId="0" xr:uid="{69D0BF9B-DB22-4E2A-9E34-7481F00E2EBF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33" authorId="0" shapeId="0" xr:uid="{78FF8AA4-4EA8-4424-B569-2D363049DF5D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33" authorId="0" shapeId="0" xr:uid="{FCC1D223-815F-4EBF-A553-0F1B7D3A99C6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34" authorId="0" shapeId="0" xr:uid="{5381856E-B7FC-46DC-8932-9AD3B163D692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34" authorId="0" shapeId="0" xr:uid="{60092758-C3D5-420E-81FA-57CF7A381D35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34" authorId="0" shapeId="0" xr:uid="{BBB2CE50-E533-4A7E-9F20-D744595BB88F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35" authorId="0" shapeId="0" xr:uid="{FBF5E807-8402-47B7-9A38-864F216EA405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35" authorId="0" shapeId="0" xr:uid="{5DFDF057-38EB-408F-B76A-D14B90844530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35" authorId="0" shapeId="0" xr:uid="{BA6F16D3-DF0E-4937-9B02-9A45337156BF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36" authorId="0" shapeId="0" xr:uid="{D81AB8D2-C39D-4692-BF70-14B1E9A86AC6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D36" authorId="0" shapeId="0" xr:uid="{52A4E09F-0B9A-40C8-9E20-6782B28AA9B7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36" authorId="0" shapeId="0" xr:uid="{BFA9B693-8BD3-4C35-9EA3-AC7BE6D09532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</commentList>
</comments>
</file>

<file path=xl/sharedStrings.xml><?xml version="1.0" encoding="utf-8"?>
<sst xmlns="http://schemas.openxmlformats.org/spreadsheetml/2006/main" count="817" uniqueCount="251">
  <si>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</si>
  <si>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</si>
  <si>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</si>
  <si>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</si>
  <si>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</si>
  <si>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</si>
  <si>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</si>
  <si>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</si>
  <si>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</si>
  <si>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</si>
  <si>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</si>
  <si>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</si>
  <si>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</si>
  <si>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</si>
  <si>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</si>
  <si>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</si>
  <si>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</si>
  <si>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</si>
  <si>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</si>
  <si>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</si>
  <si>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</si>
  <si>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</si>
  <si>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</si>
  <si>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</si>
  <si>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</si>
  <si>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</si>
  <si>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</si>
  <si>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</si>
  <si>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</si>
  <si>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</si>
  <si>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</si>
  <si>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</si>
  <si>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</si>
  <si>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</si>
  <si>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</si>
  <si>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</si>
  <si>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</si>
  <si>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</si>
  <si>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</si>
  <si>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</si>
  <si>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</si>
  <si>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</si>
  <si>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</si>
  <si>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</si>
  <si>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</si>
  <si>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</si>
  <si>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</si>
  <si>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</si>
  <si>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</si>
  <si>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</si>
  <si>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</si>
  <si>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</si>
  <si>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</si>
  <si>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</si>
  <si>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</si>
  <si>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</si>
  <si>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</si>
  <si>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</si>
  <si>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</si>
  <si>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</si>
  <si>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</si>
  <si>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</si>
  <si>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</si>
  <si>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</si>
  <si>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</si>
  <si>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</si>
  <si>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</si>
  <si>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</si>
  <si>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</si>
  <si>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</si>
  <si>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</si>
  <si>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</si>
  <si>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</si>
  <si>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</si>
  <si>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</si>
  <si>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</si>
  <si>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</si>
  <si>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</si>
  <si>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</si>
  <si>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</si>
  <si>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</si>
  <si>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</si>
  <si>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</si>
  <si>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</si>
  <si>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</si>
  <si>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</si>
  <si>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</si>
  <si>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</si>
  <si>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</si>
  <si>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</si>
  <si>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</si>
  <si>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</si>
  <si>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</si>
  <si>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</si>
  <si>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</si>
  <si>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</si>
  <si>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</si>
  <si>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</si>
  <si>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</si>
  <si>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</si>
  <si>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</si>
  <si>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Barkley</t>
  </si>
  <si>
    <t>Elsabet</t>
  </si>
  <si>
    <t>Saradette</t>
  </si>
  <si>
    <t>Hound Archon</t>
  </si>
  <si>
    <t>Protection from Evil</t>
  </si>
  <si>
    <t>Check</t>
  </si>
  <si>
    <t>Charisma</t>
  </si>
  <si>
    <t>Aid</t>
  </si>
  <si>
    <t>Dancing Lights</t>
  </si>
  <si>
    <t>R10</t>
  </si>
  <si>
    <t>Party</t>
  </si>
  <si>
    <t>Bull’s Strength</t>
  </si>
  <si>
    <t>/+1</t>
  </si>
  <si>
    <t>Mage Armor</t>
  </si>
  <si>
    <t>Detect Magic</t>
  </si>
  <si>
    <t>Delayed Damage</t>
  </si>
  <si>
    <t>Strength</t>
  </si>
  <si>
    <t>Luran</t>
  </si>
  <si>
    <t>Rogue / Illusionist / Artificer</t>
  </si>
  <si>
    <t>Time @ Round 1</t>
  </si>
  <si>
    <t>Current Time</t>
  </si>
  <si>
    <t>Grease</t>
  </si>
  <si>
    <t>Pyrotechnics</t>
  </si>
  <si>
    <t>Solstice</t>
  </si>
  <si>
    <t>30’/10’</t>
  </si>
  <si>
    <t>Musteval / Rogue</t>
  </si>
  <si>
    <t xml:space="preserve">Bewildering Visions </t>
  </si>
  <si>
    <t>Opposed Intimidate</t>
  </si>
  <si>
    <t>Concentration</t>
  </si>
  <si>
    <t>40’</t>
  </si>
  <si>
    <t>Favored Soul / Crusader / Warlock</t>
  </si>
  <si>
    <t>Bard / Lyric Thaumaturge</t>
  </si>
  <si>
    <t>Spot</t>
  </si>
  <si>
    <t>Sense Motive</t>
  </si>
  <si>
    <t>Charm Monster</t>
  </si>
  <si>
    <t>Message</t>
  </si>
  <si>
    <t>Wagoner</t>
  </si>
  <si>
    <t>Grapple</t>
  </si>
  <si>
    <t>MW Club</t>
  </si>
  <si>
    <t>MW Short Sword</t>
  </si>
  <si>
    <t>MW Sap</t>
  </si>
  <si>
    <t>Baronial Guard</t>
  </si>
  <si>
    <t>Baronial Guards</t>
  </si>
  <si>
    <t>Infantry/Lieutenants</t>
  </si>
  <si>
    <t>1d6+3</t>
  </si>
  <si>
    <t>1d3+3 nl</t>
  </si>
  <si>
    <t>Prefect</t>
  </si>
  <si>
    <t>Prefect’s Guard</t>
  </si>
  <si>
    <t>Prefect’s Guards</t>
  </si>
  <si>
    <t>Bratislava</t>
  </si>
  <si>
    <t>MW Dagger</t>
  </si>
  <si>
    <t>1d8</t>
  </si>
  <si>
    <t>MW Light Crossbow</t>
  </si>
  <si>
    <t>Prefect’s Guard 1</t>
  </si>
  <si>
    <t>Prefect’s Guard 2</t>
  </si>
  <si>
    <t>Sanctuary</t>
  </si>
  <si>
    <t>Magic Circle against Evil</t>
  </si>
  <si>
    <t>Briar Web</t>
  </si>
  <si>
    <t>Aristocrat (3) Cleric (5)</t>
  </si>
  <si>
    <t>Wereserpent (3) Cleric (5)</t>
  </si>
  <si>
    <t>Prefect Almódovar</t>
  </si>
  <si>
    <t>Prefect Garter-Kinder</t>
  </si>
  <si>
    <t>Prefecct Almódovar</t>
  </si>
  <si>
    <t>Prefecct Garter-Kinder</t>
  </si>
  <si>
    <t>silver</t>
  </si>
  <si>
    <t>Prefect’s Guard 3</t>
  </si>
  <si>
    <t>Prefect’s Guard 5</t>
  </si>
  <si>
    <t>Prefect’s Guard 6</t>
  </si>
  <si>
    <t>Baronial Guard 1</t>
  </si>
  <si>
    <t>Baronial Guard 2</t>
  </si>
  <si>
    <t>Baronial Guard 3</t>
  </si>
  <si>
    <t>Baronial Guard 4</t>
  </si>
  <si>
    <t>Baronial Guard 5</t>
  </si>
  <si>
    <t>Sergeant Pepper</t>
  </si>
  <si>
    <t>MW Dagger, Thrown</t>
  </si>
  <si>
    <t>Prefect A</t>
  </si>
  <si>
    <t>Colonel-Priestess Bratislava</t>
  </si>
  <si>
    <t>Fighter (1) / Cleric of Ilmater (5)</t>
  </si>
  <si>
    <t>Prefect’s Guard 7</t>
  </si>
  <si>
    <t>Prefect’s Guard 8</t>
  </si>
  <si>
    <t>Baronial Faction</t>
  </si>
  <si>
    <t>Sgt. Pepper</t>
  </si>
  <si>
    <t>Shield Other</t>
  </si>
  <si>
    <t>Venomous Staff</t>
  </si>
  <si>
    <t>Hand Crossbow of Biting</t>
  </si>
  <si>
    <t>Fort DC 16, 1d6 Con/1d6 Con</t>
  </si>
  <si>
    <t>Fort DC 14, 1d4 Str/1d4 Str</t>
  </si>
  <si>
    <t>Continual Flame</t>
  </si>
  <si>
    <t>Zhang-Yasria</t>
  </si>
  <si>
    <r>
      <t>Solstice</t>
    </r>
    <r>
      <rPr>
        <b/>
        <vertAlign val="superscript"/>
        <sz val="12"/>
        <color theme="1"/>
        <rFont val="Times New Roman"/>
        <family val="1"/>
      </rPr>
      <t>PfE</t>
    </r>
  </si>
  <si>
    <t>Prefect’s Guard 9</t>
  </si>
  <si>
    <t>Prefect’s Guard 10</t>
  </si>
  <si>
    <t>Prefect’s Guard 11</t>
  </si>
  <si>
    <t>Prefect’s Guard 12 (S)</t>
  </si>
  <si>
    <t>Diplomacy</t>
  </si>
  <si>
    <t>Ranged Touch Attack</t>
  </si>
  <si>
    <t>varies</t>
  </si>
  <si>
    <t>1d3+3</t>
  </si>
  <si>
    <t>Prefect G</t>
  </si>
  <si>
    <t>Hold Person</t>
  </si>
  <si>
    <t>Move Silently</t>
  </si>
  <si>
    <t>Listen</t>
  </si>
  <si>
    <t>Hide</t>
  </si>
  <si>
    <t>MW Pike (Halberd, piercing)</t>
  </si>
  <si>
    <t>1d10+4</t>
  </si>
  <si>
    <t>Imp</t>
  </si>
  <si>
    <t>Ostor the Imp</t>
  </si>
  <si>
    <t>R5</t>
  </si>
  <si>
    <t>silver/good</t>
  </si>
  <si>
    <t>Prefect’s Guard 4 (S)</t>
  </si>
  <si>
    <t>Prefect’s Confidante</t>
  </si>
  <si>
    <t>1d6+2</t>
  </si>
  <si>
    <t>Xenar</t>
  </si>
  <si>
    <t>Wererat Lord</t>
  </si>
  <si>
    <t>Phylac</t>
  </si>
  <si>
    <t>Bite</t>
  </si>
  <si>
    <t>1d4+1+Dis</t>
  </si>
  <si>
    <t>Sneak Attack +2d6</t>
  </si>
  <si>
    <t>Touch</t>
  </si>
  <si>
    <t>Ranged Touch</t>
  </si>
  <si>
    <t>MW Hand Crossbow</t>
  </si>
  <si>
    <t>1d3</t>
  </si>
  <si>
    <t>Falchion +2, 1st Attack</t>
  </si>
  <si>
    <t>Falchion +2, 2nd Attack</t>
  </si>
  <si>
    <t>2d6+2+3</t>
  </si>
  <si>
    <t>Dagger +1</t>
  </si>
  <si>
    <t>1d4+1+1</t>
  </si>
  <si>
    <t>Tiefling Fighter</t>
  </si>
  <si>
    <t>Wererat Rogue Aristocrat</t>
  </si>
  <si>
    <t>Tiefling Aristocrat Rogue</t>
  </si>
  <si>
    <t>Keen Edge</t>
  </si>
  <si>
    <t>Haste</t>
  </si>
  <si>
    <t>Bishop Jericho</t>
  </si>
  <si>
    <t>Longsword +1</t>
  </si>
  <si>
    <t>1d8+1</t>
  </si>
  <si>
    <t>Guidance</t>
  </si>
  <si>
    <t>Resurgence</t>
  </si>
  <si>
    <t>Baron</t>
  </si>
  <si>
    <t>Father d’Ethic</t>
  </si>
  <si>
    <t>Prefect Groshke</t>
  </si>
  <si>
    <t>Stepmother Virami’in</t>
  </si>
  <si>
    <t>Curse of Ill Fortune</t>
  </si>
  <si>
    <t>Wereserpent (3) Aristocrat (5)</t>
  </si>
  <si>
    <t>Result</t>
  </si>
  <si>
    <t>Venomous Morningstar</t>
  </si>
  <si>
    <t>1d6+1+Poison</t>
  </si>
  <si>
    <t>1d8+1+Poison</t>
  </si>
  <si>
    <t>Silver Kukri</t>
  </si>
  <si>
    <t>1d4+3</t>
  </si>
  <si>
    <t>Invisibility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</si>
</sst>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sz val="12"/>
      <color rgb="FFFF0000"/>
      <name val="Times New Roman"/>
      <family val="2"/>
    </font>
    <font>
      <sz val="12"/>
      <color indexed="81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00FF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0.499984740745262"/>
        <bgColor indexed="64"/>
      </patternFill>
    </fill>
  </fills>
  <borders count="6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7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5" fillId="28" borderId="50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0" fillId="13" borderId="54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8" borderId="59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12" fillId="9" borderId="59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 wrapText="1"/>
    </xf>
    <xf numFmtId="1" fontId="5" fillId="24" borderId="62" xfId="0" applyNumberFormat="1" applyFont="1" applyFill="1" applyBorder="1" applyAlignment="1">
      <alignment horizontal="center" vertical="center"/>
    </xf>
    <xf numFmtId="1" fontId="5" fillId="24" borderId="63" xfId="0" applyNumberFormat="1" applyFont="1" applyFill="1" applyBorder="1" applyAlignment="1">
      <alignment horizontal="center" vertical="center"/>
    </xf>
    <xf numFmtId="0" fontId="15" fillId="29" borderId="50" xfId="0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30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31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7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15" fillId="8" borderId="5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25" fillId="19" borderId="25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15" fillId="32" borderId="25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3" fillId="7" borderId="67" xfId="0" applyFont="1" applyFill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21" fillId="26" borderId="67" xfId="0" applyFont="1" applyFill="1" applyBorder="1" applyAlignment="1">
      <alignment horizontal="center" vertical="center"/>
    </xf>
    <xf numFmtId="0" fontId="7" fillId="5" borderId="67" xfId="0" applyFont="1" applyFill="1" applyBorder="1" applyAlignment="1">
      <alignment horizontal="center" vertical="center"/>
    </xf>
    <xf numFmtId="0" fontId="0" fillId="26" borderId="67" xfId="0" applyFill="1" applyBorder="1" applyAlignment="1">
      <alignment horizontal="center" vertical="center"/>
    </xf>
    <xf numFmtId="0" fontId="0" fillId="25" borderId="67" xfId="0" applyFill="1" applyBorder="1" applyAlignment="1">
      <alignment horizontal="center" vertical="center"/>
    </xf>
    <xf numFmtId="0" fontId="0" fillId="6" borderId="67" xfId="0" applyFill="1" applyBorder="1" applyAlignment="1">
      <alignment horizontal="center" vertical="center"/>
    </xf>
    <xf numFmtId="0" fontId="12" fillId="9" borderId="67" xfId="0" applyFont="1" applyFill="1" applyBorder="1" applyAlignment="1">
      <alignment horizontal="center" vertical="center"/>
    </xf>
    <xf numFmtId="0" fontId="0" fillId="7" borderId="67" xfId="0" applyFill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11" fillId="18" borderId="8" xfId="0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/>
    </xf>
    <xf numFmtId="0" fontId="0" fillId="2" borderId="18" xfId="0" quotePrefix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1" fillId="7" borderId="8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1" fillId="26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9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0000FF"/>
      <color rgb="FF00FFFF"/>
      <color rgb="FFFF00FF"/>
      <color rgb="FF0033CC"/>
      <color rgb="FFFF5050"/>
      <color rgb="FFFF0000"/>
      <color rgb="FF00CCFF"/>
      <color rgb="FF99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13</c:v>
                </c:pt>
                <c:pt idx="4">
                  <c:v>10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15</c:v>
                </c:pt>
                <c:pt idx="3">
                  <c:v>8</c:v>
                </c:pt>
                <c:pt idx="4">
                  <c:v>19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10</c:v>
                </c:pt>
                <c:pt idx="3">
                  <c:v>15</c:v>
                </c:pt>
                <c:pt idx="4">
                  <c:v>27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13</c:v>
                </c:pt>
                <c:pt idx="3">
                  <c:v>20</c:v>
                </c:pt>
                <c:pt idx="4">
                  <c:v>23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31</c:v>
                </c:pt>
                <c:pt idx="2">
                  <c:v>29</c:v>
                </c:pt>
                <c:pt idx="3">
                  <c:v>29</c:v>
                </c:pt>
                <c:pt idx="4">
                  <c:v>55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13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11</c:v>
                </c:pt>
                <c:pt idx="3">
                  <c:v>8</c:v>
                </c:pt>
                <c:pt idx="4">
                  <c:v>15</c:v>
                </c:pt>
                <c:pt idx="5">
                  <c:v>20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19</c:v>
                </c:pt>
                <c:pt idx="4">
                  <c:v>27</c:v>
                </c:pt>
                <c:pt idx="5">
                  <c:v>23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19</c:v>
                </c:pt>
                <c:pt idx="2">
                  <c:v>22</c:v>
                </c:pt>
                <c:pt idx="3">
                  <c:v>26</c:v>
                </c:pt>
                <c:pt idx="4">
                  <c:v>44</c:v>
                </c:pt>
                <c:pt idx="5">
                  <c:v>34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13</c:v>
                </c:pt>
                <c:pt idx="4">
                  <c:v>10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15</c:v>
                </c:pt>
                <c:pt idx="3">
                  <c:v>8</c:v>
                </c:pt>
                <c:pt idx="4">
                  <c:v>19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10</c:v>
                </c:pt>
                <c:pt idx="3">
                  <c:v>15</c:v>
                </c:pt>
                <c:pt idx="4">
                  <c:v>27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13</c:v>
                </c:pt>
                <c:pt idx="3">
                  <c:v>20</c:v>
                </c:pt>
                <c:pt idx="4">
                  <c:v>23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31</c:v>
                </c:pt>
                <c:pt idx="2">
                  <c:v>29</c:v>
                </c:pt>
                <c:pt idx="3">
                  <c:v>29</c:v>
                </c:pt>
                <c:pt idx="4">
                  <c:v>55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</xdr:colOff>
      <xdr:row>3</xdr:row>
      <xdr:rowOff>0</xdr:rowOff>
    </xdr:from>
    <xdr:to>
      <xdr:col>21</xdr:col>
      <xdr:colOff>662595</xdr:colOff>
      <xdr:row>22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7D0569-100B-4507-9D56-7304FB0C2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1141" y="830580"/>
          <a:ext cx="4945034" cy="4122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93344</xdr:colOff>
      <xdr:row>0</xdr:row>
      <xdr:rowOff>74295</xdr:rowOff>
    </xdr:from>
    <xdr:to>
      <xdr:col>15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showGridLines="0" tabSelected="1" zoomScaleNormal="100" workbookViewId="0"/>
  </sheetViews>
  <sheetFormatPr defaultRowHeight="15.6" x14ac:dyDescent="0.3"/>
  <cols>
    <col min="1" max="1" width="18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6.8984375" style="48" bestFit="1" customWidth="1"/>
    <col min="7" max="7" width="3" style="43" customWidth="1"/>
    <col min="8" max="8" width="14.09765625" style="43" bestFit="1" customWidth="1"/>
    <col min="9" max="9" width="4.8984375" style="43" bestFit="1" customWidth="1"/>
    <col min="10" max="10" width="29.19921875" style="43" bestFit="1" customWidth="1"/>
    <col min="11" max="11" width="3" style="43" customWidth="1"/>
    <col min="12" max="12" width="24" style="43" bestFit="1" customWidth="1"/>
    <col min="13" max="13" width="4.69921875" style="43" bestFit="1" customWidth="1"/>
    <col min="14" max="14" width="27.5" style="43" bestFit="1" customWidth="1"/>
    <col min="15" max="16384" width="8.796875" style="43"/>
  </cols>
  <sheetData>
    <row r="1" spans="1:14" s="38" customFormat="1" ht="31.8" thickBot="1" x14ac:dyDescent="0.35">
      <c r="A1" s="215" t="s">
        <v>0</v>
      </c>
      <c r="B1" s="215" t="s">
        <v>1</v>
      </c>
      <c r="C1" s="215" t="s">
        <v>2</v>
      </c>
      <c r="D1" s="216" t="s">
        <v>3</v>
      </c>
      <c r="E1" s="37" t="s">
        <v>4</v>
      </c>
      <c r="F1" s="215" t="s">
        <v>5</v>
      </c>
      <c r="H1" s="39" t="s">
        <v>21</v>
      </c>
      <c r="I1" s="39"/>
      <c r="J1" s="39"/>
      <c r="K1" s="39"/>
      <c r="L1" s="39" t="s">
        <v>83</v>
      </c>
      <c r="M1" s="39"/>
      <c r="N1" s="39"/>
    </row>
    <row r="2" spans="1:14" ht="16.8" thickTop="1" thickBot="1" x14ac:dyDescent="0.35">
      <c r="A2" s="70" t="s">
        <v>103</v>
      </c>
      <c r="B2" s="70">
        <v>1</v>
      </c>
      <c r="C2" s="44">
        <v>3</v>
      </c>
      <c r="D2" s="45">
        <f t="shared" ref="D2:D10" ca="1" si="0">RANDBETWEEN(1,20)</f>
        <v>3</v>
      </c>
      <c r="E2" s="44">
        <f t="shared" ref="E2:E10" ca="1" si="1">SUM(C2:D2)</f>
        <v>6</v>
      </c>
      <c r="F2" s="44" t="s">
        <v>99</v>
      </c>
      <c r="H2" s="71" t="s">
        <v>0</v>
      </c>
      <c r="I2" s="72" t="s">
        <v>22</v>
      </c>
      <c r="J2" s="73" t="s">
        <v>23</v>
      </c>
      <c r="L2" s="136" t="s">
        <v>0</v>
      </c>
      <c r="M2" s="137" t="s">
        <v>84</v>
      </c>
      <c r="N2" s="138" t="s">
        <v>66</v>
      </c>
    </row>
    <row r="3" spans="1:14" x14ac:dyDescent="0.3">
      <c r="A3" s="63" t="s">
        <v>181</v>
      </c>
      <c r="B3" s="63">
        <v>2</v>
      </c>
      <c r="C3" s="44">
        <v>2</v>
      </c>
      <c r="D3" s="45">
        <f t="shared" ca="1" si="0"/>
        <v>2</v>
      </c>
      <c r="E3" s="44">
        <f t="shared" ca="1" si="1"/>
        <v>4</v>
      </c>
      <c r="F3" s="44" t="s">
        <v>6</v>
      </c>
      <c r="H3" s="74" t="s">
        <v>101</v>
      </c>
      <c r="I3" s="70">
        <v>7</v>
      </c>
      <c r="J3" s="75" t="s">
        <v>104</v>
      </c>
      <c r="L3" s="243" t="s">
        <v>143</v>
      </c>
      <c r="M3" s="228">
        <v>6</v>
      </c>
      <c r="N3" s="244" t="s">
        <v>144</v>
      </c>
    </row>
    <row r="4" spans="1:14" x14ac:dyDescent="0.3">
      <c r="A4" s="182" t="s">
        <v>240</v>
      </c>
      <c r="B4" s="182">
        <v>3</v>
      </c>
      <c r="C4" s="44">
        <v>4</v>
      </c>
      <c r="D4" s="45">
        <f t="shared" ca="1" si="0"/>
        <v>4</v>
      </c>
      <c r="E4" s="44">
        <f t="shared" ca="1" si="1"/>
        <v>8</v>
      </c>
      <c r="F4" s="44" t="s">
        <v>6</v>
      </c>
      <c r="H4" s="74" t="s">
        <v>102</v>
      </c>
      <c r="I4" s="70">
        <v>7</v>
      </c>
      <c r="J4" s="75" t="s">
        <v>131</v>
      </c>
      <c r="L4" s="243" t="s">
        <v>177</v>
      </c>
      <c r="M4" s="228">
        <v>6</v>
      </c>
      <c r="N4" s="244" t="s">
        <v>178</v>
      </c>
    </row>
    <row r="5" spans="1:14" x14ac:dyDescent="0.3">
      <c r="A5" s="70" t="s">
        <v>102</v>
      </c>
      <c r="B5" s="70">
        <v>1</v>
      </c>
      <c r="C5" s="44">
        <v>4</v>
      </c>
      <c r="D5" s="45">
        <f t="shared" ca="1" si="0"/>
        <v>3</v>
      </c>
      <c r="E5" s="44">
        <f t="shared" ca="1" si="1"/>
        <v>7</v>
      </c>
      <c r="F5" s="44" t="s">
        <v>6</v>
      </c>
      <c r="H5" s="74" t="s">
        <v>118</v>
      </c>
      <c r="I5" s="70">
        <v>7</v>
      </c>
      <c r="J5" s="75" t="s">
        <v>132</v>
      </c>
      <c r="L5" s="139" t="s">
        <v>161</v>
      </c>
      <c r="M5" s="126">
        <v>8</v>
      </c>
      <c r="N5" s="140" t="s">
        <v>159</v>
      </c>
    </row>
    <row r="6" spans="1:14" x14ac:dyDescent="0.3">
      <c r="A6" s="182" t="s">
        <v>241</v>
      </c>
      <c r="B6" s="182">
        <v>3</v>
      </c>
      <c r="C6" s="44">
        <v>2</v>
      </c>
      <c r="D6" s="45">
        <f t="shared" ca="1" si="0"/>
        <v>13</v>
      </c>
      <c r="E6" s="44">
        <f t="shared" ca="1" si="1"/>
        <v>15</v>
      </c>
      <c r="F6" s="44" t="s">
        <v>6</v>
      </c>
      <c r="H6" s="74" t="s">
        <v>103</v>
      </c>
      <c r="I6" s="70">
        <v>7</v>
      </c>
      <c r="J6" s="75" t="s">
        <v>119</v>
      </c>
      <c r="L6" s="139" t="s">
        <v>241</v>
      </c>
      <c r="M6" s="126">
        <v>8</v>
      </c>
      <c r="N6" s="140" t="s">
        <v>243</v>
      </c>
    </row>
    <row r="7" spans="1:14" ht="16.2" thickBot="1" x14ac:dyDescent="0.35">
      <c r="A7" s="70" t="s">
        <v>101</v>
      </c>
      <c r="B7" s="70">
        <v>1</v>
      </c>
      <c r="C7" s="44">
        <v>2</v>
      </c>
      <c r="D7" s="45">
        <f t="shared" ca="1" si="0"/>
        <v>7</v>
      </c>
      <c r="E7" s="44">
        <f t="shared" ca="1" si="1"/>
        <v>9</v>
      </c>
      <c r="F7" s="44" t="s">
        <v>130</v>
      </c>
      <c r="H7" s="211" t="s">
        <v>124</v>
      </c>
      <c r="I7" s="212">
        <v>9</v>
      </c>
      <c r="J7" s="213" t="s">
        <v>126</v>
      </c>
      <c r="L7" s="139" t="s">
        <v>240</v>
      </c>
      <c r="M7" s="126">
        <v>8</v>
      </c>
      <c r="N7" s="140" t="s">
        <v>160</v>
      </c>
    </row>
    <row r="8" spans="1:14" x14ac:dyDescent="0.3">
      <c r="A8" s="182" t="s">
        <v>239</v>
      </c>
      <c r="B8" s="182">
        <v>3</v>
      </c>
      <c r="C8" s="44">
        <v>1</v>
      </c>
      <c r="D8" s="45">
        <f t="shared" ca="1" si="0"/>
        <v>16</v>
      </c>
      <c r="E8" s="44">
        <f t="shared" ca="1" si="1"/>
        <v>17</v>
      </c>
      <c r="F8" s="44" t="s">
        <v>6</v>
      </c>
      <c r="H8" s="76" t="s">
        <v>24</v>
      </c>
      <c r="I8" s="77">
        <f>SUM(I3:I7)</f>
        <v>37</v>
      </c>
      <c r="J8" s="75"/>
      <c r="L8" s="139" t="s">
        <v>239</v>
      </c>
      <c r="M8" s="126">
        <v>8</v>
      </c>
      <c r="N8" s="140" t="s">
        <v>160</v>
      </c>
    </row>
    <row r="9" spans="1:14" x14ac:dyDescent="0.3">
      <c r="A9" s="70" t="s">
        <v>118</v>
      </c>
      <c r="B9" s="70">
        <v>1</v>
      </c>
      <c r="C9" s="44">
        <v>1</v>
      </c>
      <c r="D9" s="45">
        <f t="shared" ca="1" si="0"/>
        <v>8</v>
      </c>
      <c r="E9" s="44">
        <f t="shared" ca="1" si="1"/>
        <v>9</v>
      </c>
      <c r="F9" s="44" t="s">
        <v>6</v>
      </c>
      <c r="H9" s="76" t="s">
        <v>25</v>
      </c>
      <c r="I9" s="77">
        <f>COUNT(I3:I7)</f>
        <v>5</v>
      </c>
      <c r="J9" s="78"/>
      <c r="L9" s="139" t="s">
        <v>149</v>
      </c>
      <c r="M9" s="126">
        <v>4</v>
      </c>
      <c r="N9" s="140" t="s">
        <v>144</v>
      </c>
    </row>
    <row r="10" spans="1:14" x14ac:dyDescent="0.3">
      <c r="A10" s="63" t="s">
        <v>124</v>
      </c>
      <c r="B10" s="63">
        <v>1</v>
      </c>
      <c r="C10" s="44">
        <v>1</v>
      </c>
      <c r="D10" s="45">
        <f t="shared" ca="1" si="0"/>
        <v>12</v>
      </c>
      <c r="E10" s="44">
        <f t="shared" ca="1" si="1"/>
        <v>13</v>
      </c>
      <c r="F10" s="44" t="s">
        <v>125</v>
      </c>
      <c r="H10" s="76" t="s">
        <v>27</v>
      </c>
      <c r="I10" s="79">
        <f>I8/4</f>
        <v>9.25</v>
      </c>
      <c r="J10" s="75" t="s">
        <v>28</v>
      </c>
      <c r="L10" s="139" t="s">
        <v>162</v>
      </c>
      <c r="M10" s="126">
        <v>8</v>
      </c>
      <c r="N10" s="140" t="s">
        <v>160</v>
      </c>
    </row>
    <row r="11" spans="1:14" ht="16.2" thickBot="1" x14ac:dyDescent="0.35">
      <c r="H11" s="80" t="s">
        <v>29</v>
      </c>
      <c r="I11" s="81">
        <f>I10*2</f>
        <v>18.5</v>
      </c>
      <c r="J11" s="82" t="s">
        <v>30</v>
      </c>
      <c r="L11" s="139" t="s">
        <v>213</v>
      </c>
      <c r="M11" s="126">
        <v>9</v>
      </c>
      <c r="N11" s="140" t="s">
        <v>228</v>
      </c>
    </row>
    <row r="12" spans="1:14" ht="16.2" thickTop="1" x14ac:dyDescent="0.3">
      <c r="D12" s="45">
        <f ca="1">RANDBETWEEN(1,20)</f>
        <v>18</v>
      </c>
      <c r="H12" s="83"/>
      <c r="I12" s="83"/>
      <c r="J12" s="83"/>
      <c r="L12" s="139" t="s">
        <v>214</v>
      </c>
      <c r="M12" s="126">
        <v>7</v>
      </c>
      <c r="N12" s="140" t="s">
        <v>229</v>
      </c>
    </row>
    <row r="13" spans="1:14" ht="16.2" thickBot="1" x14ac:dyDescent="0.35">
      <c r="L13" s="141" t="s">
        <v>215</v>
      </c>
      <c r="M13" s="142">
        <v>6</v>
      </c>
      <c r="N13" s="143" t="s">
        <v>230</v>
      </c>
    </row>
    <row r="14" spans="1:14" x14ac:dyDescent="0.3">
      <c r="L14" s="144" t="s">
        <v>24</v>
      </c>
      <c r="M14" s="214">
        <f>SUM(M3:M13)</f>
        <v>78</v>
      </c>
      <c r="N14" s="140"/>
    </row>
    <row r="15" spans="1:14" x14ac:dyDescent="0.3">
      <c r="L15" s="144" t="s">
        <v>98</v>
      </c>
      <c r="M15" s="145">
        <f>AVERAGE(M3:M13)</f>
        <v>7.0909090909090908</v>
      </c>
      <c r="N15" s="140"/>
    </row>
    <row r="16" spans="1:14" ht="16.2" thickBot="1" x14ac:dyDescent="0.35">
      <c r="L16" s="146" t="s">
        <v>25</v>
      </c>
      <c r="M16" s="147">
        <f>COUNT(M3:M13)</f>
        <v>11</v>
      </c>
      <c r="N16" s="148"/>
    </row>
    <row r="17" spans="12:14" ht="16.2" thickTop="1" x14ac:dyDescent="0.3"/>
    <row r="18" spans="12:14" x14ac:dyDescent="0.3">
      <c r="N18" s="83"/>
    </row>
    <row r="19" spans="12:14" x14ac:dyDescent="0.3">
      <c r="L19" s="84" t="s">
        <v>31</v>
      </c>
      <c r="M19" s="85">
        <f>I10</f>
        <v>9.25</v>
      </c>
      <c r="N19" s="83"/>
    </row>
    <row r="20" spans="12:14" x14ac:dyDescent="0.3">
      <c r="L20" s="84" t="s">
        <v>32</v>
      </c>
      <c r="M20" s="85">
        <f>I11</f>
        <v>18.5</v>
      </c>
      <c r="N20" s="83"/>
    </row>
    <row r="21" spans="12:14" x14ac:dyDescent="0.3">
      <c r="L21" s="84" t="s">
        <v>33</v>
      </c>
      <c r="M21" s="85">
        <f>I8</f>
        <v>37</v>
      </c>
      <c r="N21" s="83"/>
    </row>
    <row r="23" spans="12:14" x14ac:dyDescent="0.3">
      <c r="L23" s="86" t="s">
        <v>34</v>
      </c>
      <c r="M23" s="85">
        <f>M14</f>
        <v>78</v>
      </c>
    </row>
  </sheetData>
  <sortState xmlns:xlrd2="http://schemas.microsoft.com/office/spreadsheetml/2017/richdata2" ref="A2:F10">
    <sortCondition descending="1" ref="E2:E10"/>
    <sortCondition descending="1" ref="C2:C10"/>
  </sortState>
  <conditionalFormatting sqref="M23">
    <cfRule type="cellIs" dxfId="596" priority="1434" operator="greaterThan">
      <formula>$M$21</formula>
    </cfRule>
    <cfRule type="cellIs" dxfId="595" priority="1435" operator="between">
      <formula>$M$20</formula>
      <formula>$M$21</formula>
    </cfRule>
    <cfRule type="cellIs" dxfId="594" priority="1436" operator="between">
      <formula>$M$19</formula>
      <formula>$M$20</formula>
    </cfRule>
    <cfRule type="cellIs" dxfId="593" priority="1437" operator="lessThan">
      <formula>$M$19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225" t="s">
        <v>73</v>
      </c>
      <c r="B1" s="226" t="s">
        <v>74</v>
      </c>
      <c r="C1" s="226" t="s">
        <v>75</v>
      </c>
      <c r="D1" s="225" t="s">
        <v>76</v>
      </c>
      <c r="E1" s="225" t="s">
        <v>96</v>
      </c>
      <c r="F1" s="225" t="s">
        <v>95</v>
      </c>
      <c r="G1" s="225" t="s">
        <v>94</v>
      </c>
      <c r="H1" s="225" t="s">
        <v>93</v>
      </c>
      <c r="I1" s="225" t="s">
        <v>97</v>
      </c>
      <c r="J1" s="225" t="s">
        <v>77</v>
      </c>
      <c r="K1" s="225" t="s">
        <v>78</v>
      </c>
      <c r="L1" s="225" t="s">
        <v>79</v>
      </c>
      <c r="M1" s="225" t="s">
        <v>80</v>
      </c>
      <c r="O1" s="196" t="s">
        <v>81</v>
      </c>
      <c r="P1" s="67">
        <v>101</v>
      </c>
      <c r="Q1" s="197" t="s">
        <v>120</v>
      </c>
      <c r="R1" s="198">
        <v>0.41666666666666669</v>
      </c>
      <c r="S1" s="199" t="s">
        <v>121</v>
      </c>
      <c r="T1" s="198">
        <f>R1+((P1)/(24*60*10))</f>
        <v>0.42368055555555556</v>
      </c>
    </row>
    <row r="2" spans="1:20" ht="16.8" x14ac:dyDescent="0.3">
      <c r="A2" s="223" t="s">
        <v>101</v>
      </c>
      <c r="B2" s="224" t="s">
        <v>105</v>
      </c>
      <c r="C2" s="220"/>
      <c r="D2" s="96">
        <v>1</v>
      </c>
      <c r="E2" s="221" t="s">
        <v>82</v>
      </c>
      <c r="F2" s="221" t="s">
        <v>87</v>
      </c>
      <c r="G2" s="221" t="s">
        <v>82</v>
      </c>
      <c r="H2" s="221" t="s">
        <v>82</v>
      </c>
      <c r="I2" s="96"/>
      <c r="J2" s="96">
        <f t="shared" ref="J2:J45" si="0">IF($E2="þ",$D2,IF($F2="þ",($D2*10),IF($G2="þ",($D2*100),IF($H2="þ",($D2*600),$I2))))</f>
        <v>10</v>
      </c>
      <c r="K2" s="96">
        <f t="shared" ref="K2:K16" si="1">J2+C2</f>
        <v>10</v>
      </c>
      <c r="L2" s="221" t="s">
        <v>82</v>
      </c>
      <c r="M2" s="222" t="str">
        <f t="shared" ref="M2:M31" si="2">IF(C2="","",IF(K2&lt;=$P$1,"þ","q"))</f>
        <v/>
      </c>
    </row>
    <row r="3" spans="1:20" ht="16.8" x14ac:dyDescent="0.3">
      <c r="A3" s="169" t="s">
        <v>101</v>
      </c>
      <c r="B3" s="60" t="s">
        <v>108</v>
      </c>
      <c r="C3" s="61">
        <v>20</v>
      </c>
      <c r="D3" s="56">
        <v>5</v>
      </c>
      <c r="E3" s="57" t="s">
        <v>82</v>
      </c>
      <c r="F3" s="57" t="s">
        <v>87</v>
      </c>
      <c r="G3" s="57" t="s">
        <v>82</v>
      </c>
      <c r="H3" s="57" t="s">
        <v>82</v>
      </c>
      <c r="I3" s="56"/>
      <c r="J3" s="56">
        <f t="shared" si="0"/>
        <v>50</v>
      </c>
      <c r="K3" s="56">
        <f t="shared" ref="K3:K5" si="3">J3+C3</f>
        <v>70</v>
      </c>
      <c r="L3" s="57" t="s">
        <v>87</v>
      </c>
      <c r="M3" s="58" t="str">
        <f t="shared" si="2"/>
        <v>þ</v>
      </c>
      <c r="O3" s="69" t="s">
        <v>150</v>
      </c>
    </row>
    <row r="4" spans="1:20" ht="16.8" x14ac:dyDescent="0.3">
      <c r="A4" s="169" t="s">
        <v>101</v>
      </c>
      <c r="B4" s="60" t="s">
        <v>136</v>
      </c>
      <c r="C4" s="61">
        <v>1</v>
      </c>
      <c r="D4" s="56">
        <v>6</v>
      </c>
      <c r="E4" s="57" t="s">
        <v>82</v>
      </c>
      <c r="F4" s="57" t="s">
        <v>82</v>
      </c>
      <c r="G4" s="57" t="s">
        <v>87</v>
      </c>
      <c r="H4" s="57" t="s">
        <v>82</v>
      </c>
      <c r="I4" s="56"/>
      <c r="J4" s="56">
        <f t="shared" si="0"/>
        <v>600</v>
      </c>
      <c r="K4" s="56">
        <f t="shared" ref="K4" si="4">J4+C4</f>
        <v>601</v>
      </c>
      <c r="L4" s="57" t="s">
        <v>87</v>
      </c>
      <c r="M4" s="58" t="str">
        <f t="shared" si="2"/>
        <v>q</v>
      </c>
    </row>
    <row r="5" spans="1:20" ht="16.8" x14ac:dyDescent="0.3">
      <c r="A5" s="169" t="s">
        <v>101</v>
      </c>
      <c r="B5" s="60" t="s">
        <v>188</v>
      </c>
      <c r="C5" s="61">
        <v>41</v>
      </c>
      <c r="D5" s="56">
        <v>4</v>
      </c>
      <c r="E5" s="57" t="s">
        <v>82</v>
      </c>
      <c r="F5" s="57" t="s">
        <v>87</v>
      </c>
      <c r="G5" s="57" t="s">
        <v>82</v>
      </c>
      <c r="H5" s="57" t="s">
        <v>82</v>
      </c>
      <c r="I5" s="56"/>
      <c r="J5" s="56">
        <f t="shared" si="0"/>
        <v>40</v>
      </c>
      <c r="K5" s="56">
        <f t="shared" si="3"/>
        <v>81</v>
      </c>
      <c r="L5" s="57" t="s">
        <v>87</v>
      </c>
      <c r="M5" s="58" t="str">
        <f t="shared" si="2"/>
        <v>þ</v>
      </c>
    </row>
    <row r="6" spans="1:20" ht="16.8" x14ac:dyDescent="0.3">
      <c r="A6" s="170" t="s">
        <v>102</v>
      </c>
      <c r="B6" s="60" t="s">
        <v>105</v>
      </c>
      <c r="C6" s="61"/>
      <c r="D6" s="56">
        <v>4</v>
      </c>
      <c r="E6" s="57" t="s">
        <v>82</v>
      </c>
      <c r="F6" s="57" t="s">
        <v>87</v>
      </c>
      <c r="G6" s="57" t="s">
        <v>82</v>
      </c>
      <c r="H6" s="57" t="s">
        <v>82</v>
      </c>
      <c r="I6" s="56"/>
      <c r="J6" s="56">
        <f t="shared" si="0"/>
        <v>40</v>
      </c>
      <c r="K6" s="56">
        <f t="shared" si="1"/>
        <v>40</v>
      </c>
      <c r="L6" s="57" t="s">
        <v>82</v>
      </c>
      <c r="M6" s="58" t="str">
        <f t="shared" si="2"/>
        <v/>
      </c>
      <c r="O6" s="69"/>
      <c r="Q6" s="69"/>
    </row>
    <row r="7" spans="1:20" ht="16.8" x14ac:dyDescent="0.3">
      <c r="A7" s="170" t="s">
        <v>102</v>
      </c>
      <c r="B7" s="60" t="s">
        <v>135</v>
      </c>
      <c r="C7" s="61"/>
      <c r="D7" s="56">
        <v>4</v>
      </c>
      <c r="E7" s="57" t="s">
        <v>82</v>
      </c>
      <c r="F7" s="57" t="s">
        <v>82</v>
      </c>
      <c r="G7" s="57" t="s">
        <v>82</v>
      </c>
      <c r="H7" s="57" t="s">
        <v>87</v>
      </c>
      <c r="I7" s="56"/>
      <c r="J7" s="56">
        <f t="shared" si="0"/>
        <v>2400</v>
      </c>
      <c r="K7" s="56">
        <f t="shared" si="1"/>
        <v>2400</v>
      </c>
      <c r="L7" s="57" t="s">
        <v>82</v>
      </c>
      <c r="M7" s="58" t="str">
        <f t="shared" si="2"/>
        <v/>
      </c>
      <c r="O7" s="69"/>
      <c r="Q7" s="69"/>
    </row>
    <row r="8" spans="1:20" ht="16.8" x14ac:dyDescent="0.3">
      <c r="A8" s="170" t="s">
        <v>102</v>
      </c>
      <c r="B8" s="60" t="s">
        <v>112</v>
      </c>
      <c r="C8" s="61">
        <v>1</v>
      </c>
      <c r="D8" s="56">
        <v>4</v>
      </c>
      <c r="E8" s="57" t="s">
        <v>82</v>
      </c>
      <c r="F8" s="57" t="s">
        <v>87</v>
      </c>
      <c r="G8" s="57" t="s">
        <v>82</v>
      </c>
      <c r="H8" s="57" t="s">
        <v>82</v>
      </c>
      <c r="I8" s="56"/>
      <c r="J8" s="56">
        <f t="shared" si="0"/>
        <v>40</v>
      </c>
      <c r="K8" s="56">
        <f t="shared" ref="K8" si="5">J8+C8</f>
        <v>41</v>
      </c>
      <c r="L8" s="57" t="s">
        <v>87</v>
      </c>
      <c r="M8" s="58" t="str">
        <f t="shared" si="2"/>
        <v>þ</v>
      </c>
      <c r="O8" s="69"/>
      <c r="Q8" s="69"/>
    </row>
    <row r="9" spans="1:20" ht="16.8" x14ac:dyDescent="0.3">
      <c r="A9" s="170" t="s">
        <v>102</v>
      </c>
      <c r="B9" s="60" t="s">
        <v>112</v>
      </c>
      <c r="C9" s="61">
        <v>32</v>
      </c>
      <c r="D9" s="56">
        <v>4</v>
      </c>
      <c r="E9" s="57" t="s">
        <v>82</v>
      </c>
      <c r="F9" s="57" t="s">
        <v>87</v>
      </c>
      <c r="G9" s="57" t="s">
        <v>82</v>
      </c>
      <c r="H9" s="57" t="s">
        <v>82</v>
      </c>
      <c r="I9" s="56">
        <v>10</v>
      </c>
      <c r="J9" s="56">
        <f t="shared" si="0"/>
        <v>40</v>
      </c>
      <c r="K9" s="56">
        <f t="shared" si="1"/>
        <v>72</v>
      </c>
      <c r="L9" s="57" t="s">
        <v>87</v>
      </c>
      <c r="M9" s="58" t="str">
        <f t="shared" si="2"/>
        <v>þ</v>
      </c>
      <c r="O9" s="69"/>
      <c r="Q9" s="69"/>
    </row>
    <row r="10" spans="1:20" ht="16.8" x14ac:dyDescent="0.3">
      <c r="A10" s="170" t="s">
        <v>102</v>
      </c>
      <c r="B10" s="60" t="s">
        <v>183</v>
      </c>
      <c r="C10" s="61">
        <v>40</v>
      </c>
      <c r="D10" s="56">
        <v>3</v>
      </c>
      <c r="E10" s="57" t="s">
        <v>82</v>
      </c>
      <c r="F10" s="57" t="s">
        <v>82</v>
      </c>
      <c r="G10" s="57" t="s">
        <v>87</v>
      </c>
      <c r="H10" s="57" t="s">
        <v>82</v>
      </c>
      <c r="I10" s="56"/>
      <c r="J10" s="56">
        <f t="shared" si="0"/>
        <v>300</v>
      </c>
      <c r="K10" s="56">
        <f t="shared" ref="K10:K12" si="6">J10+C10</f>
        <v>340</v>
      </c>
      <c r="L10" s="57" t="s">
        <v>87</v>
      </c>
      <c r="M10" s="58" t="str">
        <f t="shared" si="2"/>
        <v>q</v>
      </c>
      <c r="O10" s="69"/>
      <c r="Q10" s="69"/>
    </row>
    <row r="11" spans="1:20" ht="16.8" x14ac:dyDescent="0.3">
      <c r="A11" s="170" t="s">
        <v>102</v>
      </c>
      <c r="B11" s="60" t="s">
        <v>231</v>
      </c>
      <c r="C11" s="61">
        <v>82</v>
      </c>
      <c r="D11" s="56">
        <v>4</v>
      </c>
      <c r="E11" s="57" t="s">
        <v>82</v>
      </c>
      <c r="F11" s="57" t="s">
        <v>82</v>
      </c>
      <c r="G11" s="57" t="s">
        <v>87</v>
      </c>
      <c r="H11" s="57" t="s">
        <v>82</v>
      </c>
      <c r="I11" s="56">
        <v>10</v>
      </c>
      <c r="J11" s="56">
        <f t="shared" si="0"/>
        <v>400</v>
      </c>
      <c r="K11" s="56">
        <f t="shared" ref="K11" si="7">J11+C11</f>
        <v>482</v>
      </c>
      <c r="L11" s="57" t="s">
        <v>87</v>
      </c>
      <c r="M11" s="58" t="str">
        <f t="shared" si="2"/>
        <v>q</v>
      </c>
      <c r="O11" s="69"/>
      <c r="Q11" s="69"/>
    </row>
    <row r="12" spans="1:20" ht="16.8" x14ac:dyDescent="0.3">
      <c r="A12" s="170" t="s">
        <v>102</v>
      </c>
      <c r="B12" s="60" t="s">
        <v>236</v>
      </c>
      <c r="C12" s="61">
        <v>90</v>
      </c>
      <c r="D12" s="56">
        <v>4</v>
      </c>
      <c r="E12" s="57" t="s">
        <v>82</v>
      </c>
      <c r="F12" s="57" t="s">
        <v>87</v>
      </c>
      <c r="G12" s="57" t="s">
        <v>82</v>
      </c>
      <c r="H12" s="57" t="s">
        <v>82</v>
      </c>
      <c r="I12" s="56"/>
      <c r="J12" s="56">
        <f t="shared" si="0"/>
        <v>40</v>
      </c>
      <c r="K12" s="56">
        <f t="shared" si="6"/>
        <v>130</v>
      </c>
      <c r="L12" s="57" t="s">
        <v>87</v>
      </c>
      <c r="M12" s="58" t="str">
        <f t="shared" si="2"/>
        <v>q</v>
      </c>
      <c r="O12" s="69"/>
      <c r="Q12" s="69"/>
    </row>
    <row r="13" spans="1:20" ht="16.8" x14ac:dyDescent="0.3">
      <c r="A13" s="170" t="s">
        <v>102</v>
      </c>
      <c r="B13" s="60" t="s">
        <v>237</v>
      </c>
      <c r="C13" s="61">
        <v>91</v>
      </c>
      <c r="D13" s="56">
        <v>5</v>
      </c>
      <c r="E13" s="57" t="s">
        <v>82</v>
      </c>
      <c r="F13" s="57" t="s">
        <v>87</v>
      </c>
      <c r="G13" s="57" t="s">
        <v>82</v>
      </c>
      <c r="H13" s="57" t="s">
        <v>82</v>
      </c>
      <c r="I13" s="56"/>
      <c r="J13" s="56">
        <f t="shared" si="0"/>
        <v>50</v>
      </c>
      <c r="K13" s="56">
        <f t="shared" ref="K13" si="8">J13+C13</f>
        <v>141</v>
      </c>
      <c r="L13" s="57" t="s">
        <v>82</v>
      </c>
      <c r="M13" s="58" t="str">
        <f t="shared" si="2"/>
        <v>q</v>
      </c>
      <c r="O13" s="69"/>
      <c r="Q13" s="69"/>
    </row>
    <row r="14" spans="1:20" ht="16.8" x14ac:dyDescent="0.3">
      <c r="A14" s="62" t="s">
        <v>103</v>
      </c>
      <c r="B14" s="60" t="s">
        <v>114</v>
      </c>
      <c r="C14" s="61"/>
      <c r="D14" s="56">
        <v>1</v>
      </c>
      <c r="E14" s="57" t="s">
        <v>82</v>
      </c>
      <c r="F14" s="57" t="s">
        <v>82</v>
      </c>
      <c r="G14" s="57" t="s">
        <v>82</v>
      </c>
      <c r="H14" s="57" t="s">
        <v>87</v>
      </c>
      <c r="I14" s="56"/>
      <c r="J14" s="56">
        <f t="shared" si="0"/>
        <v>600</v>
      </c>
      <c r="K14" s="56">
        <f t="shared" si="1"/>
        <v>600</v>
      </c>
      <c r="L14" s="57" t="s">
        <v>82</v>
      </c>
      <c r="M14" s="58" t="str">
        <f t="shared" si="2"/>
        <v/>
      </c>
      <c r="O14" s="69"/>
      <c r="Q14" s="69"/>
    </row>
    <row r="15" spans="1:20" ht="16.8" x14ac:dyDescent="0.3">
      <c r="A15" s="62" t="s">
        <v>103</v>
      </c>
      <c r="B15" s="60" t="s">
        <v>115</v>
      </c>
      <c r="C15" s="61"/>
      <c r="D15" s="56">
        <v>1</v>
      </c>
      <c r="E15" s="57" t="s">
        <v>82</v>
      </c>
      <c r="F15" s="57" t="s">
        <v>87</v>
      </c>
      <c r="G15" s="57" t="s">
        <v>82</v>
      </c>
      <c r="H15" s="57" t="s">
        <v>82</v>
      </c>
      <c r="I15" s="56"/>
      <c r="J15" s="56">
        <f t="shared" si="0"/>
        <v>10</v>
      </c>
      <c r="K15" s="56">
        <f t="shared" ref="K15" si="9">J15+C15</f>
        <v>10</v>
      </c>
      <c r="L15" s="57" t="s">
        <v>82</v>
      </c>
      <c r="M15" s="58" t="str">
        <f t="shared" si="2"/>
        <v/>
      </c>
      <c r="O15" s="69"/>
      <c r="Q15" s="69"/>
    </row>
    <row r="16" spans="1:20" ht="16.8" x14ac:dyDescent="0.3">
      <c r="A16" s="62" t="s">
        <v>103</v>
      </c>
      <c r="B16" s="60" t="s">
        <v>108</v>
      </c>
      <c r="C16" s="61"/>
      <c r="D16" s="56">
        <v>5</v>
      </c>
      <c r="E16" s="57" t="s">
        <v>82</v>
      </c>
      <c r="F16" s="57" t="s">
        <v>87</v>
      </c>
      <c r="G16" s="57" t="s">
        <v>82</v>
      </c>
      <c r="H16" s="57" t="s">
        <v>82</v>
      </c>
      <c r="I16" s="56"/>
      <c r="J16" s="56">
        <f t="shared" si="0"/>
        <v>50</v>
      </c>
      <c r="K16" s="56">
        <f t="shared" si="1"/>
        <v>50</v>
      </c>
      <c r="L16" s="57" t="s">
        <v>82</v>
      </c>
      <c r="M16" s="58" t="str">
        <f t="shared" si="2"/>
        <v/>
      </c>
      <c r="O16" s="69"/>
      <c r="Q16" s="69"/>
    </row>
    <row r="17" spans="1:17" ht="16.8" x14ac:dyDescent="0.3">
      <c r="A17" s="62" t="s">
        <v>103</v>
      </c>
      <c r="B17" s="60" t="s">
        <v>108</v>
      </c>
      <c r="C17" s="61"/>
      <c r="D17" s="56">
        <v>5</v>
      </c>
      <c r="E17" s="57" t="s">
        <v>82</v>
      </c>
      <c r="F17" s="57" t="s">
        <v>87</v>
      </c>
      <c r="G17" s="57" t="s">
        <v>82</v>
      </c>
      <c r="H17" s="57" t="s">
        <v>82</v>
      </c>
      <c r="I17" s="56"/>
      <c r="J17" s="56">
        <f t="shared" si="0"/>
        <v>50</v>
      </c>
      <c r="K17" s="56">
        <f t="shared" ref="K17" si="10">J17+C17</f>
        <v>50</v>
      </c>
      <c r="L17" s="57" t="s">
        <v>82</v>
      </c>
      <c r="M17" s="58" t="str">
        <f t="shared" si="2"/>
        <v/>
      </c>
      <c r="O17" s="69"/>
      <c r="Q17" s="69"/>
    </row>
    <row r="18" spans="1:17" ht="16.8" x14ac:dyDescent="0.3">
      <c r="A18" s="62" t="s">
        <v>103</v>
      </c>
      <c r="B18" s="60" t="s">
        <v>109</v>
      </c>
      <c r="C18" s="61"/>
      <c r="D18" s="56">
        <v>1</v>
      </c>
      <c r="E18" s="57" t="s">
        <v>82</v>
      </c>
      <c r="F18" s="57" t="s">
        <v>82</v>
      </c>
      <c r="G18" s="57" t="s">
        <v>82</v>
      </c>
      <c r="H18" s="57" t="s">
        <v>82</v>
      </c>
      <c r="I18" s="56">
        <v>10</v>
      </c>
      <c r="J18" s="56">
        <f t="shared" si="0"/>
        <v>10</v>
      </c>
      <c r="K18" s="56">
        <f t="shared" ref="K18:K22" si="11">J18+C18</f>
        <v>10</v>
      </c>
      <c r="L18" s="57" t="s">
        <v>82</v>
      </c>
      <c r="M18" s="58" t="str">
        <f t="shared" si="2"/>
        <v/>
      </c>
      <c r="O18" s="69"/>
      <c r="Q18" s="69"/>
    </row>
    <row r="19" spans="1:17" ht="16.8" x14ac:dyDescent="0.3">
      <c r="A19" s="62" t="s">
        <v>103</v>
      </c>
      <c r="B19" s="60" t="s">
        <v>112</v>
      </c>
      <c r="C19" s="61"/>
      <c r="D19" s="56">
        <v>4</v>
      </c>
      <c r="E19" s="57" t="s">
        <v>82</v>
      </c>
      <c r="F19" s="57" t="s">
        <v>87</v>
      </c>
      <c r="G19" s="57" t="s">
        <v>82</v>
      </c>
      <c r="H19" s="57" t="s">
        <v>82</v>
      </c>
      <c r="I19" s="56"/>
      <c r="J19" s="56">
        <f t="shared" si="0"/>
        <v>40</v>
      </c>
      <c r="K19" s="56">
        <f t="shared" ref="K19" si="12">J19+C19</f>
        <v>40</v>
      </c>
      <c r="L19" s="57" t="s">
        <v>82</v>
      </c>
      <c r="M19" s="58" t="str">
        <f t="shared" si="2"/>
        <v/>
      </c>
      <c r="O19" s="69"/>
      <c r="Q19" s="69"/>
    </row>
    <row r="20" spans="1:17" ht="16.8" x14ac:dyDescent="0.3">
      <c r="A20" s="62" t="s">
        <v>103</v>
      </c>
      <c r="B20" s="60" t="s">
        <v>127</v>
      </c>
      <c r="C20" s="61"/>
      <c r="D20" s="56">
        <v>4</v>
      </c>
      <c r="E20" s="57" t="s">
        <v>87</v>
      </c>
      <c r="F20" s="57" t="s">
        <v>82</v>
      </c>
      <c r="G20" s="57" t="s">
        <v>82</v>
      </c>
      <c r="H20" s="57" t="s">
        <v>82</v>
      </c>
      <c r="I20" s="56"/>
      <c r="J20" s="56">
        <f t="shared" si="0"/>
        <v>4</v>
      </c>
      <c r="K20" s="56">
        <f t="shared" ref="K20" si="13">J20+C20</f>
        <v>4</v>
      </c>
      <c r="L20" s="57" t="s">
        <v>82</v>
      </c>
      <c r="M20" s="58" t="str">
        <f t="shared" si="2"/>
        <v/>
      </c>
      <c r="O20" s="69"/>
      <c r="Q20" s="69"/>
    </row>
    <row r="21" spans="1:17" ht="16.8" x14ac:dyDescent="0.3">
      <c r="A21" s="195" t="s">
        <v>118</v>
      </c>
      <c r="B21" s="60" t="s">
        <v>232</v>
      </c>
      <c r="C21" s="61">
        <v>84</v>
      </c>
      <c r="D21" s="56">
        <v>7</v>
      </c>
      <c r="E21" s="57" t="s">
        <v>87</v>
      </c>
      <c r="F21" s="57" t="s">
        <v>82</v>
      </c>
      <c r="G21" s="57" t="s">
        <v>82</v>
      </c>
      <c r="H21" s="57" t="s">
        <v>82</v>
      </c>
      <c r="I21" s="56"/>
      <c r="J21" s="56">
        <f t="shared" si="0"/>
        <v>7</v>
      </c>
      <c r="K21" s="56">
        <f t="shared" si="11"/>
        <v>91</v>
      </c>
      <c r="L21" s="57" t="s">
        <v>87</v>
      </c>
      <c r="M21" s="58" t="str">
        <f t="shared" si="2"/>
        <v>þ</v>
      </c>
      <c r="O21" s="69"/>
      <c r="Q21" s="69"/>
    </row>
    <row r="22" spans="1:17" ht="16.8" x14ac:dyDescent="0.3">
      <c r="A22" s="195" t="s">
        <v>118</v>
      </c>
      <c r="B22" s="60" t="s">
        <v>136</v>
      </c>
      <c r="C22" s="61">
        <v>2</v>
      </c>
      <c r="D22" s="56">
        <v>7</v>
      </c>
      <c r="E22" s="57" t="s">
        <v>82</v>
      </c>
      <c r="F22" s="57" t="s">
        <v>82</v>
      </c>
      <c r="G22" s="57" t="s">
        <v>87</v>
      </c>
      <c r="H22" s="57" t="s">
        <v>82</v>
      </c>
      <c r="I22" s="56"/>
      <c r="J22" s="56">
        <f t="shared" si="0"/>
        <v>700</v>
      </c>
      <c r="K22" s="56">
        <f t="shared" si="11"/>
        <v>702</v>
      </c>
      <c r="L22" s="57" t="s">
        <v>87</v>
      </c>
      <c r="M22" s="58" t="str">
        <f t="shared" si="2"/>
        <v>q</v>
      </c>
      <c r="O22" s="69"/>
      <c r="Q22" s="69"/>
    </row>
    <row r="23" spans="1:17" ht="16.8" x14ac:dyDescent="0.3">
      <c r="A23" s="195" t="s">
        <v>118</v>
      </c>
      <c r="B23" s="60" t="s">
        <v>108</v>
      </c>
      <c r="C23" s="61"/>
      <c r="D23" s="56">
        <v>5</v>
      </c>
      <c r="E23" s="57" t="s">
        <v>82</v>
      </c>
      <c r="F23" s="57" t="s">
        <v>87</v>
      </c>
      <c r="G23" s="57" t="s">
        <v>82</v>
      </c>
      <c r="H23" s="57" t="s">
        <v>82</v>
      </c>
      <c r="I23" s="56"/>
      <c r="J23" s="56">
        <f t="shared" si="0"/>
        <v>50</v>
      </c>
      <c r="K23" s="56">
        <f t="shared" ref="K23" si="14">J23+C23</f>
        <v>50</v>
      </c>
      <c r="L23" s="57" t="s">
        <v>82</v>
      </c>
      <c r="M23" s="58" t="str">
        <f t="shared" si="2"/>
        <v/>
      </c>
      <c r="O23" s="69"/>
      <c r="Q23" s="69"/>
    </row>
    <row r="24" spans="1:17" ht="16.8" x14ac:dyDescent="0.3">
      <c r="A24" s="195" t="s">
        <v>118</v>
      </c>
      <c r="B24" s="60" t="s">
        <v>122</v>
      </c>
      <c r="C24" s="61">
        <v>85</v>
      </c>
      <c r="D24" s="56">
        <v>7</v>
      </c>
      <c r="E24" s="57" t="s">
        <v>82</v>
      </c>
      <c r="F24" s="57" t="s">
        <v>87</v>
      </c>
      <c r="G24" s="57" t="s">
        <v>82</v>
      </c>
      <c r="H24" s="57" t="s">
        <v>82</v>
      </c>
      <c r="I24" s="56"/>
      <c r="J24" s="56">
        <f t="shared" si="0"/>
        <v>70</v>
      </c>
      <c r="K24" s="56">
        <f t="shared" ref="K24:K26" si="15">J24+C24</f>
        <v>155</v>
      </c>
      <c r="L24" s="57" t="s">
        <v>87</v>
      </c>
      <c r="M24" s="58" t="str">
        <f t="shared" si="2"/>
        <v>q</v>
      </c>
      <c r="O24" s="69"/>
      <c r="Q24" s="69"/>
    </row>
    <row r="25" spans="1:17" ht="16.8" x14ac:dyDescent="0.3">
      <c r="A25" s="195" t="s">
        <v>118</v>
      </c>
      <c r="B25" s="60" t="s">
        <v>250</v>
      </c>
      <c r="C25" s="61">
        <v>101</v>
      </c>
      <c r="D25" s="56">
        <v>7</v>
      </c>
      <c r="E25" s="57" t="s">
        <v>82</v>
      </c>
      <c r="F25" s="57" t="s">
        <v>82</v>
      </c>
      <c r="G25" s="57" t="s">
        <v>87</v>
      </c>
      <c r="H25" s="57" t="s">
        <v>82</v>
      </c>
      <c r="I25" s="56"/>
      <c r="J25" s="56">
        <f t="shared" si="0"/>
        <v>700</v>
      </c>
      <c r="K25" s="56">
        <f t="shared" ref="K25" si="16">J25+C25</f>
        <v>801</v>
      </c>
      <c r="L25" s="57" t="s">
        <v>87</v>
      </c>
      <c r="M25" s="58" t="str">
        <f t="shared" si="2"/>
        <v>q</v>
      </c>
      <c r="O25" s="69"/>
      <c r="Q25" s="69"/>
    </row>
    <row r="26" spans="1:17" ht="16.8" x14ac:dyDescent="0.3">
      <c r="A26" s="195" t="s">
        <v>118</v>
      </c>
      <c r="B26" s="60" t="s">
        <v>123</v>
      </c>
      <c r="C26" s="61"/>
      <c r="D26" s="56">
        <v>7</v>
      </c>
      <c r="E26" s="57" t="s">
        <v>82</v>
      </c>
      <c r="F26" s="57" t="s">
        <v>82</v>
      </c>
      <c r="G26" s="57" t="s">
        <v>82</v>
      </c>
      <c r="H26" s="57" t="s">
        <v>82</v>
      </c>
      <c r="I26" s="56">
        <f>3+1</f>
        <v>4</v>
      </c>
      <c r="J26" s="56">
        <f t="shared" si="0"/>
        <v>4</v>
      </c>
      <c r="K26" s="56">
        <f t="shared" si="15"/>
        <v>4</v>
      </c>
      <c r="L26" s="57" t="s">
        <v>82</v>
      </c>
      <c r="M26" s="58" t="str">
        <f t="shared" si="2"/>
        <v/>
      </c>
      <c r="O26" s="69"/>
      <c r="Q26" s="69"/>
    </row>
    <row r="27" spans="1:17" ht="16.8" x14ac:dyDescent="0.3">
      <c r="A27" s="195" t="s">
        <v>118</v>
      </c>
      <c r="B27" s="60" t="s">
        <v>115</v>
      </c>
      <c r="C27" s="61"/>
      <c r="D27" s="56">
        <v>5</v>
      </c>
      <c r="E27" s="57" t="s">
        <v>82</v>
      </c>
      <c r="F27" s="57" t="s">
        <v>87</v>
      </c>
      <c r="G27" s="57" t="s">
        <v>82</v>
      </c>
      <c r="H27" s="57" t="s">
        <v>82</v>
      </c>
      <c r="I27" s="56"/>
      <c r="J27" s="56">
        <f t="shared" si="0"/>
        <v>50</v>
      </c>
      <c r="K27" s="56">
        <f t="shared" ref="K27:K28" si="17">J27+C27</f>
        <v>50</v>
      </c>
      <c r="L27" s="57" t="s">
        <v>82</v>
      </c>
      <c r="M27" s="58" t="str">
        <f t="shared" si="2"/>
        <v/>
      </c>
      <c r="O27" s="69"/>
      <c r="Q27" s="69"/>
    </row>
    <row r="28" spans="1:17" ht="16.8" x14ac:dyDescent="0.3">
      <c r="A28" s="205" t="s">
        <v>124</v>
      </c>
      <c r="B28" s="60" t="s">
        <v>108</v>
      </c>
      <c r="C28" s="61"/>
      <c r="D28" s="56">
        <v>5</v>
      </c>
      <c r="E28" s="57" t="s">
        <v>82</v>
      </c>
      <c r="F28" s="57" t="s">
        <v>87</v>
      </c>
      <c r="G28" s="57" t="s">
        <v>82</v>
      </c>
      <c r="H28" s="57" t="s">
        <v>82</v>
      </c>
      <c r="I28" s="56"/>
      <c r="J28" s="56">
        <f t="shared" si="0"/>
        <v>50</v>
      </c>
      <c r="K28" s="56">
        <f t="shared" si="17"/>
        <v>50</v>
      </c>
      <c r="L28" s="57" t="s">
        <v>82</v>
      </c>
      <c r="M28" s="58" t="str">
        <f t="shared" si="2"/>
        <v/>
      </c>
      <c r="O28" s="69"/>
      <c r="Q28" s="69"/>
    </row>
    <row r="29" spans="1:17" ht="16.8" x14ac:dyDescent="0.3">
      <c r="A29" s="205" t="s">
        <v>124</v>
      </c>
      <c r="B29" s="60"/>
      <c r="C29" s="61"/>
      <c r="D29" s="56">
        <v>5</v>
      </c>
      <c r="E29" s="57" t="s">
        <v>82</v>
      </c>
      <c r="F29" s="57" t="s">
        <v>87</v>
      </c>
      <c r="G29" s="57" t="s">
        <v>82</v>
      </c>
      <c r="H29" s="57" t="s">
        <v>82</v>
      </c>
      <c r="I29" s="56"/>
      <c r="J29" s="56">
        <f t="shared" si="0"/>
        <v>50</v>
      </c>
      <c r="K29" s="56">
        <f t="shared" ref="K29:K31" si="18">J29+C29</f>
        <v>50</v>
      </c>
      <c r="L29" s="57" t="s">
        <v>82</v>
      </c>
      <c r="M29" s="58" t="str">
        <f t="shared" si="2"/>
        <v/>
      </c>
      <c r="O29" s="69"/>
      <c r="Q29" s="69"/>
    </row>
    <row r="30" spans="1:17" ht="16.8" x14ac:dyDescent="0.3">
      <c r="A30" s="205" t="s">
        <v>124</v>
      </c>
      <c r="B30" s="60"/>
      <c r="C30" s="61"/>
      <c r="D30" s="56">
        <v>5</v>
      </c>
      <c r="E30" s="57" t="s">
        <v>82</v>
      </c>
      <c r="F30" s="57" t="s">
        <v>87</v>
      </c>
      <c r="G30" s="57" t="s">
        <v>82</v>
      </c>
      <c r="H30" s="57" t="s">
        <v>82</v>
      </c>
      <c r="I30" s="56"/>
      <c r="J30" s="56">
        <f t="shared" si="0"/>
        <v>50</v>
      </c>
      <c r="K30" s="56">
        <f t="shared" si="18"/>
        <v>50</v>
      </c>
      <c r="L30" s="57" t="s">
        <v>82</v>
      </c>
      <c r="M30" s="58" t="str">
        <f t="shared" si="2"/>
        <v/>
      </c>
      <c r="O30" s="69"/>
      <c r="Q30" s="69"/>
    </row>
    <row r="31" spans="1:17" ht="16.8" x14ac:dyDescent="0.3">
      <c r="A31" s="205" t="s">
        <v>124</v>
      </c>
      <c r="B31" s="60"/>
      <c r="C31" s="61"/>
      <c r="D31" s="56">
        <v>5</v>
      </c>
      <c r="E31" s="57" t="s">
        <v>82</v>
      </c>
      <c r="F31" s="57" t="s">
        <v>87</v>
      </c>
      <c r="G31" s="57" t="s">
        <v>82</v>
      </c>
      <c r="H31" s="57" t="s">
        <v>82</v>
      </c>
      <c r="I31" s="56"/>
      <c r="J31" s="56">
        <f t="shared" si="0"/>
        <v>50</v>
      </c>
      <c r="K31" s="56">
        <f t="shared" si="18"/>
        <v>50</v>
      </c>
      <c r="L31" s="57" t="s">
        <v>82</v>
      </c>
      <c r="M31" s="58" t="str">
        <f t="shared" si="2"/>
        <v/>
      </c>
      <c r="O31" s="69"/>
      <c r="Q31" s="69"/>
    </row>
    <row r="32" spans="1:17" x14ac:dyDescent="0.3">
      <c r="O32" s="43"/>
    </row>
    <row r="33" spans="1:13" ht="31.8" thickBot="1" x14ac:dyDescent="0.35">
      <c r="A33" s="225" t="s">
        <v>73</v>
      </c>
      <c r="B33" s="226" t="s">
        <v>74</v>
      </c>
      <c r="C33" s="226" t="s">
        <v>75</v>
      </c>
      <c r="D33" s="225" t="s">
        <v>76</v>
      </c>
      <c r="E33" s="225" t="s">
        <v>96</v>
      </c>
      <c r="F33" s="225" t="s">
        <v>95</v>
      </c>
      <c r="G33" s="225" t="s">
        <v>94</v>
      </c>
      <c r="H33" s="225" t="s">
        <v>93</v>
      </c>
      <c r="I33" s="225" t="s">
        <v>97</v>
      </c>
      <c r="J33" s="225" t="s">
        <v>77</v>
      </c>
      <c r="K33" s="225" t="s">
        <v>78</v>
      </c>
      <c r="L33" s="225" t="s">
        <v>79</v>
      </c>
      <c r="M33" s="225" t="s">
        <v>80</v>
      </c>
    </row>
    <row r="34" spans="1:13" ht="16.8" x14ac:dyDescent="0.3">
      <c r="A34" s="218" t="s">
        <v>176</v>
      </c>
      <c r="B34" s="219" t="s">
        <v>156</v>
      </c>
      <c r="C34" s="220">
        <v>1</v>
      </c>
      <c r="D34" s="96">
        <v>4</v>
      </c>
      <c r="E34" s="57" t="s">
        <v>87</v>
      </c>
      <c r="F34" s="221" t="s">
        <v>82</v>
      </c>
      <c r="G34" s="221" t="s">
        <v>82</v>
      </c>
      <c r="H34" s="221" t="s">
        <v>82</v>
      </c>
      <c r="I34" s="96"/>
      <c r="J34" s="96">
        <f t="shared" si="0"/>
        <v>4</v>
      </c>
      <c r="K34" s="96">
        <f t="shared" ref="K34" si="19">J34+C34</f>
        <v>5</v>
      </c>
      <c r="L34" s="221" t="s">
        <v>87</v>
      </c>
      <c r="M34" s="222" t="str">
        <f t="shared" ref="M34" si="20">IF(K34&lt;=$P$1,"þ","q")</f>
        <v>þ</v>
      </c>
    </row>
    <row r="35" spans="1:13" ht="16.8" x14ac:dyDescent="0.3">
      <c r="A35" s="218" t="s">
        <v>199</v>
      </c>
      <c r="B35" s="208" t="s">
        <v>200</v>
      </c>
      <c r="C35" s="61">
        <v>48</v>
      </c>
      <c r="D35" s="56">
        <v>5</v>
      </c>
      <c r="E35" s="57" t="s">
        <v>87</v>
      </c>
      <c r="F35" s="57" t="s">
        <v>82</v>
      </c>
      <c r="G35" s="57" t="s">
        <v>82</v>
      </c>
      <c r="H35" s="57" t="s">
        <v>82</v>
      </c>
      <c r="I35" s="56"/>
      <c r="J35" s="56">
        <f t="shared" si="0"/>
        <v>5</v>
      </c>
      <c r="K35" s="56">
        <f t="shared" ref="K35" si="21">J35+C35</f>
        <v>53</v>
      </c>
      <c r="L35" s="57" t="s">
        <v>87</v>
      </c>
      <c r="M35" s="58" t="str">
        <f t="shared" ref="M35" si="22">IF(K35&lt;=$P$1,"þ","q")</f>
        <v>þ</v>
      </c>
    </row>
    <row r="36" spans="1:13" ht="16.8" x14ac:dyDescent="0.3">
      <c r="A36" s="218" t="s">
        <v>199</v>
      </c>
      <c r="B36" s="208"/>
      <c r="C36" s="61"/>
      <c r="D36" s="56"/>
      <c r="E36" s="57" t="s">
        <v>82</v>
      </c>
      <c r="F36" s="57" t="s">
        <v>82</v>
      </c>
      <c r="G36" s="57" t="s">
        <v>82</v>
      </c>
      <c r="H36" s="57" t="s">
        <v>82</v>
      </c>
      <c r="I36" s="56"/>
      <c r="J36" s="56">
        <f t="shared" si="0"/>
        <v>0</v>
      </c>
      <c r="K36" s="56">
        <f t="shared" ref="K36" si="23">J36+C36</f>
        <v>0</v>
      </c>
      <c r="L36" s="57" t="s">
        <v>82</v>
      </c>
      <c r="M36" s="58" t="str">
        <f t="shared" ref="M36" si="24">IF(K36&lt;=$P$1,"þ","q")</f>
        <v>þ</v>
      </c>
    </row>
    <row r="37" spans="1:13" ht="16.8" x14ac:dyDescent="0.3">
      <c r="A37" s="217" t="s">
        <v>150</v>
      </c>
      <c r="B37" s="48" t="s">
        <v>157</v>
      </c>
      <c r="C37" s="61">
        <v>1</v>
      </c>
      <c r="D37" s="56">
        <v>4</v>
      </c>
      <c r="E37" s="57" t="s">
        <v>82</v>
      </c>
      <c r="F37" s="57" t="s">
        <v>82</v>
      </c>
      <c r="G37" s="57" t="s">
        <v>87</v>
      </c>
      <c r="H37" s="57" t="s">
        <v>82</v>
      </c>
      <c r="I37" s="56"/>
      <c r="J37" s="56">
        <f t="shared" si="0"/>
        <v>400</v>
      </c>
      <c r="K37" s="56">
        <f t="shared" ref="K37" si="25">J37+C37</f>
        <v>401</v>
      </c>
      <c r="L37" s="221" t="s">
        <v>87</v>
      </c>
      <c r="M37" s="58" t="str">
        <f t="shared" ref="M37" si="26">IF(K37&lt;=$P$1,"þ","q")</f>
        <v>q</v>
      </c>
    </row>
    <row r="38" spans="1:13" ht="16.8" x14ac:dyDescent="0.3">
      <c r="A38" s="217" t="s">
        <v>150</v>
      </c>
      <c r="B38" s="208" t="s">
        <v>158</v>
      </c>
      <c r="C38" s="61">
        <v>2</v>
      </c>
      <c r="D38" s="56">
        <v>4</v>
      </c>
      <c r="E38" s="57" t="s">
        <v>82</v>
      </c>
      <c r="F38" s="57" t="s">
        <v>87</v>
      </c>
      <c r="G38" s="57" t="s">
        <v>82</v>
      </c>
      <c r="H38" s="57" t="s">
        <v>82</v>
      </c>
      <c r="I38" s="56"/>
      <c r="J38" s="56">
        <f t="shared" si="0"/>
        <v>40</v>
      </c>
      <c r="K38" s="56">
        <f t="shared" ref="K38" si="27">J38+C38</f>
        <v>42</v>
      </c>
      <c r="L38" s="221" t="s">
        <v>87</v>
      </c>
      <c r="M38" s="58" t="str">
        <f t="shared" ref="M38" si="28">IF(K38&lt;=$P$1,"þ","q")</f>
        <v>þ</v>
      </c>
    </row>
    <row r="39" spans="1:13" ht="16.8" x14ac:dyDescent="0.3">
      <c r="A39" s="217" t="s">
        <v>150</v>
      </c>
      <c r="B39" s="208"/>
      <c r="C39" s="61"/>
      <c r="D39" s="56"/>
      <c r="E39" s="57" t="s">
        <v>82</v>
      </c>
      <c r="F39" s="57" t="s">
        <v>82</v>
      </c>
      <c r="G39" s="57" t="s">
        <v>82</v>
      </c>
      <c r="H39" s="57" t="s">
        <v>82</v>
      </c>
      <c r="I39" s="56"/>
      <c r="J39" s="56">
        <f t="shared" si="0"/>
        <v>0</v>
      </c>
      <c r="K39" s="56">
        <f t="shared" ref="K39" si="29">J39+C39</f>
        <v>0</v>
      </c>
      <c r="L39" s="57" t="s">
        <v>82</v>
      </c>
      <c r="M39" s="58" t="str">
        <f t="shared" ref="M39" si="30">IF(K39&lt;=$P$1,"þ","q")</f>
        <v>þ</v>
      </c>
    </row>
    <row r="40" spans="1:13" ht="16.8" x14ac:dyDescent="0.3">
      <c r="A40" s="217" t="s">
        <v>150</v>
      </c>
      <c r="B40" s="208"/>
      <c r="C40" s="61"/>
      <c r="D40" s="56"/>
      <c r="E40" s="57" t="s">
        <v>82</v>
      </c>
      <c r="F40" s="57" t="s">
        <v>82</v>
      </c>
      <c r="G40" s="57" t="s">
        <v>82</v>
      </c>
      <c r="H40" s="57" t="s">
        <v>82</v>
      </c>
      <c r="I40" s="56"/>
      <c r="J40" s="56">
        <f t="shared" si="0"/>
        <v>0</v>
      </c>
      <c r="K40" s="56">
        <f t="shared" ref="K40:K41" si="31">J40+C40</f>
        <v>0</v>
      </c>
      <c r="L40" s="57" t="s">
        <v>82</v>
      </c>
      <c r="M40" s="58" t="str">
        <f t="shared" ref="M40:M41" si="32">IF(K40&lt;=$P$1,"þ","q")</f>
        <v>þ</v>
      </c>
    </row>
    <row r="41" spans="1:13" ht="16.8" x14ac:dyDescent="0.3">
      <c r="A41" s="209" t="s">
        <v>240</v>
      </c>
      <c r="B41" s="208" t="s">
        <v>242</v>
      </c>
      <c r="C41" s="61">
        <v>92</v>
      </c>
      <c r="D41" s="56">
        <v>4</v>
      </c>
      <c r="E41" s="57" t="s">
        <v>82</v>
      </c>
      <c r="F41" s="57" t="s">
        <v>87</v>
      </c>
      <c r="G41" s="57" t="s">
        <v>82</v>
      </c>
      <c r="H41" s="57" t="s">
        <v>82</v>
      </c>
      <c r="I41" s="56"/>
      <c r="J41" s="56">
        <f t="shared" si="0"/>
        <v>40</v>
      </c>
      <c r="K41" s="56">
        <f t="shared" si="31"/>
        <v>132</v>
      </c>
      <c r="L41" s="221" t="s">
        <v>87</v>
      </c>
      <c r="M41" s="58" t="str">
        <f t="shared" si="32"/>
        <v>q</v>
      </c>
    </row>
    <row r="42" spans="1:13" ht="16.8" x14ac:dyDescent="0.3">
      <c r="A42" s="209"/>
      <c r="B42" s="208"/>
      <c r="C42" s="61"/>
      <c r="D42" s="56"/>
      <c r="E42" s="57" t="s">
        <v>82</v>
      </c>
      <c r="F42" s="57" t="s">
        <v>82</v>
      </c>
      <c r="G42" s="57" t="s">
        <v>82</v>
      </c>
      <c r="H42" s="57" t="s">
        <v>82</v>
      </c>
      <c r="I42" s="56"/>
      <c r="J42" s="56">
        <f t="shared" si="0"/>
        <v>0</v>
      </c>
      <c r="K42" s="56">
        <f t="shared" ref="K42" si="33">J42+C42</f>
        <v>0</v>
      </c>
      <c r="L42" s="57" t="s">
        <v>82</v>
      </c>
      <c r="M42" s="58" t="str">
        <f t="shared" ref="M42" si="34">IF(K42&lt;=$P$1,"þ","q")</f>
        <v>þ</v>
      </c>
    </row>
    <row r="43" spans="1:13" ht="16.8" x14ac:dyDescent="0.3">
      <c r="A43" s="210"/>
      <c r="B43" s="208"/>
      <c r="C43" s="61"/>
      <c r="D43" s="56"/>
      <c r="E43" s="57" t="s">
        <v>82</v>
      </c>
      <c r="F43" s="57" t="s">
        <v>82</v>
      </c>
      <c r="G43" s="57" t="s">
        <v>82</v>
      </c>
      <c r="H43" s="57" t="s">
        <v>82</v>
      </c>
      <c r="I43" s="56"/>
      <c r="J43" s="56">
        <f t="shared" si="0"/>
        <v>0</v>
      </c>
      <c r="K43" s="56">
        <f t="shared" ref="K43" si="35">J43+C43</f>
        <v>0</v>
      </c>
      <c r="L43" s="57" t="s">
        <v>82</v>
      </c>
      <c r="M43" s="58" t="str">
        <f t="shared" ref="M43" si="36">IF(K43&lt;=$P$1,"þ","q")</f>
        <v>þ</v>
      </c>
    </row>
    <row r="44" spans="1:13" ht="16.8" x14ac:dyDescent="0.3">
      <c r="A44" s="210"/>
      <c r="B44" s="208"/>
      <c r="C44" s="61"/>
      <c r="D44" s="56"/>
      <c r="E44" s="57" t="s">
        <v>82</v>
      </c>
      <c r="F44" s="57" t="s">
        <v>82</v>
      </c>
      <c r="G44" s="57" t="s">
        <v>82</v>
      </c>
      <c r="H44" s="57" t="s">
        <v>82</v>
      </c>
      <c r="I44" s="56"/>
      <c r="J44" s="56">
        <f t="shared" si="0"/>
        <v>0</v>
      </c>
      <c r="K44" s="56">
        <f t="shared" ref="K44" si="37">J44+C44</f>
        <v>0</v>
      </c>
      <c r="L44" s="57" t="s">
        <v>82</v>
      </c>
      <c r="M44" s="58" t="str">
        <f t="shared" ref="M44" si="38">IF(K44&lt;=$P$1,"þ","q")</f>
        <v>þ</v>
      </c>
    </row>
    <row r="45" spans="1:13" ht="16.8" x14ac:dyDescent="0.3">
      <c r="A45" s="210"/>
      <c r="B45" s="208"/>
      <c r="C45" s="61"/>
      <c r="D45" s="56"/>
      <c r="E45" s="57" t="s">
        <v>82</v>
      </c>
      <c r="F45" s="57" t="s">
        <v>82</v>
      </c>
      <c r="G45" s="57" t="s">
        <v>82</v>
      </c>
      <c r="H45" s="57" t="s">
        <v>82</v>
      </c>
      <c r="I45" s="56"/>
      <c r="J45" s="56">
        <f t="shared" si="0"/>
        <v>0</v>
      </c>
      <c r="K45" s="56">
        <f t="shared" ref="K45" si="39">J45+C45</f>
        <v>0</v>
      </c>
      <c r="L45" s="57" t="s">
        <v>82</v>
      </c>
      <c r="M45" s="58" t="str">
        <f t="shared" ref="M45" si="40">IF(K45&lt;=$P$1,"þ","q")</f>
        <v>þ</v>
      </c>
    </row>
  </sheetData>
  <sortState xmlns:xlrd2="http://schemas.microsoft.com/office/spreadsheetml/2017/richdata2" ref="A2:M32">
    <sortCondition ref="A2:A32"/>
    <sortCondition ref="C2:C32"/>
  </sortState>
  <conditionalFormatting sqref="M2 G6:H6 M6 M9 G9:H9">
    <cfRule type="cellIs" dxfId="592" priority="1088" stopIfTrue="1" operator="equal">
      <formula>"þ"</formula>
    </cfRule>
  </conditionalFormatting>
  <conditionalFormatting sqref="K2 K6 K9">
    <cfRule type="cellIs" dxfId="591" priority="1087" operator="lessThan">
      <formula>$P$1</formula>
    </cfRule>
  </conditionalFormatting>
  <conditionalFormatting sqref="L32:M32">
    <cfRule type="cellIs" dxfId="590" priority="1086" stopIfTrue="1" operator="equal">
      <formula>"þ"</formula>
    </cfRule>
  </conditionalFormatting>
  <conditionalFormatting sqref="E2 H2">
    <cfRule type="cellIs" dxfId="589" priority="1034" stopIfTrue="1" operator="equal">
      <formula>"þ"</formula>
    </cfRule>
  </conditionalFormatting>
  <conditionalFormatting sqref="G2">
    <cfRule type="cellIs" dxfId="588" priority="1003" stopIfTrue="1" operator="equal">
      <formula>"þ"</formula>
    </cfRule>
  </conditionalFormatting>
  <conditionalFormatting sqref="M16">
    <cfRule type="cellIs" dxfId="587" priority="991" stopIfTrue="1" operator="equal">
      <formula>"þ"</formula>
    </cfRule>
  </conditionalFormatting>
  <conditionalFormatting sqref="M16">
    <cfRule type="cellIs" dxfId="586" priority="990" stopIfTrue="1" operator="equal">
      <formula>"þ"</formula>
    </cfRule>
  </conditionalFormatting>
  <conditionalFormatting sqref="K16">
    <cfRule type="cellIs" dxfId="585" priority="989" operator="lessThan">
      <formula>$P$1</formula>
    </cfRule>
  </conditionalFormatting>
  <conditionalFormatting sqref="E16 H16 E6:F6 E9">
    <cfRule type="cellIs" dxfId="584" priority="988" stopIfTrue="1" operator="equal">
      <formula>"þ"</formula>
    </cfRule>
  </conditionalFormatting>
  <conditionalFormatting sqref="E16 H16 E6:F6 E9">
    <cfRule type="cellIs" dxfId="583" priority="987" stopIfTrue="1" operator="equal">
      <formula>"þ"</formula>
    </cfRule>
  </conditionalFormatting>
  <conditionalFormatting sqref="G16">
    <cfRule type="cellIs" dxfId="582" priority="986" stopIfTrue="1" operator="equal">
      <formula>"þ"</formula>
    </cfRule>
  </conditionalFormatting>
  <conditionalFormatting sqref="G16">
    <cfRule type="cellIs" dxfId="581" priority="985" stopIfTrue="1" operator="equal">
      <formula>"þ"</formula>
    </cfRule>
  </conditionalFormatting>
  <conditionalFormatting sqref="M14">
    <cfRule type="cellIs" dxfId="580" priority="969" stopIfTrue="1" operator="equal">
      <formula>"þ"</formula>
    </cfRule>
  </conditionalFormatting>
  <conditionalFormatting sqref="M14">
    <cfRule type="cellIs" dxfId="579" priority="968" stopIfTrue="1" operator="equal">
      <formula>"þ"</formula>
    </cfRule>
  </conditionalFormatting>
  <conditionalFormatting sqref="K14">
    <cfRule type="cellIs" dxfId="578" priority="967" operator="lessThan">
      <formula>$P$1</formula>
    </cfRule>
  </conditionalFormatting>
  <conditionalFormatting sqref="E14">
    <cfRule type="cellIs" dxfId="577" priority="966" stopIfTrue="1" operator="equal">
      <formula>"þ"</formula>
    </cfRule>
  </conditionalFormatting>
  <conditionalFormatting sqref="E14">
    <cfRule type="cellIs" dxfId="576" priority="965" stopIfTrue="1" operator="equal">
      <formula>"þ"</formula>
    </cfRule>
  </conditionalFormatting>
  <conditionalFormatting sqref="G14">
    <cfRule type="cellIs" dxfId="575" priority="964" stopIfTrue="1" operator="equal">
      <formula>"þ"</formula>
    </cfRule>
  </conditionalFormatting>
  <conditionalFormatting sqref="G14">
    <cfRule type="cellIs" dxfId="574" priority="963" stopIfTrue="1" operator="equal">
      <formula>"þ"</formula>
    </cfRule>
  </conditionalFormatting>
  <conditionalFormatting sqref="H3">
    <cfRule type="cellIs" dxfId="573" priority="897" stopIfTrue="1" operator="equal">
      <formula>"þ"</formula>
    </cfRule>
  </conditionalFormatting>
  <conditionalFormatting sqref="H3">
    <cfRule type="cellIs" dxfId="572" priority="896" stopIfTrue="1" operator="equal">
      <formula>"þ"</formula>
    </cfRule>
  </conditionalFormatting>
  <conditionalFormatting sqref="M3">
    <cfRule type="cellIs" dxfId="571" priority="901" stopIfTrue="1" operator="equal">
      <formula>"þ"</formula>
    </cfRule>
  </conditionalFormatting>
  <conditionalFormatting sqref="K3">
    <cfRule type="cellIs" dxfId="570" priority="900" operator="lessThan">
      <formula>$P$1</formula>
    </cfRule>
  </conditionalFormatting>
  <conditionalFormatting sqref="G3">
    <cfRule type="cellIs" dxfId="569" priority="894" stopIfTrue="1" operator="equal">
      <formula>"þ"</formula>
    </cfRule>
  </conditionalFormatting>
  <conditionalFormatting sqref="G3">
    <cfRule type="cellIs" dxfId="568" priority="871" stopIfTrue="1" operator="equal">
      <formula>"þ"</formula>
    </cfRule>
  </conditionalFormatting>
  <conditionalFormatting sqref="F2">
    <cfRule type="cellIs" dxfId="567" priority="705" stopIfTrue="1" operator="equal">
      <formula>"þ"</formula>
    </cfRule>
  </conditionalFormatting>
  <conditionalFormatting sqref="F2">
    <cfRule type="cellIs" dxfId="566" priority="704" stopIfTrue="1" operator="equal">
      <formula>"þ"</formula>
    </cfRule>
  </conditionalFormatting>
  <conditionalFormatting sqref="F16">
    <cfRule type="cellIs" dxfId="565" priority="703" stopIfTrue="1" operator="equal">
      <formula>"þ"</formula>
    </cfRule>
  </conditionalFormatting>
  <conditionalFormatting sqref="F16">
    <cfRule type="cellIs" dxfId="564" priority="702" stopIfTrue="1" operator="equal">
      <formula>"þ"</formula>
    </cfRule>
  </conditionalFormatting>
  <conditionalFormatting sqref="E3">
    <cfRule type="cellIs" dxfId="563" priority="701" stopIfTrue="1" operator="equal">
      <formula>"þ"</formula>
    </cfRule>
  </conditionalFormatting>
  <conditionalFormatting sqref="E3">
    <cfRule type="cellIs" dxfId="562" priority="700" stopIfTrue="1" operator="equal">
      <formula>"þ"</formula>
    </cfRule>
  </conditionalFormatting>
  <conditionalFormatting sqref="F3">
    <cfRule type="cellIs" dxfId="561" priority="699" stopIfTrue="1" operator="equal">
      <formula>"þ"</formula>
    </cfRule>
  </conditionalFormatting>
  <conditionalFormatting sqref="F3">
    <cfRule type="cellIs" dxfId="560" priority="698" stopIfTrue="1" operator="equal">
      <formula>"þ"</formula>
    </cfRule>
  </conditionalFormatting>
  <conditionalFormatting sqref="L2 L15">
    <cfRule type="cellIs" dxfId="559" priority="696" stopIfTrue="1" operator="equal">
      <formula>"þ"</formula>
    </cfRule>
  </conditionalFormatting>
  <conditionalFormatting sqref="M34">
    <cfRule type="cellIs" dxfId="558" priority="687" stopIfTrue="1" operator="equal">
      <formula>"þ"</formula>
    </cfRule>
  </conditionalFormatting>
  <conditionalFormatting sqref="M34">
    <cfRule type="cellIs" dxfId="557" priority="686" stopIfTrue="1" operator="equal">
      <formula>"þ"</formula>
    </cfRule>
  </conditionalFormatting>
  <conditionalFormatting sqref="K34">
    <cfRule type="cellIs" dxfId="556" priority="685" operator="lessThan">
      <formula>$P$1</formula>
    </cfRule>
  </conditionalFormatting>
  <conditionalFormatting sqref="H34">
    <cfRule type="cellIs" dxfId="555" priority="684" stopIfTrue="1" operator="equal">
      <formula>"þ"</formula>
    </cfRule>
  </conditionalFormatting>
  <conditionalFormatting sqref="H34">
    <cfRule type="cellIs" dxfId="554" priority="683" stopIfTrue="1" operator="equal">
      <formula>"þ"</formula>
    </cfRule>
  </conditionalFormatting>
  <conditionalFormatting sqref="G34">
    <cfRule type="cellIs" dxfId="553" priority="682" stopIfTrue="1" operator="equal">
      <formula>"þ"</formula>
    </cfRule>
  </conditionalFormatting>
  <conditionalFormatting sqref="G34">
    <cfRule type="cellIs" dxfId="552" priority="681" stopIfTrue="1" operator="equal">
      <formula>"þ"</formula>
    </cfRule>
  </conditionalFormatting>
  <conditionalFormatting sqref="L34">
    <cfRule type="cellIs" dxfId="551" priority="680" stopIfTrue="1" operator="equal">
      <formula>"þ"</formula>
    </cfRule>
  </conditionalFormatting>
  <conditionalFormatting sqref="M18">
    <cfRule type="cellIs" dxfId="550" priority="617" stopIfTrue="1" operator="equal">
      <formula>"þ"</formula>
    </cfRule>
  </conditionalFormatting>
  <conditionalFormatting sqref="M18">
    <cfRule type="cellIs" dxfId="549" priority="616" stopIfTrue="1" operator="equal">
      <formula>"þ"</formula>
    </cfRule>
  </conditionalFormatting>
  <conditionalFormatting sqref="E18 H18">
    <cfRule type="cellIs" dxfId="548" priority="614" stopIfTrue="1" operator="equal">
      <formula>"þ"</formula>
    </cfRule>
  </conditionalFormatting>
  <conditionalFormatting sqref="E18 H18">
    <cfRule type="cellIs" dxfId="547" priority="613" stopIfTrue="1" operator="equal">
      <formula>"þ"</formula>
    </cfRule>
  </conditionalFormatting>
  <conditionalFormatting sqref="F18">
    <cfRule type="cellIs" dxfId="546" priority="610" stopIfTrue="1" operator="equal">
      <formula>"þ"</formula>
    </cfRule>
  </conditionalFormatting>
  <conditionalFormatting sqref="L2">
    <cfRule type="cellIs" dxfId="545" priority="619" stopIfTrue="1" operator="equal">
      <formula>"þ"</formula>
    </cfRule>
  </conditionalFormatting>
  <conditionalFormatting sqref="K18">
    <cfRule type="cellIs" dxfId="544" priority="615" operator="lessThan">
      <formula>$P$1</formula>
    </cfRule>
  </conditionalFormatting>
  <conditionalFormatting sqref="G18">
    <cfRule type="cellIs" dxfId="543" priority="612" stopIfTrue="1" operator="equal">
      <formula>"þ"</formula>
    </cfRule>
  </conditionalFormatting>
  <conditionalFormatting sqref="G18">
    <cfRule type="cellIs" dxfId="542" priority="611" stopIfTrue="1" operator="equal">
      <formula>"þ"</formula>
    </cfRule>
  </conditionalFormatting>
  <conditionalFormatting sqref="F18">
    <cfRule type="cellIs" dxfId="541" priority="609" stopIfTrue="1" operator="equal">
      <formula>"þ"</formula>
    </cfRule>
  </conditionalFormatting>
  <conditionalFormatting sqref="L18">
    <cfRule type="cellIs" dxfId="540" priority="608" stopIfTrue="1" operator="equal">
      <formula>"þ"</formula>
    </cfRule>
  </conditionalFormatting>
  <conditionalFormatting sqref="M15">
    <cfRule type="cellIs" dxfId="539" priority="605" stopIfTrue="1" operator="equal">
      <formula>"þ"</formula>
    </cfRule>
  </conditionalFormatting>
  <conditionalFormatting sqref="M15">
    <cfRule type="cellIs" dxfId="538" priority="604" stopIfTrue="1" operator="equal">
      <formula>"þ"</formula>
    </cfRule>
  </conditionalFormatting>
  <conditionalFormatting sqref="K15">
    <cfRule type="cellIs" dxfId="537" priority="603" operator="lessThan">
      <formula>$P$1</formula>
    </cfRule>
  </conditionalFormatting>
  <conditionalFormatting sqref="H15 E15">
    <cfRule type="cellIs" dxfId="536" priority="602" stopIfTrue="1" operator="equal">
      <formula>"þ"</formula>
    </cfRule>
  </conditionalFormatting>
  <conditionalFormatting sqref="H15 E15">
    <cfRule type="cellIs" dxfId="535" priority="601" stopIfTrue="1" operator="equal">
      <formula>"þ"</formula>
    </cfRule>
  </conditionalFormatting>
  <conditionalFormatting sqref="G15">
    <cfRule type="cellIs" dxfId="534" priority="600" stopIfTrue="1" operator="equal">
      <formula>"þ"</formula>
    </cfRule>
  </conditionalFormatting>
  <conditionalFormatting sqref="G15">
    <cfRule type="cellIs" dxfId="533" priority="599" stopIfTrue="1" operator="equal">
      <formula>"þ"</formula>
    </cfRule>
  </conditionalFormatting>
  <conditionalFormatting sqref="G8:H8 M8">
    <cfRule type="cellIs" dxfId="532" priority="595" stopIfTrue="1" operator="equal">
      <formula>"þ"</formula>
    </cfRule>
  </conditionalFormatting>
  <conditionalFormatting sqref="K8">
    <cfRule type="cellIs" dxfId="531" priority="594" operator="lessThan">
      <formula>$P$1</formula>
    </cfRule>
  </conditionalFormatting>
  <conditionalFormatting sqref="E8:F8">
    <cfRule type="cellIs" dxfId="530" priority="593" stopIfTrue="1" operator="equal">
      <formula>"þ"</formula>
    </cfRule>
  </conditionalFormatting>
  <conditionalFormatting sqref="E8:F8">
    <cfRule type="cellIs" dxfId="529" priority="592" stopIfTrue="1" operator="equal">
      <formula>"þ"</formula>
    </cfRule>
  </conditionalFormatting>
  <conditionalFormatting sqref="F14">
    <cfRule type="cellIs" dxfId="528" priority="589" stopIfTrue="1" operator="equal">
      <formula>"þ"</formula>
    </cfRule>
  </conditionalFormatting>
  <conditionalFormatting sqref="F14">
    <cfRule type="cellIs" dxfId="527" priority="588" stopIfTrue="1" operator="equal">
      <formula>"þ"</formula>
    </cfRule>
  </conditionalFormatting>
  <conditionalFormatting sqref="H14">
    <cfRule type="cellIs" dxfId="526" priority="586" stopIfTrue="1" operator="equal">
      <formula>"þ"</formula>
    </cfRule>
  </conditionalFormatting>
  <conditionalFormatting sqref="H14">
    <cfRule type="cellIs" dxfId="525" priority="587" stopIfTrue="1" operator="equal">
      <formula>"þ"</formula>
    </cfRule>
  </conditionalFormatting>
  <conditionalFormatting sqref="F15">
    <cfRule type="cellIs" dxfId="524" priority="585" stopIfTrue="1" operator="equal">
      <formula>"þ"</formula>
    </cfRule>
  </conditionalFormatting>
  <conditionalFormatting sqref="F15">
    <cfRule type="cellIs" dxfId="523" priority="584" stopIfTrue="1" operator="equal">
      <formula>"þ"</formula>
    </cfRule>
  </conditionalFormatting>
  <conditionalFormatting sqref="M37">
    <cfRule type="cellIs" dxfId="522" priority="536" stopIfTrue="1" operator="equal">
      <formula>"þ"</formula>
    </cfRule>
  </conditionalFormatting>
  <conditionalFormatting sqref="M37">
    <cfRule type="cellIs" dxfId="521" priority="535" stopIfTrue="1" operator="equal">
      <formula>"þ"</formula>
    </cfRule>
  </conditionalFormatting>
  <conditionalFormatting sqref="K37">
    <cfRule type="cellIs" dxfId="520" priority="534" operator="lessThan">
      <formula>$P$1</formula>
    </cfRule>
  </conditionalFormatting>
  <conditionalFormatting sqref="H37">
    <cfRule type="cellIs" dxfId="519" priority="533" stopIfTrue="1" operator="equal">
      <formula>"þ"</formula>
    </cfRule>
  </conditionalFormatting>
  <conditionalFormatting sqref="H37">
    <cfRule type="cellIs" dxfId="518" priority="532" stopIfTrue="1" operator="equal">
      <formula>"þ"</formula>
    </cfRule>
  </conditionalFormatting>
  <conditionalFormatting sqref="G37">
    <cfRule type="cellIs" dxfId="517" priority="531" stopIfTrue="1" operator="equal">
      <formula>"þ"</formula>
    </cfRule>
  </conditionalFormatting>
  <conditionalFormatting sqref="G37">
    <cfRule type="cellIs" dxfId="516" priority="530" stopIfTrue="1" operator="equal">
      <formula>"þ"</formula>
    </cfRule>
  </conditionalFormatting>
  <conditionalFormatting sqref="E37">
    <cfRule type="cellIs" dxfId="515" priority="529" stopIfTrue="1" operator="equal">
      <formula>"þ"</formula>
    </cfRule>
  </conditionalFormatting>
  <conditionalFormatting sqref="E37">
    <cfRule type="cellIs" dxfId="514" priority="528" stopIfTrue="1" operator="equal">
      <formula>"þ"</formula>
    </cfRule>
  </conditionalFormatting>
  <conditionalFormatting sqref="F37">
    <cfRule type="cellIs" dxfId="513" priority="527" stopIfTrue="1" operator="equal">
      <formula>"þ"</formula>
    </cfRule>
  </conditionalFormatting>
  <conditionalFormatting sqref="F37">
    <cfRule type="cellIs" dxfId="512" priority="526" stopIfTrue="1" operator="equal">
      <formula>"þ"</formula>
    </cfRule>
  </conditionalFormatting>
  <conditionalFormatting sqref="F37">
    <cfRule type="cellIs" dxfId="511" priority="525" stopIfTrue="1" operator="equal">
      <formula>"þ"</formula>
    </cfRule>
  </conditionalFormatting>
  <conditionalFormatting sqref="F37">
    <cfRule type="cellIs" dxfId="510" priority="524" stopIfTrue="1" operator="equal">
      <formula>"þ"</formula>
    </cfRule>
  </conditionalFormatting>
  <conditionalFormatting sqref="M38">
    <cfRule type="cellIs" dxfId="509" priority="520" stopIfTrue="1" operator="equal">
      <formula>"þ"</formula>
    </cfRule>
  </conditionalFormatting>
  <conditionalFormatting sqref="M38">
    <cfRule type="cellIs" dxfId="508" priority="521" stopIfTrue="1" operator="equal">
      <formula>"þ"</formula>
    </cfRule>
  </conditionalFormatting>
  <conditionalFormatting sqref="K38">
    <cfRule type="cellIs" dxfId="507" priority="519" operator="lessThan">
      <formula>$P$1</formula>
    </cfRule>
  </conditionalFormatting>
  <conditionalFormatting sqref="H38">
    <cfRule type="cellIs" dxfId="506" priority="518" stopIfTrue="1" operator="equal">
      <formula>"þ"</formula>
    </cfRule>
  </conditionalFormatting>
  <conditionalFormatting sqref="H38">
    <cfRule type="cellIs" dxfId="505" priority="517" stopIfTrue="1" operator="equal">
      <formula>"þ"</formula>
    </cfRule>
  </conditionalFormatting>
  <conditionalFormatting sqref="G38">
    <cfRule type="cellIs" dxfId="504" priority="516" stopIfTrue="1" operator="equal">
      <formula>"þ"</formula>
    </cfRule>
  </conditionalFormatting>
  <conditionalFormatting sqref="G38">
    <cfRule type="cellIs" dxfId="503" priority="515" stopIfTrue="1" operator="equal">
      <formula>"þ"</formula>
    </cfRule>
  </conditionalFormatting>
  <conditionalFormatting sqref="L15">
    <cfRule type="cellIs" dxfId="502" priority="501" stopIfTrue="1" operator="equal">
      <formula>"þ"</formula>
    </cfRule>
  </conditionalFormatting>
  <conditionalFormatting sqref="G5:H5 M5">
    <cfRule type="cellIs" dxfId="501" priority="500" stopIfTrue="1" operator="equal">
      <formula>"þ"</formula>
    </cfRule>
  </conditionalFormatting>
  <conditionalFormatting sqref="K5">
    <cfRule type="cellIs" dxfId="500" priority="499" operator="lessThan">
      <formula>$P$1</formula>
    </cfRule>
  </conditionalFormatting>
  <conditionalFormatting sqref="E5:F5">
    <cfRule type="cellIs" dxfId="499" priority="498" stopIfTrue="1" operator="equal">
      <formula>"þ"</formula>
    </cfRule>
  </conditionalFormatting>
  <conditionalFormatting sqref="E5:F5">
    <cfRule type="cellIs" dxfId="498" priority="497" stopIfTrue="1" operator="equal">
      <formula>"þ"</formula>
    </cfRule>
  </conditionalFormatting>
  <conditionalFormatting sqref="E38">
    <cfRule type="cellIs" dxfId="497" priority="484" stopIfTrue="1" operator="equal">
      <formula>"þ"</formula>
    </cfRule>
  </conditionalFormatting>
  <conditionalFormatting sqref="E38">
    <cfRule type="cellIs" dxfId="496" priority="483" stopIfTrue="1" operator="equal">
      <formula>"þ"</formula>
    </cfRule>
  </conditionalFormatting>
  <conditionalFormatting sqref="L14">
    <cfRule type="cellIs" dxfId="495" priority="463" stopIfTrue="1" operator="equal">
      <formula>"þ"</formula>
    </cfRule>
  </conditionalFormatting>
  <conditionalFormatting sqref="L14">
    <cfRule type="cellIs" dxfId="494" priority="462" stopIfTrue="1" operator="equal">
      <formula>"þ"</formula>
    </cfRule>
  </conditionalFormatting>
  <conditionalFormatting sqref="M10 G10:H10">
    <cfRule type="cellIs" dxfId="493" priority="461" stopIfTrue="1" operator="equal">
      <formula>"þ"</formula>
    </cfRule>
  </conditionalFormatting>
  <conditionalFormatting sqref="K10">
    <cfRule type="cellIs" dxfId="492" priority="460" operator="lessThan">
      <formula>$P$1</formula>
    </cfRule>
  </conditionalFormatting>
  <conditionalFormatting sqref="E10">
    <cfRule type="cellIs" dxfId="491" priority="459" stopIfTrue="1" operator="equal">
      <formula>"þ"</formula>
    </cfRule>
  </conditionalFormatting>
  <conditionalFormatting sqref="E10">
    <cfRule type="cellIs" dxfId="490" priority="458" stopIfTrue="1" operator="equal">
      <formula>"þ"</formula>
    </cfRule>
  </conditionalFormatting>
  <conditionalFormatting sqref="F10">
    <cfRule type="cellIs" dxfId="489" priority="454" stopIfTrue="1" operator="equal">
      <formula>"þ"</formula>
    </cfRule>
  </conditionalFormatting>
  <conditionalFormatting sqref="F10">
    <cfRule type="cellIs" dxfId="488" priority="453" stopIfTrue="1" operator="equal">
      <formula>"þ"</formula>
    </cfRule>
  </conditionalFormatting>
  <conditionalFormatting sqref="L6">
    <cfRule type="cellIs" dxfId="487" priority="451" stopIfTrue="1" operator="equal">
      <formula>"þ"</formula>
    </cfRule>
  </conditionalFormatting>
  <conditionalFormatting sqref="L6">
    <cfRule type="cellIs" dxfId="486" priority="452" stopIfTrue="1" operator="equal">
      <formula>"þ"</formula>
    </cfRule>
  </conditionalFormatting>
  <conditionalFormatting sqref="L8">
    <cfRule type="cellIs" dxfId="485" priority="447" stopIfTrue="1" operator="equal">
      <formula>"þ"</formula>
    </cfRule>
  </conditionalFormatting>
  <conditionalFormatting sqref="L8">
    <cfRule type="cellIs" dxfId="484" priority="448" stopIfTrue="1" operator="equal">
      <formula>"þ"</formula>
    </cfRule>
  </conditionalFormatting>
  <conditionalFormatting sqref="M24 M26">
    <cfRule type="cellIs" dxfId="483" priority="444" stopIfTrue="1" operator="equal">
      <formula>"þ"</formula>
    </cfRule>
  </conditionalFormatting>
  <conditionalFormatting sqref="M24 M26">
    <cfRule type="cellIs" dxfId="482" priority="443" stopIfTrue="1" operator="equal">
      <formula>"þ"</formula>
    </cfRule>
  </conditionalFormatting>
  <conditionalFormatting sqref="E24 H24 H26 E26">
    <cfRule type="cellIs" dxfId="481" priority="441" stopIfTrue="1" operator="equal">
      <formula>"þ"</formula>
    </cfRule>
  </conditionalFormatting>
  <conditionalFormatting sqref="E24 H24 H26 E26">
    <cfRule type="cellIs" dxfId="480" priority="440" stopIfTrue="1" operator="equal">
      <formula>"þ"</formula>
    </cfRule>
  </conditionalFormatting>
  <conditionalFormatting sqref="F26">
    <cfRule type="cellIs" dxfId="479" priority="437" stopIfTrue="1" operator="equal">
      <formula>"þ"</formula>
    </cfRule>
  </conditionalFormatting>
  <conditionalFormatting sqref="K24 K26">
    <cfRule type="cellIs" dxfId="478" priority="442" operator="lessThan">
      <formula>$P$1</formula>
    </cfRule>
  </conditionalFormatting>
  <conditionalFormatting sqref="G24 G26">
    <cfRule type="cellIs" dxfId="477" priority="439" stopIfTrue="1" operator="equal">
      <formula>"þ"</formula>
    </cfRule>
  </conditionalFormatting>
  <conditionalFormatting sqref="G24 G26">
    <cfRule type="cellIs" dxfId="476" priority="438" stopIfTrue="1" operator="equal">
      <formula>"þ"</formula>
    </cfRule>
  </conditionalFormatting>
  <conditionalFormatting sqref="F26">
    <cfRule type="cellIs" dxfId="475" priority="436" stopIfTrue="1" operator="equal">
      <formula>"þ"</formula>
    </cfRule>
  </conditionalFormatting>
  <conditionalFormatting sqref="P1">
    <cfRule type="cellIs" dxfId="474" priority="434" operator="equal">
      <formula>0</formula>
    </cfRule>
  </conditionalFormatting>
  <conditionalFormatting sqref="T1">
    <cfRule type="cellIs" dxfId="473" priority="432" operator="equal">
      <formula>0</formula>
    </cfRule>
  </conditionalFormatting>
  <conditionalFormatting sqref="R1">
    <cfRule type="cellIs" dxfId="472" priority="433" operator="equal">
      <formula>0</formula>
    </cfRule>
  </conditionalFormatting>
  <conditionalFormatting sqref="H12">
    <cfRule type="cellIs" dxfId="471" priority="429" stopIfTrue="1" operator="equal">
      <formula>"þ"</formula>
    </cfRule>
  </conditionalFormatting>
  <conditionalFormatting sqref="H12">
    <cfRule type="cellIs" dxfId="470" priority="428" stopIfTrue="1" operator="equal">
      <formula>"þ"</formula>
    </cfRule>
  </conditionalFormatting>
  <conditionalFormatting sqref="M12">
    <cfRule type="cellIs" dxfId="469" priority="431" stopIfTrue="1" operator="equal">
      <formula>"þ"</formula>
    </cfRule>
  </conditionalFormatting>
  <conditionalFormatting sqref="K12">
    <cfRule type="cellIs" dxfId="468" priority="430" operator="lessThan">
      <formula>$P$1</formula>
    </cfRule>
  </conditionalFormatting>
  <conditionalFormatting sqref="G12">
    <cfRule type="cellIs" dxfId="467" priority="427" stopIfTrue="1" operator="equal">
      <formula>"þ"</formula>
    </cfRule>
  </conditionalFormatting>
  <conditionalFormatting sqref="G12">
    <cfRule type="cellIs" dxfId="466" priority="426" stopIfTrue="1" operator="equal">
      <formula>"þ"</formula>
    </cfRule>
  </conditionalFormatting>
  <conditionalFormatting sqref="E12">
    <cfRule type="cellIs" dxfId="465" priority="425" stopIfTrue="1" operator="equal">
      <formula>"þ"</formula>
    </cfRule>
  </conditionalFormatting>
  <conditionalFormatting sqref="E12">
    <cfRule type="cellIs" dxfId="464" priority="424" stopIfTrue="1" operator="equal">
      <formula>"þ"</formula>
    </cfRule>
  </conditionalFormatting>
  <conditionalFormatting sqref="H21">
    <cfRule type="cellIs" dxfId="463" priority="417" stopIfTrue="1" operator="equal">
      <formula>"þ"</formula>
    </cfRule>
  </conditionalFormatting>
  <conditionalFormatting sqref="H21">
    <cfRule type="cellIs" dxfId="462" priority="416" stopIfTrue="1" operator="equal">
      <formula>"þ"</formula>
    </cfRule>
  </conditionalFormatting>
  <conditionalFormatting sqref="M21">
    <cfRule type="cellIs" dxfId="461" priority="419" stopIfTrue="1" operator="equal">
      <formula>"þ"</formula>
    </cfRule>
  </conditionalFormatting>
  <conditionalFormatting sqref="K21">
    <cfRule type="cellIs" dxfId="460" priority="418" operator="lessThan">
      <formula>$P$1</formula>
    </cfRule>
  </conditionalFormatting>
  <conditionalFormatting sqref="G21">
    <cfRule type="cellIs" dxfId="459" priority="415" stopIfTrue="1" operator="equal">
      <formula>"þ"</formula>
    </cfRule>
  </conditionalFormatting>
  <conditionalFormatting sqref="G21">
    <cfRule type="cellIs" dxfId="458" priority="414" stopIfTrue="1" operator="equal">
      <formula>"þ"</formula>
    </cfRule>
  </conditionalFormatting>
  <conditionalFormatting sqref="E21">
    <cfRule type="cellIs" dxfId="457" priority="413" stopIfTrue="1" operator="equal">
      <formula>"þ"</formula>
    </cfRule>
  </conditionalFormatting>
  <conditionalFormatting sqref="E21">
    <cfRule type="cellIs" dxfId="456" priority="412" stopIfTrue="1" operator="equal">
      <formula>"þ"</formula>
    </cfRule>
  </conditionalFormatting>
  <conditionalFormatting sqref="F21">
    <cfRule type="cellIs" dxfId="455" priority="411" stopIfTrue="1" operator="equal">
      <formula>"þ"</formula>
    </cfRule>
  </conditionalFormatting>
  <conditionalFormatting sqref="F21">
    <cfRule type="cellIs" dxfId="454" priority="410" stopIfTrue="1" operator="equal">
      <formula>"þ"</formula>
    </cfRule>
  </conditionalFormatting>
  <conditionalFormatting sqref="M11 H11">
    <cfRule type="cellIs" dxfId="453" priority="405" stopIfTrue="1" operator="equal">
      <formula>"þ"</formula>
    </cfRule>
  </conditionalFormatting>
  <conditionalFormatting sqref="K11">
    <cfRule type="cellIs" dxfId="452" priority="404" operator="lessThan">
      <formula>$P$1</formula>
    </cfRule>
  </conditionalFormatting>
  <conditionalFormatting sqref="E11">
    <cfRule type="cellIs" dxfId="451" priority="403" stopIfTrue="1" operator="equal">
      <formula>"þ"</formula>
    </cfRule>
  </conditionalFormatting>
  <conditionalFormatting sqref="E11">
    <cfRule type="cellIs" dxfId="450" priority="402" stopIfTrue="1" operator="equal">
      <formula>"þ"</formula>
    </cfRule>
  </conditionalFormatting>
  <conditionalFormatting sqref="L11">
    <cfRule type="cellIs" dxfId="449" priority="400" stopIfTrue="1" operator="equal">
      <formula>"þ"</formula>
    </cfRule>
  </conditionalFormatting>
  <conditionalFormatting sqref="L11">
    <cfRule type="cellIs" dxfId="448" priority="401" stopIfTrue="1" operator="equal">
      <formula>"þ"</formula>
    </cfRule>
  </conditionalFormatting>
  <conditionalFormatting sqref="F11">
    <cfRule type="cellIs" dxfId="447" priority="397" stopIfTrue="1" operator="equal">
      <formula>"þ"</formula>
    </cfRule>
  </conditionalFormatting>
  <conditionalFormatting sqref="F24">
    <cfRule type="cellIs" dxfId="446" priority="396" stopIfTrue="1" operator="equal">
      <formula>"þ"</formula>
    </cfRule>
  </conditionalFormatting>
  <conditionalFormatting sqref="F24">
    <cfRule type="cellIs" dxfId="445" priority="395" stopIfTrue="1" operator="equal">
      <formula>"þ"</formula>
    </cfRule>
  </conditionalFormatting>
  <conditionalFormatting sqref="M25">
    <cfRule type="cellIs" dxfId="444" priority="388" stopIfTrue="1" operator="equal">
      <formula>"þ"</formula>
    </cfRule>
  </conditionalFormatting>
  <conditionalFormatting sqref="M25">
    <cfRule type="cellIs" dxfId="443" priority="387" stopIfTrue="1" operator="equal">
      <formula>"þ"</formula>
    </cfRule>
  </conditionalFormatting>
  <conditionalFormatting sqref="E25 H25">
    <cfRule type="cellIs" dxfId="442" priority="385" stopIfTrue="1" operator="equal">
      <formula>"þ"</formula>
    </cfRule>
  </conditionalFormatting>
  <conditionalFormatting sqref="E25 H25">
    <cfRule type="cellIs" dxfId="441" priority="384" stopIfTrue="1" operator="equal">
      <formula>"þ"</formula>
    </cfRule>
  </conditionalFormatting>
  <conditionalFormatting sqref="K25">
    <cfRule type="cellIs" dxfId="440" priority="386" operator="lessThan">
      <formula>$P$1</formula>
    </cfRule>
  </conditionalFormatting>
  <conditionalFormatting sqref="G25">
    <cfRule type="cellIs" dxfId="439" priority="383" stopIfTrue="1" operator="equal">
      <formula>"þ"</formula>
    </cfRule>
  </conditionalFormatting>
  <conditionalFormatting sqref="G25">
    <cfRule type="cellIs" dxfId="438" priority="382" stopIfTrue="1" operator="equal">
      <formula>"þ"</formula>
    </cfRule>
  </conditionalFormatting>
  <conditionalFormatting sqref="F25">
    <cfRule type="cellIs" dxfId="437" priority="381" stopIfTrue="1" operator="equal">
      <formula>"þ"</formula>
    </cfRule>
  </conditionalFormatting>
  <conditionalFormatting sqref="F25">
    <cfRule type="cellIs" dxfId="436" priority="380" stopIfTrue="1" operator="equal">
      <formula>"þ"</formula>
    </cfRule>
  </conditionalFormatting>
  <conditionalFormatting sqref="L26">
    <cfRule type="cellIs" dxfId="435" priority="376" stopIfTrue="1" operator="equal">
      <formula>"þ"</formula>
    </cfRule>
  </conditionalFormatting>
  <conditionalFormatting sqref="L26">
    <cfRule type="cellIs" dxfId="434" priority="375" stopIfTrue="1" operator="equal">
      <formula>"þ"</formula>
    </cfRule>
  </conditionalFormatting>
  <conditionalFormatting sqref="M27">
    <cfRule type="cellIs" dxfId="433" priority="374" stopIfTrue="1" operator="equal">
      <formula>"þ"</formula>
    </cfRule>
  </conditionalFormatting>
  <conditionalFormatting sqref="M27">
    <cfRule type="cellIs" dxfId="432" priority="373" stopIfTrue="1" operator="equal">
      <formula>"þ"</formula>
    </cfRule>
  </conditionalFormatting>
  <conditionalFormatting sqref="H27 E27">
    <cfRule type="cellIs" dxfId="431" priority="371" stopIfTrue="1" operator="equal">
      <formula>"þ"</formula>
    </cfRule>
  </conditionalFormatting>
  <conditionalFormatting sqref="H27 E27">
    <cfRule type="cellIs" dxfId="430" priority="370" stopIfTrue="1" operator="equal">
      <formula>"þ"</formula>
    </cfRule>
  </conditionalFormatting>
  <conditionalFormatting sqref="K27">
    <cfRule type="cellIs" dxfId="429" priority="372" operator="lessThan">
      <formula>$P$1</formula>
    </cfRule>
  </conditionalFormatting>
  <conditionalFormatting sqref="G27">
    <cfRule type="cellIs" dxfId="428" priority="369" stopIfTrue="1" operator="equal">
      <formula>"þ"</formula>
    </cfRule>
  </conditionalFormatting>
  <conditionalFormatting sqref="G27">
    <cfRule type="cellIs" dxfId="427" priority="368" stopIfTrue="1" operator="equal">
      <formula>"þ"</formula>
    </cfRule>
  </conditionalFormatting>
  <conditionalFormatting sqref="L27">
    <cfRule type="cellIs" dxfId="426" priority="365" stopIfTrue="1" operator="equal">
      <formula>"þ"</formula>
    </cfRule>
  </conditionalFormatting>
  <conditionalFormatting sqref="L27">
    <cfRule type="cellIs" dxfId="425" priority="364" stopIfTrue="1" operator="equal">
      <formula>"þ"</formula>
    </cfRule>
  </conditionalFormatting>
  <conditionalFormatting sqref="F27">
    <cfRule type="cellIs" dxfId="424" priority="363" stopIfTrue="1" operator="equal">
      <formula>"þ"</formula>
    </cfRule>
  </conditionalFormatting>
  <conditionalFormatting sqref="F27">
    <cfRule type="cellIs" dxfId="423" priority="362" stopIfTrue="1" operator="equal">
      <formula>"þ"</formula>
    </cfRule>
  </conditionalFormatting>
  <conditionalFormatting sqref="H23">
    <cfRule type="cellIs" dxfId="422" priority="357" stopIfTrue="1" operator="equal">
      <formula>"þ"</formula>
    </cfRule>
  </conditionalFormatting>
  <conditionalFormatting sqref="H23">
    <cfRule type="cellIs" dxfId="421" priority="356" stopIfTrue="1" operator="equal">
      <formula>"þ"</formula>
    </cfRule>
  </conditionalFormatting>
  <conditionalFormatting sqref="M23">
    <cfRule type="cellIs" dxfId="420" priority="359" stopIfTrue="1" operator="equal">
      <formula>"þ"</formula>
    </cfRule>
  </conditionalFormatting>
  <conditionalFormatting sqref="K23">
    <cfRule type="cellIs" dxfId="419" priority="358" operator="lessThan">
      <formula>$P$1</formula>
    </cfRule>
  </conditionalFormatting>
  <conditionalFormatting sqref="G23">
    <cfRule type="cellIs" dxfId="418" priority="355" stopIfTrue="1" operator="equal">
      <formula>"þ"</formula>
    </cfRule>
  </conditionalFormatting>
  <conditionalFormatting sqref="G23">
    <cfRule type="cellIs" dxfId="417" priority="354" stopIfTrue="1" operator="equal">
      <formula>"þ"</formula>
    </cfRule>
  </conditionalFormatting>
  <conditionalFormatting sqref="E23">
    <cfRule type="cellIs" dxfId="416" priority="353" stopIfTrue="1" operator="equal">
      <formula>"þ"</formula>
    </cfRule>
  </conditionalFormatting>
  <conditionalFormatting sqref="E23">
    <cfRule type="cellIs" dxfId="415" priority="352" stopIfTrue="1" operator="equal">
      <formula>"þ"</formula>
    </cfRule>
  </conditionalFormatting>
  <conditionalFormatting sqref="F23">
    <cfRule type="cellIs" dxfId="414" priority="351" stopIfTrue="1" operator="equal">
      <formula>"þ"</formula>
    </cfRule>
  </conditionalFormatting>
  <conditionalFormatting sqref="F23">
    <cfRule type="cellIs" dxfId="413" priority="350" stopIfTrue="1" operator="equal">
      <formula>"þ"</formula>
    </cfRule>
  </conditionalFormatting>
  <conditionalFormatting sqref="L23">
    <cfRule type="cellIs" dxfId="412" priority="349" stopIfTrue="1" operator="equal">
      <formula>"þ"</formula>
    </cfRule>
  </conditionalFormatting>
  <conditionalFormatting sqref="L23">
    <cfRule type="cellIs" dxfId="411" priority="348" stopIfTrue="1" operator="equal">
      <formula>"þ"</formula>
    </cfRule>
  </conditionalFormatting>
  <conditionalFormatting sqref="M17">
    <cfRule type="cellIs" dxfId="410" priority="347" stopIfTrue="1" operator="equal">
      <formula>"þ"</formula>
    </cfRule>
  </conditionalFormatting>
  <conditionalFormatting sqref="M17">
    <cfRule type="cellIs" dxfId="409" priority="346" stopIfTrue="1" operator="equal">
      <formula>"þ"</formula>
    </cfRule>
  </conditionalFormatting>
  <conditionalFormatting sqref="K17">
    <cfRule type="cellIs" dxfId="408" priority="345" operator="lessThan">
      <formula>$P$1</formula>
    </cfRule>
  </conditionalFormatting>
  <conditionalFormatting sqref="E17 H17">
    <cfRule type="cellIs" dxfId="407" priority="344" stopIfTrue="1" operator="equal">
      <formula>"þ"</formula>
    </cfRule>
  </conditionalFormatting>
  <conditionalFormatting sqref="E17 H17">
    <cfRule type="cellIs" dxfId="406" priority="343" stopIfTrue="1" operator="equal">
      <formula>"þ"</formula>
    </cfRule>
  </conditionalFormatting>
  <conditionalFormatting sqref="G17">
    <cfRule type="cellIs" dxfId="405" priority="342" stopIfTrue="1" operator="equal">
      <formula>"þ"</formula>
    </cfRule>
  </conditionalFormatting>
  <conditionalFormatting sqref="G17">
    <cfRule type="cellIs" dxfId="404" priority="341" stopIfTrue="1" operator="equal">
      <formula>"þ"</formula>
    </cfRule>
  </conditionalFormatting>
  <conditionalFormatting sqref="F17">
    <cfRule type="cellIs" dxfId="403" priority="340" stopIfTrue="1" operator="equal">
      <formula>"þ"</formula>
    </cfRule>
  </conditionalFormatting>
  <conditionalFormatting sqref="F17">
    <cfRule type="cellIs" dxfId="402" priority="339" stopIfTrue="1" operator="equal">
      <formula>"þ"</formula>
    </cfRule>
  </conditionalFormatting>
  <conditionalFormatting sqref="L17">
    <cfRule type="cellIs" dxfId="401" priority="338" stopIfTrue="1" operator="equal">
      <formula>"þ"</formula>
    </cfRule>
  </conditionalFormatting>
  <conditionalFormatting sqref="L17">
    <cfRule type="cellIs" dxfId="400" priority="337" stopIfTrue="1" operator="equal">
      <formula>"þ"</formula>
    </cfRule>
  </conditionalFormatting>
  <conditionalFormatting sqref="H13">
    <cfRule type="cellIs" dxfId="399" priority="334" stopIfTrue="1" operator="equal">
      <formula>"þ"</formula>
    </cfRule>
  </conditionalFormatting>
  <conditionalFormatting sqref="H13">
    <cfRule type="cellIs" dxfId="398" priority="333" stopIfTrue="1" operator="equal">
      <formula>"þ"</formula>
    </cfRule>
  </conditionalFormatting>
  <conditionalFormatting sqref="M13">
    <cfRule type="cellIs" dxfId="397" priority="336" stopIfTrue="1" operator="equal">
      <formula>"þ"</formula>
    </cfRule>
  </conditionalFormatting>
  <conditionalFormatting sqref="K13">
    <cfRule type="cellIs" dxfId="396" priority="335" operator="lessThan">
      <formula>$P$1</formula>
    </cfRule>
  </conditionalFormatting>
  <conditionalFormatting sqref="G13">
    <cfRule type="cellIs" dxfId="395" priority="332" stopIfTrue="1" operator="equal">
      <formula>"þ"</formula>
    </cfRule>
  </conditionalFormatting>
  <conditionalFormatting sqref="G13">
    <cfRule type="cellIs" dxfId="394" priority="331" stopIfTrue="1" operator="equal">
      <formula>"þ"</formula>
    </cfRule>
  </conditionalFormatting>
  <conditionalFormatting sqref="E13">
    <cfRule type="cellIs" dxfId="393" priority="330" stopIfTrue="1" operator="equal">
      <formula>"þ"</formula>
    </cfRule>
  </conditionalFormatting>
  <conditionalFormatting sqref="E13">
    <cfRule type="cellIs" dxfId="392" priority="329" stopIfTrue="1" operator="equal">
      <formula>"þ"</formula>
    </cfRule>
  </conditionalFormatting>
  <conditionalFormatting sqref="F13">
    <cfRule type="cellIs" dxfId="391" priority="328" stopIfTrue="1" operator="equal">
      <formula>"þ"</formula>
    </cfRule>
  </conditionalFormatting>
  <conditionalFormatting sqref="F13">
    <cfRule type="cellIs" dxfId="390" priority="327" stopIfTrue="1" operator="equal">
      <formula>"þ"</formula>
    </cfRule>
  </conditionalFormatting>
  <conditionalFormatting sqref="L13">
    <cfRule type="cellIs" dxfId="389" priority="325" stopIfTrue="1" operator="equal">
      <formula>"þ"</formula>
    </cfRule>
  </conditionalFormatting>
  <conditionalFormatting sqref="L13">
    <cfRule type="cellIs" dxfId="388" priority="326" stopIfTrue="1" operator="equal">
      <formula>"þ"</formula>
    </cfRule>
  </conditionalFormatting>
  <conditionalFormatting sqref="H4">
    <cfRule type="cellIs" dxfId="387" priority="322" stopIfTrue="1" operator="equal">
      <formula>"þ"</formula>
    </cfRule>
  </conditionalFormatting>
  <conditionalFormatting sqref="H4">
    <cfRule type="cellIs" dxfId="386" priority="321" stopIfTrue="1" operator="equal">
      <formula>"þ"</formula>
    </cfRule>
  </conditionalFormatting>
  <conditionalFormatting sqref="M4">
    <cfRule type="cellIs" dxfId="385" priority="324" stopIfTrue="1" operator="equal">
      <formula>"þ"</formula>
    </cfRule>
  </conditionalFormatting>
  <conditionalFormatting sqref="K4">
    <cfRule type="cellIs" dxfId="384" priority="323" operator="lessThan">
      <formula>$P$1</formula>
    </cfRule>
  </conditionalFormatting>
  <conditionalFormatting sqref="G4">
    <cfRule type="cellIs" dxfId="383" priority="320" stopIfTrue="1" operator="equal">
      <formula>"þ"</formula>
    </cfRule>
  </conditionalFormatting>
  <conditionalFormatting sqref="G4">
    <cfRule type="cellIs" dxfId="382" priority="319" stopIfTrue="1" operator="equal">
      <formula>"þ"</formula>
    </cfRule>
  </conditionalFormatting>
  <conditionalFormatting sqref="E4">
    <cfRule type="cellIs" dxfId="381" priority="318" stopIfTrue="1" operator="equal">
      <formula>"þ"</formula>
    </cfRule>
  </conditionalFormatting>
  <conditionalFormatting sqref="E4">
    <cfRule type="cellIs" dxfId="380" priority="317" stopIfTrue="1" operator="equal">
      <formula>"þ"</formula>
    </cfRule>
  </conditionalFormatting>
  <conditionalFormatting sqref="F4">
    <cfRule type="cellIs" dxfId="379" priority="316" stopIfTrue="1" operator="equal">
      <formula>"þ"</formula>
    </cfRule>
  </conditionalFormatting>
  <conditionalFormatting sqref="F4">
    <cfRule type="cellIs" dxfId="378" priority="315" stopIfTrue="1" operator="equal">
      <formula>"þ"</formula>
    </cfRule>
  </conditionalFormatting>
  <conditionalFormatting sqref="L4">
    <cfRule type="cellIs" dxfId="377" priority="313" stopIfTrue="1" operator="equal">
      <formula>"þ"</formula>
    </cfRule>
  </conditionalFormatting>
  <conditionalFormatting sqref="L4">
    <cfRule type="cellIs" dxfId="376" priority="314" stopIfTrue="1" operator="equal">
      <formula>"þ"</formula>
    </cfRule>
  </conditionalFormatting>
  <conditionalFormatting sqref="M29:M31">
    <cfRule type="cellIs" dxfId="375" priority="312" stopIfTrue="1" operator="equal">
      <formula>"þ"</formula>
    </cfRule>
  </conditionalFormatting>
  <conditionalFormatting sqref="M29:M31">
    <cfRule type="cellIs" dxfId="374" priority="311" stopIfTrue="1" operator="equal">
      <formula>"þ"</formula>
    </cfRule>
  </conditionalFormatting>
  <conditionalFormatting sqref="H29:H31 E29:E31">
    <cfRule type="cellIs" dxfId="373" priority="309" stopIfTrue="1" operator="equal">
      <formula>"þ"</formula>
    </cfRule>
  </conditionalFormatting>
  <conditionalFormatting sqref="H29:H31 E29:E31">
    <cfRule type="cellIs" dxfId="372" priority="308" stopIfTrue="1" operator="equal">
      <formula>"þ"</formula>
    </cfRule>
  </conditionalFormatting>
  <conditionalFormatting sqref="K29:K31">
    <cfRule type="cellIs" dxfId="371" priority="310" operator="lessThan">
      <formula>$P$1</formula>
    </cfRule>
  </conditionalFormatting>
  <conditionalFormatting sqref="G29:G31">
    <cfRule type="cellIs" dxfId="370" priority="307" stopIfTrue="1" operator="equal">
      <formula>"þ"</formula>
    </cfRule>
  </conditionalFormatting>
  <conditionalFormatting sqref="G29:G31">
    <cfRule type="cellIs" dxfId="369" priority="306" stopIfTrue="1" operator="equal">
      <formula>"þ"</formula>
    </cfRule>
  </conditionalFormatting>
  <conditionalFormatting sqref="L29:L31">
    <cfRule type="cellIs" dxfId="368" priority="305" stopIfTrue="1" operator="equal">
      <formula>"þ"</formula>
    </cfRule>
  </conditionalFormatting>
  <conditionalFormatting sqref="L29:L31">
    <cfRule type="cellIs" dxfId="367" priority="304" stopIfTrue="1" operator="equal">
      <formula>"þ"</formula>
    </cfRule>
  </conditionalFormatting>
  <conditionalFormatting sqref="F29:F31">
    <cfRule type="cellIs" dxfId="366" priority="303" stopIfTrue="1" operator="equal">
      <formula>"þ"</formula>
    </cfRule>
  </conditionalFormatting>
  <conditionalFormatting sqref="F29:F31">
    <cfRule type="cellIs" dxfId="365" priority="302" stopIfTrue="1" operator="equal">
      <formula>"þ"</formula>
    </cfRule>
  </conditionalFormatting>
  <conditionalFormatting sqref="H28">
    <cfRule type="cellIs" dxfId="364" priority="299" stopIfTrue="1" operator="equal">
      <formula>"þ"</formula>
    </cfRule>
  </conditionalFormatting>
  <conditionalFormatting sqref="H28">
    <cfRule type="cellIs" dxfId="363" priority="298" stopIfTrue="1" operator="equal">
      <formula>"þ"</formula>
    </cfRule>
  </conditionalFormatting>
  <conditionalFormatting sqref="M28">
    <cfRule type="cellIs" dxfId="362" priority="301" stopIfTrue="1" operator="equal">
      <formula>"þ"</formula>
    </cfRule>
  </conditionalFormatting>
  <conditionalFormatting sqref="K28">
    <cfRule type="cellIs" dxfId="361" priority="300" operator="lessThan">
      <formula>$P$1</formula>
    </cfRule>
  </conditionalFormatting>
  <conditionalFormatting sqref="G28">
    <cfRule type="cellIs" dxfId="360" priority="297" stopIfTrue="1" operator="equal">
      <formula>"þ"</formula>
    </cfRule>
  </conditionalFormatting>
  <conditionalFormatting sqref="G28">
    <cfRule type="cellIs" dxfId="359" priority="296" stopIfTrue="1" operator="equal">
      <formula>"þ"</formula>
    </cfRule>
  </conditionalFormatting>
  <conditionalFormatting sqref="E28">
    <cfRule type="cellIs" dxfId="358" priority="295" stopIfTrue="1" operator="equal">
      <formula>"þ"</formula>
    </cfRule>
  </conditionalFormatting>
  <conditionalFormatting sqref="E28">
    <cfRule type="cellIs" dxfId="357" priority="294" stopIfTrue="1" operator="equal">
      <formula>"þ"</formula>
    </cfRule>
  </conditionalFormatting>
  <conditionalFormatting sqref="F28">
    <cfRule type="cellIs" dxfId="356" priority="293" stopIfTrue="1" operator="equal">
      <formula>"þ"</formula>
    </cfRule>
  </conditionalFormatting>
  <conditionalFormatting sqref="F28">
    <cfRule type="cellIs" dxfId="355" priority="292" stopIfTrue="1" operator="equal">
      <formula>"þ"</formula>
    </cfRule>
  </conditionalFormatting>
  <conditionalFormatting sqref="L28">
    <cfRule type="cellIs" dxfId="354" priority="289" stopIfTrue="1" operator="equal">
      <formula>"þ"</formula>
    </cfRule>
  </conditionalFormatting>
  <conditionalFormatting sqref="L28">
    <cfRule type="cellIs" dxfId="353" priority="288" stopIfTrue="1" operator="equal">
      <formula>"þ"</formula>
    </cfRule>
  </conditionalFormatting>
  <conditionalFormatting sqref="L3">
    <cfRule type="cellIs" dxfId="352" priority="287" stopIfTrue="1" operator="equal">
      <formula>"þ"</formula>
    </cfRule>
  </conditionalFormatting>
  <conditionalFormatting sqref="L3">
    <cfRule type="cellIs" dxfId="351" priority="286" stopIfTrue="1" operator="equal">
      <formula>"þ"</formula>
    </cfRule>
  </conditionalFormatting>
  <conditionalFormatting sqref="L16">
    <cfRule type="cellIs" dxfId="350" priority="283" stopIfTrue="1" operator="equal">
      <formula>"þ"</formula>
    </cfRule>
  </conditionalFormatting>
  <conditionalFormatting sqref="L16">
    <cfRule type="cellIs" dxfId="349" priority="282" stopIfTrue="1" operator="equal">
      <formula>"þ"</formula>
    </cfRule>
  </conditionalFormatting>
  <conditionalFormatting sqref="M19">
    <cfRule type="cellIs" dxfId="348" priority="277" stopIfTrue="1" operator="equal">
      <formula>"þ"</formula>
    </cfRule>
  </conditionalFormatting>
  <conditionalFormatting sqref="M19">
    <cfRule type="cellIs" dxfId="347" priority="276" stopIfTrue="1" operator="equal">
      <formula>"þ"</formula>
    </cfRule>
  </conditionalFormatting>
  <conditionalFormatting sqref="E19 H19">
    <cfRule type="cellIs" dxfId="346" priority="274" stopIfTrue="1" operator="equal">
      <formula>"þ"</formula>
    </cfRule>
  </conditionalFormatting>
  <conditionalFormatting sqref="E19 H19">
    <cfRule type="cellIs" dxfId="345" priority="273" stopIfTrue="1" operator="equal">
      <formula>"þ"</formula>
    </cfRule>
  </conditionalFormatting>
  <conditionalFormatting sqref="K19">
    <cfRule type="cellIs" dxfId="344" priority="275" operator="lessThan">
      <formula>$P$1</formula>
    </cfRule>
  </conditionalFormatting>
  <conditionalFormatting sqref="G19">
    <cfRule type="cellIs" dxfId="343" priority="272" stopIfTrue="1" operator="equal">
      <formula>"þ"</formula>
    </cfRule>
  </conditionalFormatting>
  <conditionalFormatting sqref="G19">
    <cfRule type="cellIs" dxfId="342" priority="271" stopIfTrue="1" operator="equal">
      <formula>"þ"</formula>
    </cfRule>
  </conditionalFormatting>
  <conditionalFormatting sqref="L19">
    <cfRule type="cellIs" dxfId="341" priority="265" stopIfTrue="1" operator="equal">
      <formula>"þ"</formula>
    </cfRule>
  </conditionalFormatting>
  <conditionalFormatting sqref="L19">
    <cfRule type="cellIs" dxfId="340" priority="264" stopIfTrue="1" operator="equal">
      <formula>"þ"</formula>
    </cfRule>
  </conditionalFormatting>
  <conditionalFormatting sqref="F19">
    <cfRule type="cellIs" dxfId="339" priority="263" stopIfTrue="1" operator="equal">
      <formula>"þ"</formula>
    </cfRule>
  </conditionalFormatting>
  <conditionalFormatting sqref="F19">
    <cfRule type="cellIs" dxfId="338" priority="262" stopIfTrue="1" operator="equal">
      <formula>"þ"</formula>
    </cfRule>
  </conditionalFormatting>
  <conditionalFormatting sqref="M20">
    <cfRule type="cellIs" dxfId="337" priority="261" stopIfTrue="1" operator="equal">
      <formula>"þ"</formula>
    </cfRule>
  </conditionalFormatting>
  <conditionalFormatting sqref="M20">
    <cfRule type="cellIs" dxfId="336" priority="260" stopIfTrue="1" operator="equal">
      <formula>"þ"</formula>
    </cfRule>
  </conditionalFormatting>
  <conditionalFormatting sqref="E20 H20">
    <cfRule type="cellIs" dxfId="335" priority="258" stopIfTrue="1" operator="equal">
      <formula>"þ"</formula>
    </cfRule>
  </conditionalFormatting>
  <conditionalFormatting sqref="E20 H20">
    <cfRule type="cellIs" dxfId="334" priority="257" stopIfTrue="1" operator="equal">
      <formula>"þ"</formula>
    </cfRule>
  </conditionalFormatting>
  <conditionalFormatting sqref="K20">
    <cfRule type="cellIs" dxfId="333" priority="259" operator="lessThan">
      <formula>$P$1</formula>
    </cfRule>
  </conditionalFormatting>
  <conditionalFormatting sqref="G20">
    <cfRule type="cellIs" dxfId="332" priority="256" stopIfTrue="1" operator="equal">
      <formula>"þ"</formula>
    </cfRule>
  </conditionalFormatting>
  <conditionalFormatting sqref="G20">
    <cfRule type="cellIs" dxfId="331" priority="255" stopIfTrue="1" operator="equal">
      <formula>"þ"</formula>
    </cfRule>
  </conditionalFormatting>
  <conditionalFormatting sqref="L20">
    <cfRule type="cellIs" dxfId="330" priority="254" stopIfTrue="1" operator="equal">
      <formula>"þ"</formula>
    </cfRule>
  </conditionalFormatting>
  <conditionalFormatting sqref="L20">
    <cfRule type="cellIs" dxfId="329" priority="253" stopIfTrue="1" operator="equal">
      <formula>"þ"</formula>
    </cfRule>
  </conditionalFormatting>
  <conditionalFormatting sqref="F20">
    <cfRule type="cellIs" dxfId="328" priority="252" stopIfTrue="1" operator="equal">
      <formula>"þ"</formula>
    </cfRule>
  </conditionalFormatting>
  <conditionalFormatting sqref="F20">
    <cfRule type="cellIs" dxfId="327" priority="251" stopIfTrue="1" operator="equal">
      <formula>"þ"</formula>
    </cfRule>
  </conditionalFormatting>
  <conditionalFormatting sqref="F20">
    <cfRule type="cellIs" dxfId="326" priority="250" stopIfTrue="1" operator="equal">
      <formula>"þ"</formula>
    </cfRule>
  </conditionalFormatting>
  <conditionalFormatting sqref="F20">
    <cfRule type="cellIs" dxfId="325" priority="249" stopIfTrue="1" operator="equal">
      <formula>"þ"</formula>
    </cfRule>
  </conditionalFormatting>
  <conditionalFormatting sqref="E20">
    <cfRule type="cellIs" dxfId="324" priority="248" stopIfTrue="1" operator="equal">
      <formula>"þ"</formula>
    </cfRule>
  </conditionalFormatting>
  <conditionalFormatting sqref="E20">
    <cfRule type="cellIs" dxfId="323" priority="247" stopIfTrue="1" operator="equal">
      <formula>"þ"</formula>
    </cfRule>
  </conditionalFormatting>
  <conditionalFormatting sqref="E12">
    <cfRule type="cellIs" dxfId="322" priority="244" stopIfTrue="1" operator="equal">
      <formula>"þ"</formula>
    </cfRule>
  </conditionalFormatting>
  <conditionalFormatting sqref="E12">
    <cfRule type="cellIs" dxfId="321" priority="243" stopIfTrue="1" operator="equal">
      <formula>"þ"</formula>
    </cfRule>
  </conditionalFormatting>
  <conditionalFormatting sqref="M44">
    <cfRule type="cellIs" dxfId="320" priority="241" stopIfTrue="1" operator="equal">
      <formula>"þ"</formula>
    </cfRule>
  </conditionalFormatting>
  <conditionalFormatting sqref="M44">
    <cfRule type="cellIs" dxfId="319" priority="242" stopIfTrue="1" operator="equal">
      <formula>"þ"</formula>
    </cfRule>
  </conditionalFormatting>
  <conditionalFormatting sqref="K44">
    <cfRule type="cellIs" dxfId="318" priority="240" operator="lessThan">
      <formula>$P$1</formula>
    </cfRule>
  </conditionalFormatting>
  <conditionalFormatting sqref="H44">
    <cfRule type="cellIs" dxfId="317" priority="239" stopIfTrue="1" operator="equal">
      <formula>"þ"</formula>
    </cfRule>
  </conditionalFormatting>
  <conditionalFormatting sqref="H44">
    <cfRule type="cellIs" dxfId="316" priority="238" stopIfTrue="1" operator="equal">
      <formula>"þ"</formula>
    </cfRule>
  </conditionalFormatting>
  <conditionalFormatting sqref="G44">
    <cfRule type="cellIs" dxfId="315" priority="237" stopIfTrue="1" operator="equal">
      <formula>"þ"</formula>
    </cfRule>
  </conditionalFormatting>
  <conditionalFormatting sqref="G44">
    <cfRule type="cellIs" dxfId="314" priority="236" stopIfTrue="1" operator="equal">
      <formula>"þ"</formula>
    </cfRule>
  </conditionalFormatting>
  <conditionalFormatting sqref="L44">
    <cfRule type="cellIs" dxfId="313" priority="235" stopIfTrue="1" operator="equal">
      <formula>"þ"</formula>
    </cfRule>
  </conditionalFormatting>
  <conditionalFormatting sqref="F44">
    <cfRule type="cellIs" dxfId="312" priority="234" stopIfTrue="1" operator="equal">
      <formula>"þ"</formula>
    </cfRule>
  </conditionalFormatting>
  <conditionalFormatting sqref="F44">
    <cfRule type="cellIs" dxfId="311" priority="233" stopIfTrue="1" operator="equal">
      <formula>"þ"</formula>
    </cfRule>
  </conditionalFormatting>
  <conditionalFormatting sqref="F44">
    <cfRule type="cellIs" dxfId="310" priority="232" stopIfTrue="1" operator="equal">
      <formula>"þ"</formula>
    </cfRule>
  </conditionalFormatting>
  <conditionalFormatting sqref="F44">
    <cfRule type="cellIs" dxfId="309" priority="231" stopIfTrue="1" operator="equal">
      <formula>"þ"</formula>
    </cfRule>
  </conditionalFormatting>
  <conditionalFormatting sqref="F44">
    <cfRule type="cellIs" dxfId="308" priority="230" stopIfTrue="1" operator="equal">
      <formula>"þ"</formula>
    </cfRule>
  </conditionalFormatting>
  <conditionalFormatting sqref="F44">
    <cfRule type="cellIs" dxfId="307" priority="229" stopIfTrue="1" operator="equal">
      <formula>"þ"</formula>
    </cfRule>
  </conditionalFormatting>
  <conditionalFormatting sqref="E44">
    <cfRule type="cellIs" dxfId="306" priority="228" stopIfTrue="1" operator="equal">
      <formula>"þ"</formula>
    </cfRule>
  </conditionalFormatting>
  <conditionalFormatting sqref="E44">
    <cfRule type="cellIs" dxfId="305" priority="227" stopIfTrue="1" operator="equal">
      <formula>"þ"</formula>
    </cfRule>
  </conditionalFormatting>
  <conditionalFormatting sqref="F34">
    <cfRule type="cellIs" dxfId="304" priority="226" stopIfTrue="1" operator="equal">
      <formula>"þ"</formula>
    </cfRule>
  </conditionalFormatting>
  <conditionalFormatting sqref="F34">
    <cfRule type="cellIs" dxfId="303" priority="225" stopIfTrue="1" operator="equal">
      <formula>"þ"</formula>
    </cfRule>
  </conditionalFormatting>
  <conditionalFormatting sqref="M35">
    <cfRule type="cellIs" dxfId="302" priority="216" stopIfTrue="1" operator="equal">
      <formula>"þ"</formula>
    </cfRule>
  </conditionalFormatting>
  <conditionalFormatting sqref="M35">
    <cfRule type="cellIs" dxfId="301" priority="215" stopIfTrue="1" operator="equal">
      <formula>"þ"</formula>
    </cfRule>
  </conditionalFormatting>
  <conditionalFormatting sqref="K35">
    <cfRule type="cellIs" dxfId="300" priority="214" operator="lessThan">
      <formula>$P$1</formula>
    </cfRule>
  </conditionalFormatting>
  <conditionalFormatting sqref="H35 E35">
    <cfRule type="cellIs" dxfId="299" priority="213" stopIfTrue="1" operator="equal">
      <formula>"þ"</formula>
    </cfRule>
  </conditionalFormatting>
  <conditionalFormatting sqref="H35 E35">
    <cfRule type="cellIs" dxfId="298" priority="212" stopIfTrue="1" operator="equal">
      <formula>"þ"</formula>
    </cfRule>
  </conditionalFormatting>
  <conditionalFormatting sqref="G35">
    <cfRule type="cellIs" dxfId="297" priority="211" stopIfTrue="1" operator="equal">
      <formula>"þ"</formula>
    </cfRule>
  </conditionalFormatting>
  <conditionalFormatting sqref="G35">
    <cfRule type="cellIs" dxfId="296" priority="210" stopIfTrue="1" operator="equal">
      <formula>"þ"</formula>
    </cfRule>
  </conditionalFormatting>
  <conditionalFormatting sqref="L35">
    <cfRule type="cellIs" dxfId="295" priority="209" stopIfTrue="1" operator="equal">
      <formula>"þ"</formula>
    </cfRule>
  </conditionalFormatting>
  <conditionalFormatting sqref="E35">
    <cfRule type="cellIs" dxfId="294" priority="208" stopIfTrue="1" operator="equal">
      <formula>"þ"</formula>
    </cfRule>
  </conditionalFormatting>
  <conditionalFormatting sqref="E35">
    <cfRule type="cellIs" dxfId="293" priority="207" stopIfTrue="1" operator="equal">
      <formula>"þ"</formula>
    </cfRule>
  </conditionalFormatting>
  <conditionalFormatting sqref="F35">
    <cfRule type="cellIs" dxfId="292" priority="206" stopIfTrue="1" operator="equal">
      <formula>"þ"</formula>
    </cfRule>
  </conditionalFormatting>
  <conditionalFormatting sqref="F35">
    <cfRule type="cellIs" dxfId="291" priority="205" stopIfTrue="1" operator="equal">
      <formula>"þ"</formula>
    </cfRule>
  </conditionalFormatting>
  <conditionalFormatting sqref="M39">
    <cfRule type="cellIs" dxfId="290" priority="203" stopIfTrue="1" operator="equal">
      <formula>"þ"</formula>
    </cfRule>
  </conditionalFormatting>
  <conditionalFormatting sqref="M39">
    <cfRule type="cellIs" dxfId="289" priority="204" stopIfTrue="1" operator="equal">
      <formula>"þ"</formula>
    </cfRule>
  </conditionalFormatting>
  <conditionalFormatting sqref="K39">
    <cfRule type="cellIs" dxfId="288" priority="202" operator="lessThan">
      <formula>$P$1</formula>
    </cfRule>
  </conditionalFormatting>
  <conditionalFormatting sqref="H39">
    <cfRule type="cellIs" dxfId="287" priority="201" stopIfTrue="1" operator="equal">
      <formula>"þ"</formula>
    </cfRule>
  </conditionalFormatting>
  <conditionalFormatting sqref="H39">
    <cfRule type="cellIs" dxfId="286" priority="200" stopIfTrue="1" operator="equal">
      <formula>"þ"</formula>
    </cfRule>
  </conditionalFormatting>
  <conditionalFormatting sqref="G39">
    <cfRule type="cellIs" dxfId="285" priority="199" stopIfTrue="1" operator="equal">
      <formula>"þ"</formula>
    </cfRule>
  </conditionalFormatting>
  <conditionalFormatting sqref="G39">
    <cfRule type="cellIs" dxfId="284" priority="198" stopIfTrue="1" operator="equal">
      <formula>"þ"</formula>
    </cfRule>
  </conditionalFormatting>
  <conditionalFormatting sqref="E39">
    <cfRule type="cellIs" dxfId="283" priority="197" stopIfTrue="1" operator="equal">
      <formula>"þ"</formula>
    </cfRule>
  </conditionalFormatting>
  <conditionalFormatting sqref="E39">
    <cfRule type="cellIs" dxfId="282" priority="196" stopIfTrue="1" operator="equal">
      <formula>"þ"</formula>
    </cfRule>
  </conditionalFormatting>
  <conditionalFormatting sqref="F39">
    <cfRule type="cellIs" dxfId="281" priority="195" stopIfTrue="1" operator="equal">
      <formula>"þ"</formula>
    </cfRule>
  </conditionalFormatting>
  <conditionalFormatting sqref="F39">
    <cfRule type="cellIs" dxfId="280" priority="194" stopIfTrue="1" operator="equal">
      <formula>"þ"</formula>
    </cfRule>
  </conditionalFormatting>
  <conditionalFormatting sqref="F39">
    <cfRule type="cellIs" dxfId="279" priority="193" stopIfTrue="1" operator="equal">
      <formula>"þ"</formula>
    </cfRule>
  </conditionalFormatting>
  <conditionalFormatting sqref="F39">
    <cfRule type="cellIs" dxfId="278" priority="192" stopIfTrue="1" operator="equal">
      <formula>"þ"</formula>
    </cfRule>
  </conditionalFormatting>
  <conditionalFormatting sqref="F39">
    <cfRule type="cellIs" dxfId="277" priority="191" stopIfTrue="1" operator="equal">
      <formula>"þ"</formula>
    </cfRule>
  </conditionalFormatting>
  <conditionalFormatting sqref="F39">
    <cfRule type="cellIs" dxfId="276" priority="190" stopIfTrue="1" operator="equal">
      <formula>"þ"</formula>
    </cfRule>
  </conditionalFormatting>
  <conditionalFormatting sqref="L39">
    <cfRule type="cellIs" dxfId="275" priority="189" stopIfTrue="1" operator="equal">
      <formula>"þ"</formula>
    </cfRule>
  </conditionalFormatting>
  <conditionalFormatting sqref="M45">
    <cfRule type="cellIs" dxfId="274" priority="187" stopIfTrue="1" operator="equal">
      <formula>"þ"</formula>
    </cfRule>
  </conditionalFormatting>
  <conditionalFormatting sqref="M45">
    <cfRule type="cellIs" dxfId="273" priority="188" stopIfTrue="1" operator="equal">
      <formula>"þ"</formula>
    </cfRule>
  </conditionalFormatting>
  <conditionalFormatting sqref="K45">
    <cfRule type="cellIs" dxfId="272" priority="186" operator="lessThan">
      <formula>$P$1</formula>
    </cfRule>
  </conditionalFormatting>
  <conditionalFormatting sqref="H45">
    <cfRule type="cellIs" dxfId="271" priority="185" stopIfTrue="1" operator="equal">
      <formula>"þ"</formula>
    </cfRule>
  </conditionalFormatting>
  <conditionalFormatting sqref="H45">
    <cfRule type="cellIs" dxfId="270" priority="184" stopIfTrue="1" operator="equal">
      <formula>"þ"</formula>
    </cfRule>
  </conditionalFormatting>
  <conditionalFormatting sqref="G45">
    <cfRule type="cellIs" dxfId="269" priority="183" stopIfTrue="1" operator="equal">
      <formula>"þ"</formula>
    </cfRule>
  </conditionalFormatting>
  <conditionalFormatting sqref="G45">
    <cfRule type="cellIs" dxfId="268" priority="182" stopIfTrue="1" operator="equal">
      <formula>"þ"</formula>
    </cfRule>
  </conditionalFormatting>
  <conditionalFormatting sqref="L45">
    <cfRule type="cellIs" dxfId="267" priority="181" stopIfTrue="1" operator="equal">
      <formula>"þ"</formula>
    </cfRule>
  </conditionalFormatting>
  <conditionalFormatting sqref="F45">
    <cfRule type="cellIs" dxfId="266" priority="180" stopIfTrue="1" operator="equal">
      <formula>"þ"</formula>
    </cfRule>
  </conditionalFormatting>
  <conditionalFormatting sqref="F45">
    <cfRule type="cellIs" dxfId="265" priority="179" stopIfTrue="1" operator="equal">
      <formula>"þ"</formula>
    </cfRule>
  </conditionalFormatting>
  <conditionalFormatting sqref="F45">
    <cfRule type="cellIs" dxfId="264" priority="178" stopIfTrue="1" operator="equal">
      <formula>"þ"</formula>
    </cfRule>
  </conditionalFormatting>
  <conditionalFormatting sqref="F45">
    <cfRule type="cellIs" dxfId="263" priority="177" stopIfTrue="1" operator="equal">
      <formula>"þ"</formula>
    </cfRule>
  </conditionalFormatting>
  <conditionalFormatting sqref="F45">
    <cfRule type="cellIs" dxfId="262" priority="176" stopIfTrue="1" operator="equal">
      <formula>"þ"</formula>
    </cfRule>
  </conditionalFormatting>
  <conditionalFormatting sqref="F45">
    <cfRule type="cellIs" dxfId="261" priority="175" stopIfTrue="1" operator="equal">
      <formula>"þ"</formula>
    </cfRule>
  </conditionalFormatting>
  <conditionalFormatting sqref="E45">
    <cfRule type="cellIs" dxfId="260" priority="174" stopIfTrue="1" operator="equal">
      <formula>"þ"</formula>
    </cfRule>
  </conditionalFormatting>
  <conditionalFormatting sqref="E45">
    <cfRule type="cellIs" dxfId="259" priority="173" stopIfTrue="1" operator="equal">
      <formula>"þ"</formula>
    </cfRule>
  </conditionalFormatting>
  <conditionalFormatting sqref="F45">
    <cfRule type="cellIs" dxfId="258" priority="172" stopIfTrue="1" operator="equal">
      <formula>"þ"</formula>
    </cfRule>
  </conditionalFormatting>
  <conditionalFormatting sqref="F45">
    <cfRule type="cellIs" dxfId="257" priority="171" stopIfTrue="1" operator="equal">
      <formula>"þ"</formula>
    </cfRule>
  </conditionalFormatting>
  <conditionalFormatting sqref="E45">
    <cfRule type="cellIs" dxfId="256" priority="170" stopIfTrue="1" operator="equal">
      <formula>"þ"</formula>
    </cfRule>
  </conditionalFormatting>
  <conditionalFormatting sqref="E45">
    <cfRule type="cellIs" dxfId="255" priority="169" stopIfTrue="1" operator="equal">
      <formula>"þ"</formula>
    </cfRule>
  </conditionalFormatting>
  <conditionalFormatting sqref="E45">
    <cfRule type="cellIs" dxfId="254" priority="168" stopIfTrue="1" operator="equal">
      <formula>"þ"</formula>
    </cfRule>
  </conditionalFormatting>
  <conditionalFormatting sqref="E45">
    <cfRule type="cellIs" dxfId="253" priority="167" stopIfTrue="1" operator="equal">
      <formula>"þ"</formula>
    </cfRule>
  </conditionalFormatting>
  <conditionalFormatting sqref="E45">
    <cfRule type="cellIs" dxfId="252" priority="166" stopIfTrue="1" operator="equal">
      <formula>"þ"</formula>
    </cfRule>
  </conditionalFormatting>
  <conditionalFormatting sqref="E45">
    <cfRule type="cellIs" dxfId="251" priority="165" stopIfTrue="1" operator="equal">
      <formula>"þ"</formula>
    </cfRule>
  </conditionalFormatting>
  <conditionalFormatting sqref="M36">
    <cfRule type="cellIs" dxfId="250" priority="164" stopIfTrue="1" operator="equal">
      <formula>"þ"</formula>
    </cfRule>
  </conditionalFormatting>
  <conditionalFormatting sqref="M36">
    <cfRule type="cellIs" dxfId="249" priority="163" stopIfTrue="1" operator="equal">
      <formula>"þ"</formula>
    </cfRule>
  </conditionalFormatting>
  <conditionalFormatting sqref="K36">
    <cfRule type="cellIs" dxfId="248" priority="162" operator="lessThan">
      <formula>$P$1</formula>
    </cfRule>
  </conditionalFormatting>
  <conditionalFormatting sqref="H36 E36">
    <cfRule type="cellIs" dxfId="247" priority="161" stopIfTrue="1" operator="equal">
      <formula>"þ"</formula>
    </cfRule>
  </conditionalFormatting>
  <conditionalFormatting sqref="H36 E36">
    <cfRule type="cellIs" dxfId="246" priority="160" stopIfTrue="1" operator="equal">
      <formula>"þ"</formula>
    </cfRule>
  </conditionalFormatting>
  <conditionalFormatting sqref="G36">
    <cfRule type="cellIs" dxfId="245" priority="159" stopIfTrue="1" operator="equal">
      <formula>"þ"</formula>
    </cfRule>
  </conditionalFormatting>
  <conditionalFormatting sqref="G36">
    <cfRule type="cellIs" dxfId="244" priority="158" stopIfTrue="1" operator="equal">
      <formula>"þ"</formula>
    </cfRule>
  </conditionalFormatting>
  <conditionalFormatting sqref="L36">
    <cfRule type="cellIs" dxfId="243" priority="157" stopIfTrue="1" operator="equal">
      <formula>"þ"</formula>
    </cfRule>
  </conditionalFormatting>
  <conditionalFormatting sqref="E36">
    <cfRule type="cellIs" dxfId="242" priority="156" stopIfTrue="1" operator="equal">
      <formula>"þ"</formula>
    </cfRule>
  </conditionalFormatting>
  <conditionalFormatting sqref="E36">
    <cfRule type="cellIs" dxfId="241" priority="155" stopIfTrue="1" operator="equal">
      <formula>"þ"</formula>
    </cfRule>
  </conditionalFormatting>
  <conditionalFormatting sqref="F36">
    <cfRule type="cellIs" dxfId="240" priority="152" stopIfTrue="1" operator="equal">
      <formula>"þ"</formula>
    </cfRule>
  </conditionalFormatting>
  <conditionalFormatting sqref="F36">
    <cfRule type="cellIs" dxfId="239" priority="151" stopIfTrue="1" operator="equal">
      <formula>"þ"</formula>
    </cfRule>
  </conditionalFormatting>
  <conditionalFormatting sqref="F36">
    <cfRule type="cellIs" dxfId="238" priority="150" stopIfTrue="1" operator="equal">
      <formula>"þ"</formula>
    </cfRule>
  </conditionalFormatting>
  <conditionalFormatting sqref="F36">
    <cfRule type="cellIs" dxfId="237" priority="149" stopIfTrue="1" operator="equal">
      <formula>"þ"</formula>
    </cfRule>
  </conditionalFormatting>
  <conditionalFormatting sqref="M40">
    <cfRule type="cellIs" dxfId="236" priority="147" stopIfTrue="1" operator="equal">
      <formula>"þ"</formula>
    </cfRule>
  </conditionalFormatting>
  <conditionalFormatting sqref="M40">
    <cfRule type="cellIs" dxfId="235" priority="148" stopIfTrue="1" operator="equal">
      <formula>"þ"</formula>
    </cfRule>
  </conditionalFormatting>
  <conditionalFormatting sqref="K40">
    <cfRule type="cellIs" dxfId="234" priority="146" operator="lessThan">
      <formula>$P$1</formula>
    </cfRule>
  </conditionalFormatting>
  <conditionalFormatting sqref="H40">
    <cfRule type="cellIs" dxfId="233" priority="145" stopIfTrue="1" operator="equal">
      <formula>"þ"</formula>
    </cfRule>
  </conditionalFormatting>
  <conditionalFormatting sqref="H40">
    <cfRule type="cellIs" dxfId="232" priority="144" stopIfTrue="1" operator="equal">
      <formula>"þ"</formula>
    </cfRule>
  </conditionalFormatting>
  <conditionalFormatting sqref="G40">
    <cfRule type="cellIs" dxfId="231" priority="143" stopIfTrue="1" operator="equal">
      <formula>"þ"</formula>
    </cfRule>
  </conditionalFormatting>
  <conditionalFormatting sqref="G40">
    <cfRule type="cellIs" dxfId="230" priority="142" stopIfTrue="1" operator="equal">
      <formula>"þ"</formula>
    </cfRule>
  </conditionalFormatting>
  <conditionalFormatting sqref="E40">
    <cfRule type="cellIs" dxfId="229" priority="141" stopIfTrue="1" operator="equal">
      <formula>"þ"</formula>
    </cfRule>
  </conditionalFormatting>
  <conditionalFormatting sqref="E40">
    <cfRule type="cellIs" dxfId="228" priority="140" stopIfTrue="1" operator="equal">
      <formula>"þ"</formula>
    </cfRule>
  </conditionalFormatting>
  <conditionalFormatting sqref="F40">
    <cfRule type="cellIs" dxfId="227" priority="139" stopIfTrue="1" operator="equal">
      <formula>"þ"</formula>
    </cfRule>
  </conditionalFormatting>
  <conditionalFormatting sqref="F40">
    <cfRule type="cellIs" dxfId="226" priority="138" stopIfTrue="1" operator="equal">
      <formula>"þ"</formula>
    </cfRule>
  </conditionalFormatting>
  <conditionalFormatting sqref="F40">
    <cfRule type="cellIs" dxfId="225" priority="137" stopIfTrue="1" operator="equal">
      <formula>"þ"</formula>
    </cfRule>
  </conditionalFormatting>
  <conditionalFormatting sqref="F40">
    <cfRule type="cellIs" dxfId="224" priority="136" stopIfTrue="1" operator="equal">
      <formula>"þ"</formula>
    </cfRule>
  </conditionalFormatting>
  <conditionalFormatting sqref="F40">
    <cfRule type="cellIs" dxfId="223" priority="135" stopIfTrue="1" operator="equal">
      <formula>"þ"</formula>
    </cfRule>
  </conditionalFormatting>
  <conditionalFormatting sqref="F40">
    <cfRule type="cellIs" dxfId="222" priority="134" stopIfTrue="1" operator="equal">
      <formula>"þ"</formula>
    </cfRule>
  </conditionalFormatting>
  <conditionalFormatting sqref="L40">
    <cfRule type="cellIs" dxfId="221" priority="133" stopIfTrue="1" operator="equal">
      <formula>"þ"</formula>
    </cfRule>
  </conditionalFormatting>
  <conditionalFormatting sqref="F40">
    <cfRule type="cellIs" dxfId="220" priority="132" stopIfTrue="1" operator="equal">
      <formula>"þ"</formula>
    </cfRule>
  </conditionalFormatting>
  <conditionalFormatting sqref="F40">
    <cfRule type="cellIs" dxfId="219" priority="131" stopIfTrue="1" operator="equal">
      <formula>"þ"</formula>
    </cfRule>
  </conditionalFormatting>
  <conditionalFormatting sqref="E40">
    <cfRule type="cellIs" dxfId="218" priority="130" stopIfTrue="1" operator="equal">
      <formula>"þ"</formula>
    </cfRule>
  </conditionalFormatting>
  <conditionalFormatting sqref="E40">
    <cfRule type="cellIs" dxfId="217" priority="129" stopIfTrue="1" operator="equal">
      <formula>"þ"</formula>
    </cfRule>
  </conditionalFormatting>
  <conditionalFormatting sqref="E40">
    <cfRule type="cellIs" dxfId="216" priority="128" stopIfTrue="1" operator="equal">
      <formula>"þ"</formula>
    </cfRule>
  </conditionalFormatting>
  <conditionalFormatting sqref="E40">
    <cfRule type="cellIs" dxfId="215" priority="127" stopIfTrue="1" operator="equal">
      <formula>"þ"</formula>
    </cfRule>
  </conditionalFormatting>
  <conditionalFormatting sqref="E40">
    <cfRule type="cellIs" dxfId="214" priority="126" stopIfTrue="1" operator="equal">
      <formula>"þ"</formula>
    </cfRule>
  </conditionalFormatting>
  <conditionalFormatting sqref="E40">
    <cfRule type="cellIs" dxfId="213" priority="125" stopIfTrue="1" operator="equal">
      <formula>"þ"</formula>
    </cfRule>
  </conditionalFormatting>
  <conditionalFormatting sqref="M41">
    <cfRule type="cellIs" dxfId="212" priority="123" stopIfTrue="1" operator="equal">
      <formula>"þ"</formula>
    </cfRule>
  </conditionalFormatting>
  <conditionalFormatting sqref="M41">
    <cfRule type="cellIs" dxfId="211" priority="124" stopIfTrue="1" operator="equal">
      <formula>"þ"</formula>
    </cfRule>
  </conditionalFormatting>
  <conditionalFormatting sqref="K41">
    <cfRule type="cellIs" dxfId="210" priority="122" operator="lessThan">
      <formula>$P$1</formula>
    </cfRule>
  </conditionalFormatting>
  <conditionalFormatting sqref="H41">
    <cfRule type="cellIs" dxfId="209" priority="121" stopIfTrue="1" operator="equal">
      <formula>"þ"</formula>
    </cfRule>
  </conditionalFormatting>
  <conditionalFormatting sqref="H41">
    <cfRule type="cellIs" dxfId="208" priority="120" stopIfTrue="1" operator="equal">
      <formula>"þ"</formula>
    </cfRule>
  </conditionalFormatting>
  <conditionalFormatting sqref="G41">
    <cfRule type="cellIs" dxfId="207" priority="119" stopIfTrue="1" operator="equal">
      <formula>"þ"</formula>
    </cfRule>
  </conditionalFormatting>
  <conditionalFormatting sqref="G41">
    <cfRule type="cellIs" dxfId="206" priority="118" stopIfTrue="1" operator="equal">
      <formula>"þ"</formula>
    </cfRule>
  </conditionalFormatting>
  <conditionalFormatting sqref="E41">
    <cfRule type="cellIs" dxfId="205" priority="117" stopIfTrue="1" operator="equal">
      <formula>"þ"</formula>
    </cfRule>
  </conditionalFormatting>
  <conditionalFormatting sqref="E41">
    <cfRule type="cellIs" dxfId="204" priority="116" stopIfTrue="1" operator="equal">
      <formula>"þ"</formula>
    </cfRule>
  </conditionalFormatting>
  <conditionalFormatting sqref="M42">
    <cfRule type="cellIs" dxfId="203" priority="107" stopIfTrue="1" operator="equal">
      <formula>"þ"</formula>
    </cfRule>
  </conditionalFormatting>
  <conditionalFormatting sqref="M42">
    <cfRule type="cellIs" dxfId="202" priority="108" stopIfTrue="1" operator="equal">
      <formula>"þ"</formula>
    </cfRule>
  </conditionalFormatting>
  <conditionalFormatting sqref="K42">
    <cfRule type="cellIs" dxfId="201" priority="106" operator="lessThan">
      <formula>$P$1</formula>
    </cfRule>
  </conditionalFormatting>
  <conditionalFormatting sqref="H42">
    <cfRule type="cellIs" dxfId="200" priority="105" stopIfTrue="1" operator="equal">
      <formula>"þ"</formula>
    </cfRule>
  </conditionalFormatting>
  <conditionalFormatting sqref="H42">
    <cfRule type="cellIs" dxfId="199" priority="104" stopIfTrue="1" operator="equal">
      <formula>"þ"</formula>
    </cfRule>
  </conditionalFormatting>
  <conditionalFormatting sqref="G42">
    <cfRule type="cellIs" dxfId="198" priority="103" stopIfTrue="1" operator="equal">
      <formula>"þ"</formula>
    </cfRule>
  </conditionalFormatting>
  <conditionalFormatting sqref="G42">
    <cfRule type="cellIs" dxfId="197" priority="102" stopIfTrue="1" operator="equal">
      <formula>"þ"</formula>
    </cfRule>
  </conditionalFormatting>
  <conditionalFormatting sqref="E42">
    <cfRule type="cellIs" dxfId="196" priority="101" stopIfTrue="1" operator="equal">
      <formula>"þ"</formula>
    </cfRule>
  </conditionalFormatting>
  <conditionalFormatting sqref="E42">
    <cfRule type="cellIs" dxfId="195" priority="100" stopIfTrue="1" operator="equal">
      <formula>"þ"</formula>
    </cfRule>
  </conditionalFormatting>
  <conditionalFormatting sqref="F42">
    <cfRule type="cellIs" dxfId="194" priority="99" stopIfTrue="1" operator="equal">
      <formula>"þ"</formula>
    </cfRule>
  </conditionalFormatting>
  <conditionalFormatting sqref="F42">
    <cfRule type="cellIs" dxfId="193" priority="98" stopIfTrue="1" operator="equal">
      <formula>"þ"</formula>
    </cfRule>
  </conditionalFormatting>
  <conditionalFormatting sqref="F42">
    <cfRule type="cellIs" dxfId="192" priority="97" stopIfTrue="1" operator="equal">
      <formula>"þ"</formula>
    </cfRule>
  </conditionalFormatting>
  <conditionalFormatting sqref="F42">
    <cfRule type="cellIs" dxfId="191" priority="96" stopIfTrue="1" operator="equal">
      <formula>"þ"</formula>
    </cfRule>
  </conditionalFormatting>
  <conditionalFormatting sqref="F42">
    <cfRule type="cellIs" dxfId="190" priority="95" stopIfTrue="1" operator="equal">
      <formula>"þ"</formula>
    </cfRule>
  </conditionalFormatting>
  <conditionalFormatting sqref="F42">
    <cfRule type="cellIs" dxfId="189" priority="94" stopIfTrue="1" operator="equal">
      <formula>"þ"</formula>
    </cfRule>
  </conditionalFormatting>
  <conditionalFormatting sqref="L42">
    <cfRule type="cellIs" dxfId="188" priority="93" stopIfTrue="1" operator="equal">
      <formula>"þ"</formula>
    </cfRule>
  </conditionalFormatting>
  <conditionalFormatting sqref="M43">
    <cfRule type="cellIs" dxfId="187" priority="91" stopIfTrue="1" operator="equal">
      <formula>"þ"</formula>
    </cfRule>
  </conditionalFormatting>
  <conditionalFormatting sqref="M43">
    <cfRule type="cellIs" dxfId="186" priority="92" stopIfTrue="1" operator="equal">
      <formula>"þ"</formula>
    </cfRule>
  </conditionalFormatting>
  <conditionalFormatting sqref="K43">
    <cfRule type="cellIs" dxfId="185" priority="90" operator="lessThan">
      <formula>$P$1</formula>
    </cfRule>
  </conditionalFormatting>
  <conditionalFormatting sqref="H43">
    <cfRule type="cellIs" dxfId="184" priority="89" stopIfTrue="1" operator="equal">
      <formula>"þ"</formula>
    </cfRule>
  </conditionalFormatting>
  <conditionalFormatting sqref="H43">
    <cfRule type="cellIs" dxfId="183" priority="88" stopIfTrue="1" operator="equal">
      <formula>"þ"</formula>
    </cfRule>
  </conditionalFormatting>
  <conditionalFormatting sqref="G43">
    <cfRule type="cellIs" dxfId="182" priority="87" stopIfTrue="1" operator="equal">
      <formula>"þ"</formula>
    </cfRule>
  </conditionalFormatting>
  <conditionalFormatting sqref="G43">
    <cfRule type="cellIs" dxfId="181" priority="86" stopIfTrue="1" operator="equal">
      <formula>"þ"</formula>
    </cfRule>
  </conditionalFormatting>
  <conditionalFormatting sqref="E43">
    <cfRule type="cellIs" dxfId="180" priority="85" stopIfTrue="1" operator="equal">
      <formula>"þ"</formula>
    </cfRule>
  </conditionalFormatting>
  <conditionalFormatting sqref="E43">
    <cfRule type="cellIs" dxfId="179" priority="84" stopIfTrue="1" operator="equal">
      <formula>"þ"</formula>
    </cfRule>
  </conditionalFormatting>
  <conditionalFormatting sqref="F43">
    <cfRule type="cellIs" dxfId="178" priority="83" stopIfTrue="1" operator="equal">
      <formula>"þ"</formula>
    </cfRule>
  </conditionalFormatting>
  <conditionalFormatting sqref="F43">
    <cfRule type="cellIs" dxfId="177" priority="82" stopIfTrue="1" operator="equal">
      <formula>"þ"</formula>
    </cfRule>
  </conditionalFormatting>
  <conditionalFormatting sqref="F43">
    <cfRule type="cellIs" dxfId="176" priority="81" stopIfTrue="1" operator="equal">
      <formula>"þ"</formula>
    </cfRule>
  </conditionalFormatting>
  <conditionalFormatting sqref="F43">
    <cfRule type="cellIs" dxfId="175" priority="80" stopIfTrue="1" operator="equal">
      <formula>"þ"</formula>
    </cfRule>
  </conditionalFormatting>
  <conditionalFormatting sqref="F43">
    <cfRule type="cellIs" dxfId="174" priority="79" stopIfTrue="1" operator="equal">
      <formula>"þ"</formula>
    </cfRule>
  </conditionalFormatting>
  <conditionalFormatting sqref="F43">
    <cfRule type="cellIs" dxfId="173" priority="78" stopIfTrue="1" operator="equal">
      <formula>"þ"</formula>
    </cfRule>
  </conditionalFormatting>
  <conditionalFormatting sqref="L43">
    <cfRule type="cellIs" dxfId="172" priority="77" stopIfTrue="1" operator="equal">
      <formula>"þ"</formula>
    </cfRule>
  </conditionalFormatting>
  <conditionalFormatting sqref="F43">
    <cfRule type="cellIs" dxfId="171" priority="76" stopIfTrue="1" operator="equal">
      <formula>"þ"</formula>
    </cfRule>
  </conditionalFormatting>
  <conditionalFormatting sqref="F43">
    <cfRule type="cellIs" dxfId="170" priority="75" stopIfTrue="1" operator="equal">
      <formula>"þ"</formula>
    </cfRule>
  </conditionalFormatting>
  <conditionalFormatting sqref="E43">
    <cfRule type="cellIs" dxfId="169" priority="74" stopIfTrue="1" operator="equal">
      <formula>"þ"</formula>
    </cfRule>
  </conditionalFormatting>
  <conditionalFormatting sqref="E43">
    <cfRule type="cellIs" dxfId="168" priority="73" stopIfTrue="1" operator="equal">
      <formula>"þ"</formula>
    </cfRule>
  </conditionalFormatting>
  <conditionalFormatting sqref="E43">
    <cfRule type="cellIs" dxfId="167" priority="72" stopIfTrue="1" operator="equal">
      <formula>"þ"</formula>
    </cfRule>
  </conditionalFormatting>
  <conditionalFormatting sqref="E43">
    <cfRule type="cellIs" dxfId="166" priority="71" stopIfTrue="1" operator="equal">
      <formula>"þ"</formula>
    </cfRule>
  </conditionalFormatting>
  <conditionalFormatting sqref="E43">
    <cfRule type="cellIs" dxfId="165" priority="70" stopIfTrue="1" operator="equal">
      <formula>"þ"</formula>
    </cfRule>
  </conditionalFormatting>
  <conditionalFormatting sqref="E43">
    <cfRule type="cellIs" dxfId="164" priority="69" stopIfTrue="1" operator="equal">
      <formula>"þ"</formula>
    </cfRule>
  </conditionalFormatting>
  <conditionalFormatting sqref="M7 G7:H7">
    <cfRule type="cellIs" dxfId="163" priority="68" stopIfTrue="1" operator="equal">
      <formula>"þ"</formula>
    </cfRule>
  </conditionalFormatting>
  <conditionalFormatting sqref="K7">
    <cfRule type="cellIs" dxfId="162" priority="67" operator="lessThan">
      <formula>$P$1</formula>
    </cfRule>
  </conditionalFormatting>
  <conditionalFormatting sqref="E7:H7">
    <cfRule type="cellIs" dxfId="161" priority="66" stopIfTrue="1" operator="equal">
      <formula>"þ"</formula>
    </cfRule>
  </conditionalFormatting>
  <conditionalFormatting sqref="E7:H7">
    <cfRule type="cellIs" dxfId="160" priority="65" stopIfTrue="1" operator="equal">
      <formula>"þ"</formula>
    </cfRule>
  </conditionalFormatting>
  <conditionalFormatting sqref="L7">
    <cfRule type="cellIs" dxfId="159" priority="62" stopIfTrue="1" operator="equal">
      <formula>"þ"</formula>
    </cfRule>
  </conditionalFormatting>
  <conditionalFormatting sqref="L7">
    <cfRule type="cellIs" dxfId="158" priority="61" stopIfTrue="1" operator="equal">
      <formula>"þ"</formula>
    </cfRule>
  </conditionalFormatting>
  <conditionalFormatting sqref="H22">
    <cfRule type="cellIs" dxfId="157" priority="58" stopIfTrue="1" operator="equal">
      <formula>"þ"</formula>
    </cfRule>
  </conditionalFormatting>
  <conditionalFormatting sqref="H22">
    <cfRule type="cellIs" dxfId="156" priority="57" stopIfTrue="1" operator="equal">
      <formula>"þ"</formula>
    </cfRule>
  </conditionalFormatting>
  <conditionalFormatting sqref="M22">
    <cfRule type="cellIs" dxfId="155" priority="60" stopIfTrue="1" operator="equal">
      <formula>"þ"</formula>
    </cfRule>
  </conditionalFormatting>
  <conditionalFormatting sqref="K22">
    <cfRule type="cellIs" dxfId="154" priority="59" operator="lessThan">
      <formula>$P$1</formula>
    </cfRule>
  </conditionalFormatting>
  <conditionalFormatting sqref="E22">
    <cfRule type="cellIs" dxfId="153" priority="54" stopIfTrue="1" operator="equal">
      <formula>"þ"</formula>
    </cfRule>
  </conditionalFormatting>
  <conditionalFormatting sqref="E22">
    <cfRule type="cellIs" dxfId="152" priority="53" stopIfTrue="1" operator="equal">
      <formula>"þ"</formula>
    </cfRule>
  </conditionalFormatting>
  <conditionalFormatting sqref="F22">
    <cfRule type="cellIs" dxfId="151" priority="52" stopIfTrue="1" operator="equal">
      <formula>"þ"</formula>
    </cfRule>
  </conditionalFormatting>
  <conditionalFormatting sqref="F22">
    <cfRule type="cellIs" dxfId="150" priority="51" stopIfTrue="1" operator="equal">
      <formula>"þ"</formula>
    </cfRule>
  </conditionalFormatting>
  <conditionalFormatting sqref="G22">
    <cfRule type="cellIs" dxfId="149" priority="48" stopIfTrue="1" operator="equal">
      <formula>"þ"</formula>
    </cfRule>
  </conditionalFormatting>
  <conditionalFormatting sqref="G22">
    <cfRule type="cellIs" dxfId="148" priority="47" stopIfTrue="1" operator="equal">
      <formula>"þ"</formula>
    </cfRule>
  </conditionalFormatting>
  <conditionalFormatting sqref="L22">
    <cfRule type="cellIs" dxfId="147" priority="46" stopIfTrue="1" operator="equal">
      <formula>"þ"</formula>
    </cfRule>
  </conditionalFormatting>
  <conditionalFormatting sqref="L22">
    <cfRule type="cellIs" dxfId="146" priority="45" stopIfTrue="1" operator="equal">
      <formula>"þ"</formula>
    </cfRule>
  </conditionalFormatting>
  <conditionalFormatting sqref="F4">
    <cfRule type="cellIs" dxfId="145" priority="44" stopIfTrue="1" operator="equal">
      <formula>"þ"</formula>
    </cfRule>
  </conditionalFormatting>
  <conditionalFormatting sqref="F4">
    <cfRule type="cellIs" dxfId="144" priority="43" stopIfTrue="1" operator="equal">
      <formula>"þ"</formula>
    </cfRule>
  </conditionalFormatting>
  <conditionalFormatting sqref="G4">
    <cfRule type="cellIs" dxfId="143" priority="42" stopIfTrue="1" operator="equal">
      <formula>"þ"</formula>
    </cfRule>
  </conditionalFormatting>
  <conditionalFormatting sqref="G4">
    <cfRule type="cellIs" dxfId="142" priority="41" stopIfTrue="1" operator="equal">
      <formula>"þ"</formula>
    </cfRule>
  </conditionalFormatting>
  <conditionalFormatting sqref="E34">
    <cfRule type="cellIs" dxfId="141" priority="40" stopIfTrue="1" operator="equal">
      <formula>"þ"</formula>
    </cfRule>
  </conditionalFormatting>
  <conditionalFormatting sqref="E34">
    <cfRule type="cellIs" dxfId="140" priority="39" stopIfTrue="1" operator="equal">
      <formula>"þ"</formula>
    </cfRule>
  </conditionalFormatting>
  <conditionalFormatting sqref="L37">
    <cfRule type="cellIs" dxfId="139" priority="38" stopIfTrue="1" operator="equal">
      <formula>"þ"</formula>
    </cfRule>
  </conditionalFormatting>
  <conditionalFormatting sqref="F38">
    <cfRule type="cellIs" dxfId="138" priority="37" stopIfTrue="1" operator="equal">
      <formula>"þ"</formula>
    </cfRule>
  </conditionalFormatting>
  <conditionalFormatting sqref="F38">
    <cfRule type="cellIs" dxfId="137" priority="36" stopIfTrue="1" operator="equal">
      <formula>"þ"</formula>
    </cfRule>
  </conditionalFormatting>
  <conditionalFormatting sqref="L38">
    <cfRule type="cellIs" dxfId="136" priority="35" stopIfTrue="1" operator="equal">
      <formula>"þ"</formula>
    </cfRule>
  </conditionalFormatting>
  <conditionalFormatting sqref="F9">
    <cfRule type="cellIs" dxfId="135" priority="34" stopIfTrue="1" operator="equal">
      <formula>"þ"</formula>
    </cfRule>
  </conditionalFormatting>
  <conditionalFormatting sqref="F9">
    <cfRule type="cellIs" dxfId="134" priority="33" stopIfTrue="1" operator="equal">
      <formula>"þ"</formula>
    </cfRule>
  </conditionalFormatting>
  <conditionalFormatting sqref="L9">
    <cfRule type="cellIs" dxfId="133" priority="31" stopIfTrue="1" operator="equal">
      <formula>"þ"</formula>
    </cfRule>
  </conditionalFormatting>
  <conditionalFormatting sqref="L9">
    <cfRule type="cellIs" dxfId="132" priority="32" stopIfTrue="1" operator="equal">
      <formula>"þ"</formula>
    </cfRule>
  </conditionalFormatting>
  <conditionalFormatting sqref="L10">
    <cfRule type="cellIs" dxfId="131" priority="29" stopIfTrue="1" operator="equal">
      <formula>"þ"</formula>
    </cfRule>
  </conditionalFormatting>
  <conditionalFormatting sqref="L10">
    <cfRule type="cellIs" dxfId="130" priority="30" stopIfTrue="1" operator="equal">
      <formula>"þ"</formula>
    </cfRule>
  </conditionalFormatting>
  <conditionalFormatting sqref="F10">
    <cfRule type="cellIs" dxfId="129" priority="28" stopIfTrue="1" operator="equal">
      <formula>"þ"</formula>
    </cfRule>
  </conditionalFormatting>
  <conditionalFormatting sqref="F10">
    <cfRule type="cellIs" dxfId="128" priority="27" stopIfTrue="1" operator="equal">
      <formula>"þ"</formula>
    </cfRule>
  </conditionalFormatting>
  <conditionalFormatting sqref="G10">
    <cfRule type="cellIs" dxfId="127" priority="26" stopIfTrue="1" operator="equal">
      <formula>"þ"</formula>
    </cfRule>
  </conditionalFormatting>
  <conditionalFormatting sqref="G10">
    <cfRule type="cellIs" dxfId="126" priority="25" stopIfTrue="1" operator="equal">
      <formula>"þ"</formula>
    </cfRule>
  </conditionalFormatting>
  <conditionalFormatting sqref="G11">
    <cfRule type="cellIs" dxfId="125" priority="24" stopIfTrue="1" operator="equal">
      <formula>"þ"</formula>
    </cfRule>
  </conditionalFormatting>
  <conditionalFormatting sqref="G11">
    <cfRule type="cellIs" dxfId="124" priority="23" stopIfTrue="1" operator="equal">
      <formula>"þ"</formula>
    </cfRule>
  </conditionalFormatting>
  <conditionalFormatting sqref="G11">
    <cfRule type="cellIs" dxfId="123" priority="22" stopIfTrue="1" operator="equal">
      <formula>"þ"</formula>
    </cfRule>
  </conditionalFormatting>
  <conditionalFormatting sqref="F21">
    <cfRule type="cellIs" dxfId="122" priority="21" stopIfTrue="1" operator="equal">
      <formula>"þ"</formula>
    </cfRule>
  </conditionalFormatting>
  <conditionalFormatting sqref="F21">
    <cfRule type="cellIs" dxfId="121" priority="20" stopIfTrue="1" operator="equal">
      <formula>"þ"</formula>
    </cfRule>
  </conditionalFormatting>
  <conditionalFormatting sqref="E21">
    <cfRule type="cellIs" dxfId="120" priority="19" stopIfTrue="1" operator="equal">
      <formula>"þ"</formula>
    </cfRule>
  </conditionalFormatting>
  <conditionalFormatting sqref="E21">
    <cfRule type="cellIs" dxfId="119" priority="18" stopIfTrue="1" operator="equal">
      <formula>"þ"</formula>
    </cfRule>
  </conditionalFormatting>
  <conditionalFormatting sqref="L21">
    <cfRule type="cellIs" dxfId="118" priority="17" stopIfTrue="1" operator="equal">
      <formula>"þ"</formula>
    </cfRule>
  </conditionalFormatting>
  <conditionalFormatting sqref="L21">
    <cfRule type="cellIs" dxfId="117" priority="16" stopIfTrue="1" operator="equal">
      <formula>"þ"</formula>
    </cfRule>
  </conditionalFormatting>
  <conditionalFormatting sqref="F12">
    <cfRule type="cellIs" dxfId="116" priority="15" stopIfTrue="1" operator="equal">
      <formula>"þ"</formula>
    </cfRule>
  </conditionalFormatting>
  <conditionalFormatting sqref="F12">
    <cfRule type="cellIs" dxfId="115" priority="14" stopIfTrue="1" operator="equal">
      <formula>"þ"</formula>
    </cfRule>
  </conditionalFormatting>
  <conditionalFormatting sqref="L12">
    <cfRule type="cellIs" dxfId="114" priority="12" stopIfTrue="1" operator="equal">
      <formula>"þ"</formula>
    </cfRule>
  </conditionalFormatting>
  <conditionalFormatting sqref="L12">
    <cfRule type="cellIs" dxfId="113" priority="13" stopIfTrue="1" operator="equal">
      <formula>"þ"</formula>
    </cfRule>
  </conditionalFormatting>
  <conditionalFormatting sqref="L5">
    <cfRule type="cellIs" dxfId="112" priority="10" stopIfTrue="1" operator="equal">
      <formula>"þ"</formula>
    </cfRule>
  </conditionalFormatting>
  <conditionalFormatting sqref="L5">
    <cfRule type="cellIs" dxfId="111" priority="11" stopIfTrue="1" operator="equal">
      <formula>"þ"</formula>
    </cfRule>
  </conditionalFormatting>
  <conditionalFormatting sqref="F41">
    <cfRule type="cellIs" dxfId="110" priority="9" stopIfTrue="1" operator="equal">
      <formula>"þ"</formula>
    </cfRule>
  </conditionalFormatting>
  <conditionalFormatting sqref="F41">
    <cfRule type="cellIs" dxfId="109" priority="8" stopIfTrue="1" operator="equal">
      <formula>"þ"</formula>
    </cfRule>
  </conditionalFormatting>
  <conditionalFormatting sqref="L41">
    <cfRule type="cellIs" dxfId="108" priority="7" stopIfTrue="1" operator="equal">
      <formula>"þ"</formula>
    </cfRule>
  </conditionalFormatting>
  <conditionalFormatting sqref="F25">
    <cfRule type="cellIs" dxfId="107" priority="6" stopIfTrue="1" operator="equal">
      <formula>"þ"</formula>
    </cfRule>
  </conditionalFormatting>
  <conditionalFormatting sqref="F25">
    <cfRule type="cellIs" dxfId="106" priority="5" stopIfTrue="1" operator="equal">
      <formula>"þ"</formula>
    </cfRule>
  </conditionalFormatting>
  <conditionalFormatting sqref="G25">
    <cfRule type="cellIs" dxfId="105" priority="4" stopIfTrue="1" operator="equal">
      <formula>"þ"</formula>
    </cfRule>
  </conditionalFormatting>
  <conditionalFormatting sqref="G25">
    <cfRule type="cellIs" dxfId="104" priority="3" stopIfTrue="1" operator="equal">
      <formula>"þ"</formula>
    </cfRule>
  </conditionalFormatting>
  <conditionalFormatting sqref="L24:L25">
    <cfRule type="cellIs" dxfId="103" priority="2" stopIfTrue="1" operator="equal">
      <formula>"þ"</formula>
    </cfRule>
  </conditionalFormatting>
  <conditionalFormatting sqref="L24:L25">
    <cfRule type="cellIs" dxfId="102" priority="1" stopIfTrue="1" operator="equal">
      <formula>"þ"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5" style="48" bestFit="1" customWidth="1"/>
    <col min="2" max="2" width="24.59765625" style="48" bestFit="1" customWidth="1"/>
    <col min="3" max="3" width="12.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5.296875" style="43" bestFit="1" customWidth="1"/>
    <col min="16" max="16384" width="8.796875" style="43"/>
  </cols>
  <sheetData>
    <row r="1" spans="1:15" ht="31.8" thickBot="1" x14ac:dyDescent="0.35">
      <c r="A1" s="135" t="s">
        <v>0</v>
      </c>
      <c r="B1" s="131" t="s">
        <v>35</v>
      </c>
      <c r="C1" s="131" t="s">
        <v>36</v>
      </c>
      <c r="D1" s="132" t="s">
        <v>92</v>
      </c>
      <c r="E1" s="134" t="s">
        <v>37</v>
      </c>
      <c r="F1" s="133" t="s">
        <v>91</v>
      </c>
      <c r="G1" s="132" t="s">
        <v>90</v>
      </c>
      <c r="H1" s="131" t="s">
        <v>38</v>
      </c>
      <c r="I1" s="131" t="s">
        <v>39</v>
      </c>
      <c r="J1" s="128" t="s">
        <v>89</v>
      </c>
      <c r="K1" s="130" t="s">
        <v>3</v>
      </c>
      <c r="L1" s="128" t="s">
        <v>26</v>
      </c>
      <c r="M1" s="129" t="s">
        <v>86</v>
      </c>
      <c r="N1" s="128" t="s">
        <v>85</v>
      </c>
      <c r="O1" s="252" t="s">
        <v>88</v>
      </c>
    </row>
    <row r="2" spans="1:15" x14ac:dyDescent="0.3">
      <c r="A2" s="232" t="s">
        <v>150</v>
      </c>
      <c r="B2" s="233" t="s">
        <v>140</v>
      </c>
      <c r="C2" s="234" t="s">
        <v>212</v>
      </c>
      <c r="D2" s="235" t="s">
        <v>82</v>
      </c>
      <c r="E2" s="236">
        <f>1+3</f>
        <v>4</v>
      </c>
      <c r="F2" s="237">
        <v>2</v>
      </c>
      <c r="G2" s="238">
        <v>2</v>
      </c>
      <c r="H2" s="234">
        <v>1</v>
      </c>
      <c r="I2" s="239">
        <v>2</v>
      </c>
      <c r="J2" s="234">
        <f t="shared" ref="J2" si="0">IF(D2="þ",SUM(E2,G2:I2),SUM(E2,F2,H2,I2))</f>
        <v>9</v>
      </c>
      <c r="K2" s="240">
        <f t="shared" ref="K2:K33" ca="1" si="1">RANDBETWEEN(1,20)</f>
        <v>20</v>
      </c>
      <c r="L2" s="234">
        <f t="shared" ref="L2" ca="1" si="2">SUM(J2:K2)</f>
        <v>29</v>
      </c>
      <c r="M2" s="241">
        <v>20</v>
      </c>
      <c r="N2" s="242" t="str">
        <f t="shared" ref="N2" ca="1" si="3">IF(K2&gt;(M2-1),"þ","ý")</f>
        <v>þ</v>
      </c>
      <c r="O2" s="233"/>
    </row>
    <row r="3" spans="1:15" x14ac:dyDescent="0.3">
      <c r="A3" s="264" t="s">
        <v>182</v>
      </c>
      <c r="B3" s="265" t="s">
        <v>140</v>
      </c>
      <c r="C3" s="89" t="s">
        <v>145</v>
      </c>
      <c r="D3" s="266" t="s">
        <v>82</v>
      </c>
      <c r="E3" s="267">
        <f>1+3</f>
        <v>4</v>
      </c>
      <c r="F3" s="268">
        <v>3</v>
      </c>
      <c r="G3" s="269">
        <v>1</v>
      </c>
      <c r="H3" s="89">
        <v>1</v>
      </c>
      <c r="I3" s="270">
        <f>2+1-1</f>
        <v>2</v>
      </c>
      <c r="J3" s="89">
        <f t="shared" ref="J3" si="4">IF(D3="þ",SUM(E3,G3:I3),SUM(E3,F3,H3,I3))</f>
        <v>10</v>
      </c>
      <c r="K3" s="90">
        <f t="shared" ca="1" si="1"/>
        <v>18</v>
      </c>
      <c r="L3" s="89">
        <f t="shared" ref="L3" ca="1" si="5">SUM(J3:K3)</f>
        <v>28</v>
      </c>
      <c r="M3" s="271">
        <v>20</v>
      </c>
      <c r="N3" s="272" t="str">
        <f t="shared" ref="N3" ca="1" si="6">IF(K3&gt;(M3-1),"þ","ý")</f>
        <v>ý</v>
      </c>
      <c r="O3" s="265"/>
    </row>
    <row r="4" spans="1:15" x14ac:dyDescent="0.3">
      <c r="A4" s="229" t="s">
        <v>182</v>
      </c>
      <c r="B4" s="119" t="s">
        <v>248</v>
      </c>
      <c r="C4" s="46" t="s">
        <v>249</v>
      </c>
      <c r="D4" s="123" t="s">
        <v>82</v>
      </c>
      <c r="E4" s="122">
        <f>1+3</f>
        <v>4</v>
      </c>
      <c r="F4" s="121">
        <v>3</v>
      </c>
      <c r="G4" s="120">
        <v>1</v>
      </c>
      <c r="H4" s="46">
        <v>1</v>
      </c>
      <c r="I4" s="231">
        <f>2+1-1</f>
        <v>2</v>
      </c>
      <c r="J4" s="46">
        <f t="shared" ref="J4" si="7">IF(D4="þ",SUM(E4,G4:I4),SUM(E4,F4,H4,I4))</f>
        <v>10</v>
      </c>
      <c r="K4" s="47">
        <f t="shared" ca="1" si="1"/>
        <v>4</v>
      </c>
      <c r="L4" s="46">
        <f t="shared" ref="L4" ca="1" si="8">SUM(J4:K4)</f>
        <v>14</v>
      </c>
      <c r="M4" s="64">
        <v>20</v>
      </c>
      <c r="N4" s="65" t="str">
        <f t="shared" ref="N4" ca="1" si="9">IF(K4&gt;(M4-1),"þ","ý")</f>
        <v>ý</v>
      </c>
      <c r="O4" s="119"/>
    </row>
    <row r="5" spans="1:15" x14ac:dyDescent="0.3">
      <c r="A5" s="228" t="s">
        <v>142</v>
      </c>
      <c r="B5" s="68" t="s">
        <v>139</v>
      </c>
      <c r="C5" s="44" t="s">
        <v>145</v>
      </c>
      <c r="D5" s="127" t="s">
        <v>82</v>
      </c>
      <c r="E5" s="126">
        <v>3</v>
      </c>
      <c r="F5" s="125">
        <v>3</v>
      </c>
      <c r="G5" s="124">
        <v>2</v>
      </c>
      <c r="H5" s="44">
        <v>1</v>
      </c>
      <c r="I5" s="230">
        <v>2</v>
      </c>
      <c r="J5" s="44">
        <f t="shared" ref="J5:J11" si="10">IF(D5="þ",SUM(E5,G5:I5),SUM(E5,F5,H5,I5))</f>
        <v>9</v>
      </c>
      <c r="K5" s="45">
        <f t="shared" ca="1" si="1"/>
        <v>20</v>
      </c>
      <c r="L5" s="44">
        <f t="shared" ref="L5:L11" ca="1" si="11">SUM(J5:K5)</f>
        <v>29</v>
      </c>
      <c r="M5" s="63">
        <v>20</v>
      </c>
      <c r="N5" s="66" t="str">
        <f t="shared" ref="N5:N11" ca="1" si="12">IF(K5&gt;(M5-1),"þ","ý")</f>
        <v>þ</v>
      </c>
      <c r="O5" s="68"/>
    </row>
    <row r="6" spans="1:15" x14ac:dyDescent="0.3">
      <c r="A6" s="228" t="s">
        <v>142</v>
      </c>
      <c r="B6" s="68" t="s">
        <v>140</v>
      </c>
      <c r="C6" s="44" t="s">
        <v>145</v>
      </c>
      <c r="D6" s="127" t="s">
        <v>82</v>
      </c>
      <c r="E6" s="126">
        <v>3</v>
      </c>
      <c r="F6" s="125">
        <v>3</v>
      </c>
      <c r="G6" s="124">
        <v>2</v>
      </c>
      <c r="H6" s="44">
        <v>1</v>
      </c>
      <c r="I6" s="230">
        <v>2</v>
      </c>
      <c r="J6" s="44">
        <f t="shared" ref="J6" si="13">IF(D6="þ",SUM(E6,G6:I6),SUM(E6,F6,H6,I6))</f>
        <v>9</v>
      </c>
      <c r="K6" s="45">
        <f t="shared" ca="1" si="1"/>
        <v>9</v>
      </c>
      <c r="L6" s="44">
        <f t="shared" ref="L6" ca="1" si="14">SUM(J6:K6)</f>
        <v>18</v>
      </c>
      <c r="M6" s="63">
        <v>20</v>
      </c>
      <c r="N6" s="66" t="str">
        <f t="shared" ref="N6" ca="1" si="15">IF(K6&gt;(M6-1),"þ","ý")</f>
        <v>ý</v>
      </c>
      <c r="O6" s="68"/>
    </row>
    <row r="7" spans="1:15" x14ac:dyDescent="0.3">
      <c r="A7" s="228" t="s">
        <v>142</v>
      </c>
      <c r="B7" s="68" t="s">
        <v>141</v>
      </c>
      <c r="C7" s="44" t="s">
        <v>146</v>
      </c>
      <c r="D7" s="127" t="s">
        <v>82</v>
      </c>
      <c r="E7" s="126">
        <v>3</v>
      </c>
      <c r="F7" s="125">
        <v>3</v>
      </c>
      <c r="G7" s="124">
        <v>2</v>
      </c>
      <c r="H7" s="44">
        <v>1</v>
      </c>
      <c r="I7" s="230">
        <v>2</v>
      </c>
      <c r="J7" s="44">
        <f t="shared" ref="J7" si="16">IF(D7="þ",SUM(E7,G7:I7),SUM(E7,F7,H7,I7))</f>
        <v>9</v>
      </c>
      <c r="K7" s="45">
        <f t="shared" ca="1" si="1"/>
        <v>13</v>
      </c>
      <c r="L7" s="44">
        <f t="shared" ref="L7" ca="1" si="17">SUM(J7:K7)</f>
        <v>22</v>
      </c>
      <c r="M7" s="63">
        <v>20</v>
      </c>
      <c r="N7" s="66" t="str">
        <f t="shared" ref="N7" ca="1" si="18">IF(K7&gt;(M7-1),"þ","ý")</f>
        <v>ý</v>
      </c>
      <c r="O7" s="68"/>
    </row>
    <row r="8" spans="1:15" x14ac:dyDescent="0.3">
      <c r="A8" s="228" t="s">
        <v>142</v>
      </c>
      <c r="B8" s="68" t="s">
        <v>204</v>
      </c>
      <c r="C8" s="44" t="s">
        <v>205</v>
      </c>
      <c r="D8" s="127" t="s">
        <v>82</v>
      </c>
      <c r="E8" s="126">
        <v>3</v>
      </c>
      <c r="F8" s="125">
        <v>4</v>
      </c>
      <c r="G8" s="124">
        <v>2</v>
      </c>
      <c r="H8" s="44">
        <v>1</v>
      </c>
      <c r="I8" s="230">
        <v>2</v>
      </c>
      <c r="J8" s="44">
        <f t="shared" ref="J8" si="19">IF(D8="þ",SUM(E8,G8:I8),SUM(E8,F8,H8,I8))</f>
        <v>10</v>
      </c>
      <c r="K8" s="45">
        <f t="shared" ca="1" si="1"/>
        <v>16</v>
      </c>
      <c r="L8" s="44">
        <f t="shared" ref="L8" ca="1" si="20">SUM(J8:K8)</f>
        <v>26</v>
      </c>
      <c r="M8" s="63">
        <v>20</v>
      </c>
      <c r="N8" s="66" t="str">
        <f t="shared" ref="N8" ca="1" si="21">IF(K8&gt;(M8-1),"þ","ý")</f>
        <v>ý</v>
      </c>
      <c r="O8" s="68"/>
    </row>
    <row r="9" spans="1:15" x14ac:dyDescent="0.3">
      <c r="A9" s="228" t="s">
        <v>142</v>
      </c>
      <c r="B9" s="68" t="s">
        <v>153</v>
      </c>
      <c r="C9" s="44" t="s">
        <v>152</v>
      </c>
      <c r="D9" s="127" t="s">
        <v>87</v>
      </c>
      <c r="E9" s="126">
        <v>3</v>
      </c>
      <c r="F9" s="125">
        <v>3</v>
      </c>
      <c r="G9" s="124">
        <v>2</v>
      </c>
      <c r="H9" s="44">
        <v>1</v>
      </c>
      <c r="I9" s="230">
        <v>2</v>
      </c>
      <c r="J9" s="44">
        <f t="shared" ref="J9" si="22">IF(D9="þ",SUM(E9,G9:I9),SUM(E9,F9,H9,I9))</f>
        <v>8</v>
      </c>
      <c r="K9" s="45">
        <f t="shared" ca="1" si="1"/>
        <v>12</v>
      </c>
      <c r="L9" s="44">
        <f t="shared" ref="L9" ca="1" si="23">SUM(J9:K9)</f>
        <v>20</v>
      </c>
      <c r="M9" s="63">
        <v>20</v>
      </c>
      <c r="N9" s="66" t="str">
        <f t="shared" ref="N9" ca="1" si="24">IF(K9&gt;(M9-1),"þ","ý")</f>
        <v>ý</v>
      </c>
      <c r="O9" s="68"/>
    </row>
    <row r="10" spans="1:15" x14ac:dyDescent="0.3">
      <c r="A10" s="229" t="s">
        <v>142</v>
      </c>
      <c r="B10" s="46" t="s">
        <v>138</v>
      </c>
      <c r="C10" s="46" t="s">
        <v>138</v>
      </c>
      <c r="D10" s="123" t="s">
        <v>82</v>
      </c>
      <c r="E10" s="122">
        <v>3</v>
      </c>
      <c r="F10" s="121">
        <v>3</v>
      </c>
      <c r="G10" s="120">
        <v>2</v>
      </c>
      <c r="H10" s="46">
        <v>0</v>
      </c>
      <c r="I10" s="231">
        <v>2</v>
      </c>
      <c r="J10" s="46">
        <f t="shared" si="10"/>
        <v>8</v>
      </c>
      <c r="K10" s="47">
        <f t="shared" ca="1" si="1"/>
        <v>19</v>
      </c>
      <c r="L10" s="46">
        <f t="shared" ca="1" si="11"/>
        <v>27</v>
      </c>
      <c r="M10" s="64">
        <v>20</v>
      </c>
      <c r="N10" s="65" t="str">
        <f t="shared" ca="1" si="12"/>
        <v>ý</v>
      </c>
      <c r="O10" s="119"/>
    </row>
    <row r="11" spans="1:15" x14ac:dyDescent="0.3">
      <c r="A11" s="228" t="s">
        <v>233</v>
      </c>
      <c r="B11" s="68" t="s">
        <v>234</v>
      </c>
      <c r="C11" s="44" t="s">
        <v>235</v>
      </c>
      <c r="D11" s="127" t="s">
        <v>82</v>
      </c>
      <c r="E11" s="126">
        <v>4</v>
      </c>
      <c r="F11" s="125">
        <v>1</v>
      </c>
      <c r="G11" s="124">
        <v>1</v>
      </c>
      <c r="H11" s="44">
        <v>1</v>
      </c>
      <c r="I11" s="230">
        <f t="shared" ref="I11:I12" si="25">2+1</f>
        <v>3</v>
      </c>
      <c r="J11" s="44">
        <f t="shared" si="10"/>
        <v>9</v>
      </c>
      <c r="K11" s="45">
        <f t="shared" ca="1" si="1"/>
        <v>3</v>
      </c>
      <c r="L11" s="44">
        <f t="shared" ca="1" si="11"/>
        <v>12</v>
      </c>
      <c r="M11" s="63">
        <v>20</v>
      </c>
      <c r="N11" s="66" t="str">
        <f t="shared" ca="1" si="12"/>
        <v>ý</v>
      </c>
      <c r="O11" s="68"/>
    </row>
    <row r="12" spans="1:15" x14ac:dyDescent="0.3">
      <c r="A12" s="229" t="s">
        <v>233</v>
      </c>
      <c r="B12" s="46" t="s">
        <v>138</v>
      </c>
      <c r="C12" s="46" t="s">
        <v>138</v>
      </c>
      <c r="D12" s="123" t="s">
        <v>82</v>
      </c>
      <c r="E12" s="122">
        <v>4</v>
      </c>
      <c r="F12" s="121">
        <v>1</v>
      </c>
      <c r="G12" s="120">
        <v>1</v>
      </c>
      <c r="H12" s="46">
        <v>0</v>
      </c>
      <c r="I12" s="231">
        <f t="shared" si="25"/>
        <v>3</v>
      </c>
      <c r="J12" s="46">
        <f t="shared" ref="J12" si="26">IF(D12="þ",SUM(E12,G12:I12),SUM(E12,F12,H12,I12))</f>
        <v>8</v>
      </c>
      <c r="K12" s="47">
        <f t="shared" ca="1" si="1"/>
        <v>2</v>
      </c>
      <c r="L12" s="46">
        <f t="shared" ref="L12" ca="1" si="27">SUM(J12:K12)</f>
        <v>10</v>
      </c>
      <c r="M12" s="64">
        <v>20</v>
      </c>
      <c r="N12" s="65" t="str">
        <f t="shared" ref="N12" ca="1" si="28">IF(K12&gt;(M12-1),"þ","ý")</f>
        <v>ý</v>
      </c>
      <c r="O12" s="119"/>
    </row>
    <row r="13" spans="1:15" x14ac:dyDescent="0.3">
      <c r="A13" s="126" t="s">
        <v>147</v>
      </c>
      <c r="B13" s="68" t="s">
        <v>184</v>
      </c>
      <c r="C13" s="44" t="s">
        <v>246</v>
      </c>
      <c r="D13" s="127" t="s">
        <v>82</v>
      </c>
      <c r="E13" s="126">
        <v>4</v>
      </c>
      <c r="F13" s="125">
        <v>1</v>
      </c>
      <c r="G13" s="124">
        <v>3</v>
      </c>
      <c r="H13" s="44">
        <v>1</v>
      </c>
      <c r="I13" s="246">
        <v>-2</v>
      </c>
      <c r="J13" s="44">
        <f t="shared" ref="J13:J15" si="29">IF(D13="þ",SUM(E13,G13:I13),SUM(E13,F13,H13,I13))</f>
        <v>4</v>
      </c>
      <c r="K13" s="45">
        <f t="shared" ca="1" si="1"/>
        <v>20</v>
      </c>
      <c r="L13" s="44">
        <f t="shared" ref="L13:L15" ca="1" si="30">SUM(J13:K13)</f>
        <v>24</v>
      </c>
      <c r="M13" s="63">
        <v>20</v>
      </c>
      <c r="N13" s="66" t="str">
        <f t="shared" ref="N13:N15" ca="1" si="31">IF(K13&gt;(M13-1),"þ","ý")</f>
        <v>þ</v>
      </c>
      <c r="O13" s="251" t="s">
        <v>187</v>
      </c>
    </row>
    <row r="14" spans="1:15" x14ac:dyDescent="0.3">
      <c r="A14" s="126" t="s">
        <v>147</v>
      </c>
      <c r="B14" s="68" t="s">
        <v>245</v>
      </c>
      <c r="C14" s="44" t="s">
        <v>247</v>
      </c>
      <c r="D14" s="127" t="s">
        <v>87</v>
      </c>
      <c r="E14" s="126">
        <v>4</v>
      </c>
      <c r="F14" s="125">
        <v>1</v>
      </c>
      <c r="G14" s="124">
        <v>3</v>
      </c>
      <c r="H14" s="44">
        <v>1</v>
      </c>
      <c r="I14" s="246">
        <v>-2</v>
      </c>
      <c r="J14" s="44">
        <f t="shared" ref="J14" si="32">IF(D14="þ",SUM(E14,G14:I14),SUM(E14,F14,H14,I14))</f>
        <v>6</v>
      </c>
      <c r="K14" s="45">
        <f t="shared" ca="1" si="1"/>
        <v>16</v>
      </c>
      <c r="L14" s="44">
        <f t="shared" ref="L14" ca="1" si="33">SUM(J14:K14)</f>
        <v>22</v>
      </c>
      <c r="M14" s="63">
        <v>20</v>
      </c>
      <c r="N14" s="66" t="str">
        <f t="shared" ref="N14" ca="1" si="34">IF(K14&gt;(M14-1),"þ","ý")</f>
        <v>ý</v>
      </c>
      <c r="O14" s="68" t="s">
        <v>187</v>
      </c>
    </row>
    <row r="15" spans="1:15" x14ac:dyDescent="0.3">
      <c r="A15" s="126" t="s">
        <v>147</v>
      </c>
      <c r="B15" s="68" t="s">
        <v>185</v>
      </c>
      <c r="C15" s="44" t="s">
        <v>152</v>
      </c>
      <c r="D15" s="127" t="s">
        <v>82</v>
      </c>
      <c r="E15" s="126">
        <v>4</v>
      </c>
      <c r="F15" s="125">
        <v>1</v>
      </c>
      <c r="G15" s="124">
        <v>3</v>
      </c>
      <c r="H15" s="44">
        <v>1</v>
      </c>
      <c r="I15" s="246">
        <v>-2</v>
      </c>
      <c r="J15" s="44">
        <f t="shared" si="29"/>
        <v>4</v>
      </c>
      <c r="K15" s="45">
        <f t="shared" ca="1" si="1"/>
        <v>4</v>
      </c>
      <c r="L15" s="44">
        <f t="shared" ca="1" si="30"/>
        <v>8</v>
      </c>
      <c r="M15" s="63">
        <v>20</v>
      </c>
      <c r="N15" s="66" t="str">
        <f t="shared" ca="1" si="31"/>
        <v>ý</v>
      </c>
      <c r="O15" s="68" t="s">
        <v>186</v>
      </c>
    </row>
    <row r="16" spans="1:15" x14ac:dyDescent="0.3">
      <c r="A16" s="122" t="s">
        <v>147</v>
      </c>
      <c r="B16" s="46" t="s">
        <v>138</v>
      </c>
      <c r="C16" s="46" t="s">
        <v>138</v>
      </c>
      <c r="D16" s="123" t="s">
        <v>82</v>
      </c>
      <c r="E16" s="122">
        <v>4</v>
      </c>
      <c r="F16" s="121">
        <v>1</v>
      </c>
      <c r="G16" s="120">
        <v>3</v>
      </c>
      <c r="H16" s="46">
        <v>0</v>
      </c>
      <c r="I16" s="247">
        <v>-2</v>
      </c>
      <c r="J16" s="46">
        <f t="shared" ref="J16:J17" si="35">IF(D16="þ",SUM(E16,G16:I16),SUM(E16,F16,H16,I16))</f>
        <v>3</v>
      </c>
      <c r="K16" s="47">
        <f t="shared" ca="1" si="1"/>
        <v>14</v>
      </c>
      <c r="L16" s="46">
        <f t="shared" ref="L16:L17" ca="1" si="36">SUM(J16:K16)</f>
        <v>17</v>
      </c>
      <c r="M16" s="64">
        <v>20</v>
      </c>
      <c r="N16" s="65" t="str">
        <f t="shared" ref="N16:N17" ca="1" si="37">IF(K16&gt;(M16-1),"þ","ý")</f>
        <v>ý</v>
      </c>
      <c r="O16" s="119"/>
    </row>
    <row r="17" spans="1:15" x14ac:dyDescent="0.3">
      <c r="A17" s="126" t="s">
        <v>148</v>
      </c>
      <c r="B17" s="68" t="s">
        <v>140</v>
      </c>
      <c r="C17" s="44" t="s">
        <v>145</v>
      </c>
      <c r="D17" s="127" t="s">
        <v>82</v>
      </c>
      <c r="E17" s="126">
        <v>3</v>
      </c>
      <c r="F17" s="125">
        <v>3</v>
      </c>
      <c r="G17" s="124">
        <v>2</v>
      </c>
      <c r="H17" s="44">
        <v>1</v>
      </c>
      <c r="I17" s="246">
        <v>-2</v>
      </c>
      <c r="J17" s="44">
        <f t="shared" si="35"/>
        <v>5</v>
      </c>
      <c r="K17" s="45">
        <f t="shared" ca="1" si="1"/>
        <v>18</v>
      </c>
      <c r="L17" s="44">
        <f t="shared" ca="1" si="36"/>
        <v>23</v>
      </c>
      <c r="M17" s="63">
        <v>20</v>
      </c>
      <c r="N17" s="66" t="str">
        <f t="shared" ca="1" si="37"/>
        <v>ý</v>
      </c>
      <c r="O17" s="68"/>
    </row>
    <row r="18" spans="1:15" x14ac:dyDescent="0.3">
      <c r="A18" s="126" t="s">
        <v>148</v>
      </c>
      <c r="B18" s="68" t="s">
        <v>151</v>
      </c>
      <c r="C18" s="44" t="s">
        <v>198</v>
      </c>
      <c r="D18" s="127" t="s">
        <v>82</v>
      </c>
      <c r="E18" s="126">
        <v>3</v>
      </c>
      <c r="F18" s="125">
        <v>3</v>
      </c>
      <c r="G18" s="124">
        <v>2</v>
      </c>
      <c r="H18" s="44">
        <v>1</v>
      </c>
      <c r="I18" s="246">
        <v>-2</v>
      </c>
      <c r="J18" s="44">
        <f t="shared" ref="J18" si="38">IF(D18="þ",SUM(E18,G18:I18),SUM(E18,F18,H18,I18))</f>
        <v>5</v>
      </c>
      <c r="K18" s="45">
        <f t="shared" ca="1" si="1"/>
        <v>20</v>
      </c>
      <c r="L18" s="44">
        <f t="shared" ref="L18" ca="1" si="39">SUM(J18:K18)</f>
        <v>25</v>
      </c>
      <c r="M18" s="63">
        <v>20</v>
      </c>
      <c r="N18" s="66" t="str">
        <f t="shared" ref="N18" ca="1" si="40">IF(K18&gt;(M18-1),"þ","ý")</f>
        <v>þ</v>
      </c>
      <c r="O18" s="68"/>
    </row>
    <row r="19" spans="1:15" x14ac:dyDescent="0.3">
      <c r="A19" s="126" t="s">
        <v>148</v>
      </c>
      <c r="B19" s="68" t="s">
        <v>175</v>
      </c>
      <c r="C19" s="44" t="s">
        <v>198</v>
      </c>
      <c r="D19" s="127" t="s">
        <v>87</v>
      </c>
      <c r="E19" s="126">
        <v>3</v>
      </c>
      <c r="F19" s="125">
        <v>3</v>
      </c>
      <c r="G19" s="124">
        <v>2</v>
      </c>
      <c r="H19" s="44">
        <v>1</v>
      </c>
      <c r="I19" s="246">
        <v>-2</v>
      </c>
      <c r="J19" s="44">
        <f t="shared" ref="J19" si="41">IF(D19="þ",SUM(E19,G19:I19),SUM(E19,F19,H19,I19))</f>
        <v>4</v>
      </c>
      <c r="K19" s="45">
        <f t="shared" ca="1" si="1"/>
        <v>12</v>
      </c>
      <c r="L19" s="44">
        <f t="shared" ref="L19" ca="1" si="42">SUM(J19:K19)</f>
        <v>16</v>
      </c>
      <c r="M19" s="63">
        <v>20</v>
      </c>
      <c r="N19" s="66" t="str">
        <f t="shared" ref="N19" ca="1" si="43">IF(K19&gt;(M19-1),"þ","ý")</f>
        <v>ý</v>
      </c>
      <c r="O19" s="68"/>
    </row>
    <row r="20" spans="1:15" x14ac:dyDescent="0.3">
      <c r="A20" s="126" t="s">
        <v>148</v>
      </c>
      <c r="B20" s="68" t="s">
        <v>153</v>
      </c>
      <c r="C20" s="44" t="s">
        <v>152</v>
      </c>
      <c r="D20" s="127" t="s">
        <v>87</v>
      </c>
      <c r="E20" s="126">
        <v>3</v>
      </c>
      <c r="F20" s="125">
        <v>3</v>
      </c>
      <c r="G20" s="124">
        <v>2</v>
      </c>
      <c r="H20" s="44">
        <v>1</v>
      </c>
      <c r="I20" s="246">
        <v>-2</v>
      </c>
      <c r="J20" s="44">
        <f t="shared" ref="J20" si="44">IF(D20="þ",SUM(E20,G20:I20),SUM(E20,F20,H20,I20))</f>
        <v>4</v>
      </c>
      <c r="K20" s="45">
        <f t="shared" ca="1" si="1"/>
        <v>9</v>
      </c>
      <c r="L20" s="44">
        <f t="shared" ref="L20" ca="1" si="45">SUM(J20:K20)</f>
        <v>13</v>
      </c>
      <c r="M20" s="63">
        <v>20</v>
      </c>
      <c r="N20" s="66" t="str">
        <f t="shared" ref="N20" ca="1" si="46">IF(K20&gt;(M20-1),"þ","ý")</f>
        <v>ý</v>
      </c>
      <c r="O20" s="68"/>
    </row>
    <row r="21" spans="1:15" x14ac:dyDescent="0.3">
      <c r="A21" s="126" t="s">
        <v>148</v>
      </c>
      <c r="B21" s="68" t="s">
        <v>196</v>
      </c>
      <c r="C21" s="44" t="s">
        <v>197</v>
      </c>
      <c r="D21" s="127" t="s">
        <v>87</v>
      </c>
      <c r="E21" s="126">
        <v>3</v>
      </c>
      <c r="F21" s="125">
        <v>3</v>
      </c>
      <c r="G21" s="124">
        <v>0</v>
      </c>
      <c r="H21" s="44">
        <v>1</v>
      </c>
      <c r="I21" s="246">
        <v>-2</v>
      </c>
      <c r="J21" s="44">
        <f t="shared" ref="J21" si="47">IF(D21="þ",SUM(E21,G21:I21),SUM(E21,F21,H21,I21))</f>
        <v>2</v>
      </c>
      <c r="K21" s="45">
        <f t="shared" ca="1" si="1"/>
        <v>4</v>
      </c>
      <c r="L21" s="44">
        <f t="shared" ref="L21" ca="1" si="48">SUM(J21:K21)</f>
        <v>6</v>
      </c>
      <c r="M21" s="63">
        <v>20</v>
      </c>
      <c r="N21" s="66" t="str">
        <f t="shared" ref="N21" ca="1" si="49">IF(K21&gt;(M21-1),"þ","ý")</f>
        <v>ý</v>
      </c>
      <c r="O21" s="68"/>
    </row>
    <row r="22" spans="1:15" x14ac:dyDescent="0.3">
      <c r="A22" s="122" t="s">
        <v>148</v>
      </c>
      <c r="B22" s="46" t="s">
        <v>138</v>
      </c>
      <c r="C22" s="46" t="s">
        <v>138</v>
      </c>
      <c r="D22" s="123" t="s">
        <v>82</v>
      </c>
      <c r="E22" s="122">
        <v>4</v>
      </c>
      <c r="F22" s="121">
        <v>5</v>
      </c>
      <c r="G22" s="120">
        <v>2</v>
      </c>
      <c r="H22" s="46">
        <v>0</v>
      </c>
      <c r="I22" s="247">
        <v>-2</v>
      </c>
      <c r="J22" s="46">
        <f t="shared" ref="J22:J31" si="50">IF(D22="þ",SUM(E22,G22:I22),SUM(E22,F22,H22,I22))</f>
        <v>7</v>
      </c>
      <c r="K22" s="47">
        <f t="shared" ca="1" si="1"/>
        <v>17</v>
      </c>
      <c r="L22" s="46">
        <f t="shared" ref="L22:L31" ca="1" si="51">SUM(J22:K22)</f>
        <v>24</v>
      </c>
      <c r="M22" s="64">
        <v>20</v>
      </c>
      <c r="N22" s="65" t="str">
        <f t="shared" ref="N22:N31" ca="1" si="52">IF(K22&gt;(M22-1),"þ","ý")</f>
        <v>ý</v>
      </c>
      <c r="O22" s="119"/>
    </row>
    <row r="23" spans="1:15" x14ac:dyDescent="0.3">
      <c r="A23" s="126" t="s">
        <v>213</v>
      </c>
      <c r="B23" s="68" t="s">
        <v>223</v>
      </c>
      <c r="C23" s="44" t="s">
        <v>225</v>
      </c>
      <c r="D23" s="127" t="s">
        <v>82</v>
      </c>
      <c r="E23" s="126">
        <v>8</v>
      </c>
      <c r="F23" s="125">
        <v>3</v>
      </c>
      <c r="G23" s="124">
        <v>0</v>
      </c>
      <c r="H23" s="44">
        <v>2</v>
      </c>
      <c r="I23" s="246">
        <v>-2</v>
      </c>
      <c r="J23" s="44">
        <f t="shared" si="50"/>
        <v>11</v>
      </c>
      <c r="K23" s="45">
        <f t="shared" ca="1" si="1"/>
        <v>20</v>
      </c>
      <c r="L23" s="44">
        <f t="shared" ca="1" si="51"/>
        <v>31</v>
      </c>
      <c r="M23" s="63">
        <v>20</v>
      </c>
      <c r="N23" s="66" t="str">
        <f t="shared" ca="1" si="52"/>
        <v>þ</v>
      </c>
      <c r="O23" s="68"/>
    </row>
    <row r="24" spans="1:15" x14ac:dyDescent="0.3">
      <c r="A24" s="126" t="s">
        <v>213</v>
      </c>
      <c r="B24" s="68" t="s">
        <v>224</v>
      </c>
      <c r="C24" s="44" t="s">
        <v>225</v>
      </c>
      <c r="D24" s="127" t="s">
        <v>82</v>
      </c>
      <c r="E24" s="126">
        <v>8</v>
      </c>
      <c r="F24" s="125">
        <v>3</v>
      </c>
      <c r="G24" s="124">
        <v>0</v>
      </c>
      <c r="H24" s="44">
        <v>2</v>
      </c>
      <c r="I24" s="246">
        <v>-2</v>
      </c>
      <c r="J24" s="44">
        <f t="shared" si="50"/>
        <v>11</v>
      </c>
      <c r="K24" s="45">
        <f t="shared" ca="1" si="1"/>
        <v>7</v>
      </c>
      <c r="L24" s="44">
        <f t="shared" ca="1" si="51"/>
        <v>18</v>
      </c>
      <c r="M24" s="63">
        <v>20</v>
      </c>
      <c r="N24" s="66" t="str">
        <f t="shared" ca="1" si="52"/>
        <v>ý</v>
      </c>
      <c r="O24" s="68"/>
    </row>
    <row r="25" spans="1:15" x14ac:dyDescent="0.3">
      <c r="A25" s="122" t="s">
        <v>213</v>
      </c>
      <c r="B25" s="119" t="s">
        <v>138</v>
      </c>
      <c r="C25" s="46" t="s">
        <v>138</v>
      </c>
      <c r="D25" s="123" t="s">
        <v>82</v>
      </c>
      <c r="E25" s="122">
        <v>8</v>
      </c>
      <c r="F25" s="121">
        <v>3</v>
      </c>
      <c r="G25" s="120">
        <v>0</v>
      </c>
      <c r="H25" s="46">
        <v>0</v>
      </c>
      <c r="I25" s="247">
        <v>-2</v>
      </c>
      <c r="J25" s="46">
        <f t="shared" si="50"/>
        <v>9</v>
      </c>
      <c r="K25" s="47">
        <f t="shared" ca="1" si="1"/>
        <v>7</v>
      </c>
      <c r="L25" s="46">
        <f t="shared" ca="1" si="51"/>
        <v>16</v>
      </c>
      <c r="M25" s="64">
        <v>20</v>
      </c>
      <c r="N25" s="65" t="str">
        <f t="shared" ca="1" si="52"/>
        <v>ý</v>
      </c>
      <c r="O25" s="119"/>
    </row>
    <row r="26" spans="1:15" x14ac:dyDescent="0.3">
      <c r="A26" s="126" t="s">
        <v>214</v>
      </c>
      <c r="B26" s="68" t="s">
        <v>216</v>
      </c>
      <c r="C26" s="44" t="s">
        <v>217</v>
      </c>
      <c r="D26" s="127" t="s">
        <v>87</v>
      </c>
      <c r="E26" s="126">
        <v>5</v>
      </c>
      <c r="F26" s="125">
        <v>1</v>
      </c>
      <c r="G26" s="124">
        <v>3</v>
      </c>
      <c r="H26" s="44">
        <v>0</v>
      </c>
      <c r="I26" s="44">
        <v>0</v>
      </c>
      <c r="J26" s="44">
        <f t="shared" si="50"/>
        <v>8</v>
      </c>
      <c r="K26" s="45">
        <f t="shared" ca="1" si="1"/>
        <v>13</v>
      </c>
      <c r="L26" s="44">
        <f t="shared" ca="1" si="51"/>
        <v>21</v>
      </c>
      <c r="M26" s="63">
        <v>20</v>
      </c>
      <c r="N26" s="66" t="str">
        <f t="shared" ca="1" si="52"/>
        <v>ý</v>
      </c>
      <c r="O26" s="68" t="s">
        <v>218</v>
      </c>
    </row>
    <row r="27" spans="1:15" x14ac:dyDescent="0.3">
      <c r="A27" s="126" t="s">
        <v>214</v>
      </c>
      <c r="B27" s="68" t="s">
        <v>221</v>
      </c>
      <c r="C27" s="44" t="s">
        <v>222</v>
      </c>
      <c r="D27" s="127" t="s">
        <v>87</v>
      </c>
      <c r="E27" s="126">
        <v>5</v>
      </c>
      <c r="F27" s="125">
        <v>1</v>
      </c>
      <c r="G27" s="124">
        <v>3</v>
      </c>
      <c r="H27" s="44">
        <v>1</v>
      </c>
      <c r="I27" s="44">
        <v>0</v>
      </c>
      <c r="J27" s="44">
        <f t="shared" si="50"/>
        <v>9</v>
      </c>
      <c r="K27" s="45">
        <f t="shared" ca="1" si="1"/>
        <v>3</v>
      </c>
      <c r="L27" s="44">
        <f t="shared" ca="1" si="51"/>
        <v>12</v>
      </c>
      <c r="M27" s="63">
        <v>19</v>
      </c>
      <c r="N27" s="66" t="str">
        <f t="shared" ca="1" si="52"/>
        <v>ý</v>
      </c>
      <c r="O27" s="68" t="s">
        <v>218</v>
      </c>
    </row>
    <row r="28" spans="1:15" x14ac:dyDescent="0.3">
      <c r="A28" s="126" t="s">
        <v>214</v>
      </c>
      <c r="B28" s="68" t="s">
        <v>219</v>
      </c>
      <c r="C28" s="44" t="s">
        <v>197</v>
      </c>
      <c r="D28" s="127" t="s">
        <v>87</v>
      </c>
      <c r="E28" s="126">
        <v>5</v>
      </c>
      <c r="F28" s="125">
        <v>1</v>
      </c>
      <c r="G28" s="124">
        <v>3</v>
      </c>
      <c r="H28" s="44">
        <v>0</v>
      </c>
      <c r="I28" s="44">
        <v>0</v>
      </c>
      <c r="J28" s="44">
        <f t="shared" si="50"/>
        <v>8</v>
      </c>
      <c r="K28" s="45">
        <f t="shared" ca="1" si="1"/>
        <v>4</v>
      </c>
      <c r="L28" s="44">
        <f t="shared" ca="1" si="51"/>
        <v>12</v>
      </c>
      <c r="M28" s="63">
        <v>20</v>
      </c>
      <c r="N28" s="66" t="str">
        <f t="shared" ca="1" si="52"/>
        <v>ý</v>
      </c>
      <c r="O28" s="68" t="s">
        <v>218</v>
      </c>
    </row>
    <row r="29" spans="1:15" x14ac:dyDescent="0.3">
      <c r="A29" s="126" t="s">
        <v>214</v>
      </c>
      <c r="B29" s="68" t="s">
        <v>220</v>
      </c>
      <c r="C29" s="44" t="s">
        <v>197</v>
      </c>
      <c r="D29" s="127" t="s">
        <v>87</v>
      </c>
      <c r="E29" s="126">
        <v>5</v>
      </c>
      <c r="F29" s="125">
        <v>1</v>
      </c>
      <c r="G29" s="124">
        <v>3</v>
      </c>
      <c r="H29" s="44">
        <v>0</v>
      </c>
      <c r="I29" s="44">
        <v>0</v>
      </c>
      <c r="J29" s="44">
        <f t="shared" si="50"/>
        <v>8</v>
      </c>
      <c r="K29" s="45">
        <f t="shared" ca="1" si="1"/>
        <v>16</v>
      </c>
      <c r="L29" s="44">
        <f t="shared" ca="1" si="51"/>
        <v>24</v>
      </c>
      <c r="M29" s="63">
        <v>20</v>
      </c>
      <c r="N29" s="66" t="str">
        <f t="shared" ca="1" si="52"/>
        <v>ý</v>
      </c>
      <c r="O29" s="68" t="s">
        <v>218</v>
      </c>
    </row>
    <row r="30" spans="1:15" x14ac:dyDescent="0.3">
      <c r="A30" s="122" t="s">
        <v>214</v>
      </c>
      <c r="B30" s="46" t="s">
        <v>138</v>
      </c>
      <c r="C30" s="46" t="s">
        <v>138</v>
      </c>
      <c r="D30" s="123" t="s">
        <v>82</v>
      </c>
      <c r="E30" s="122">
        <v>5</v>
      </c>
      <c r="F30" s="121">
        <v>1</v>
      </c>
      <c r="G30" s="120">
        <v>3</v>
      </c>
      <c r="H30" s="46">
        <v>0</v>
      </c>
      <c r="I30" s="46">
        <v>0</v>
      </c>
      <c r="J30" s="46">
        <f t="shared" si="50"/>
        <v>6</v>
      </c>
      <c r="K30" s="45">
        <f t="shared" ca="1" si="1"/>
        <v>8</v>
      </c>
      <c r="L30" s="46">
        <f t="shared" ca="1" si="51"/>
        <v>14</v>
      </c>
      <c r="M30" s="64">
        <v>20</v>
      </c>
      <c r="N30" s="65" t="str">
        <f t="shared" ca="1" si="52"/>
        <v>ý</v>
      </c>
      <c r="O30" s="119" t="s">
        <v>218</v>
      </c>
    </row>
    <row r="31" spans="1:15" x14ac:dyDescent="0.3">
      <c r="A31" s="126" t="s">
        <v>215</v>
      </c>
      <c r="B31" s="68" t="s">
        <v>226</v>
      </c>
      <c r="C31" s="44" t="s">
        <v>227</v>
      </c>
      <c r="D31" s="127" t="s">
        <v>87</v>
      </c>
      <c r="E31" s="126">
        <v>3</v>
      </c>
      <c r="F31" s="125">
        <v>1</v>
      </c>
      <c r="G31" s="124">
        <v>3</v>
      </c>
      <c r="H31" s="44">
        <v>1</v>
      </c>
      <c r="I31" s="246">
        <v>-2</v>
      </c>
      <c r="J31" s="44">
        <f t="shared" si="50"/>
        <v>5</v>
      </c>
      <c r="K31" s="45">
        <f t="shared" ca="1" si="1"/>
        <v>7</v>
      </c>
      <c r="L31" s="44">
        <f t="shared" ca="1" si="51"/>
        <v>12</v>
      </c>
      <c r="M31" s="63">
        <v>20</v>
      </c>
      <c r="N31" s="66" t="str">
        <f t="shared" ca="1" si="52"/>
        <v>ý</v>
      </c>
      <c r="O31" s="68" t="s">
        <v>218</v>
      </c>
    </row>
    <row r="32" spans="1:15" x14ac:dyDescent="0.3">
      <c r="A32" s="126" t="s">
        <v>215</v>
      </c>
      <c r="B32" s="68" t="s">
        <v>226</v>
      </c>
      <c r="C32" s="44" t="s">
        <v>227</v>
      </c>
      <c r="D32" s="127" t="s">
        <v>87</v>
      </c>
      <c r="E32" s="126">
        <v>3</v>
      </c>
      <c r="F32" s="125">
        <v>1</v>
      </c>
      <c r="G32" s="124">
        <v>3</v>
      </c>
      <c r="H32" s="44">
        <v>1</v>
      </c>
      <c r="I32" s="246">
        <v>-2</v>
      </c>
      <c r="J32" s="44">
        <f t="shared" ref="J32" si="53">IF(D32="þ",SUM(E32,G32:I32),SUM(E32,F32,H32,I32))</f>
        <v>5</v>
      </c>
      <c r="K32" s="45">
        <f t="shared" ca="1" si="1"/>
        <v>10</v>
      </c>
      <c r="L32" s="44">
        <f t="shared" ref="L32" ca="1" si="54">SUM(J32:K32)</f>
        <v>15</v>
      </c>
      <c r="M32" s="63">
        <v>20</v>
      </c>
      <c r="N32" s="66" t="str">
        <f t="shared" ref="N32" ca="1" si="55">IF(K32&gt;(M32-1),"þ","ý")</f>
        <v>ý</v>
      </c>
      <c r="O32" s="68" t="s">
        <v>218</v>
      </c>
    </row>
    <row r="33" spans="1:15" x14ac:dyDescent="0.3">
      <c r="A33" s="122" t="s">
        <v>215</v>
      </c>
      <c r="B33" s="46" t="s">
        <v>138</v>
      </c>
      <c r="C33" s="46" t="s">
        <v>138</v>
      </c>
      <c r="D33" s="123" t="s">
        <v>82</v>
      </c>
      <c r="E33" s="122">
        <v>3</v>
      </c>
      <c r="F33" s="121">
        <v>1</v>
      </c>
      <c r="G33" s="120">
        <v>3</v>
      </c>
      <c r="H33" s="46">
        <v>0</v>
      </c>
      <c r="I33" s="247">
        <v>-2</v>
      </c>
      <c r="J33" s="46">
        <f t="shared" ref="J33" si="56">IF(D33="þ",SUM(E33,G33:I33),SUM(E33,F33,H33,I33))</f>
        <v>2</v>
      </c>
      <c r="K33" s="45">
        <f t="shared" ca="1" si="1"/>
        <v>7</v>
      </c>
      <c r="L33" s="46">
        <f t="shared" ref="L33" ca="1" si="57">SUM(J33:K33)</f>
        <v>9</v>
      </c>
      <c r="M33" s="64">
        <v>20</v>
      </c>
      <c r="N33" s="65" t="str">
        <f t="shared" ref="N33" ca="1" si="58">IF(K33&gt;(M33-1),"þ","ý")</f>
        <v>ý</v>
      </c>
      <c r="O33" s="119" t="s">
        <v>218</v>
      </c>
    </row>
  </sheetData>
  <conditionalFormatting sqref="N10">
    <cfRule type="cellIs" dxfId="101" priority="124" operator="equal">
      <formula>"þ"</formula>
    </cfRule>
  </conditionalFormatting>
  <conditionalFormatting sqref="D10">
    <cfRule type="cellIs" dxfId="100" priority="123" operator="equal">
      <formula>"þ"</formula>
    </cfRule>
  </conditionalFormatting>
  <conditionalFormatting sqref="N5">
    <cfRule type="cellIs" dxfId="99" priority="118" operator="equal">
      <formula>"þ"</formula>
    </cfRule>
  </conditionalFormatting>
  <conditionalFormatting sqref="D5">
    <cfRule type="cellIs" dxfId="98" priority="117" operator="equal">
      <formula>"þ"</formula>
    </cfRule>
  </conditionalFormatting>
  <conditionalFormatting sqref="D6">
    <cfRule type="cellIs" dxfId="97" priority="86" operator="equal">
      <formula>"þ"</formula>
    </cfRule>
  </conditionalFormatting>
  <conditionalFormatting sqref="N6">
    <cfRule type="cellIs" dxfId="96" priority="87" operator="equal">
      <formula>"þ"</formula>
    </cfRule>
  </conditionalFormatting>
  <conditionalFormatting sqref="N16">
    <cfRule type="cellIs" dxfId="95" priority="65" operator="equal">
      <formula>"þ"</formula>
    </cfRule>
  </conditionalFormatting>
  <conditionalFormatting sqref="D16">
    <cfRule type="cellIs" dxfId="94" priority="64" operator="equal">
      <formula>"þ"</formula>
    </cfRule>
  </conditionalFormatting>
  <conditionalFormatting sqref="N13">
    <cfRule type="cellIs" dxfId="93" priority="63" operator="equal">
      <formula>"þ"</formula>
    </cfRule>
  </conditionalFormatting>
  <conditionalFormatting sqref="D13">
    <cfRule type="cellIs" dxfId="92" priority="62" operator="equal">
      <formula>"þ"</formula>
    </cfRule>
  </conditionalFormatting>
  <conditionalFormatting sqref="N15">
    <cfRule type="cellIs" dxfId="91" priority="61" operator="equal">
      <formula>"þ"</formula>
    </cfRule>
  </conditionalFormatting>
  <conditionalFormatting sqref="D15">
    <cfRule type="cellIs" dxfId="90" priority="60" operator="equal">
      <formula>"þ"</formula>
    </cfRule>
  </conditionalFormatting>
  <conditionalFormatting sqref="N22">
    <cfRule type="cellIs" dxfId="89" priority="58" operator="equal">
      <formula>"þ"</formula>
    </cfRule>
  </conditionalFormatting>
  <conditionalFormatting sqref="D22">
    <cfRule type="cellIs" dxfId="88" priority="57" operator="equal">
      <formula>"þ"</formula>
    </cfRule>
  </conditionalFormatting>
  <conditionalFormatting sqref="N17:N18">
    <cfRule type="cellIs" dxfId="87" priority="56" operator="equal">
      <formula>"þ"</formula>
    </cfRule>
  </conditionalFormatting>
  <conditionalFormatting sqref="D17:D18">
    <cfRule type="cellIs" dxfId="86" priority="55" operator="equal">
      <formula>"þ"</formula>
    </cfRule>
  </conditionalFormatting>
  <conditionalFormatting sqref="N20">
    <cfRule type="cellIs" dxfId="85" priority="52" operator="equal">
      <formula>"þ"</formula>
    </cfRule>
  </conditionalFormatting>
  <conditionalFormatting sqref="D7">
    <cfRule type="cellIs" dxfId="84" priority="49" operator="equal">
      <formula>"þ"</formula>
    </cfRule>
  </conditionalFormatting>
  <conditionalFormatting sqref="N7">
    <cfRule type="cellIs" dxfId="83" priority="50" operator="equal">
      <formula>"þ"</formula>
    </cfRule>
  </conditionalFormatting>
  <conditionalFormatting sqref="N19">
    <cfRule type="cellIs" dxfId="82" priority="48" operator="equal">
      <formula>"þ"</formula>
    </cfRule>
  </conditionalFormatting>
  <conditionalFormatting sqref="D19">
    <cfRule type="cellIs" dxfId="81" priority="47" operator="equal">
      <formula>"þ"</formula>
    </cfRule>
  </conditionalFormatting>
  <conditionalFormatting sqref="D20">
    <cfRule type="cellIs" dxfId="80" priority="46" operator="equal">
      <formula>"þ"</formula>
    </cfRule>
  </conditionalFormatting>
  <conditionalFormatting sqref="D9">
    <cfRule type="cellIs" dxfId="79" priority="42" operator="equal">
      <formula>"þ"</formula>
    </cfRule>
  </conditionalFormatting>
  <conditionalFormatting sqref="N9">
    <cfRule type="cellIs" dxfId="78" priority="41" operator="equal">
      <formula>"þ"</formula>
    </cfRule>
  </conditionalFormatting>
  <conditionalFormatting sqref="D2">
    <cfRule type="cellIs" dxfId="77" priority="39" operator="equal">
      <formula>"þ"</formula>
    </cfRule>
  </conditionalFormatting>
  <conditionalFormatting sqref="N2">
    <cfRule type="cellIs" dxfId="76" priority="40" operator="equal">
      <formula>"þ"</formula>
    </cfRule>
  </conditionalFormatting>
  <conditionalFormatting sqref="D3">
    <cfRule type="cellIs" dxfId="75" priority="37" operator="equal">
      <formula>"þ"</formula>
    </cfRule>
  </conditionalFormatting>
  <conditionalFormatting sqref="N3">
    <cfRule type="cellIs" dxfId="74" priority="38" operator="equal">
      <formula>"þ"</formula>
    </cfRule>
  </conditionalFormatting>
  <conditionalFormatting sqref="N21">
    <cfRule type="cellIs" dxfId="73" priority="36" operator="equal">
      <formula>"þ"</formula>
    </cfRule>
  </conditionalFormatting>
  <conditionalFormatting sqref="D21">
    <cfRule type="cellIs" dxfId="72" priority="35" operator="equal">
      <formula>"þ"</formula>
    </cfRule>
  </conditionalFormatting>
  <conditionalFormatting sqref="D8">
    <cfRule type="cellIs" dxfId="71" priority="33" operator="equal">
      <formula>"þ"</formula>
    </cfRule>
  </conditionalFormatting>
  <conditionalFormatting sqref="N8">
    <cfRule type="cellIs" dxfId="70" priority="34" operator="equal">
      <formula>"þ"</formula>
    </cfRule>
  </conditionalFormatting>
  <conditionalFormatting sqref="N33">
    <cfRule type="cellIs" dxfId="69" priority="32" operator="equal">
      <formula>"þ"</formula>
    </cfRule>
  </conditionalFormatting>
  <conditionalFormatting sqref="D33">
    <cfRule type="cellIs" dxfId="68" priority="31" operator="equal">
      <formula>"þ"</formula>
    </cfRule>
  </conditionalFormatting>
  <conditionalFormatting sqref="N23:N24">
    <cfRule type="cellIs" dxfId="67" priority="30" operator="equal">
      <formula>"þ"</formula>
    </cfRule>
  </conditionalFormatting>
  <conditionalFormatting sqref="D23:D24">
    <cfRule type="cellIs" dxfId="66" priority="29" operator="equal">
      <formula>"þ"</formula>
    </cfRule>
  </conditionalFormatting>
  <conditionalFormatting sqref="N29">
    <cfRule type="cellIs" dxfId="65" priority="18" operator="equal">
      <formula>"þ"</formula>
    </cfRule>
  </conditionalFormatting>
  <conditionalFormatting sqref="N25">
    <cfRule type="cellIs" dxfId="64" priority="27" operator="equal">
      <formula>"þ"</formula>
    </cfRule>
  </conditionalFormatting>
  <conditionalFormatting sqref="D25">
    <cfRule type="cellIs" dxfId="63" priority="26" operator="equal">
      <formula>"þ"</formula>
    </cfRule>
  </conditionalFormatting>
  <conditionalFormatting sqref="N31:N32">
    <cfRule type="cellIs" dxfId="62" priority="24" operator="equal">
      <formula>"þ"</formula>
    </cfRule>
  </conditionalFormatting>
  <conditionalFormatting sqref="D31:D32">
    <cfRule type="cellIs" dxfId="61" priority="23" operator="equal">
      <formula>"þ"</formula>
    </cfRule>
  </conditionalFormatting>
  <conditionalFormatting sqref="N30">
    <cfRule type="cellIs" dxfId="60" priority="22" operator="equal">
      <formula>"þ"</formula>
    </cfRule>
  </conditionalFormatting>
  <conditionalFormatting sqref="D30">
    <cfRule type="cellIs" dxfId="59" priority="21" operator="equal">
      <formula>"þ"</formula>
    </cfRule>
  </conditionalFormatting>
  <conditionalFormatting sqref="N26">
    <cfRule type="cellIs" dxfId="58" priority="20" operator="equal">
      <formula>"þ"</formula>
    </cfRule>
  </conditionalFormatting>
  <conditionalFormatting sqref="D29">
    <cfRule type="cellIs" dxfId="57" priority="17" operator="equal">
      <formula>"þ"</formula>
    </cfRule>
  </conditionalFormatting>
  <conditionalFormatting sqref="N28">
    <cfRule type="cellIs" dxfId="56" priority="16" operator="equal">
      <formula>"þ"</formula>
    </cfRule>
  </conditionalFormatting>
  <conditionalFormatting sqref="D26">
    <cfRule type="cellIs" dxfId="55" priority="19" operator="equal">
      <formula>"þ"</formula>
    </cfRule>
  </conditionalFormatting>
  <conditionalFormatting sqref="D27">
    <cfRule type="cellIs" dxfId="54" priority="14" operator="equal">
      <formula>"þ"</formula>
    </cfRule>
  </conditionalFormatting>
  <conditionalFormatting sqref="N27">
    <cfRule type="cellIs" dxfId="53" priority="15" operator="equal">
      <formula>"þ"</formula>
    </cfRule>
  </conditionalFormatting>
  <conditionalFormatting sqref="D28">
    <cfRule type="cellIs" dxfId="52" priority="13" operator="equal">
      <formula>"þ"</formula>
    </cfRule>
  </conditionalFormatting>
  <conditionalFormatting sqref="N12">
    <cfRule type="cellIs" dxfId="51" priority="12" operator="equal">
      <formula>"þ"</formula>
    </cfRule>
  </conditionalFormatting>
  <conditionalFormatting sqref="D12">
    <cfRule type="cellIs" dxfId="50" priority="11" operator="equal">
      <formula>"þ"</formula>
    </cfRule>
  </conditionalFormatting>
  <conditionalFormatting sqref="D11">
    <cfRule type="cellIs" dxfId="49" priority="10" operator="equal">
      <formula>"þ"</formula>
    </cfRule>
  </conditionalFormatting>
  <conditionalFormatting sqref="N11">
    <cfRule type="cellIs" dxfId="48" priority="9" operator="equal">
      <formula>"þ"</formula>
    </cfRule>
  </conditionalFormatting>
  <conditionalFormatting sqref="N14">
    <cfRule type="cellIs" dxfId="47" priority="8" operator="equal">
      <formula>"þ"</formula>
    </cfRule>
  </conditionalFormatting>
  <conditionalFormatting sqref="D14">
    <cfRule type="cellIs" dxfId="46" priority="7" operator="equal">
      <formula>"þ"</formula>
    </cfRule>
  </conditionalFormatting>
  <conditionalFormatting sqref="K2:K3 K5:K33">
    <cfRule type="cellIs" dxfId="45" priority="4" operator="greaterThanOrEqual">
      <formula>$M2</formula>
    </cfRule>
  </conditionalFormatting>
  <conditionalFormatting sqref="D4">
    <cfRule type="cellIs" dxfId="44" priority="2" operator="equal">
      <formula>"þ"</formula>
    </cfRule>
  </conditionalFormatting>
  <conditionalFormatting sqref="N4">
    <cfRule type="cellIs" dxfId="43" priority="3" operator="equal">
      <formula>"þ"</formula>
    </cfRule>
  </conditionalFormatting>
  <conditionalFormatting sqref="K4">
    <cfRule type="cellIs" dxfId="42" priority="1" operator="greaterThanOrEqual">
      <formula>$M4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3.5" style="18" bestFit="1" customWidth="1"/>
    <col min="2" max="2" width="12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8" width="16.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65</v>
      </c>
      <c r="C1" s="87" t="s">
        <v>40</v>
      </c>
      <c r="D1" s="88" t="s">
        <v>3</v>
      </c>
      <c r="E1" s="87" t="s">
        <v>244</v>
      </c>
      <c r="F1" s="18"/>
      <c r="G1" s="87" t="s">
        <v>0</v>
      </c>
      <c r="H1" s="87" t="s">
        <v>106</v>
      </c>
      <c r="I1" s="87" t="s">
        <v>40</v>
      </c>
      <c r="J1" s="88" t="s">
        <v>3</v>
      </c>
      <c r="K1" s="87" t="s">
        <v>244</v>
      </c>
    </row>
    <row r="2" spans="1:11" x14ac:dyDescent="0.3">
      <c r="A2" s="245" t="s">
        <v>142</v>
      </c>
      <c r="B2" s="5" t="s">
        <v>41</v>
      </c>
      <c r="C2" s="200">
        <v>6</v>
      </c>
      <c r="D2" s="90">
        <f t="shared" ref="D2:D4" ca="1" si="0">RANDBETWEEN(1,20)</f>
        <v>12</v>
      </c>
      <c r="E2" s="89">
        <f t="shared" ref="E2:E4" ca="1" si="1">D2+C2</f>
        <v>18</v>
      </c>
      <c r="G2" s="187" t="s">
        <v>101</v>
      </c>
      <c r="H2" s="179" t="s">
        <v>117</v>
      </c>
      <c r="I2" s="180">
        <v>4</v>
      </c>
      <c r="J2" s="90">
        <f t="shared" ref="J2:J4" ca="1" si="2">RANDBETWEEN(1,20)</f>
        <v>5</v>
      </c>
      <c r="K2" s="89">
        <f t="shared" ref="K2" ca="1" si="3">J2+I2</f>
        <v>9</v>
      </c>
    </row>
    <row r="3" spans="1:11" x14ac:dyDescent="0.3">
      <c r="A3" s="185" t="s">
        <v>142</v>
      </c>
      <c r="B3" s="5" t="s">
        <v>42</v>
      </c>
      <c r="C3" s="200">
        <v>4</v>
      </c>
      <c r="D3" s="45">
        <f t="shared" ca="1" si="0"/>
        <v>5</v>
      </c>
      <c r="E3" s="44">
        <f t="shared" ca="1" si="1"/>
        <v>9</v>
      </c>
      <c r="G3" s="187" t="s">
        <v>102</v>
      </c>
      <c r="H3" s="179" t="s">
        <v>107</v>
      </c>
      <c r="I3" s="188">
        <v>2</v>
      </c>
      <c r="J3" s="189">
        <f t="shared" ca="1" si="2"/>
        <v>13</v>
      </c>
      <c r="K3" s="190">
        <f t="shared" ref="K3" ca="1" si="4">J3+I3</f>
        <v>15</v>
      </c>
    </row>
    <row r="4" spans="1:11" x14ac:dyDescent="0.3">
      <c r="A4" s="186" t="s">
        <v>142</v>
      </c>
      <c r="B4" s="91" t="s">
        <v>43</v>
      </c>
      <c r="C4" s="201">
        <v>4</v>
      </c>
      <c r="D4" s="47">
        <f t="shared" ca="1" si="0"/>
        <v>15</v>
      </c>
      <c r="E4" s="46">
        <f t="shared" ca="1" si="1"/>
        <v>19</v>
      </c>
      <c r="G4" s="187"/>
      <c r="H4" s="179"/>
      <c r="I4" s="188"/>
      <c r="J4" s="189">
        <f t="shared" ca="1" si="2"/>
        <v>7</v>
      </c>
      <c r="K4" s="190">
        <f t="shared" ref="K4" ca="1" si="5">J4+I4</f>
        <v>7</v>
      </c>
    </row>
    <row r="5" spans="1:11" x14ac:dyDescent="0.3">
      <c r="A5" s="183" t="s">
        <v>147</v>
      </c>
      <c r="B5" s="5" t="s">
        <v>41</v>
      </c>
      <c r="C5" s="248">
        <f>6-2</f>
        <v>4</v>
      </c>
      <c r="D5" s="90">
        <f t="shared" ref="D5:D37" ca="1" si="6">RANDBETWEEN(1,20)</f>
        <v>13</v>
      </c>
      <c r="E5" s="89">
        <f t="shared" ref="E5:E7" ca="1" si="7">D5+C5</f>
        <v>17</v>
      </c>
      <c r="G5" s="185" t="s">
        <v>137</v>
      </c>
      <c r="H5" s="5" t="s">
        <v>41</v>
      </c>
      <c r="I5" s="92"/>
      <c r="J5" s="45">
        <f ca="1">RANDBETWEEN(1,20)</f>
        <v>18</v>
      </c>
      <c r="K5" s="44">
        <f ca="1">J5+I5</f>
        <v>18</v>
      </c>
    </row>
    <row r="6" spans="1:11" x14ac:dyDescent="0.3">
      <c r="A6" s="182" t="s">
        <v>147</v>
      </c>
      <c r="B6" s="5" t="s">
        <v>42</v>
      </c>
      <c r="C6" s="248">
        <f>4-2</f>
        <v>2</v>
      </c>
      <c r="D6" s="45">
        <f t="shared" ca="1" si="6"/>
        <v>6</v>
      </c>
      <c r="E6" s="44">
        <f t="shared" ca="1" si="7"/>
        <v>8</v>
      </c>
      <c r="G6" s="185" t="s">
        <v>137</v>
      </c>
      <c r="H6" s="5" t="s">
        <v>42</v>
      </c>
      <c r="I6" s="92">
        <v>4</v>
      </c>
      <c r="J6" s="45">
        <f ca="1">RANDBETWEEN(1,20)</f>
        <v>13</v>
      </c>
      <c r="K6" s="44">
        <f ca="1">J6+I6</f>
        <v>17</v>
      </c>
    </row>
    <row r="7" spans="1:11" x14ac:dyDescent="0.3">
      <c r="A7" s="184" t="s">
        <v>147</v>
      </c>
      <c r="B7" s="91" t="s">
        <v>43</v>
      </c>
      <c r="C7" s="249">
        <f>4-2</f>
        <v>2</v>
      </c>
      <c r="D7" s="47">
        <f t="shared" ca="1" si="6"/>
        <v>5</v>
      </c>
      <c r="E7" s="46">
        <f t="shared" ca="1" si="7"/>
        <v>7</v>
      </c>
      <c r="G7" s="186" t="s">
        <v>137</v>
      </c>
      <c r="H7" s="91" t="s">
        <v>43</v>
      </c>
      <c r="I7" s="93"/>
      <c r="J7" s="47">
        <f ca="1">RANDBETWEEN(1,20)</f>
        <v>11</v>
      </c>
      <c r="K7" s="46">
        <f ca="1">J7+I7</f>
        <v>11</v>
      </c>
    </row>
    <row r="8" spans="1:11" x14ac:dyDescent="0.3">
      <c r="A8" s="183" t="s">
        <v>148</v>
      </c>
      <c r="B8" s="5" t="s">
        <v>41</v>
      </c>
      <c r="C8" s="248">
        <f>4-2</f>
        <v>2</v>
      </c>
      <c r="D8" s="90">
        <f t="shared" ca="1" si="6"/>
        <v>18</v>
      </c>
      <c r="E8" s="89">
        <f t="shared" ref="E8:E11" ca="1" si="8">D8+C8</f>
        <v>20</v>
      </c>
      <c r="G8" s="186"/>
      <c r="H8" s="91" t="s">
        <v>128</v>
      </c>
      <c r="I8" s="93">
        <v>8</v>
      </c>
      <c r="J8" s="47">
        <f ca="1">RANDBETWEEN(1,20)</f>
        <v>15</v>
      </c>
      <c r="K8" s="46">
        <f t="shared" ref="K8" ca="1" si="9">J8+I8</f>
        <v>23</v>
      </c>
    </row>
    <row r="9" spans="1:11" x14ac:dyDescent="0.3">
      <c r="A9" s="182" t="s">
        <v>148</v>
      </c>
      <c r="B9" s="5" t="s">
        <v>42</v>
      </c>
      <c r="C9" s="248">
        <f>6-2</f>
        <v>4</v>
      </c>
      <c r="D9" s="45">
        <f t="shared" ca="1" si="6"/>
        <v>3</v>
      </c>
      <c r="E9" s="44">
        <f t="shared" ca="1" si="8"/>
        <v>7</v>
      </c>
    </row>
    <row r="10" spans="1:11" x14ac:dyDescent="0.3">
      <c r="A10" s="184" t="s">
        <v>148</v>
      </c>
      <c r="B10" s="91" t="s">
        <v>43</v>
      </c>
      <c r="C10" s="249">
        <f>3-2</f>
        <v>1</v>
      </c>
      <c r="D10" s="47">
        <f t="shared" ca="1" si="6"/>
        <v>11</v>
      </c>
      <c r="E10" s="46">
        <f t="shared" ca="1" si="8"/>
        <v>12</v>
      </c>
    </row>
    <row r="11" spans="1:11" x14ac:dyDescent="0.3">
      <c r="A11" s="186" t="s">
        <v>142</v>
      </c>
      <c r="B11" s="91" t="s">
        <v>195</v>
      </c>
      <c r="C11" s="201">
        <v>8</v>
      </c>
      <c r="D11" s="47">
        <f t="shared" ca="1" si="6"/>
        <v>5</v>
      </c>
      <c r="E11" s="46">
        <f t="shared" ca="1" si="8"/>
        <v>13</v>
      </c>
    </row>
    <row r="12" spans="1:11" x14ac:dyDescent="0.3">
      <c r="A12" s="184" t="s">
        <v>147</v>
      </c>
      <c r="B12" s="91" t="s">
        <v>129</v>
      </c>
      <c r="C12" s="201">
        <v>7</v>
      </c>
      <c r="D12" s="47">
        <f t="shared" ca="1" si="6"/>
        <v>19</v>
      </c>
      <c r="E12" s="46">
        <f t="shared" ref="E12" ca="1" si="10">D12+C12</f>
        <v>26</v>
      </c>
    </row>
    <row r="13" spans="1:11" x14ac:dyDescent="0.3">
      <c r="A13" s="183" t="s">
        <v>189</v>
      </c>
      <c r="B13" s="5" t="s">
        <v>41</v>
      </c>
      <c r="C13" s="248">
        <f>4-2</f>
        <v>2</v>
      </c>
      <c r="D13" s="90">
        <f t="shared" ca="1" si="6"/>
        <v>9</v>
      </c>
      <c r="E13" s="89">
        <f ca="1">D13+C13</f>
        <v>11</v>
      </c>
    </row>
    <row r="14" spans="1:11" x14ac:dyDescent="0.3">
      <c r="A14" s="182" t="s">
        <v>189</v>
      </c>
      <c r="B14" s="5" t="s">
        <v>42</v>
      </c>
      <c r="C14" s="248">
        <f>6-2</f>
        <v>4</v>
      </c>
      <c r="D14" s="45">
        <f t="shared" ca="1" si="6"/>
        <v>6</v>
      </c>
      <c r="E14" s="44">
        <f ca="1">D14+C14</f>
        <v>10</v>
      </c>
    </row>
    <row r="15" spans="1:11" x14ac:dyDescent="0.3">
      <c r="A15" s="184" t="s">
        <v>189</v>
      </c>
      <c r="B15" s="91" t="s">
        <v>43</v>
      </c>
      <c r="C15" s="249">
        <f>3-2</f>
        <v>1</v>
      </c>
      <c r="D15" s="47">
        <f t="shared" ca="1" si="6"/>
        <v>16</v>
      </c>
      <c r="E15" s="46">
        <f ca="1">D15+C15</f>
        <v>17</v>
      </c>
    </row>
    <row r="16" spans="1:11" x14ac:dyDescent="0.3">
      <c r="A16" s="184" t="s">
        <v>147</v>
      </c>
      <c r="B16" s="91" t="s">
        <v>203</v>
      </c>
      <c r="C16" s="249">
        <f>10-2</f>
        <v>8</v>
      </c>
      <c r="D16" s="47">
        <f t="shared" ca="1" si="6"/>
        <v>8</v>
      </c>
      <c r="E16" s="46">
        <f t="shared" ref="E16" ca="1" si="11">D16+C16</f>
        <v>16</v>
      </c>
    </row>
    <row r="17" spans="1:5" x14ac:dyDescent="0.3">
      <c r="A17" s="184" t="s">
        <v>147</v>
      </c>
      <c r="B17" s="91" t="s">
        <v>201</v>
      </c>
      <c r="C17" s="249">
        <f>10-2</f>
        <v>8</v>
      </c>
      <c r="D17" s="47">
        <f t="shared" ca="1" si="6"/>
        <v>18</v>
      </c>
      <c r="E17" s="46">
        <f t="shared" ref="E17:E19" ca="1" si="12">D17+C17</f>
        <v>26</v>
      </c>
    </row>
    <row r="18" spans="1:5" x14ac:dyDescent="0.3">
      <c r="A18" s="184" t="s">
        <v>148</v>
      </c>
      <c r="B18" s="91" t="s">
        <v>134</v>
      </c>
      <c r="C18" s="201">
        <v>3</v>
      </c>
      <c r="D18" s="47">
        <f t="shared" ca="1" si="6"/>
        <v>20</v>
      </c>
      <c r="E18" s="46">
        <f t="shared" ca="1" si="12"/>
        <v>23</v>
      </c>
    </row>
    <row r="19" spans="1:5" x14ac:dyDescent="0.3">
      <c r="A19" s="186" t="s">
        <v>142</v>
      </c>
      <c r="B19" s="91" t="s">
        <v>202</v>
      </c>
      <c r="C19" s="201">
        <v>5</v>
      </c>
      <c r="D19" s="47">
        <f t="shared" ca="1" si="6"/>
        <v>11</v>
      </c>
      <c r="E19" s="46">
        <f t="shared" ca="1" si="12"/>
        <v>16</v>
      </c>
    </row>
    <row r="20" spans="1:5" x14ac:dyDescent="0.3">
      <c r="A20" s="186" t="s">
        <v>142</v>
      </c>
      <c r="B20" s="91" t="s">
        <v>133</v>
      </c>
      <c r="C20" s="201">
        <v>4</v>
      </c>
      <c r="D20" s="47">
        <f t="shared" ca="1" si="6"/>
        <v>14</v>
      </c>
      <c r="E20" s="46">
        <f t="shared" ref="E20" ca="1" si="13">D20+C20</f>
        <v>18</v>
      </c>
    </row>
    <row r="21" spans="1:5" x14ac:dyDescent="0.3">
      <c r="A21" s="183" t="s">
        <v>206</v>
      </c>
      <c r="B21" s="5" t="s">
        <v>41</v>
      </c>
      <c r="C21" s="248">
        <f>4-2</f>
        <v>2</v>
      </c>
      <c r="D21" s="90">
        <f t="shared" ca="1" si="6"/>
        <v>20</v>
      </c>
      <c r="E21" s="89">
        <f t="shared" ref="E21:E33" ca="1" si="14">D21+C21</f>
        <v>22</v>
      </c>
    </row>
    <row r="22" spans="1:5" x14ac:dyDescent="0.3">
      <c r="A22" s="182" t="s">
        <v>206</v>
      </c>
      <c r="B22" s="5" t="s">
        <v>42</v>
      </c>
      <c r="C22" s="248">
        <f>9-2</f>
        <v>7</v>
      </c>
      <c r="D22" s="45">
        <f t="shared" ca="1" si="6"/>
        <v>8</v>
      </c>
      <c r="E22" s="44">
        <f t="shared" ca="1" si="14"/>
        <v>15</v>
      </c>
    </row>
    <row r="23" spans="1:5" x14ac:dyDescent="0.3">
      <c r="A23" s="184" t="s">
        <v>206</v>
      </c>
      <c r="B23" s="91" t="s">
        <v>43</v>
      </c>
      <c r="C23" s="249">
        <f>4-2</f>
        <v>2</v>
      </c>
      <c r="D23" s="47">
        <f t="shared" ca="1" si="6"/>
        <v>1</v>
      </c>
      <c r="E23" s="46">
        <f t="shared" ca="1" si="14"/>
        <v>3</v>
      </c>
    </row>
    <row r="24" spans="1:5" x14ac:dyDescent="0.3">
      <c r="A24" s="183" t="s">
        <v>213</v>
      </c>
      <c r="B24" s="5" t="s">
        <v>41</v>
      </c>
      <c r="C24" s="261">
        <v>10</v>
      </c>
      <c r="D24" s="90">
        <f t="shared" ca="1" si="6"/>
        <v>13</v>
      </c>
      <c r="E24" s="89">
        <f t="shared" ca="1" si="14"/>
        <v>23</v>
      </c>
    </row>
    <row r="25" spans="1:5" x14ac:dyDescent="0.3">
      <c r="A25" s="182" t="s">
        <v>213</v>
      </c>
      <c r="B25" s="5" t="s">
        <v>42</v>
      </c>
      <c r="C25" s="261">
        <v>4</v>
      </c>
      <c r="D25" s="45">
        <f t="shared" ca="1" si="6"/>
        <v>18</v>
      </c>
      <c r="E25" s="44">
        <f t="shared" ca="1" si="14"/>
        <v>22</v>
      </c>
    </row>
    <row r="26" spans="1:5" x14ac:dyDescent="0.3">
      <c r="A26" s="184" t="s">
        <v>213</v>
      </c>
      <c r="B26" s="91" t="s">
        <v>43</v>
      </c>
      <c r="C26" s="262">
        <v>6</v>
      </c>
      <c r="D26" s="47">
        <f t="shared" ca="1" si="6"/>
        <v>17</v>
      </c>
      <c r="E26" s="46">
        <f t="shared" ca="1" si="14"/>
        <v>23</v>
      </c>
    </row>
    <row r="27" spans="1:5" x14ac:dyDescent="0.3">
      <c r="A27" s="183" t="s">
        <v>214</v>
      </c>
      <c r="B27" s="5" t="s">
        <v>41</v>
      </c>
      <c r="C27" s="261">
        <v>5</v>
      </c>
      <c r="D27" s="90">
        <f t="shared" ca="1" si="6"/>
        <v>8</v>
      </c>
      <c r="E27" s="89">
        <f t="shared" ca="1" si="14"/>
        <v>13</v>
      </c>
    </row>
    <row r="28" spans="1:5" x14ac:dyDescent="0.3">
      <c r="A28" s="182" t="s">
        <v>214</v>
      </c>
      <c r="B28" s="5" t="s">
        <v>42</v>
      </c>
      <c r="C28" s="261">
        <v>8</v>
      </c>
      <c r="D28" s="45">
        <f t="shared" ca="1" si="6"/>
        <v>4</v>
      </c>
      <c r="E28" s="44">
        <f t="shared" ca="1" si="14"/>
        <v>12</v>
      </c>
    </row>
    <row r="29" spans="1:5" x14ac:dyDescent="0.3">
      <c r="A29" s="184" t="s">
        <v>214</v>
      </c>
      <c r="B29" s="91" t="s">
        <v>43</v>
      </c>
      <c r="C29" s="262">
        <v>7</v>
      </c>
      <c r="D29" s="47">
        <f t="shared" ca="1" si="6"/>
        <v>14</v>
      </c>
      <c r="E29" s="46">
        <f t="shared" ca="1" si="14"/>
        <v>21</v>
      </c>
    </row>
    <row r="30" spans="1:5" x14ac:dyDescent="0.3">
      <c r="A30" s="183" t="s">
        <v>215</v>
      </c>
      <c r="B30" s="5" t="s">
        <v>41</v>
      </c>
      <c r="C30" s="248">
        <f>4-2</f>
        <v>2</v>
      </c>
      <c r="D30" s="90">
        <f t="shared" ca="1" si="6"/>
        <v>6</v>
      </c>
      <c r="E30" s="89">
        <f t="shared" ca="1" si="14"/>
        <v>8</v>
      </c>
    </row>
    <row r="31" spans="1:5" x14ac:dyDescent="0.3">
      <c r="A31" s="182" t="s">
        <v>215</v>
      </c>
      <c r="B31" s="5" t="s">
        <v>42</v>
      </c>
      <c r="C31" s="248">
        <f>9-2</f>
        <v>7</v>
      </c>
      <c r="D31" s="45">
        <f t="shared" ca="1" si="6"/>
        <v>16</v>
      </c>
      <c r="E31" s="44">
        <f t="shared" ca="1" si="14"/>
        <v>23</v>
      </c>
    </row>
    <row r="32" spans="1:5" x14ac:dyDescent="0.3">
      <c r="A32" s="184" t="s">
        <v>215</v>
      </c>
      <c r="B32" s="91" t="s">
        <v>43</v>
      </c>
      <c r="C32" s="249">
        <f>6-2</f>
        <v>4</v>
      </c>
      <c r="D32" s="47">
        <f t="shared" ca="1" si="6"/>
        <v>20</v>
      </c>
      <c r="E32" s="46">
        <f t="shared" ca="1" si="14"/>
        <v>24</v>
      </c>
    </row>
    <row r="33" spans="1:5" x14ac:dyDescent="0.3">
      <c r="A33" s="186" t="s">
        <v>102</v>
      </c>
      <c r="B33" s="91" t="s">
        <v>117</v>
      </c>
      <c r="C33" s="201">
        <v>4</v>
      </c>
      <c r="D33" s="47">
        <f t="shared" ca="1" si="6"/>
        <v>17</v>
      </c>
      <c r="E33" s="46">
        <f t="shared" ca="1" si="14"/>
        <v>21</v>
      </c>
    </row>
    <row r="34" spans="1:5" x14ac:dyDescent="0.3">
      <c r="A34" s="186" t="s">
        <v>238</v>
      </c>
      <c r="B34" s="91" t="s">
        <v>43</v>
      </c>
      <c r="C34" s="201">
        <v>7</v>
      </c>
      <c r="D34" s="47">
        <f t="shared" ca="1" si="6"/>
        <v>13</v>
      </c>
      <c r="E34" s="46">
        <f t="shared" ref="E34:E37" ca="1" si="15">D34+C34</f>
        <v>20</v>
      </c>
    </row>
    <row r="35" spans="1:5" x14ac:dyDescent="0.3">
      <c r="A35" s="245" t="s">
        <v>142</v>
      </c>
      <c r="B35" s="5" t="s">
        <v>41</v>
      </c>
      <c r="C35" s="200">
        <v>6</v>
      </c>
      <c r="D35" s="90">
        <f t="shared" ca="1" si="6"/>
        <v>14</v>
      </c>
      <c r="E35" s="89">
        <f t="shared" ca="1" si="15"/>
        <v>20</v>
      </c>
    </row>
    <row r="36" spans="1:5" x14ac:dyDescent="0.3">
      <c r="A36" s="185" t="s">
        <v>142</v>
      </c>
      <c r="B36" s="5" t="s">
        <v>42</v>
      </c>
      <c r="C36" s="200">
        <v>4</v>
      </c>
      <c r="D36" s="45">
        <f t="shared" ca="1" si="6"/>
        <v>1</v>
      </c>
      <c r="E36" s="44">
        <f t="shared" ca="1" si="15"/>
        <v>5</v>
      </c>
    </row>
    <row r="37" spans="1:5" x14ac:dyDescent="0.3">
      <c r="A37" s="186" t="s">
        <v>142</v>
      </c>
      <c r="B37" s="91" t="s">
        <v>43</v>
      </c>
      <c r="C37" s="201">
        <v>7</v>
      </c>
      <c r="D37" s="47">
        <f t="shared" ca="1" si="6"/>
        <v>15</v>
      </c>
      <c r="E37" s="46">
        <f t="shared" ca="1" si="15"/>
        <v>22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6"/>
  <sheetViews>
    <sheetView showGridLines="0" zoomScaleNormal="100" workbookViewId="0">
      <pane xSplit="1" ySplit="1" topLeftCell="B11" activePane="bottomRight" state="frozen"/>
      <selection pane="topRight"/>
      <selection pane="bottomLeft"/>
      <selection pane="bottomRight" activeCell="A35" sqref="A35"/>
    </sheetView>
  </sheetViews>
  <sheetFormatPr defaultColWidth="9.69921875" defaultRowHeight="15.6" x14ac:dyDescent="0.3"/>
  <cols>
    <col min="1" max="1" width="21.199218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10" style="48" bestFit="1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76" t="s">
        <v>111</v>
      </c>
      <c r="C1" s="49" t="s">
        <v>45</v>
      </c>
      <c r="D1" s="50" t="s">
        <v>44</v>
      </c>
      <c r="E1" s="51" t="s">
        <v>46</v>
      </c>
      <c r="F1" s="42" t="s">
        <v>67</v>
      </c>
      <c r="G1" s="40" t="s">
        <v>47</v>
      </c>
      <c r="H1" s="41"/>
      <c r="I1" s="29" t="s">
        <v>48</v>
      </c>
      <c r="J1" s="15" t="s">
        <v>49</v>
      </c>
      <c r="K1" s="17" t="s">
        <v>50</v>
      </c>
      <c r="L1" s="20" t="s">
        <v>51</v>
      </c>
      <c r="M1" s="21" t="s">
        <v>52</v>
      </c>
      <c r="N1" s="22" t="s">
        <v>53</v>
      </c>
      <c r="O1" s="24" t="s">
        <v>54</v>
      </c>
      <c r="P1" s="25" t="s">
        <v>71</v>
      </c>
      <c r="Q1" s="52" t="s">
        <v>68</v>
      </c>
      <c r="R1" s="26" t="s">
        <v>55</v>
      </c>
      <c r="S1" s="27" t="s">
        <v>56</v>
      </c>
      <c r="T1" s="28" t="s">
        <v>69</v>
      </c>
      <c r="U1" s="23" t="s">
        <v>72</v>
      </c>
      <c r="V1" s="31" t="s">
        <v>57</v>
      </c>
      <c r="W1" s="32" t="s">
        <v>58</v>
      </c>
      <c r="X1" s="35" t="s">
        <v>59</v>
      </c>
      <c r="Y1" s="53" t="s">
        <v>70</v>
      </c>
      <c r="Z1" s="36" t="s">
        <v>60</v>
      </c>
      <c r="AA1" s="34" t="s">
        <v>61</v>
      </c>
      <c r="AB1" s="32" t="s">
        <v>62</v>
      </c>
      <c r="AC1" s="33" t="s">
        <v>63</v>
      </c>
      <c r="AE1" s="192" t="s">
        <v>116</v>
      </c>
    </row>
    <row r="2" spans="1:31" ht="18.600000000000001" thickTop="1" x14ac:dyDescent="0.3">
      <c r="A2" s="153" t="s">
        <v>101</v>
      </c>
      <c r="B2" s="177">
        <v>1</v>
      </c>
      <c r="C2" s="94">
        <v>12</v>
      </c>
      <c r="D2" s="117">
        <v>22</v>
      </c>
      <c r="E2" s="99">
        <v>24</v>
      </c>
      <c r="F2" s="154">
        <v>0</v>
      </c>
      <c r="G2" s="181" t="s">
        <v>113</v>
      </c>
      <c r="H2" s="155">
        <v>5</v>
      </c>
      <c r="I2" s="156">
        <v>15</v>
      </c>
      <c r="J2" s="157"/>
      <c r="K2" s="158"/>
      <c r="L2" s="152">
        <v>2</v>
      </c>
      <c r="M2" s="159"/>
      <c r="N2" s="175" t="s">
        <v>110</v>
      </c>
      <c r="O2" s="160"/>
      <c r="P2" s="161"/>
      <c r="Q2" s="171" t="s">
        <v>100</v>
      </c>
      <c r="R2" s="167"/>
      <c r="S2" s="256" t="s">
        <v>100</v>
      </c>
      <c r="T2" s="162"/>
      <c r="U2" s="163"/>
      <c r="V2" s="95"/>
      <c r="W2" s="96">
        <f t="shared" ref="W2:W16" si="0">SUM(I2:V2)</f>
        <v>17</v>
      </c>
      <c r="X2" s="164"/>
      <c r="Y2" s="165"/>
      <c r="Z2" s="166">
        <v>6</v>
      </c>
      <c r="AA2" s="97">
        <v>45</v>
      </c>
      <c r="AB2" s="56">
        <f t="shared" ref="AB2:AB4" si="1">SUM(Z2:AA2)-(W2+X2)</f>
        <v>34</v>
      </c>
      <c r="AC2" s="150">
        <f t="shared" ref="AC2:AC4" si="2">SMALL(AA2:AB2,1)+Y2</f>
        <v>34</v>
      </c>
      <c r="AE2" s="193"/>
    </row>
    <row r="3" spans="1:31" ht="18" x14ac:dyDescent="0.3">
      <c r="A3" s="98" t="s">
        <v>102</v>
      </c>
      <c r="B3" s="178">
        <v>1</v>
      </c>
      <c r="C3" s="94">
        <v>12</v>
      </c>
      <c r="D3" s="117">
        <v>18</v>
      </c>
      <c r="E3" s="99">
        <v>20</v>
      </c>
      <c r="F3" s="100">
        <v>0</v>
      </c>
      <c r="G3" s="101" t="s">
        <v>64</v>
      </c>
      <c r="H3" s="102">
        <v>0</v>
      </c>
      <c r="I3" s="103">
        <v>18</v>
      </c>
      <c r="J3" s="104">
        <v>9</v>
      </c>
      <c r="K3" s="105"/>
      <c r="L3" s="152"/>
      <c r="M3" s="106"/>
      <c r="N3" s="107"/>
      <c r="O3" s="108"/>
      <c r="P3" s="109"/>
      <c r="Q3" s="172" t="s">
        <v>100</v>
      </c>
      <c r="R3" s="118"/>
      <c r="S3" s="111"/>
      <c r="T3" s="112"/>
      <c r="U3" s="113"/>
      <c r="V3" s="95"/>
      <c r="W3" s="96">
        <f t="shared" si="0"/>
        <v>27</v>
      </c>
      <c r="X3" s="114"/>
      <c r="Y3" s="115"/>
      <c r="Z3" s="116">
        <v>26</v>
      </c>
      <c r="AA3" s="97">
        <v>48</v>
      </c>
      <c r="AB3" s="56">
        <f t="shared" si="1"/>
        <v>47</v>
      </c>
      <c r="AC3" s="150">
        <f t="shared" si="2"/>
        <v>47</v>
      </c>
      <c r="AE3" s="194"/>
    </row>
    <row r="4" spans="1:31" ht="18" x14ac:dyDescent="0.3">
      <c r="A4" s="98" t="s">
        <v>103</v>
      </c>
      <c r="B4" s="178">
        <v>1</v>
      </c>
      <c r="C4" s="94">
        <v>14</v>
      </c>
      <c r="D4" s="202">
        <f>15+4</f>
        <v>19</v>
      </c>
      <c r="E4" s="191">
        <f>18+4</f>
        <v>22</v>
      </c>
      <c r="F4" s="100">
        <v>0</v>
      </c>
      <c r="G4" s="149" t="s">
        <v>64</v>
      </c>
      <c r="H4" s="102">
        <v>0</v>
      </c>
      <c r="I4" s="103"/>
      <c r="J4" s="104"/>
      <c r="K4" s="105"/>
      <c r="L4" s="152"/>
      <c r="M4" s="174"/>
      <c r="N4" s="107"/>
      <c r="O4" s="108"/>
      <c r="P4" s="109"/>
      <c r="Q4" s="172" t="s">
        <v>100</v>
      </c>
      <c r="R4" s="168" t="s">
        <v>100</v>
      </c>
      <c r="S4" s="111"/>
      <c r="T4" s="112"/>
      <c r="U4" s="113"/>
      <c r="V4" s="95"/>
      <c r="W4" s="96">
        <f t="shared" si="0"/>
        <v>0</v>
      </c>
      <c r="X4" s="114"/>
      <c r="Y4" s="115"/>
      <c r="Z4" s="116"/>
      <c r="AA4" s="97">
        <v>48</v>
      </c>
      <c r="AB4" s="56">
        <f t="shared" si="1"/>
        <v>48</v>
      </c>
      <c r="AC4" s="150">
        <f t="shared" si="2"/>
        <v>48</v>
      </c>
      <c r="AE4" s="194"/>
    </row>
    <row r="5" spans="1:31" ht="18" x14ac:dyDescent="0.3">
      <c r="A5" s="98" t="s">
        <v>118</v>
      </c>
      <c r="B5" s="178">
        <v>1</v>
      </c>
      <c r="C5" s="250">
        <f>11+1</f>
        <v>12</v>
      </c>
      <c r="D5" s="117">
        <v>16</v>
      </c>
      <c r="E5" s="191">
        <f>17+1</f>
        <v>18</v>
      </c>
      <c r="F5" s="100">
        <v>0</v>
      </c>
      <c r="G5" s="149" t="s">
        <v>64</v>
      </c>
      <c r="H5" s="102">
        <v>0</v>
      </c>
      <c r="I5" s="103"/>
      <c r="J5" s="104"/>
      <c r="K5" s="105"/>
      <c r="L5" s="152"/>
      <c r="M5" s="174"/>
      <c r="N5" s="107"/>
      <c r="O5" s="108"/>
      <c r="P5" s="109"/>
      <c r="Q5" s="172" t="s">
        <v>100</v>
      </c>
      <c r="R5" s="118"/>
      <c r="S5" s="111"/>
      <c r="T5" s="112"/>
      <c r="U5" s="113"/>
      <c r="V5" s="95"/>
      <c r="W5" s="96">
        <f t="shared" si="0"/>
        <v>0</v>
      </c>
      <c r="X5" s="114"/>
      <c r="Y5" s="115"/>
      <c r="Z5" s="116"/>
      <c r="AA5" s="97">
        <v>36</v>
      </c>
      <c r="AB5" s="56">
        <f t="shared" ref="AB5" si="3">SUM(Z5:AA5)-(W5+X5)</f>
        <v>36</v>
      </c>
      <c r="AC5" s="150">
        <f t="shared" ref="AC5" si="4">SMALL(AA5:AB5,1)+Y5</f>
        <v>36</v>
      </c>
      <c r="AE5" s="194"/>
    </row>
    <row r="6" spans="1:31" ht="18" x14ac:dyDescent="0.3">
      <c r="A6" s="206" t="s">
        <v>190</v>
      </c>
      <c r="B6" s="207">
        <v>1</v>
      </c>
      <c r="C6" s="94">
        <v>15</v>
      </c>
      <c r="D6" s="202">
        <v>15</v>
      </c>
      <c r="E6" s="99">
        <v>18</v>
      </c>
      <c r="F6" s="100">
        <v>0</v>
      </c>
      <c r="G6" s="149" t="s">
        <v>64</v>
      </c>
      <c r="H6" s="102">
        <v>0</v>
      </c>
      <c r="I6" s="103"/>
      <c r="J6" s="104"/>
      <c r="K6" s="105"/>
      <c r="L6" s="152"/>
      <c r="M6" s="174"/>
      <c r="N6" s="151" t="s">
        <v>100</v>
      </c>
      <c r="O6" s="108"/>
      <c r="P6" s="109"/>
      <c r="Q6" s="172" t="s">
        <v>100</v>
      </c>
      <c r="R6" s="118"/>
      <c r="S6" s="111"/>
      <c r="T6" s="112"/>
      <c r="U6" s="113"/>
      <c r="V6" s="95"/>
      <c r="W6" s="96">
        <f t="shared" si="0"/>
        <v>0</v>
      </c>
      <c r="X6" s="114"/>
      <c r="Y6" s="115"/>
      <c r="Z6" s="116"/>
      <c r="AA6" s="97">
        <v>44</v>
      </c>
      <c r="AB6" s="56">
        <f t="shared" ref="AB6" si="5">SUM(Z6:AA6)-(W6+X6)</f>
        <v>44</v>
      </c>
      <c r="AC6" s="150">
        <f t="shared" ref="AC6" si="6">SMALL(AA6:AB6,1)+Y6</f>
        <v>44</v>
      </c>
      <c r="AE6" s="194"/>
    </row>
    <row r="7" spans="1:31" x14ac:dyDescent="0.3">
      <c r="A7" s="206" t="s">
        <v>150</v>
      </c>
      <c r="B7" s="207">
        <v>3</v>
      </c>
      <c r="C7" s="94">
        <v>12</v>
      </c>
      <c r="D7" s="117">
        <v>17</v>
      </c>
      <c r="E7" s="99">
        <v>19</v>
      </c>
      <c r="F7" s="100">
        <v>0</v>
      </c>
      <c r="G7" s="149" t="s">
        <v>64</v>
      </c>
      <c r="H7" s="102">
        <v>0</v>
      </c>
      <c r="I7" s="103"/>
      <c r="J7" s="104"/>
      <c r="K7" s="105"/>
      <c r="L7" s="152"/>
      <c r="M7" s="174"/>
      <c r="N7" s="107"/>
      <c r="O7" s="108"/>
      <c r="P7" s="109"/>
      <c r="Q7" s="172" t="s">
        <v>100</v>
      </c>
      <c r="R7" s="118"/>
      <c r="S7" s="173" t="s">
        <v>100</v>
      </c>
      <c r="T7" s="112"/>
      <c r="U7" s="113"/>
      <c r="V7" s="95"/>
      <c r="W7" s="96">
        <f t="shared" si="0"/>
        <v>0</v>
      </c>
      <c r="X7" s="114"/>
      <c r="Y7" s="115">
        <v>11</v>
      </c>
      <c r="Z7" s="116"/>
      <c r="AA7" s="97">
        <v>31</v>
      </c>
      <c r="AB7" s="56">
        <f t="shared" ref="AB7" si="7">SUM(Z7:AA7)-(W7+X7)</f>
        <v>31</v>
      </c>
      <c r="AC7" s="150">
        <f t="shared" ref="AC7:AC8" si="8">SMALL(AA7:AB7,1)+Y7</f>
        <v>42</v>
      </c>
      <c r="AE7" s="194"/>
    </row>
    <row r="8" spans="1:31" x14ac:dyDescent="0.3">
      <c r="A8" s="206" t="s">
        <v>174</v>
      </c>
      <c r="B8" s="207">
        <v>3</v>
      </c>
      <c r="C8" s="94">
        <v>12</v>
      </c>
      <c r="D8" s="117">
        <v>17</v>
      </c>
      <c r="E8" s="99">
        <v>19</v>
      </c>
      <c r="F8" s="100">
        <v>0</v>
      </c>
      <c r="G8" s="149" t="s">
        <v>64</v>
      </c>
      <c r="H8" s="102">
        <v>0</v>
      </c>
      <c r="I8" s="103"/>
      <c r="J8" s="104"/>
      <c r="K8" s="105"/>
      <c r="L8" s="152"/>
      <c r="M8" s="174"/>
      <c r="N8" s="107"/>
      <c r="O8" s="108"/>
      <c r="P8" s="109"/>
      <c r="Q8" s="110"/>
      <c r="R8" s="118"/>
      <c r="S8" s="173" t="s">
        <v>100</v>
      </c>
      <c r="T8" s="112"/>
      <c r="U8" s="113"/>
      <c r="V8" s="95"/>
      <c r="W8" s="96">
        <f t="shared" si="0"/>
        <v>0</v>
      </c>
      <c r="X8" s="114"/>
      <c r="Y8" s="115"/>
      <c r="Z8" s="116"/>
      <c r="AA8" s="97">
        <v>25</v>
      </c>
      <c r="AB8" s="56">
        <f t="shared" ref="AB8" si="9">SUM(Z8:AA8)-(W8+X8)</f>
        <v>25</v>
      </c>
      <c r="AC8" s="150">
        <f t="shared" si="8"/>
        <v>25</v>
      </c>
      <c r="AE8" s="194"/>
    </row>
    <row r="9" spans="1:31" x14ac:dyDescent="0.3">
      <c r="A9" s="206" t="s">
        <v>169</v>
      </c>
      <c r="B9" s="207">
        <v>3</v>
      </c>
      <c r="C9" s="94">
        <v>12</v>
      </c>
      <c r="D9" s="117">
        <v>16</v>
      </c>
      <c r="E9" s="99">
        <v>18</v>
      </c>
      <c r="F9" s="100">
        <v>0</v>
      </c>
      <c r="G9" s="149" t="s">
        <v>64</v>
      </c>
      <c r="H9" s="102">
        <v>0</v>
      </c>
      <c r="I9" s="103">
        <v>6</v>
      </c>
      <c r="J9" s="104"/>
      <c r="K9" s="105"/>
      <c r="L9" s="152"/>
      <c r="M9" s="174"/>
      <c r="N9" s="107"/>
      <c r="O9" s="108"/>
      <c r="P9" s="109"/>
      <c r="Q9" s="110"/>
      <c r="R9" s="118"/>
      <c r="S9" s="173" t="s">
        <v>100</v>
      </c>
      <c r="T9" s="112"/>
      <c r="U9" s="113"/>
      <c r="V9" s="95"/>
      <c r="W9" s="96">
        <f t="shared" ref="W9:W13" si="10">SUM(I9:V9)</f>
        <v>6</v>
      </c>
      <c r="X9" s="114"/>
      <c r="Y9" s="165">
        <v>6</v>
      </c>
      <c r="Z9" s="116"/>
      <c r="AA9" s="97">
        <v>25</v>
      </c>
      <c r="AB9" s="56">
        <f t="shared" ref="AB9:AB13" si="11">SUM(Z9:AA9)-(W9+X9)</f>
        <v>19</v>
      </c>
      <c r="AC9" s="150">
        <f t="shared" ref="AC9:AC13" si="12">SMALL(AA9:AB9,1)+Y9</f>
        <v>25</v>
      </c>
      <c r="AE9" s="194"/>
    </row>
    <row r="10" spans="1:31" x14ac:dyDescent="0.3">
      <c r="A10" s="206" t="s">
        <v>170</v>
      </c>
      <c r="B10" s="207">
        <v>3</v>
      </c>
      <c r="C10" s="94">
        <v>12</v>
      </c>
      <c r="D10" s="117">
        <v>16</v>
      </c>
      <c r="E10" s="99">
        <v>18</v>
      </c>
      <c r="F10" s="100">
        <v>0</v>
      </c>
      <c r="G10" s="149" t="s">
        <v>64</v>
      </c>
      <c r="H10" s="102">
        <v>0</v>
      </c>
      <c r="I10" s="103"/>
      <c r="J10" s="104"/>
      <c r="K10" s="105"/>
      <c r="L10" s="152"/>
      <c r="M10" s="174"/>
      <c r="N10" s="107"/>
      <c r="O10" s="108"/>
      <c r="P10" s="109"/>
      <c r="Q10" s="110"/>
      <c r="R10" s="118"/>
      <c r="S10" s="173" t="s">
        <v>100</v>
      </c>
      <c r="T10" s="112"/>
      <c r="U10" s="113"/>
      <c r="V10" s="95"/>
      <c r="W10" s="96">
        <f t="shared" si="10"/>
        <v>0</v>
      </c>
      <c r="X10" s="114"/>
      <c r="Y10" s="115">
        <v>11</v>
      </c>
      <c r="Z10" s="116"/>
      <c r="AA10" s="97">
        <v>25</v>
      </c>
      <c r="AB10" s="56">
        <f t="shared" si="11"/>
        <v>25</v>
      </c>
      <c r="AC10" s="150">
        <f t="shared" si="12"/>
        <v>36</v>
      </c>
      <c r="AE10" s="194"/>
    </row>
    <row r="11" spans="1:31" x14ac:dyDescent="0.3">
      <c r="A11" s="206" t="s">
        <v>171</v>
      </c>
      <c r="B11" s="207">
        <v>3</v>
      </c>
      <c r="C11" s="94">
        <v>12</v>
      </c>
      <c r="D11" s="117">
        <v>16</v>
      </c>
      <c r="E11" s="99">
        <v>18</v>
      </c>
      <c r="F11" s="100">
        <v>0</v>
      </c>
      <c r="G11" s="149" t="s">
        <v>64</v>
      </c>
      <c r="H11" s="102">
        <v>0</v>
      </c>
      <c r="I11" s="103"/>
      <c r="J11" s="104"/>
      <c r="K11" s="105"/>
      <c r="L11" s="152"/>
      <c r="M11" s="174"/>
      <c r="N11" s="107"/>
      <c r="O11" s="108"/>
      <c r="P11" s="109"/>
      <c r="Q11" s="110"/>
      <c r="R11" s="118"/>
      <c r="S11" s="173" t="s">
        <v>100</v>
      </c>
      <c r="T11" s="112"/>
      <c r="U11" s="113"/>
      <c r="V11" s="95"/>
      <c r="W11" s="96">
        <f t="shared" si="10"/>
        <v>0</v>
      </c>
      <c r="X11" s="114"/>
      <c r="Y11" s="115">
        <v>11</v>
      </c>
      <c r="Z11" s="116"/>
      <c r="AA11" s="97">
        <v>25</v>
      </c>
      <c r="AB11" s="56">
        <f t="shared" si="11"/>
        <v>25</v>
      </c>
      <c r="AC11" s="150">
        <f t="shared" si="12"/>
        <v>36</v>
      </c>
      <c r="AE11" s="194"/>
    </row>
    <row r="12" spans="1:31" x14ac:dyDescent="0.3">
      <c r="A12" s="206" t="s">
        <v>172</v>
      </c>
      <c r="B12" s="207">
        <v>3</v>
      </c>
      <c r="C12" s="94">
        <v>12</v>
      </c>
      <c r="D12" s="117">
        <v>16</v>
      </c>
      <c r="E12" s="99">
        <v>18</v>
      </c>
      <c r="F12" s="100">
        <v>0</v>
      </c>
      <c r="G12" s="149" t="s">
        <v>64</v>
      </c>
      <c r="H12" s="102">
        <v>0</v>
      </c>
      <c r="I12" s="103"/>
      <c r="J12" s="104"/>
      <c r="K12" s="105"/>
      <c r="L12" s="152"/>
      <c r="M12" s="174"/>
      <c r="N12" s="107"/>
      <c r="O12" s="108"/>
      <c r="P12" s="109"/>
      <c r="Q12" s="110"/>
      <c r="R12" s="118"/>
      <c r="S12" s="173" t="s">
        <v>100</v>
      </c>
      <c r="T12" s="112"/>
      <c r="U12" s="113"/>
      <c r="V12" s="95"/>
      <c r="W12" s="96">
        <f t="shared" si="10"/>
        <v>0</v>
      </c>
      <c r="X12" s="114"/>
      <c r="Y12" s="115">
        <v>11</v>
      </c>
      <c r="Z12" s="116"/>
      <c r="AA12" s="97">
        <v>25</v>
      </c>
      <c r="AB12" s="56">
        <f t="shared" si="11"/>
        <v>25</v>
      </c>
      <c r="AC12" s="150">
        <f t="shared" si="12"/>
        <v>36</v>
      </c>
      <c r="AE12" s="194"/>
    </row>
    <row r="13" spans="1:31" x14ac:dyDescent="0.3">
      <c r="A13" s="206" t="s">
        <v>173</v>
      </c>
      <c r="B13" s="207">
        <v>3</v>
      </c>
      <c r="C13" s="94">
        <v>12</v>
      </c>
      <c r="D13" s="117">
        <v>16</v>
      </c>
      <c r="E13" s="99">
        <v>18</v>
      </c>
      <c r="F13" s="100">
        <v>0</v>
      </c>
      <c r="G13" s="149" t="s">
        <v>64</v>
      </c>
      <c r="H13" s="102">
        <v>0</v>
      </c>
      <c r="I13" s="103">
        <v>9</v>
      </c>
      <c r="J13" s="104"/>
      <c r="K13" s="105"/>
      <c r="L13" s="152"/>
      <c r="M13" s="174"/>
      <c r="N13" s="107"/>
      <c r="O13" s="108"/>
      <c r="P13" s="109"/>
      <c r="Q13" s="110"/>
      <c r="R13" s="118"/>
      <c r="S13" s="173" t="s">
        <v>100</v>
      </c>
      <c r="T13" s="112"/>
      <c r="U13" s="113"/>
      <c r="V13" s="95"/>
      <c r="W13" s="96">
        <f t="shared" si="10"/>
        <v>9</v>
      </c>
      <c r="X13" s="114"/>
      <c r="Y13" s="115">
        <v>11</v>
      </c>
      <c r="Z13" s="116">
        <v>6</v>
      </c>
      <c r="AA13" s="97">
        <v>25</v>
      </c>
      <c r="AB13" s="56">
        <f t="shared" si="11"/>
        <v>22</v>
      </c>
      <c r="AC13" s="150">
        <f t="shared" si="12"/>
        <v>33</v>
      </c>
      <c r="AE13" s="194"/>
    </row>
    <row r="14" spans="1:31" x14ac:dyDescent="0.3">
      <c r="A14" s="203" t="s">
        <v>163</v>
      </c>
      <c r="B14" s="204">
        <v>2</v>
      </c>
      <c r="C14" s="253">
        <f t="shared" ref="C14:C28" si="13">11-2</f>
        <v>9</v>
      </c>
      <c r="D14" s="254">
        <f>15-2</f>
        <v>13</v>
      </c>
      <c r="E14" s="255">
        <v>16</v>
      </c>
      <c r="F14" s="100">
        <v>0</v>
      </c>
      <c r="G14" s="149" t="s">
        <v>64</v>
      </c>
      <c r="H14" s="102">
        <v>0</v>
      </c>
      <c r="I14" s="103">
        <v>47</v>
      </c>
      <c r="J14" s="104"/>
      <c r="K14" s="105"/>
      <c r="L14" s="152"/>
      <c r="M14" s="174"/>
      <c r="N14" s="107"/>
      <c r="O14" s="108"/>
      <c r="P14" s="227" t="s">
        <v>100</v>
      </c>
      <c r="Q14" s="110"/>
      <c r="R14" s="118"/>
      <c r="S14" s="173" t="s">
        <v>100</v>
      </c>
      <c r="T14" s="112"/>
      <c r="U14" s="113"/>
      <c r="V14" s="95">
        <v>22</v>
      </c>
      <c r="W14" s="96">
        <f t="shared" si="0"/>
        <v>69</v>
      </c>
      <c r="X14" s="114"/>
      <c r="Y14" s="115"/>
      <c r="Z14" s="116"/>
      <c r="AA14" s="97">
        <f>22+21</f>
        <v>43</v>
      </c>
      <c r="AB14" s="56">
        <f t="shared" ref="AB14:AB15" si="14">SUM(Z14:AA14)-(W14+X14)</f>
        <v>-26</v>
      </c>
      <c r="AC14" s="150">
        <f t="shared" ref="AC14:AC15" si="15">SMALL(AA14:AB14,1)+Y14</f>
        <v>-26</v>
      </c>
      <c r="AE14" s="194"/>
    </row>
    <row r="15" spans="1:31" x14ac:dyDescent="0.3">
      <c r="A15" s="203" t="s">
        <v>154</v>
      </c>
      <c r="B15" s="204">
        <v>2</v>
      </c>
      <c r="C15" s="253">
        <f t="shared" si="13"/>
        <v>9</v>
      </c>
      <c r="D15" s="254">
        <f t="shared" ref="D15:D28" si="16">17-2</f>
        <v>15</v>
      </c>
      <c r="E15" s="255">
        <v>18</v>
      </c>
      <c r="F15" s="100">
        <v>0</v>
      </c>
      <c r="G15" s="149" t="s">
        <v>64</v>
      </c>
      <c r="H15" s="102">
        <v>0</v>
      </c>
      <c r="I15" s="103">
        <v>15</v>
      </c>
      <c r="J15" s="104"/>
      <c r="K15" s="105"/>
      <c r="L15" s="152"/>
      <c r="M15" s="174"/>
      <c r="N15" s="107"/>
      <c r="O15" s="108"/>
      <c r="P15" s="227" t="s">
        <v>100</v>
      </c>
      <c r="Q15" s="110"/>
      <c r="R15" s="118"/>
      <c r="S15" s="173" t="s">
        <v>100</v>
      </c>
      <c r="T15" s="112">
        <v>12</v>
      </c>
      <c r="U15" s="113"/>
      <c r="V15" s="95"/>
      <c r="W15" s="96">
        <f t="shared" si="0"/>
        <v>27</v>
      </c>
      <c r="X15" s="114">
        <v>10</v>
      </c>
      <c r="Y15" s="115"/>
      <c r="Z15" s="116"/>
      <c r="AA15" s="97">
        <v>27</v>
      </c>
      <c r="AB15" s="56">
        <f t="shared" si="14"/>
        <v>-10</v>
      </c>
      <c r="AC15" s="150">
        <f t="shared" si="15"/>
        <v>-10</v>
      </c>
      <c r="AE15" s="194"/>
    </row>
    <row r="16" spans="1:31" x14ac:dyDescent="0.3">
      <c r="A16" s="203" t="s">
        <v>155</v>
      </c>
      <c r="B16" s="204">
        <v>2</v>
      </c>
      <c r="C16" s="253">
        <f t="shared" si="13"/>
        <v>9</v>
      </c>
      <c r="D16" s="254">
        <f t="shared" si="16"/>
        <v>15</v>
      </c>
      <c r="E16" s="255">
        <v>18</v>
      </c>
      <c r="F16" s="100">
        <v>0</v>
      </c>
      <c r="G16" s="149" t="s">
        <v>64</v>
      </c>
      <c r="H16" s="102">
        <v>0</v>
      </c>
      <c r="I16" s="103">
        <v>10</v>
      </c>
      <c r="J16" s="104"/>
      <c r="K16" s="105"/>
      <c r="L16" s="152"/>
      <c r="M16" s="174"/>
      <c r="N16" s="107"/>
      <c r="O16" s="108"/>
      <c r="P16" s="227" t="s">
        <v>100</v>
      </c>
      <c r="Q16" s="110"/>
      <c r="R16" s="118"/>
      <c r="S16" s="173" t="s">
        <v>100</v>
      </c>
      <c r="T16" s="112">
        <v>17</v>
      </c>
      <c r="U16" s="113"/>
      <c r="V16" s="95"/>
      <c r="W16" s="96">
        <f t="shared" si="0"/>
        <v>27</v>
      </c>
      <c r="X16" s="114">
        <v>10</v>
      </c>
      <c r="Y16" s="115"/>
      <c r="Z16" s="116"/>
      <c r="AA16" s="97">
        <v>27</v>
      </c>
      <c r="AB16" s="56">
        <f t="shared" ref="AB16" si="17">SUM(Z16:AA16)-(W16+X16)</f>
        <v>-10</v>
      </c>
      <c r="AC16" s="150">
        <f t="shared" ref="AC16" si="18">SMALL(AA16:AB16,1)+Y16</f>
        <v>-10</v>
      </c>
      <c r="AE16" s="194"/>
    </row>
    <row r="17" spans="1:31" x14ac:dyDescent="0.3">
      <c r="A17" s="203" t="s">
        <v>166</v>
      </c>
      <c r="B17" s="204">
        <v>2</v>
      </c>
      <c r="C17" s="253">
        <f t="shared" si="13"/>
        <v>9</v>
      </c>
      <c r="D17" s="254">
        <f t="shared" si="16"/>
        <v>15</v>
      </c>
      <c r="E17" s="255">
        <v>18</v>
      </c>
      <c r="F17" s="100">
        <v>0</v>
      </c>
      <c r="G17" s="149" t="s">
        <v>64</v>
      </c>
      <c r="H17" s="102">
        <v>0</v>
      </c>
      <c r="I17" s="103">
        <v>28</v>
      </c>
      <c r="J17" s="104"/>
      <c r="K17" s="105"/>
      <c r="L17" s="152"/>
      <c r="M17" s="174"/>
      <c r="N17" s="107"/>
      <c r="O17" s="108"/>
      <c r="P17" s="227" t="s">
        <v>100</v>
      </c>
      <c r="Q17" s="110"/>
      <c r="R17" s="118"/>
      <c r="S17" s="173" t="s">
        <v>100</v>
      </c>
      <c r="T17" s="112"/>
      <c r="U17" s="113">
        <v>5</v>
      </c>
      <c r="V17" s="95"/>
      <c r="W17" s="96">
        <f t="shared" ref="W17:W20" si="19">SUM(I17:V17)</f>
        <v>33</v>
      </c>
      <c r="X17" s="114">
        <v>4</v>
      </c>
      <c r="Y17" s="115"/>
      <c r="Z17" s="116"/>
      <c r="AA17" s="97">
        <v>27</v>
      </c>
      <c r="AB17" s="56">
        <f t="shared" ref="AB17:AB20" si="20">SUM(Z17:AA17)-(W17+X17)</f>
        <v>-10</v>
      </c>
      <c r="AC17" s="150">
        <f t="shared" ref="AC17:AC20" si="21">SMALL(AA17:AB17,1)+Y17</f>
        <v>-10</v>
      </c>
      <c r="AE17" s="194"/>
    </row>
    <row r="18" spans="1:31" x14ac:dyDescent="0.3">
      <c r="A18" s="203" t="s">
        <v>210</v>
      </c>
      <c r="B18" s="204">
        <v>2</v>
      </c>
      <c r="C18" s="253">
        <f>13-2</f>
        <v>11</v>
      </c>
      <c r="D18" s="254">
        <f>15-2</f>
        <v>13</v>
      </c>
      <c r="E18" s="255">
        <v>14</v>
      </c>
      <c r="F18" s="100">
        <v>0</v>
      </c>
      <c r="G18" s="149" t="s">
        <v>64</v>
      </c>
      <c r="H18" s="102">
        <v>0</v>
      </c>
      <c r="I18" s="103">
        <v>25</v>
      </c>
      <c r="J18" s="104"/>
      <c r="K18" s="105"/>
      <c r="L18" s="152"/>
      <c r="M18" s="174"/>
      <c r="N18" s="107"/>
      <c r="O18" s="108"/>
      <c r="P18" s="227" t="s">
        <v>100</v>
      </c>
      <c r="Q18" s="110"/>
      <c r="R18" s="118"/>
      <c r="S18" s="173" t="s">
        <v>100</v>
      </c>
      <c r="T18" s="112"/>
      <c r="U18" s="113">
        <v>8</v>
      </c>
      <c r="V18" s="95"/>
      <c r="W18" s="96">
        <f t="shared" si="19"/>
        <v>33</v>
      </c>
      <c r="X18" s="114">
        <v>4</v>
      </c>
      <c r="Y18" s="115"/>
      <c r="Z18" s="116"/>
      <c r="AA18" s="97">
        <v>27</v>
      </c>
      <c r="AB18" s="56">
        <f t="shared" si="20"/>
        <v>-10</v>
      </c>
      <c r="AC18" s="150">
        <f t="shared" si="21"/>
        <v>-10</v>
      </c>
      <c r="AE18" s="194"/>
    </row>
    <row r="19" spans="1:31" x14ac:dyDescent="0.3">
      <c r="A19" s="203" t="s">
        <v>167</v>
      </c>
      <c r="B19" s="204">
        <v>2</v>
      </c>
      <c r="C19" s="253">
        <f t="shared" si="13"/>
        <v>9</v>
      </c>
      <c r="D19" s="254">
        <f t="shared" si="16"/>
        <v>15</v>
      </c>
      <c r="E19" s="255">
        <v>18</v>
      </c>
      <c r="F19" s="100">
        <v>0</v>
      </c>
      <c r="G19" s="149" t="s">
        <v>64</v>
      </c>
      <c r="H19" s="102">
        <v>0</v>
      </c>
      <c r="I19" s="103">
        <v>30</v>
      </c>
      <c r="J19" s="104"/>
      <c r="K19" s="105"/>
      <c r="L19" s="152"/>
      <c r="M19" s="174"/>
      <c r="N19" s="107"/>
      <c r="O19" s="108"/>
      <c r="P19" s="227" t="s">
        <v>100</v>
      </c>
      <c r="Q19" s="110"/>
      <c r="R19" s="118"/>
      <c r="S19" s="173" t="s">
        <v>100</v>
      </c>
      <c r="T19" s="112"/>
      <c r="U19" s="113"/>
      <c r="V19" s="95"/>
      <c r="W19" s="96">
        <f t="shared" si="19"/>
        <v>30</v>
      </c>
      <c r="X19" s="114">
        <v>7</v>
      </c>
      <c r="Y19" s="115"/>
      <c r="Z19" s="116"/>
      <c r="AA19" s="97">
        <v>27</v>
      </c>
      <c r="AB19" s="56">
        <f t="shared" si="20"/>
        <v>-10</v>
      </c>
      <c r="AC19" s="150">
        <f t="shared" si="21"/>
        <v>-10</v>
      </c>
      <c r="AE19" s="194"/>
    </row>
    <row r="20" spans="1:31" x14ac:dyDescent="0.3">
      <c r="A20" s="203" t="s">
        <v>168</v>
      </c>
      <c r="B20" s="204">
        <v>2</v>
      </c>
      <c r="C20" s="253">
        <f t="shared" si="13"/>
        <v>9</v>
      </c>
      <c r="D20" s="254">
        <f t="shared" si="16"/>
        <v>15</v>
      </c>
      <c r="E20" s="255">
        <v>18</v>
      </c>
      <c r="F20" s="100">
        <v>0</v>
      </c>
      <c r="G20" s="149" t="s">
        <v>64</v>
      </c>
      <c r="H20" s="102">
        <v>0</v>
      </c>
      <c r="I20" s="103">
        <v>40</v>
      </c>
      <c r="J20" s="104"/>
      <c r="K20" s="105"/>
      <c r="L20" s="152"/>
      <c r="M20" s="174"/>
      <c r="N20" s="107"/>
      <c r="O20" s="108"/>
      <c r="P20" s="227" t="s">
        <v>100</v>
      </c>
      <c r="Q20" s="110"/>
      <c r="R20" s="118"/>
      <c r="S20" s="173" t="s">
        <v>100</v>
      </c>
      <c r="T20" s="112"/>
      <c r="U20" s="113"/>
      <c r="V20" s="95"/>
      <c r="W20" s="96">
        <f t="shared" si="19"/>
        <v>40</v>
      </c>
      <c r="X20" s="114">
        <v>5</v>
      </c>
      <c r="Y20" s="115"/>
      <c r="Z20" s="116"/>
      <c r="AA20" s="97">
        <v>35</v>
      </c>
      <c r="AB20" s="56">
        <f t="shared" si="20"/>
        <v>-10</v>
      </c>
      <c r="AC20" s="150">
        <f t="shared" si="21"/>
        <v>-10</v>
      </c>
      <c r="AE20" s="194"/>
    </row>
    <row r="21" spans="1:31" x14ac:dyDescent="0.3">
      <c r="A21" s="203" t="s">
        <v>164</v>
      </c>
      <c r="B21" s="204">
        <v>2</v>
      </c>
      <c r="C21" s="253">
        <f t="shared" si="13"/>
        <v>9</v>
      </c>
      <c r="D21" s="254">
        <f>15-2</f>
        <v>13</v>
      </c>
      <c r="E21" s="255">
        <v>16</v>
      </c>
      <c r="F21" s="100">
        <v>0</v>
      </c>
      <c r="G21" s="258" t="s">
        <v>165</v>
      </c>
      <c r="H21" s="259">
        <v>10</v>
      </c>
      <c r="I21" s="103">
        <v>1</v>
      </c>
      <c r="J21" s="103"/>
      <c r="K21" s="105"/>
      <c r="L21" s="152"/>
      <c r="M21" s="174"/>
      <c r="N21" s="107"/>
      <c r="O21" s="108"/>
      <c r="P21" s="227" t="s">
        <v>100</v>
      </c>
      <c r="Q21" s="110"/>
      <c r="R21" s="118"/>
      <c r="S21" s="173" t="s">
        <v>100</v>
      </c>
      <c r="T21" s="112"/>
      <c r="U21" s="113"/>
      <c r="V21" s="95">
        <v>15</v>
      </c>
      <c r="W21" s="96">
        <f>SUM(I21:V21)</f>
        <v>16</v>
      </c>
      <c r="X21" s="260">
        <v>43</v>
      </c>
      <c r="Y21" s="115"/>
      <c r="Z21" s="116"/>
      <c r="AA21" s="97">
        <f>28+21</f>
        <v>49</v>
      </c>
      <c r="AB21" s="56">
        <f>SUM(Z21:AA21)-(W21+X21)</f>
        <v>-10</v>
      </c>
      <c r="AC21" s="150">
        <f>SMALL(AA21:AB21,1)+Y21</f>
        <v>-10</v>
      </c>
      <c r="AE21" s="194"/>
    </row>
    <row r="22" spans="1:31" x14ac:dyDescent="0.3">
      <c r="A22" s="203" t="s">
        <v>211</v>
      </c>
      <c r="B22" s="204">
        <v>2</v>
      </c>
      <c r="C22" s="253">
        <f>13-2</f>
        <v>11</v>
      </c>
      <c r="D22" s="254">
        <f>16-2</f>
        <v>14</v>
      </c>
      <c r="E22" s="255">
        <f>19-2</f>
        <v>17</v>
      </c>
      <c r="F22" s="100">
        <v>0</v>
      </c>
      <c r="G22" s="149" t="s">
        <v>64</v>
      </c>
      <c r="H22" s="102">
        <v>0</v>
      </c>
      <c r="I22" s="103"/>
      <c r="J22" s="104"/>
      <c r="K22" s="105"/>
      <c r="L22" s="152"/>
      <c r="M22" s="174"/>
      <c r="N22" s="107"/>
      <c r="O22" s="108"/>
      <c r="P22" s="227" t="s">
        <v>100</v>
      </c>
      <c r="Q22" s="110"/>
      <c r="R22" s="118"/>
      <c r="S22" s="173" t="s">
        <v>100</v>
      </c>
      <c r="T22" s="112"/>
      <c r="U22" s="113"/>
      <c r="V22" s="95"/>
      <c r="W22" s="96">
        <f t="shared" ref="W22" si="22">SUM(I22:V22)</f>
        <v>0</v>
      </c>
      <c r="X22" s="260">
        <v>45</v>
      </c>
      <c r="Y22" s="115"/>
      <c r="Z22" s="116"/>
      <c r="AA22" s="97">
        <v>35</v>
      </c>
      <c r="AB22" s="56">
        <f t="shared" ref="AB22" si="23">SUM(Z22:AA22)-(W22+X22)</f>
        <v>-10</v>
      </c>
      <c r="AC22" s="150">
        <f t="shared" ref="AC22" si="24">SMALL(AA22:AB22,1)+Y22</f>
        <v>-10</v>
      </c>
      <c r="AE22" s="194"/>
    </row>
    <row r="23" spans="1:31" x14ac:dyDescent="0.3">
      <c r="A23" s="203" t="s">
        <v>179</v>
      </c>
      <c r="B23" s="204">
        <v>2</v>
      </c>
      <c r="C23" s="253">
        <f t="shared" si="13"/>
        <v>9</v>
      </c>
      <c r="D23" s="254">
        <f t="shared" si="16"/>
        <v>15</v>
      </c>
      <c r="E23" s="255">
        <v>18</v>
      </c>
      <c r="F23" s="100">
        <v>0</v>
      </c>
      <c r="G23" s="149" t="s">
        <v>64</v>
      </c>
      <c r="H23" s="102">
        <v>0</v>
      </c>
      <c r="I23" s="103">
        <v>32</v>
      </c>
      <c r="J23" s="104"/>
      <c r="K23" s="105"/>
      <c r="L23" s="152"/>
      <c r="M23" s="174"/>
      <c r="N23" s="107"/>
      <c r="O23" s="108"/>
      <c r="P23" s="227" t="s">
        <v>100</v>
      </c>
      <c r="Q23" s="110"/>
      <c r="R23" s="118"/>
      <c r="S23" s="173" t="s">
        <v>100</v>
      </c>
      <c r="T23" s="112"/>
      <c r="U23" s="113"/>
      <c r="V23" s="95"/>
      <c r="W23" s="96">
        <f t="shared" ref="W23:W24" si="25">SUM(I23:V23)</f>
        <v>32</v>
      </c>
      <c r="X23" s="114">
        <v>5</v>
      </c>
      <c r="Y23" s="115"/>
      <c r="Z23" s="116"/>
      <c r="AA23" s="97">
        <v>27</v>
      </c>
      <c r="AB23" s="56">
        <f t="shared" ref="AB23:AB24" si="26">SUM(Z23:AA23)-(W23+X23)</f>
        <v>-10</v>
      </c>
      <c r="AC23" s="150">
        <f t="shared" ref="AC23:AC24" si="27">SMALL(AA23:AB23,1)+Y23</f>
        <v>-10</v>
      </c>
      <c r="AE23" s="194"/>
    </row>
    <row r="24" spans="1:31" x14ac:dyDescent="0.3">
      <c r="A24" s="203" t="s">
        <v>180</v>
      </c>
      <c r="B24" s="204">
        <v>2</v>
      </c>
      <c r="C24" s="253">
        <f t="shared" si="13"/>
        <v>9</v>
      </c>
      <c r="D24" s="254">
        <f t="shared" si="16"/>
        <v>15</v>
      </c>
      <c r="E24" s="255">
        <v>18</v>
      </c>
      <c r="F24" s="100">
        <v>0</v>
      </c>
      <c r="G24" s="149" t="s">
        <v>64</v>
      </c>
      <c r="H24" s="102">
        <v>0</v>
      </c>
      <c r="I24" s="103">
        <v>37</v>
      </c>
      <c r="J24" s="104"/>
      <c r="K24" s="105"/>
      <c r="L24" s="152"/>
      <c r="M24" s="174"/>
      <c r="N24" s="107"/>
      <c r="O24" s="108"/>
      <c r="P24" s="227" t="s">
        <v>100</v>
      </c>
      <c r="Q24" s="110"/>
      <c r="R24" s="118"/>
      <c r="S24" s="173" t="s">
        <v>100</v>
      </c>
      <c r="T24" s="112"/>
      <c r="U24" s="113"/>
      <c r="V24" s="95"/>
      <c r="W24" s="96">
        <f t="shared" si="25"/>
        <v>37</v>
      </c>
      <c r="X24" s="114">
        <v>8</v>
      </c>
      <c r="Y24" s="115"/>
      <c r="Z24" s="116"/>
      <c r="AA24" s="97">
        <v>35</v>
      </c>
      <c r="AB24" s="56">
        <f t="shared" si="26"/>
        <v>-10</v>
      </c>
      <c r="AC24" s="150">
        <f t="shared" si="27"/>
        <v>-10</v>
      </c>
      <c r="AE24" s="194"/>
    </row>
    <row r="25" spans="1:31" x14ac:dyDescent="0.3">
      <c r="A25" s="203" t="s">
        <v>189</v>
      </c>
      <c r="B25" s="204">
        <v>2</v>
      </c>
      <c r="C25" s="253">
        <f>13-2</f>
        <v>11</v>
      </c>
      <c r="D25" s="254">
        <f>16-2</f>
        <v>14</v>
      </c>
      <c r="E25" s="255">
        <f>19-2</f>
        <v>17</v>
      </c>
      <c r="F25" s="100">
        <v>0</v>
      </c>
      <c r="G25" s="258" t="s">
        <v>165</v>
      </c>
      <c r="H25" s="259">
        <v>10</v>
      </c>
      <c r="I25" s="103"/>
      <c r="J25" s="103"/>
      <c r="K25" s="105"/>
      <c r="L25" s="152"/>
      <c r="M25" s="174"/>
      <c r="N25" s="107"/>
      <c r="O25" s="108"/>
      <c r="P25" s="227" t="s">
        <v>100</v>
      </c>
      <c r="Q25" s="110"/>
      <c r="R25" s="118"/>
      <c r="S25" s="173" t="s">
        <v>100</v>
      </c>
      <c r="T25" s="112"/>
      <c r="U25" s="113">
        <v>4</v>
      </c>
      <c r="V25" s="95"/>
      <c r="W25" s="96">
        <f>SUM(I25:V25)</f>
        <v>4</v>
      </c>
      <c r="X25" s="260">
        <v>55</v>
      </c>
      <c r="Y25" s="115"/>
      <c r="Z25" s="116"/>
      <c r="AA25" s="97">
        <f>28+21</f>
        <v>49</v>
      </c>
      <c r="AB25" s="56">
        <f>SUM(Z25:AA25)-(W25+X25)</f>
        <v>-10</v>
      </c>
      <c r="AC25" s="150">
        <f>SMALL(AA25:AB25,1)+Y25</f>
        <v>-10</v>
      </c>
      <c r="AE25" s="194"/>
    </row>
    <row r="26" spans="1:31" x14ac:dyDescent="0.3">
      <c r="A26" s="203" t="s">
        <v>191</v>
      </c>
      <c r="B26" s="204">
        <v>2</v>
      </c>
      <c r="C26" s="253">
        <f t="shared" si="13"/>
        <v>9</v>
      </c>
      <c r="D26" s="254">
        <f t="shared" si="16"/>
        <v>15</v>
      </c>
      <c r="E26" s="255">
        <v>18</v>
      </c>
      <c r="F26" s="100">
        <v>0</v>
      </c>
      <c r="G26" s="149" t="s">
        <v>64</v>
      </c>
      <c r="H26" s="102">
        <v>0</v>
      </c>
      <c r="I26" s="103">
        <v>20</v>
      </c>
      <c r="J26" s="104">
        <v>13</v>
      </c>
      <c r="K26" s="105"/>
      <c r="L26" s="152"/>
      <c r="M26" s="174"/>
      <c r="N26" s="107"/>
      <c r="O26" s="108"/>
      <c r="P26" s="227" t="s">
        <v>100</v>
      </c>
      <c r="Q26" s="110"/>
      <c r="R26" s="118"/>
      <c r="S26" s="173" t="s">
        <v>100</v>
      </c>
      <c r="T26" s="112"/>
      <c r="U26" s="113"/>
      <c r="V26" s="95"/>
      <c r="W26" s="96">
        <f t="shared" ref="W26" si="28">SUM(I26:V26)</f>
        <v>33</v>
      </c>
      <c r="X26" s="114">
        <v>2</v>
      </c>
      <c r="Y26" s="115"/>
      <c r="Z26" s="116"/>
      <c r="AA26" s="97">
        <v>25</v>
      </c>
      <c r="AB26" s="56">
        <f t="shared" ref="AB26" si="29">SUM(Z26:AA26)-(W26+X26)</f>
        <v>-10</v>
      </c>
      <c r="AC26" s="150">
        <f t="shared" ref="AC26" si="30">SMALL(AA26:AB26,1)+Y26</f>
        <v>-10</v>
      </c>
      <c r="AE26" s="194"/>
    </row>
    <row r="27" spans="1:31" x14ac:dyDescent="0.3">
      <c r="A27" s="203" t="s">
        <v>192</v>
      </c>
      <c r="B27" s="204">
        <v>2</v>
      </c>
      <c r="C27" s="253">
        <f t="shared" si="13"/>
        <v>9</v>
      </c>
      <c r="D27" s="254">
        <f t="shared" si="16"/>
        <v>15</v>
      </c>
      <c r="E27" s="255">
        <v>18</v>
      </c>
      <c r="F27" s="100">
        <v>0</v>
      </c>
      <c r="G27" s="149" t="s">
        <v>64</v>
      </c>
      <c r="H27" s="102">
        <v>0</v>
      </c>
      <c r="I27" s="103">
        <v>23</v>
      </c>
      <c r="J27" s="104"/>
      <c r="K27" s="105"/>
      <c r="L27" s="152"/>
      <c r="M27" s="174"/>
      <c r="N27" s="107"/>
      <c r="O27" s="108"/>
      <c r="P27" s="227" t="s">
        <v>100</v>
      </c>
      <c r="Q27" s="110">
        <v>4</v>
      </c>
      <c r="R27" s="118"/>
      <c r="S27" s="173" t="s">
        <v>100</v>
      </c>
      <c r="T27" s="112"/>
      <c r="U27" s="113"/>
      <c r="V27" s="95"/>
      <c r="W27" s="96">
        <f t="shared" ref="W27:W29" si="31">SUM(I27:V27)</f>
        <v>27</v>
      </c>
      <c r="X27" s="114">
        <v>8</v>
      </c>
      <c r="Y27" s="115"/>
      <c r="Z27" s="116"/>
      <c r="AA27" s="97">
        <v>25</v>
      </c>
      <c r="AB27" s="56">
        <f t="shared" ref="AB27:AB29" si="32">SUM(Z27:AA27)-(W27+X27)</f>
        <v>-10</v>
      </c>
      <c r="AC27" s="150">
        <f t="shared" ref="AC27:AC29" si="33">SMALL(AA27:AB27,1)+Y27</f>
        <v>-10</v>
      </c>
      <c r="AE27" s="194"/>
    </row>
    <row r="28" spans="1:31" x14ac:dyDescent="0.3">
      <c r="A28" s="203" t="s">
        <v>193</v>
      </c>
      <c r="B28" s="204">
        <v>2</v>
      </c>
      <c r="C28" s="253">
        <f t="shared" si="13"/>
        <v>9</v>
      </c>
      <c r="D28" s="254">
        <f t="shared" si="16"/>
        <v>15</v>
      </c>
      <c r="E28" s="255">
        <v>18</v>
      </c>
      <c r="F28" s="100">
        <v>0</v>
      </c>
      <c r="G28" s="149" t="s">
        <v>64</v>
      </c>
      <c r="H28" s="102">
        <v>0</v>
      </c>
      <c r="I28" s="103">
        <v>26</v>
      </c>
      <c r="J28" s="104"/>
      <c r="K28" s="105"/>
      <c r="L28" s="152"/>
      <c r="M28" s="174"/>
      <c r="N28" s="107"/>
      <c r="O28" s="108"/>
      <c r="P28" s="227" t="s">
        <v>100</v>
      </c>
      <c r="Q28" s="110"/>
      <c r="R28" s="118"/>
      <c r="S28" s="173" t="s">
        <v>100</v>
      </c>
      <c r="T28" s="112"/>
      <c r="U28" s="113"/>
      <c r="V28" s="95"/>
      <c r="W28" s="96">
        <f t="shared" si="31"/>
        <v>26</v>
      </c>
      <c r="X28" s="114">
        <v>9</v>
      </c>
      <c r="Y28" s="115"/>
      <c r="Z28" s="116"/>
      <c r="AA28" s="97">
        <v>25</v>
      </c>
      <c r="AB28" s="56">
        <f t="shared" si="32"/>
        <v>-10</v>
      </c>
      <c r="AC28" s="150">
        <f t="shared" si="33"/>
        <v>-10</v>
      </c>
      <c r="AE28" s="194"/>
    </row>
    <row r="29" spans="1:31" x14ac:dyDescent="0.3">
      <c r="A29" s="203" t="s">
        <v>194</v>
      </c>
      <c r="B29" s="204">
        <v>2</v>
      </c>
      <c r="C29" s="94">
        <v>13</v>
      </c>
      <c r="D29" s="117">
        <v>16</v>
      </c>
      <c r="E29" s="99">
        <v>19</v>
      </c>
      <c r="F29" s="100">
        <v>0</v>
      </c>
      <c r="G29" s="149" t="s">
        <v>64</v>
      </c>
      <c r="H29" s="102">
        <v>0</v>
      </c>
      <c r="I29" s="103">
        <v>22</v>
      </c>
      <c r="J29" s="104">
        <v>3</v>
      </c>
      <c r="K29" s="105"/>
      <c r="L29" s="152"/>
      <c r="M29" s="174"/>
      <c r="N29" s="107"/>
      <c r="O29" s="108"/>
      <c r="P29" s="227" t="s">
        <v>100</v>
      </c>
      <c r="Q29" s="110"/>
      <c r="R29" s="118"/>
      <c r="S29" s="173" t="s">
        <v>100</v>
      </c>
      <c r="T29" s="112"/>
      <c r="U29" s="113">
        <v>4</v>
      </c>
      <c r="V29" s="95">
        <v>4</v>
      </c>
      <c r="W29" s="96">
        <f t="shared" si="31"/>
        <v>33</v>
      </c>
      <c r="X29" s="114">
        <v>5</v>
      </c>
      <c r="Y29" s="115"/>
      <c r="Z29" s="116"/>
      <c r="AA29" s="97">
        <v>28</v>
      </c>
      <c r="AB29" s="56">
        <f t="shared" si="32"/>
        <v>-10</v>
      </c>
      <c r="AC29" s="150">
        <f t="shared" si="33"/>
        <v>-10</v>
      </c>
      <c r="AE29" s="194"/>
    </row>
    <row r="30" spans="1:31" x14ac:dyDescent="0.3">
      <c r="A30" s="203" t="s">
        <v>207</v>
      </c>
      <c r="B30" s="204">
        <v>2</v>
      </c>
      <c r="C30" s="253">
        <f>15-2</f>
        <v>13</v>
      </c>
      <c r="D30" s="254">
        <f>17-2</f>
        <v>15</v>
      </c>
      <c r="E30" s="255">
        <f>20-2</f>
        <v>18</v>
      </c>
      <c r="F30" s="100">
        <v>0</v>
      </c>
      <c r="G30" s="258" t="s">
        <v>209</v>
      </c>
      <c r="H30" s="259">
        <v>10</v>
      </c>
      <c r="I30" s="103"/>
      <c r="J30" s="104"/>
      <c r="K30" s="257" t="s">
        <v>208</v>
      </c>
      <c r="L30" s="152"/>
      <c r="M30" s="174"/>
      <c r="N30" s="107"/>
      <c r="O30" s="108"/>
      <c r="P30" s="227" t="s">
        <v>100</v>
      </c>
      <c r="Q30" s="110"/>
      <c r="R30" s="118"/>
      <c r="S30" s="173" t="s">
        <v>100</v>
      </c>
      <c r="T30" s="112"/>
      <c r="U30" s="113"/>
      <c r="V30" s="95"/>
      <c r="W30" s="96">
        <f t="shared" ref="W30" si="34">SUM(I30:V30)</f>
        <v>0</v>
      </c>
      <c r="X30" s="114"/>
      <c r="Y30" s="115"/>
      <c r="Z30" s="116"/>
      <c r="AA30" s="97">
        <v>18</v>
      </c>
      <c r="AB30" s="56">
        <f t="shared" ref="AB30" si="35">SUM(Z30:AA30)-(W30+X30)</f>
        <v>18</v>
      </c>
      <c r="AC30" s="150">
        <f t="shared" ref="AC30" si="36">SMALL(AA30:AB30,1)+Y30</f>
        <v>18</v>
      </c>
      <c r="AE30" s="194"/>
    </row>
    <row r="31" spans="1:31" x14ac:dyDescent="0.3">
      <c r="A31" s="203" t="s">
        <v>213</v>
      </c>
      <c r="B31" s="204">
        <v>2</v>
      </c>
      <c r="C31" s="94">
        <v>9</v>
      </c>
      <c r="D31" s="117">
        <v>18</v>
      </c>
      <c r="E31" s="99">
        <v>18</v>
      </c>
      <c r="F31" s="100">
        <v>0</v>
      </c>
      <c r="G31" s="149" t="s">
        <v>64</v>
      </c>
      <c r="H31" s="102">
        <v>0</v>
      </c>
      <c r="I31" s="103">
        <v>55</v>
      </c>
      <c r="J31" s="104"/>
      <c r="K31" s="257" t="s">
        <v>208</v>
      </c>
      <c r="L31" s="263" t="s">
        <v>208</v>
      </c>
      <c r="M31" s="174"/>
      <c r="N31" s="151" t="s">
        <v>208</v>
      </c>
      <c r="O31" s="108"/>
      <c r="P31" s="227" t="s">
        <v>100</v>
      </c>
      <c r="Q31" s="110"/>
      <c r="R31" s="118"/>
      <c r="S31" s="173" t="s">
        <v>100</v>
      </c>
      <c r="T31" s="112"/>
      <c r="U31" s="113"/>
      <c r="V31" s="95"/>
      <c r="W31" s="96">
        <f t="shared" ref="W31" si="37">SUM(I31:V31)</f>
        <v>55</v>
      </c>
      <c r="X31" s="114"/>
      <c r="Y31" s="115"/>
      <c r="Z31" s="116"/>
      <c r="AA31" s="97">
        <v>45</v>
      </c>
      <c r="AB31" s="56">
        <f t="shared" ref="AB31" si="38">SUM(Z31:AA31)-(W31+X31)</f>
        <v>-10</v>
      </c>
      <c r="AC31" s="150">
        <f t="shared" ref="AC31" si="39">SMALL(AA31:AB31,1)+Y31</f>
        <v>-10</v>
      </c>
      <c r="AE31" s="194"/>
    </row>
    <row r="32" spans="1:31" x14ac:dyDescent="0.3">
      <c r="A32" s="203" t="s">
        <v>214</v>
      </c>
      <c r="B32" s="204">
        <v>2</v>
      </c>
      <c r="C32" s="94">
        <v>13</v>
      </c>
      <c r="D32" s="117">
        <v>12</v>
      </c>
      <c r="E32" s="99">
        <v>15</v>
      </c>
      <c r="F32" s="100">
        <v>0</v>
      </c>
      <c r="G32" s="149" t="s">
        <v>165</v>
      </c>
      <c r="H32" s="102">
        <v>10</v>
      </c>
      <c r="I32" s="103">
        <v>36</v>
      </c>
      <c r="J32" s="104"/>
      <c r="K32" s="105"/>
      <c r="L32" s="152"/>
      <c r="M32" s="174"/>
      <c r="N32" s="107"/>
      <c r="O32" s="108"/>
      <c r="P32" s="227" t="s">
        <v>100</v>
      </c>
      <c r="Q32" s="110"/>
      <c r="R32" s="118"/>
      <c r="S32" s="173" t="s">
        <v>100</v>
      </c>
      <c r="T32" s="112"/>
      <c r="U32" s="113"/>
      <c r="V32" s="95"/>
      <c r="W32" s="96">
        <f t="shared" ref="W32:W33" si="40">SUM(I32:V32)</f>
        <v>36</v>
      </c>
      <c r="X32" s="114"/>
      <c r="Y32" s="115"/>
      <c r="Z32" s="116"/>
      <c r="AA32" s="97">
        <v>36</v>
      </c>
      <c r="AB32" s="56">
        <f t="shared" ref="AB32:AB33" si="41">SUM(Z32:AA32)-(W32+X32)</f>
        <v>0</v>
      </c>
      <c r="AC32" s="150">
        <f t="shared" ref="AC32:AC33" si="42">SMALL(AA32:AB32,1)+Y32</f>
        <v>0</v>
      </c>
      <c r="AE32" s="194"/>
    </row>
    <row r="33" spans="1:31" x14ac:dyDescent="0.3">
      <c r="A33" s="203" t="s">
        <v>215</v>
      </c>
      <c r="B33" s="204">
        <v>2</v>
      </c>
      <c r="C33" s="253">
        <f>13-2</f>
        <v>11</v>
      </c>
      <c r="D33" s="254">
        <f>14-2</f>
        <v>12</v>
      </c>
      <c r="E33" s="255">
        <f>17-2</f>
        <v>15</v>
      </c>
      <c r="F33" s="100">
        <v>0</v>
      </c>
      <c r="G33" s="149" t="s">
        <v>64</v>
      </c>
      <c r="H33" s="102">
        <v>0</v>
      </c>
      <c r="I33" s="103">
        <v>39</v>
      </c>
      <c r="J33" s="104"/>
      <c r="K33" s="257" t="s">
        <v>208</v>
      </c>
      <c r="L33" s="263" t="s">
        <v>208</v>
      </c>
      <c r="M33" s="174"/>
      <c r="N33" s="151" t="s">
        <v>208</v>
      </c>
      <c r="O33" s="108"/>
      <c r="P33" s="227" t="s">
        <v>100</v>
      </c>
      <c r="Q33" s="110"/>
      <c r="R33" s="118"/>
      <c r="S33" s="173" t="s">
        <v>100</v>
      </c>
      <c r="T33" s="112"/>
      <c r="U33" s="113"/>
      <c r="V33" s="95"/>
      <c r="W33" s="96">
        <f t="shared" si="40"/>
        <v>39</v>
      </c>
      <c r="X33" s="114"/>
      <c r="Y33" s="115"/>
      <c r="Z33" s="116"/>
      <c r="AA33" s="97">
        <v>29</v>
      </c>
      <c r="AB33" s="56">
        <f t="shared" si="41"/>
        <v>-10</v>
      </c>
      <c r="AC33" s="150">
        <f t="shared" si="42"/>
        <v>-10</v>
      </c>
      <c r="AE33" s="194"/>
    </row>
    <row r="34" spans="1:31" x14ac:dyDescent="0.3">
      <c r="A34" s="203" t="s">
        <v>239</v>
      </c>
      <c r="B34" s="204">
        <v>2</v>
      </c>
      <c r="C34" s="253">
        <f t="shared" ref="C34:C36" si="43">13-2</f>
        <v>11</v>
      </c>
      <c r="D34" s="254">
        <f t="shared" ref="D34:D36" si="44">16-2</f>
        <v>14</v>
      </c>
      <c r="E34" s="255">
        <f t="shared" ref="E34:E36" si="45">19-2</f>
        <v>17</v>
      </c>
      <c r="F34" s="100">
        <v>0</v>
      </c>
      <c r="G34" s="258" t="s">
        <v>165</v>
      </c>
      <c r="H34" s="259">
        <v>10</v>
      </c>
      <c r="I34" s="103"/>
      <c r="J34" s="104"/>
      <c r="K34" s="105"/>
      <c r="L34" s="152"/>
      <c r="M34" s="174"/>
      <c r="N34" s="107"/>
      <c r="O34" s="108"/>
      <c r="P34" s="227" t="s">
        <v>100</v>
      </c>
      <c r="Q34" s="110"/>
      <c r="R34" s="118"/>
      <c r="S34" s="173" t="s">
        <v>100</v>
      </c>
      <c r="T34" s="112"/>
      <c r="U34" s="113"/>
      <c r="V34" s="95"/>
      <c r="W34" s="96">
        <f t="shared" ref="W34:W36" si="46">SUM(I34:V34)</f>
        <v>0</v>
      </c>
      <c r="X34" s="114"/>
      <c r="Y34" s="115"/>
      <c r="Z34" s="116"/>
      <c r="AA34" s="97">
        <v>45</v>
      </c>
      <c r="AB34" s="56">
        <f t="shared" ref="AB34:AB36" si="47">SUM(Z34:AA34)-(W34+X34)</f>
        <v>45</v>
      </c>
      <c r="AC34" s="150">
        <f t="shared" ref="AC34:AC36" si="48">SMALL(AA34:AB34,1)+Y34</f>
        <v>45</v>
      </c>
      <c r="AE34" s="194"/>
    </row>
    <row r="35" spans="1:31" x14ac:dyDescent="0.3">
      <c r="A35" s="203" t="s">
        <v>240</v>
      </c>
      <c r="B35" s="204">
        <v>2</v>
      </c>
      <c r="C35" s="253">
        <f t="shared" si="43"/>
        <v>11</v>
      </c>
      <c r="D35" s="254">
        <f t="shared" si="44"/>
        <v>14</v>
      </c>
      <c r="E35" s="255">
        <f t="shared" si="45"/>
        <v>17</v>
      </c>
      <c r="F35" s="100">
        <v>0</v>
      </c>
      <c r="G35" s="258" t="s">
        <v>165</v>
      </c>
      <c r="H35" s="259">
        <v>10</v>
      </c>
      <c r="I35" s="103">
        <v>32</v>
      </c>
      <c r="J35" s="104"/>
      <c r="K35" s="105"/>
      <c r="L35" s="152"/>
      <c r="M35" s="174"/>
      <c r="N35" s="107"/>
      <c r="O35" s="108"/>
      <c r="P35" s="227" t="s">
        <v>100</v>
      </c>
      <c r="Q35" s="110"/>
      <c r="R35" s="118"/>
      <c r="S35" s="173" t="s">
        <v>100</v>
      </c>
      <c r="T35" s="112"/>
      <c r="U35" s="113"/>
      <c r="V35" s="95"/>
      <c r="W35" s="96">
        <f t="shared" si="46"/>
        <v>32</v>
      </c>
      <c r="X35" s="114"/>
      <c r="Y35" s="115"/>
      <c r="Z35" s="116"/>
      <c r="AA35" s="97">
        <v>45</v>
      </c>
      <c r="AB35" s="56">
        <f t="shared" si="47"/>
        <v>13</v>
      </c>
      <c r="AC35" s="150">
        <f t="shared" si="48"/>
        <v>13</v>
      </c>
      <c r="AE35" s="194"/>
    </row>
    <row r="36" spans="1:31" x14ac:dyDescent="0.3">
      <c r="A36" s="203" t="s">
        <v>241</v>
      </c>
      <c r="B36" s="204">
        <v>2</v>
      </c>
      <c r="C36" s="253">
        <f t="shared" si="43"/>
        <v>11</v>
      </c>
      <c r="D36" s="254">
        <f t="shared" si="44"/>
        <v>14</v>
      </c>
      <c r="E36" s="255">
        <f t="shared" si="45"/>
        <v>17</v>
      </c>
      <c r="F36" s="100">
        <v>0</v>
      </c>
      <c r="G36" s="258" t="s">
        <v>165</v>
      </c>
      <c r="H36" s="259">
        <v>10</v>
      </c>
      <c r="I36" s="103"/>
      <c r="J36" s="104"/>
      <c r="K36" s="105"/>
      <c r="L36" s="152"/>
      <c r="M36" s="174"/>
      <c r="N36" s="107"/>
      <c r="O36" s="108"/>
      <c r="P36" s="227" t="s">
        <v>100</v>
      </c>
      <c r="Q36" s="110"/>
      <c r="R36" s="118"/>
      <c r="S36" s="173" t="s">
        <v>100</v>
      </c>
      <c r="T36" s="112"/>
      <c r="U36" s="113"/>
      <c r="V36" s="95"/>
      <c r="W36" s="96">
        <f t="shared" si="46"/>
        <v>0</v>
      </c>
      <c r="X36" s="114"/>
      <c r="Y36" s="115"/>
      <c r="Z36" s="116"/>
      <c r="AA36" s="97">
        <v>45</v>
      </c>
      <c r="AB36" s="56">
        <f t="shared" si="47"/>
        <v>45</v>
      </c>
      <c r="AC36" s="150">
        <f t="shared" si="48"/>
        <v>45</v>
      </c>
      <c r="AE36" s="194"/>
    </row>
  </sheetData>
  <sortState xmlns:xlrd2="http://schemas.microsoft.com/office/spreadsheetml/2017/richdata2" ref="A2:AC4">
    <sortCondition ref="A2:A4"/>
  </sortState>
  <conditionalFormatting sqref="AC2 AC4">
    <cfRule type="cellIs" dxfId="41" priority="211" stopIfTrue="1" operator="lessThan">
      <formula>0.5</formula>
    </cfRule>
    <cfRule type="cellIs" dxfId="40" priority="212" operator="lessThan">
      <formula>0.5*AA2</formula>
    </cfRule>
  </conditionalFormatting>
  <conditionalFormatting sqref="AC3">
    <cfRule type="cellIs" dxfId="39" priority="109" stopIfTrue="1" operator="lessThan">
      <formula>0.5</formula>
    </cfRule>
    <cfRule type="cellIs" dxfId="38" priority="110" operator="lessThan">
      <formula>0.5*AA3</formula>
    </cfRule>
  </conditionalFormatting>
  <conditionalFormatting sqref="AC5">
    <cfRule type="cellIs" dxfId="37" priority="59" stopIfTrue="1" operator="lessThan">
      <formula>0.5</formula>
    </cfRule>
    <cfRule type="cellIs" dxfId="36" priority="60" operator="lessThan">
      <formula>0.5*AA5</formula>
    </cfRule>
  </conditionalFormatting>
  <conditionalFormatting sqref="AC6">
    <cfRule type="cellIs" dxfId="35" priority="39" stopIfTrue="1" operator="lessThan">
      <formula>0.5</formula>
    </cfRule>
    <cfRule type="cellIs" dxfId="34" priority="40" operator="lessThan">
      <formula>0.5*AA6</formula>
    </cfRule>
  </conditionalFormatting>
  <conditionalFormatting sqref="AC14">
    <cfRule type="cellIs" dxfId="33" priority="33" stopIfTrue="1" operator="lessThan">
      <formula>0.5</formula>
    </cfRule>
    <cfRule type="cellIs" dxfId="32" priority="34" operator="lessThan">
      <formula>0.5*AA14</formula>
    </cfRule>
  </conditionalFormatting>
  <conditionalFormatting sqref="AC15">
    <cfRule type="cellIs" dxfId="31" priority="31" stopIfTrue="1" operator="lessThan">
      <formula>0.5</formula>
    </cfRule>
    <cfRule type="cellIs" dxfId="30" priority="32" operator="lessThan">
      <formula>0.5*AA15</formula>
    </cfRule>
  </conditionalFormatting>
  <conditionalFormatting sqref="AC16">
    <cfRule type="cellIs" dxfId="29" priority="29" stopIfTrue="1" operator="lessThan">
      <formula>0.5</formula>
    </cfRule>
    <cfRule type="cellIs" dxfId="28" priority="30" operator="lessThan">
      <formula>0.5*AA16</formula>
    </cfRule>
  </conditionalFormatting>
  <conditionalFormatting sqref="AC7">
    <cfRule type="cellIs" dxfId="27" priority="27" stopIfTrue="1" operator="lessThan">
      <formula>0.5</formula>
    </cfRule>
    <cfRule type="cellIs" dxfId="26" priority="28" operator="lessThan">
      <formula>0.5*AA7</formula>
    </cfRule>
  </conditionalFormatting>
  <conditionalFormatting sqref="AC21">
    <cfRule type="cellIs" dxfId="25" priority="25" stopIfTrue="1" operator="lessThan">
      <formula>0.5</formula>
    </cfRule>
    <cfRule type="cellIs" dxfId="24" priority="26" operator="lessThan">
      <formula>0.5*AA21</formula>
    </cfRule>
  </conditionalFormatting>
  <conditionalFormatting sqref="AC17:AC20">
    <cfRule type="cellIs" dxfId="23" priority="23" stopIfTrue="1" operator="lessThan">
      <formula>0.5</formula>
    </cfRule>
    <cfRule type="cellIs" dxfId="22" priority="24" operator="lessThan">
      <formula>0.5*AA17</formula>
    </cfRule>
  </conditionalFormatting>
  <conditionalFormatting sqref="AC9:AC13">
    <cfRule type="cellIs" dxfId="21" priority="21" stopIfTrue="1" operator="lessThan">
      <formula>0.5</formula>
    </cfRule>
    <cfRule type="cellIs" dxfId="20" priority="22" operator="lessThan">
      <formula>0.5*AA9</formula>
    </cfRule>
  </conditionalFormatting>
  <conditionalFormatting sqref="AC23:AC24">
    <cfRule type="cellIs" dxfId="19" priority="19" stopIfTrue="1" operator="lessThan">
      <formula>0.5</formula>
    </cfRule>
    <cfRule type="cellIs" dxfId="18" priority="20" operator="lessThan">
      <formula>0.5*AA23</formula>
    </cfRule>
  </conditionalFormatting>
  <conditionalFormatting sqref="AC8">
    <cfRule type="cellIs" dxfId="17" priority="17" stopIfTrue="1" operator="lessThan">
      <formula>0.5</formula>
    </cfRule>
    <cfRule type="cellIs" dxfId="16" priority="18" operator="lessThan">
      <formula>0.5*AA8</formula>
    </cfRule>
  </conditionalFormatting>
  <conditionalFormatting sqref="AC25">
    <cfRule type="cellIs" dxfId="15" priority="15" stopIfTrue="1" operator="lessThan">
      <formula>0.5</formula>
    </cfRule>
    <cfRule type="cellIs" dxfId="14" priority="16" operator="lessThan">
      <formula>0.5*AA25</formula>
    </cfRule>
  </conditionalFormatting>
  <conditionalFormatting sqref="AC26">
    <cfRule type="cellIs" dxfId="13" priority="13" stopIfTrue="1" operator="lessThan">
      <formula>0.5</formula>
    </cfRule>
    <cfRule type="cellIs" dxfId="12" priority="14" operator="lessThan">
      <formula>0.5*AA26</formula>
    </cfRule>
  </conditionalFormatting>
  <conditionalFormatting sqref="AC27:AC29">
    <cfRule type="cellIs" dxfId="11" priority="11" stopIfTrue="1" operator="lessThan">
      <formula>0.5</formula>
    </cfRule>
    <cfRule type="cellIs" dxfId="10" priority="12" operator="lessThan">
      <formula>0.5*AA27</formula>
    </cfRule>
  </conditionalFormatting>
  <conditionalFormatting sqref="AC30">
    <cfRule type="cellIs" dxfId="9" priority="9" stopIfTrue="1" operator="lessThan">
      <formula>0.5</formula>
    </cfRule>
    <cfRule type="cellIs" dxfId="8" priority="10" operator="lessThan">
      <formula>0.5*AA30</formula>
    </cfRule>
  </conditionalFormatting>
  <conditionalFormatting sqref="AC22">
    <cfRule type="cellIs" dxfId="7" priority="7" stopIfTrue="1" operator="lessThan">
      <formula>0.5</formula>
    </cfRule>
    <cfRule type="cellIs" dxfId="6" priority="8" operator="lessThan">
      <formula>0.5*AA22</formula>
    </cfRule>
  </conditionalFormatting>
  <conditionalFormatting sqref="AC31">
    <cfRule type="cellIs" dxfId="5" priority="5" stopIfTrue="1" operator="lessThan">
      <formula>0.5</formula>
    </cfRule>
    <cfRule type="cellIs" dxfId="4" priority="6" operator="lessThan">
      <formula>0.5*AA31</formula>
    </cfRule>
  </conditionalFormatting>
  <conditionalFormatting sqref="AC32:AC33">
    <cfRule type="cellIs" dxfId="3" priority="3" stopIfTrue="1" operator="lessThan">
      <formula>0.5</formula>
    </cfRule>
    <cfRule type="cellIs" dxfId="2" priority="4" operator="lessThan">
      <formula>0.5*AA32</formula>
    </cfRule>
  </conditionalFormatting>
  <conditionalFormatting sqref="AC34:AC36">
    <cfRule type="cellIs" dxfId="1" priority="1" stopIfTrue="1" operator="lessThan">
      <formula>0.5</formula>
    </cfRule>
    <cfRule type="cellIs" dxfId="0" priority="2" operator="lessThan">
      <formula>0.5*AA34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7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5</v>
      </c>
      <c r="E3" s="10">
        <f ca="1">RANDBETWEEN(1,4)+RANDBETWEEN(1,4)+RANDBETWEEN(1,4)</f>
        <v>4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19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6</v>
      </c>
      <c r="E4" s="10">
        <f ca="1">RANDBETWEEN(1,6)+RANDBETWEEN(1,6)+RANDBETWEEN(1,6)</f>
        <v>14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15</v>
      </c>
      <c r="H4" s="11">
        <f ca="1">RANDBETWEEN(1,6)+RANDBETWEEN(1,6)+RANDBETWEEN(1,6)+RANDBETWEEN(1,6)+RANDBETWEEN(1,6)+RANDBETWEEN(1,6)</f>
        <v>22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8</v>
      </c>
      <c r="E5" s="10">
        <f ca="1">RANDBETWEEN(1,8)+RANDBETWEEN(1,8)+RANDBETWEEN(1,8)</f>
        <v>15</v>
      </c>
      <c r="F5" s="10">
        <f ca="1">RANDBETWEEN(1,8)+RANDBETWEEN(1,8)+RANDBETWEEN(1,8)+RANDBETWEEN(1,8)</f>
        <v>8</v>
      </c>
      <c r="G5" s="10">
        <f ca="1">RANDBETWEEN(1,8)+RANDBETWEEN(1,8)+RANDBETWEEN(1,8)+RANDBETWEEN(1,8)+RANDBETWEEN(1,8)</f>
        <v>19</v>
      </c>
      <c r="H5" s="11">
        <f ca="1">RANDBETWEEN(1,8)+RANDBETWEEN(1,8)+RANDBETWEEN(1,8)+RANDBETWEEN(1,8)+RANDBETWEEN(1,8)+RANDBETWEEN(1,8)</f>
        <v>26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3</v>
      </c>
      <c r="D6" s="10">
        <f ca="1">RANDBETWEEN(1,10)+RANDBETWEEN(1,10)</f>
        <v>8</v>
      </c>
      <c r="E6" s="10">
        <f ca="1">RANDBETWEEN(1,10)+RANDBETWEEN(1,10)+RANDBETWEEN(1,10)</f>
        <v>10</v>
      </c>
      <c r="F6" s="10">
        <f ca="1">RANDBETWEEN(1,10)+RANDBETWEEN(1,10)+RANDBETWEEN(1,10)+RANDBETWEEN(1,10)</f>
        <v>15</v>
      </c>
      <c r="G6" s="10">
        <f ca="1">RANDBETWEEN(1,10)+RANDBETWEEN(1,10)+RANDBETWEEN(1,10)+RANDBETWEEN(1,10)+RANDBETWEEN(1,10)</f>
        <v>27</v>
      </c>
      <c r="H6" s="11">
        <f ca="1">RANDBETWEEN(1,10)+RANDBETWEEN(1,10)+RANDBETWEEN(1,10)+RANDBETWEEN(1,10)+RANDBETWEEN(1,10)+RANDBETWEEN(1,10)</f>
        <v>44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5</v>
      </c>
      <c r="D7" s="10">
        <f ca="1">RANDBETWEEN(1,12)+RANDBETWEEN(1,12)</f>
        <v>9</v>
      </c>
      <c r="E7" s="10">
        <f ca="1">RANDBETWEEN(1,12)+RANDBETWEEN(1,12)+RANDBETWEEN(1,12)</f>
        <v>13</v>
      </c>
      <c r="F7" s="10">
        <f ca="1">RANDBETWEEN(1,12)+RANDBETWEEN(1,12)+RANDBETWEEN(1,12)+RANDBETWEEN(1,12)</f>
        <v>20</v>
      </c>
      <c r="G7" s="10">
        <f ca="1">RANDBETWEEN(1,12)+RANDBETWEEN(1,12)+RANDBETWEEN(1,12)+RANDBETWEEN(1,12)+RANDBETWEEN(1,12)</f>
        <v>23</v>
      </c>
      <c r="H7" s="11">
        <f ca="1">RANDBETWEEN(1,12)+RANDBETWEEN(1,12)+RANDBETWEEN(1,12)+RANDBETWEEN(1,12)+RANDBETWEEN(1,12)+RANDBETWEEN(1,12)</f>
        <v>34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18</v>
      </c>
      <c r="D8" s="10">
        <f ca="1">RANDBETWEEN(1,20)+RANDBETWEEN(1,20)</f>
        <v>31</v>
      </c>
      <c r="E8" s="10">
        <f ca="1">RANDBETWEEN(1,20)+RANDBETWEEN(1,20)+RANDBETWEEN(1,20)</f>
        <v>29</v>
      </c>
      <c r="F8" s="10">
        <f ca="1">RANDBETWEEN(1,20)+RANDBETWEEN(1,20)+RANDBETWEEN(1,20)+RANDBETWEEN(1,20)</f>
        <v>29</v>
      </c>
      <c r="G8" s="10">
        <f ca="1">RANDBETWEEN(1,20)+RANDBETWEEN(1,20)+RANDBETWEEN(1,20)+RANDBETWEEN(1,20)+RANDBETWEEN(1,20)</f>
        <v>55</v>
      </c>
      <c r="H8" s="11">
        <f ca="1">RANDBETWEEN(1,20)+RANDBETWEEN(1,20)+RANDBETWEEN(1,20)+RANDBETWEEN(1,20)+RANDBETWEEN(1,20)+RANDBETWEEN(1,20)</f>
        <v>53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60</v>
      </c>
      <c r="D9" s="13">
        <f ca="1">RANDBETWEEN(1,100)+RANDBETWEEN(1,100)</f>
        <v>109</v>
      </c>
      <c r="E9" s="13">
        <f ca="1">RANDBETWEEN(1,100)+RANDBETWEEN(1,100)+RANDBETWEEN(1,100)</f>
        <v>76</v>
      </c>
      <c r="F9" s="13">
        <f ca="1">RANDBETWEEN(1,100)+RANDBETWEEN(1,100)+RANDBETWEEN(1,100)+RANDBETWEEN(1,100)</f>
        <v>186</v>
      </c>
      <c r="G9" s="13">
        <f ca="1">RANDBETWEEN(1,100)+RANDBETWEEN(1,100)+RANDBETWEEN(1,100)+RANDBETWEEN(1,100)+RANDBETWEEN(1,100)</f>
        <v>400</v>
      </c>
      <c r="H9" s="14">
        <f ca="1">RANDBETWEEN(1,100)+RANDBETWEEN(1,100)+RANDBETWEEN(1,100)+RANDBETWEEN(1,100)+RANDBETWEEN(1,100)+RANDBETWEEN(1,100)</f>
        <v>294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2021-11-14T19:39:20Z</dcterms:modified>
</cp:coreProperties>
</file>