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FoL\Used\Battle Tallies\"/>
    </mc:Choice>
  </mc:AlternateContent>
  <xr:revisionPtr revIDLastSave="0" documentId="13_ncr:1_{95208FF1-640C-4A70-87D2-14F7D74FE7C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I19" i="1"/>
  <c r="I21" i="1" s="1"/>
  <c r="I22" i="1" s="1"/>
  <c r="I11" i="1"/>
  <c r="I10" i="1"/>
  <c r="I12" i="1" s="1"/>
  <c r="I13" i="1" s="1"/>
  <c r="J26" i="9" l="1"/>
  <c r="K26" i="9"/>
  <c r="N26" i="9" s="1"/>
  <c r="J27" i="9"/>
  <c r="K27" i="9"/>
  <c r="N27" i="9" s="1"/>
  <c r="J28" i="9"/>
  <c r="K28" i="9"/>
  <c r="N28" i="9" s="1"/>
  <c r="W34" i="5"/>
  <c r="AB34" i="5" s="1"/>
  <c r="AC34" i="5" s="1"/>
  <c r="AB33" i="5"/>
  <c r="AC33" i="5" s="1"/>
  <c r="W33" i="5"/>
  <c r="W32" i="5"/>
  <c r="AB32" i="5" s="1"/>
  <c r="AC32" i="5" s="1"/>
  <c r="W31" i="5"/>
  <c r="AB31" i="5" s="1"/>
  <c r="AC31" i="5" s="1"/>
  <c r="W30" i="5"/>
  <c r="AB30" i="5" s="1"/>
  <c r="AC30" i="5" s="1"/>
  <c r="W29" i="5"/>
  <c r="AB29" i="5" s="1"/>
  <c r="AC29" i="5" s="1"/>
  <c r="W28" i="5"/>
  <c r="AB28" i="5" s="1"/>
  <c r="AC28" i="5" s="1"/>
  <c r="J8" i="9"/>
  <c r="K8" i="9"/>
  <c r="N8" i="9" s="1"/>
  <c r="J9" i="9"/>
  <c r="K9" i="9"/>
  <c r="N9" i="9" s="1"/>
  <c r="J10" i="9"/>
  <c r="K10" i="9"/>
  <c r="N10" i="9" s="1"/>
  <c r="J11" i="9"/>
  <c r="K11" i="9"/>
  <c r="N11" i="9" s="1"/>
  <c r="J12" i="9"/>
  <c r="K12" i="9"/>
  <c r="N12" i="9" s="1"/>
  <c r="J13" i="9"/>
  <c r="K13" i="9"/>
  <c r="N13" i="9" s="1"/>
  <c r="F11" i="5"/>
  <c r="F12" i="5"/>
  <c r="F13" i="5"/>
  <c r="F14" i="5"/>
  <c r="L28" i="9" l="1"/>
  <c r="L27" i="9"/>
  <c r="L26" i="9"/>
  <c r="L11" i="9"/>
  <c r="L10" i="9"/>
  <c r="L13" i="9"/>
  <c r="L9" i="9"/>
  <c r="L12" i="9"/>
  <c r="L8" i="9"/>
  <c r="C2" i="4"/>
  <c r="D2" i="4"/>
  <c r="E2" i="4"/>
  <c r="F2" i="4"/>
  <c r="G2" i="4"/>
  <c r="H2" i="4"/>
  <c r="C3" i="4"/>
  <c r="D3" i="4"/>
  <c r="E3" i="4"/>
  <c r="F3" i="4"/>
  <c r="G3" i="4"/>
  <c r="H3" i="4"/>
  <c r="C4" i="4"/>
  <c r="D4" i="4"/>
  <c r="E4" i="4"/>
  <c r="F4" i="4"/>
  <c r="G4" i="4"/>
  <c r="H4" i="4"/>
  <c r="C5" i="4"/>
  <c r="D5" i="4"/>
  <c r="E5" i="4"/>
  <c r="F5" i="4"/>
  <c r="G5" i="4"/>
  <c r="H5" i="4"/>
  <c r="C6" i="4"/>
  <c r="D6" i="4"/>
  <c r="E6" i="4"/>
  <c r="F6" i="4"/>
  <c r="G6" i="4"/>
  <c r="H6" i="4"/>
  <c r="I10" i="7" l="1"/>
  <c r="I9" i="7"/>
  <c r="I8" i="7"/>
  <c r="J10" i="7"/>
  <c r="K10" i="7" s="1"/>
  <c r="J9" i="7"/>
  <c r="K9" i="7" s="1"/>
  <c r="J8" i="7"/>
  <c r="K8" i="7" s="1"/>
  <c r="K29" i="9"/>
  <c r="N29" i="9" s="1"/>
  <c r="J29" i="9"/>
  <c r="L29" i="9" l="1"/>
  <c r="J20" i="9"/>
  <c r="K20" i="9"/>
  <c r="N20" i="9" s="1"/>
  <c r="J18" i="9"/>
  <c r="K18" i="9"/>
  <c r="N18" i="9" s="1"/>
  <c r="E19" i="9"/>
  <c r="J19" i="9" s="1"/>
  <c r="K19" i="9"/>
  <c r="N19" i="9" s="1"/>
  <c r="J21" i="9"/>
  <c r="K21" i="9"/>
  <c r="N21" i="9" s="1"/>
  <c r="E22" i="9"/>
  <c r="J22" i="9" s="1"/>
  <c r="K22" i="9"/>
  <c r="N22" i="9" s="1"/>
  <c r="K23" i="9"/>
  <c r="N23" i="9" s="1"/>
  <c r="E24" i="9"/>
  <c r="J24" i="9"/>
  <c r="K24" i="9"/>
  <c r="N24" i="9" s="1"/>
  <c r="E25" i="9"/>
  <c r="I5" i="7"/>
  <c r="I6" i="7"/>
  <c r="I7" i="7"/>
  <c r="E23" i="9" l="1"/>
  <c r="J23" i="9" s="1"/>
  <c r="L23" i="9" s="1"/>
  <c r="L20" i="9"/>
  <c r="L21" i="9"/>
  <c r="L24" i="9"/>
  <c r="L22" i="9"/>
  <c r="L19" i="9"/>
  <c r="L18" i="9"/>
  <c r="E3" i="9"/>
  <c r="K25" i="9"/>
  <c r="N25" i="9" s="1"/>
  <c r="J25" i="9"/>
  <c r="J7" i="7"/>
  <c r="J6" i="7"/>
  <c r="K6" i="7" s="1"/>
  <c r="J5" i="7"/>
  <c r="K5" i="7" s="1"/>
  <c r="J2" i="7"/>
  <c r="K2" i="7" s="1"/>
  <c r="J3" i="7"/>
  <c r="K3" i="7" s="1"/>
  <c r="L25" i="9" l="1"/>
  <c r="K7" i="7"/>
  <c r="J4" i="7"/>
  <c r="K4" i="7" s="1"/>
  <c r="W7" i="5" l="1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D8" i="1"/>
  <c r="E8" i="1" s="1"/>
  <c r="D7" i="1"/>
  <c r="D6" i="1"/>
  <c r="D5" i="1"/>
  <c r="D4" i="1"/>
  <c r="D3" i="1"/>
  <c r="D2" i="1"/>
  <c r="J2" i="9"/>
  <c r="J3" i="9"/>
  <c r="J4" i="9"/>
  <c r="J5" i="9"/>
  <c r="M7" i="1" l="1"/>
  <c r="M5" i="1"/>
  <c r="M6" i="1"/>
  <c r="AB27" i="5" l="1"/>
  <c r="AC27" i="5" s="1"/>
  <c r="AB26" i="5"/>
  <c r="AC26" i="5" s="1"/>
  <c r="AB25" i="5"/>
  <c r="AC25" i="5" s="1"/>
  <c r="AB24" i="5"/>
  <c r="AC24" i="5" s="1"/>
  <c r="AB23" i="5"/>
  <c r="AC23" i="5" s="1"/>
  <c r="AB22" i="5"/>
  <c r="AC22" i="5" s="1"/>
  <c r="AB21" i="5"/>
  <c r="AC21" i="5" s="1"/>
  <c r="AB20" i="5"/>
  <c r="AC20" i="5" s="1"/>
  <c r="AB19" i="5"/>
  <c r="AC19" i="5" s="1"/>
  <c r="AB18" i="5"/>
  <c r="AC18" i="5" s="1"/>
  <c r="AB17" i="5"/>
  <c r="AC17" i="5" s="1"/>
  <c r="AB16" i="5"/>
  <c r="AC16" i="5" s="1"/>
  <c r="AB15" i="5"/>
  <c r="AC15" i="5" s="1"/>
  <c r="AB14" i="5"/>
  <c r="AC14" i="5" s="1"/>
  <c r="AB13" i="5"/>
  <c r="AC13" i="5" s="1"/>
  <c r="M43" i="10"/>
  <c r="M42" i="10"/>
  <c r="M41" i="10"/>
  <c r="M40" i="10"/>
  <c r="M39" i="10"/>
  <c r="M38" i="10"/>
  <c r="M37" i="10"/>
  <c r="M36" i="10"/>
  <c r="M35" i="10"/>
  <c r="M34" i="10"/>
  <c r="M33" i="10"/>
  <c r="AB12" i="5" l="1"/>
  <c r="AC12" i="5" s="1"/>
  <c r="AB11" i="5"/>
  <c r="AC11" i="5" s="1"/>
  <c r="AB10" i="5"/>
  <c r="AC10" i="5" s="1"/>
  <c r="AB9" i="5"/>
  <c r="AC9" i="5" s="1"/>
  <c r="AB8" i="5"/>
  <c r="AC8" i="5" s="1"/>
  <c r="D7" i="7" l="1"/>
  <c r="E7" i="7" s="1"/>
  <c r="D6" i="7"/>
  <c r="E6" i="7" s="1"/>
  <c r="D5" i="7"/>
  <c r="E5" i="7" s="1"/>
  <c r="E4" i="1"/>
  <c r="M12" i="1" l="1"/>
  <c r="K5" i="9" l="1"/>
  <c r="L5" i="9" s="1"/>
  <c r="N5" i="9" l="1"/>
  <c r="D2" i="7"/>
  <c r="K4" i="9"/>
  <c r="N4" i="9" s="1"/>
  <c r="K3" i="9"/>
  <c r="N3" i="9" s="1"/>
  <c r="K2" i="9"/>
  <c r="N2" i="9" s="1"/>
  <c r="L2" i="9" l="1"/>
  <c r="L3" i="9"/>
  <c r="L4" i="9"/>
  <c r="E2" i="7"/>
  <c r="D3" i="7"/>
  <c r="E3" i="7" s="1"/>
  <c r="D4" i="7"/>
  <c r="E4" i="7" s="1"/>
  <c r="M29" i="10" l="1"/>
  <c r="M28" i="10"/>
  <c r="M26" i="10"/>
  <c r="M25" i="10"/>
  <c r="M24" i="10"/>
  <c r="M21" i="10"/>
  <c r="M20" i="10"/>
  <c r="M18" i="10"/>
  <c r="M17" i="10"/>
  <c r="M16" i="10"/>
  <c r="M15" i="10"/>
  <c r="M14" i="10"/>
  <c r="M13" i="10"/>
  <c r="M9" i="10"/>
  <c r="M7" i="10"/>
  <c r="M5" i="10"/>
  <c r="M4" i="10"/>
  <c r="M3" i="10"/>
  <c r="E5" i="1"/>
  <c r="D10" i="1"/>
  <c r="E5" i="5" l="1"/>
  <c r="C5" i="5"/>
  <c r="W2" i="5" l="1"/>
  <c r="W3" i="5"/>
  <c r="W4" i="5"/>
  <c r="W5" i="5"/>
  <c r="W6" i="5"/>
  <c r="AB7" i="5" l="1"/>
  <c r="AC7" i="5" s="1"/>
  <c r="J20" i="10"/>
  <c r="K20" i="10" s="1"/>
  <c r="J7" i="10"/>
  <c r="K7" i="10" s="1"/>
  <c r="J41" i="10" l="1"/>
  <c r="K41" i="10" s="1"/>
  <c r="J40" i="10" l="1"/>
  <c r="K40" i="10" s="1"/>
  <c r="J39" i="10" l="1"/>
  <c r="K39" i="10" s="1"/>
  <c r="J38" i="10" l="1"/>
  <c r="K38" i="10" s="1"/>
  <c r="J34" i="10" l="1"/>
  <c r="K34" i="10" s="1"/>
  <c r="J43" i="10" l="1"/>
  <c r="K43" i="10" s="1"/>
  <c r="J37" i="10" l="1"/>
  <c r="K37" i="10" s="1"/>
  <c r="J33" i="10" l="1"/>
  <c r="K33" i="10" s="1"/>
  <c r="J42" i="10" l="1"/>
  <c r="K42" i="10" s="1"/>
  <c r="J18" i="10" l="1"/>
  <c r="K18" i="10" s="1"/>
  <c r="J17" i="10" l="1"/>
  <c r="K17" i="10" s="1"/>
  <c r="AB6" i="5" l="1"/>
  <c r="AC6" i="5" s="1"/>
  <c r="J26" i="10" l="1"/>
  <c r="K26" i="10" s="1"/>
  <c r="J29" i="10"/>
  <c r="K29" i="10" s="1"/>
  <c r="J28" i="10"/>
  <c r="K28" i="10" s="1"/>
  <c r="J27" i="10"/>
  <c r="K27" i="10" s="1"/>
  <c r="M27" i="10" s="1"/>
  <c r="E7" i="1" l="1"/>
  <c r="J4" i="10" l="1"/>
  <c r="K4" i="10" s="1"/>
  <c r="J12" i="10"/>
  <c r="K12" i="10" s="1"/>
  <c r="M12" i="10" s="1"/>
  <c r="J15" i="10"/>
  <c r="K15" i="10" s="1"/>
  <c r="J21" i="10"/>
  <c r="K21" i="10" s="1"/>
  <c r="J25" i="10" l="1"/>
  <c r="K25" i="10" s="1"/>
  <c r="I24" i="10" l="1"/>
  <c r="J23" i="10" l="1"/>
  <c r="K23" i="10" s="1"/>
  <c r="M23" i="10" s="1"/>
  <c r="J10" i="10" l="1"/>
  <c r="K10" i="10" s="1"/>
  <c r="M10" i="10" s="1"/>
  <c r="J19" i="10" l="1"/>
  <c r="K19" i="10" s="1"/>
  <c r="M19" i="10" s="1"/>
  <c r="J11" i="10"/>
  <c r="K11" i="10" s="1"/>
  <c r="M11" i="10" s="1"/>
  <c r="T1" i="10" l="1"/>
  <c r="J24" i="10" l="1"/>
  <c r="K24" i="10" s="1"/>
  <c r="J22" i="10"/>
  <c r="K22" i="10" s="1"/>
  <c r="M22" i="10" s="1"/>
  <c r="E3" i="1" l="1"/>
  <c r="AB5" i="5" l="1"/>
  <c r="AC5" i="5" s="1"/>
  <c r="J9" i="10" l="1"/>
  <c r="K9" i="10" s="1"/>
  <c r="E4" i="5" l="1"/>
  <c r="D4" i="5"/>
  <c r="J2" i="10" l="1"/>
  <c r="K2" i="10" s="1"/>
  <c r="M2" i="10" s="1"/>
  <c r="J5" i="10" l="1"/>
  <c r="K5" i="10" s="1"/>
  <c r="J36" i="10" l="1"/>
  <c r="K36" i="10" s="1"/>
  <c r="J35" i="10" l="1"/>
  <c r="K35" i="10" s="1"/>
  <c r="J14" i="10" l="1"/>
  <c r="K14" i="10" s="1"/>
  <c r="J16" i="10" l="1"/>
  <c r="K16" i="10" s="1"/>
  <c r="J32" i="10" l="1"/>
  <c r="K32" i="10" s="1"/>
  <c r="M32" i="10" s="1"/>
  <c r="AB2" i="5" l="1"/>
  <c r="AC2" i="5" s="1"/>
  <c r="E6" i="1" l="1"/>
  <c r="E2" i="1" l="1"/>
  <c r="AB4" i="5" l="1"/>
  <c r="AC4" i="5" s="1"/>
  <c r="J3" i="10" l="1"/>
  <c r="K3" i="10" s="1"/>
  <c r="J13" i="10" l="1"/>
  <c r="K13" i="10" s="1"/>
  <c r="J8" i="10"/>
  <c r="K8" i="10" s="1"/>
  <c r="M8" i="10" s="1"/>
  <c r="J6" i="10"/>
  <c r="K6" i="10" s="1"/>
  <c r="M6" i="10" s="1"/>
  <c r="AB3" i="5" l="1"/>
  <c r="AC3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M10" i="1" l="1"/>
  <c r="M11" i="1"/>
  <c r="M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I18" authorId="0" shapeId="0" xr:uid="{C78FBABF-7109-48CD-94A8-9A0976F13C44}">
      <text>
        <r>
          <rPr>
            <sz val="12"/>
            <color indexed="81"/>
            <rFont val="Times New Roman"/>
            <family val="1"/>
          </rPr>
          <t>Shaken -2</t>
        </r>
      </text>
    </comment>
    <comment ref="I19" authorId="0" shapeId="0" xr:uid="{23F17D61-C124-44B5-9685-F8C0F87F3A3D}">
      <text>
        <r>
          <rPr>
            <sz val="12"/>
            <color indexed="81"/>
            <rFont val="Times New Roman"/>
            <family val="1"/>
          </rPr>
          <t>Shaken -2</t>
        </r>
      </text>
    </comment>
    <comment ref="I20" authorId="0" shapeId="0" xr:uid="{5A2F65FA-E63F-4C13-964D-A88EA4B78859}">
      <text>
        <r>
          <rPr>
            <sz val="12"/>
            <color indexed="81"/>
            <rFont val="Times New Roman"/>
            <family val="1"/>
          </rPr>
          <t>Shaken -2</t>
        </r>
      </text>
    </comment>
    <comment ref="I21" authorId="0" shapeId="0" xr:uid="{A25A696A-7F51-48F3-887C-321241A4E058}">
      <text>
        <r>
          <rPr>
            <sz val="12"/>
            <color indexed="81"/>
            <rFont val="Times New Roman"/>
            <family val="1"/>
          </rPr>
          <t>Shaken -2</t>
        </r>
      </text>
    </comment>
    <comment ref="I22" authorId="0" shapeId="0" xr:uid="{74D282FE-2111-457F-B71D-5F417789EE2D}">
      <text>
        <r>
          <rPr>
            <sz val="12"/>
            <color indexed="81"/>
            <rFont val="Times New Roman"/>
            <family val="1"/>
          </rPr>
          <t>Shaken -2</t>
        </r>
      </text>
    </comment>
    <comment ref="I23" authorId="0" shapeId="0" xr:uid="{0CB96FAC-410C-4645-A12E-6B4D7AFDFF77}">
      <text>
        <r>
          <rPr>
            <sz val="12"/>
            <color indexed="81"/>
            <rFont val="Times New Roman"/>
            <family val="1"/>
          </rPr>
          <t>Shaken -2</t>
        </r>
      </text>
    </comment>
    <comment ref="I24" authorId="0" shapeId="0" xr:uid="{DB2E0AAB-0F71-457E-A0BF-7495F44176E1}">
      <text>
        <r>
          <rPr>
            <sz val="12"/>
            <color indexed="81"/>
            <rFont val="Times New Roman"/>
            <family val="1"/>
          </rPr>
          <t>Shaken -2</t>
        </r>
      </text>
    </comment>
    <comment ref="I25" authorId="0" shapeId="0" xr:uid="{0FBC6EBB-3C83-43FC-8E86-164DA3E2F2B2}">
      <text>
        <r>
          <rPr>
            <sz val="12"/>
            <color indexed="81"/>
            <rFont val="Times New Roman"/>
            <family val="1"/>
          </rPr>
          <t>Shaken -2</t>
        </r>
      </text>
    </comment>
    <comment ref="I26" authorId="0" shapeId="0" xr:uid="{D76B4B1C-C613-4464-A149-19DB4F3C2E6E}">
      <text>
        <r>
          <rPr>
            <sz val="12"/>
            <color indexed="81"/>
            <rFont val="Times New Roman"/>
            <family val="1"/>
          </rPr>
          <t>Shaken -2</t>
        </r>
      </text>
    </comment>
    <comment ref="I27" authorId="0" shapeId="0" xr:uid="{7CA00185-ED0C-44F4-BCD3-7AE174194F3F}">
      <text>
        <r>
          <rPr>
            <sz val="12"/>
            <color indexed="81"/>
            <rFont val="Times New Roman"/>
            <family val="1"/>
          </rPr>
          <t>Shaken -2</t>
        </r>
      </text>
    </comment>
    <comment ref="I28" authorId="0" shapeId="0" xr:uid="{41A4F870-6367-4615-842E-57487A31BD2A}">
      <text>
        <r>
          <rPr>
            <sz val="12"/>
            <color indexed="81"/>
            <rFont val="Times New Roman"/>
            <family val="1"/>
          </rPr>
          <t>Shaken -2</t>
        </r>
      </text>
    </comment>
    <comment ref="I29" authorId="0" shapeId="0" xr:uid="{E9B127EE-2477-421E-BDDA-75BC900AA293}">
      <text>
        <r>
          <rPr>
            <sz val="12"/>
            <color indexed="81"/>
            <rFont val="Times New Roman"/>
            <family val="1"/>
          </rPr>
          <t>Shaken -2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I5" authorId="0" shapeId="0" xr:uid="{B95FBBA9-B6C6-4AC5-80F0-99CBAA0CBF91}">
      <text>
        <r>
          <rPr>
            <sz val="12"/>
            <color indexed="81"/>
            <rFont val="Times New Roman"/>
            <family val="1"/>
          </rPr>
          <t>Shaken -2</t>
        </r>
      </text>
    </comment>
    <comment ref="I6" authorId="0" shapeId="0" xr:uid="{64E7B6CE-7488-4E19-8867-282D6E0E5BF6}">
      <text>
        <r>
          <rPr>
            <sz val="12"/>
            <color indexed="81"/>
            <rFont val="Times New Roman"/>
            <family val="1"/>
          </rPr>
          <t>Shaken -2</t>
        </r>
      </text>
    </comment>
    <comment ref="I7" authorId="0" shapeId="0" xr:uid="{F54F8FF4-9368-4183-8594-A1D436DD2C99}">
      <text>
        <r>
          <rPr>
            <sz val="12"/>
            <color indexed="81"/>
            <rFont val="Times New Roman"/>
            <family val="1"/>
          </rPr>
          <t>Shaken -2</t>
        </r>
      </text>
    </comment>
    <comment ref="I8" authorId="0" shapeId="0" xr:uid="{D788FCE7-3CC0-444E-BCC7-77031F7BC935}">
      <text>
        <r>
          <rPr>
            <sz val="12"/>
            <color indexed="81"/>
            <rFont val="Times New Roman"/>
            <family val="1"/>
          </rPr>
          <t>Shaken -2</t>
        </r>
      </text>
    </comment>
    <comment ref="I9" authorId="0" shapeId="0" xr:uid="{DE1067C8-50E8-4610-B63C-6FF0B38E90AB}">
      <text>
        <r>
          <rPr>
            <sz val="12"/>
            <color indexed="81"/>
            <rFont val="Times New Roman"/>
            <family val="1"/>
          </rPr>
          <t>Shaken -2</t>
        </r>
      </text>
    </comment>
    <comment ref="I10" authorId="0" shapeId="0" xr:uid="{8A41CF24-12D8-4227-8AA6-A043ECF4D346}">
      <text>
        <r>
          <rPr>
            <sz val="12"/>
            <color indexed="81"/>
            <rFont val="Times New Roman"/>
            <family val="1"/>
          </rPr>
          <t>Shaken -2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4" authorId="0" shapeId="0" xr:uid="{C2854E52-3D5C-4E91-99AD-6458940EB41E}">
      <text>
        <r>
          <rPr>
            <i/>
            <sz val="12"/>
            <color indexed="81"/>
            <rFont val="Times New Roman"/>
            <family val="1"/>
          </rPr>
          <t>Uncanny Dodge
mage armor +4</t>
        </r>
      </text>
    </comment>
    <comment ref="E4" authorId="0" shapeId="0" xr:uid="{68F493C2-F977-4C75-8850-EBEDC4EDCB5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C5" authorId="0" shapeId="0" xr:uid="{438DD5EB-2EAF-41C0-93A3-A561DB394C3D}">
      <text>
        <r>
          <rPr>
            <i/>
            <sz val="12"/>
            <color indexed="81"/>
            <rFont val="Times New Roman"/>
            <family val="1"/>
          </rPr>
          <t>shield other +1</t>
        </r>
      </text>
    </comment>
    <comment ref="E5" authorId="0" shapeId="0" xr:uid="{B79AC26F-424E-4003-863D-A4E8CF402D56}">
      <text>
        <r>
          <rPr>
            <i/>
            <sz val="12"/>
            <color indexed="81"/>
            <rFont val="Times New Roman"/>
            <family val="1"/>
          </rPr>
          <t>shield other +1</t>
        </r>
      </text>
    </comment>
    <comment ref="D6" authorId="0" shapeId="0" xr:uid="{AE5E1C4A-83C9-498A-9189-5AFEA486876E}">
      <text>
        <r>
          <rPr>
            <i/>
            <sz val="12"/>
            <color indexed="81"/>
            <rFont val="Times New Roman"/>
            <family val="1"/>
          </rPr>
          <t>Uncanny Dodge
mage armor +4</t>
        </r>
      </text>
    </comment>
  </commentList>
</comments>
</file>

<file path=xl/sharedStrings.xml><?xml version="1.0" encoding="utf-8"?>
<sst xmlns="http://schemas.openxmlformats.org/spreadsheetml/2006/main" count="684" uniqueCount="214">
  <si>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</si>
  <si>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</si>
  <si>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</si>
  <si>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</si>
  <si>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</si>
  <si>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</si>
  <si>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</si>
  <si>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</si>
  <si>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</si>
  <si>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</si>
  <si>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</si>
  <si>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</si>
  <si>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</si>
  <si>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</si>
  <si>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</si>
  <si>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</si>
  <si>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</si>
  <si>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</si>
  <si>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</si>
  <si>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</si>
  <si>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</si>
  <si>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</si>
  <si>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</si>
  <si>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</si>
  <si>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</si>
  <si>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</si>
  <si>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</si>
  <si>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</si>
  <si>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</si>
  <si>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</si>
  <si>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</si>
  <si>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</si>
  <si>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</si>
  <si>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</si>
  <si>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</si>
  <si>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</si>
  <si>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</si>
  <si>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</si>
  <si>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</si>
  <si>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</si>
  <si>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</si>
  <si>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</si>
  <si>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</si>
  <si>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</si>
  <si>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</si>
  <si>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</si>
  <si>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</si>
  <si>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</si>
  <si>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</si>
  <si>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</si>
  <si>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</si>
  <si>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</si>
  <si>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</si>
  <si>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</si>
  <si>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</si>
  <si>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</si>
  <si>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</si>
  <si>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</si>
  <si>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</si>
  <si>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</si>
  <si>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</si>
  <si>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</si>
  <si>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</si>
  <si>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</si>
  <si>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</si>
  <si>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</si>
  <si>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</si>
  <si>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</si>
  <si>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</si>
  <si>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</si>
  <si>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</si>
  <si>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</si>
  <si>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</si>
  <si>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</si>
  <si>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</si>
  <si>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</si>
  <si>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</si>
  <si>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</si>
  <si>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</si>
  <si>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</si>
  <si>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</si>
  <si>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</si>
  <si>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</si>
  <si>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</si>
  <si>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</si>
  <si>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</si>
  <si>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</si>
  <si>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</si>
  <si>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</si>
  <si>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</si>
  <si>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</si>
  <si>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</si>
  <si>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</si>
  <si>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</si>
  <si>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</si>
  <si>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</si>
  <si>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</si>
  <si>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</si>
  <si>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</si>
  <si>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</si>
  <si>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</si>
  <si>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Barkley</t>
  </si>
  <si>
    <t>Elsabet</t>
  </si>
  <si>
    <t>Saradette</t>
  </si>
  <si>
    <t>Hound Archon</t>
  </si>
  <si>
    <t>Protection from Evil</t>
  </si>
  <si>
    <t>Check</t>
  </si>
  <si>
    <t>Aid</t>
  </si>
  <si>
    <t>Dancing Lights</t>
  </si>
  <si>
    <t>R10</t>
  </si>
  <si>
    <t>Party</t>
  </si>
  <si>
    <t>Bull’s Strength</t>
  </si>
  <si>
    <t>/+1</t>
  </si>
  <si>
    <t>Mage Armor</t>
  </si>
  <si>
    <t>Detect Magic</t>
  </si>
  <si>
    <t>Delayed Damage</t>
  </si>
  <si>
    <t>Luran</t>
  </si>
  <si>
    <t>Time @ Round 1</t>
  </si>
  <si>
    <t>Current Time</t>
  </si>
  <si>
    <t>Grease</t>
  </si>
  <si>
    <t>Pyrotechnics</t>
  </si>
  <si>
    <t>Solstice</t>
  </si>
  <si>
    <t>30’/10’</t>
  </si>
  <si>
    <t>Musteval / Rogue</t>
  </si>
  <si>
    <t xml:space="preserve">Bewildering Visions </t>
  </si>
  <si>
    <t>40’</t>
  </si>
  <si>
    <t>Bard / Lyric Thaumaturge</t>
  </si>
  <si>
    <t>Charm Monster</t>
  </si>
  <si>
    <t>Message</t>
  </si>
  <si>
    <t>Shield Other</t>
  </si>
  <si>
    <t>Continual Flame</t>
  </si>
  <si>
    <r>
      <t>Solstice</t>
    </r>
    <r>
      <rPr>
        <b/>
        <vertAlign val="superscript"/>
        <sz val="12"/>
        <color theme="1"/>
        <rFont val="Times New Roman"/>
        <family val="1"/>
      </rPr>
      <t>PfE</t>
    </r>
  </si>
  <si>
    <t>Haste</t>
  </si>
  <si>
    <t>Guidance</t>
  </si>
  <si>
    <t>Resurgence</t>
  </si>
  <si>
    <t>Result</t>
  </si>
  <si>
    <t>Invisibility</t>
  </si>
  <si>
    <t>Frost Giants</t>
  </si>
  <si>
    <t>Shadow Dragons</t>
  </si>
  <si>
    <t>Shadow Dragons, Old</t>
  </si>
  <si>
    <t>Frost Giant Leader</t>
  </si>
  <si>
    <t>Shadow Dragon 1</t>
  </si>
  <si>
    <t>Shadow Dragon 2</t>
  </si>
  <si>
    <t>Shadow Dragon 3</t>
  </si>
  <si>
    <t>Shadow Dragon 4</t>
  </si>
  <si>
    <t>Frost Giant Scout</t>
  </si>
  <si>
    <t>Frost Giant Berserker</t>
  </si>
  <si>
    <t>Frost Giant Rogue</t>
  </si>
  <si>
    <t>Shadow Dragon</t>
  </si>
  <si>
    <t>Frost Giant</t>
  </si>
  <si>
    <t>80’/150’ f</t>
  </si>
  <si>
    <t>Draconomicon</t>
  </si>
  <si>
    <t>Reflex DC 29 for ½</t>
  </si>
  <si>
    <t>Breath Weapon</t>
  </si>
  <si>
    <t>5 neg. levels</t>
  </si>
  <si>
    <t>Frost Giant, Juvenile</t>
  </si>
  <si>
    <t>Shadow Dragon, Old</t>
  </si>
  <si>
    <t>Frost Giant, Juveniles</t>
  </si>
  <si>
    <t>MM I, modified</t>
  </si>
  <si>
    <t>Allied Party Composition</t>
  </si>
  <si>
    <t>Cloud Giants</t>
  </si>
  <si>
    <t>magic</t>
  </si>
  <si>
    <t>Frightful Presence</t>
  </si>
  <si>
    <t>Will DC 29 to negate</t>
  </si>
  <si>
    <t>Bite</t>
  </si>
  <si>
    <t>Claw 1</t>
  </si>
  <si>
    <t>Claw 2</t>
  </si>
  <si>
    <t>Wing 1</t>
  </si>
  <si>
    <t>Wing 2</t>
  </si>
  <si>
    <t>Tail</t>
  </si>
  <si>
    <t>2d8</t>
  </si>
  <si>
    <t>2d8+6</t>
  </si>
  <si>
    <t>2d6+3</t>
  </si>
  <si>
    <t>1d8+3</t>
  </si>
  <si>
    <t>2d6+6</t>
  </si>
  <si>
    <t>Greataxe, 2nd Attack</t>
  </si>
  <si>
    <t>3d6+13/x3</t>
  </si>
  <si>
    <t>Vul</t>
  </si>
  <si>
    <t>Grapple</t>
  </si>
  <si>
    <t>Greataxe +1</t>
  </si>
  <si>
    <t>Heavy Crossbow +1</t>
  </si>
  <si>
    <t>Cloud Giant, Defender</t>
  </si>
  <si>
    <t>Cloud Giant, Ballister</t>
  </si>
  <si>
    <t>Cloud Giant, Juvenile</t>
  </si>
  <si>
    <t>50’</t>
  </si>
  <si>
    <t>Morningstar +1</t>
  </si>
  <si>
    <t>Morningstar, 2nd Attack</t>
  </si>
  <si>
    <t>4d6+18</t>
  </si>
  <si>
    <t>3d8+1</t>
  </si>
  <si>
    <t>Ballista +1</t>
  </si>
  <si>
    <t>Divine Favor</t>
  </si>
  <si>
    <r>
      <t>Elsabet</t>
    </r>
    <r>
      <rPr>
        <b/>
        <vertAlign val="superscript"/>
        <sz val="12"/>
        <color theme="1"/>
        <rFont val="Times New Roman"/>
        <family val="1"/>
      </rPr>
      <t>PfE</t>
    </r>
  </si>
  <si>
    <t>Shaken</t>
  </si>
  <si>
    <t>Cloud Giant</t>
  </si>
  <si>
    <t>Cloud Giant, energy drained</t>
  </si>
  <si>
    <t>Cloud Giant, Defender, energy drained</t>
  </si>
  <si>
    <t>Cloud Giant, Ballister, energy drained</t>
  </si>
  <si>
    <t>Roc</t>
  </si>
  <si>
    <t>Talon 1</t>
  </si>
  <si>
    <t>Talon 2</t>
  </si>
  <si>
    <t>2d6+12</t>
  </si>
  <si>
    <t>Roc 1</t>
  </si>
  <si>
    <t>Roc 2</t>
  </si>
  <si>
    <t>Roc 3</t>
  </si>
  <si>
    <t>Roc 4</t>
  </si>
  <si>
    <t>Roc 5</t>
  </si>
  <si>
    <t>Roc 6</t>
  </si>
  <si>
    <t>Roc 7</t>
  </si>
  <si>
    <t>Queen</t>
  </si>
  <si>
    <t>Fly</t>
  </si>
  <si>
    <t>Favored Soul / Crusader / Warlock</t>
  </si>
  <si>
    <t>Aliya</t>
  </si>
  <si>
    <t>Sorceress</t>
  </si>
  <si>
    <t>Rogue / Illusionist / Artificer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</si>
</sst>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i/>
      <sz val="12"/>
      <color theme="0" tint="-0.499984740745262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rgb="FFFF00FF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0" tint="-0.14999847407452621"/>
      <name val="Times New Roman"/>
      <family val="1"/>
    </font>
    <font>
      <sz val="12"/>
      <color rgb="FFFF0000"/>
      <name val="Times New Roman"/>
      <family val="2"/>
    </font>
    <font>
      <i/>
      <sz val="12"/>
      <color rgb="FFFF0000"/>
      <name val="Times New Roman"/>
      <family val="1"/>
    </font>
    <font>
      <i/>
      <sz val="12"/>
      <name val="Times New Roman"/>
      <family val="1"/>
    </font>
    <font>
      <sz val="12"/>
      <color indexed="8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2" tint="-0.499984740745262"/>
        <bgColor indexed="64"/>
      </patternFill>
    </fill>
  </fills>
  <borders count="64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24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5" fillId="24" borderId="50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38" xfId="0" quotePrefix="1" applyFill="1" applyBorder="1" applyAlignment="1">
      <alignment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5" borderId="32" xfId="0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6" borderId="32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5" borderId="34" xfId="0" applyFont="1" applyFill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49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4" fillId="27" borderId="50" xfId="0" applyFont="1" applyFill="1" applyBorder="1" applyAlignment="1">
      <alignment horizontal="center" vertical="center"/>
    </xf>
    <xf numFmtId="0" fontId="15" fillId="28" borderId="50" xfId="0" applyFont="1" applyFill="1" applyBorder="1" applyAlignment="1">
      <alignment horizontal="center" vertical="center"/>
    </xf>
    <xf numFmtId="0" fontId="11" fillId="22" borderId="5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0" fillId="13" borderId="54" xfId="0" quotePrefix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24" borderId="52" xfId="0" applyFont="1" applyFill="1" applyBorder="1" applyAlignment="1">
      <alignment horizontal="center" vertical="center" wrapText="1"/>
    </xf>
    <xf numFmtId="1" fontId="5" fillId="24" borderId="59" xfId="0" applyNumberFormat="1" applyFont="1" applyFill="1" applyBorder="1" applyAlignment="1">
      <alignment horizontal="center" vertical="center"/>
    </xf>
    <xf numFmtId="1" fontId="5" fillId="24" borderId="60" xfId="0" applyNumberFormat="1" applyFont="1" applyFill="1" applyBorder="1" applyAlignment="1">
      <alignment horizontal="center" vertical="center"/>
    </xf>
    <xf numFmtId="0" fontId="15" fillId="29" borderId="50" xfId="0" applyFont="1" applyFill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30" borderId="53" xfId="0" applyFont="1" applyFill="1" applyBorder="1" applyAlignment="1">
      <alignment horizontal="center" vertical="center" wrapText="1"/>
    </xf>
    <xf numFmtId="20" fontId="19" fillId="0" borderId="52" xfId="0" applyNumberFormat="1" applyFont="1" applyBorder="1" applyAlignment="1">
      <alignment horizontal="center" vertical="center"/>
    </xf>
    <xf numFmtId="0" fontId="2" fillId="31" borderId="53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27" fillId="13" borderId="8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15" fillId="8" borderId="50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25" fillId="19" borderId="25" xfId="0" applyFont="1" applyFill="1" applyBorder="1" applyAlignment="1">
      <alignment horizontal="center" vertical="center"/>
    </xf>
    <xf numFmtId="0" fontId="28" fillId="6" borderId="25" xfId="0" applyFont="1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1" fontId="7" fillId="5" borderId="0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15" fillId="32" borderId="25" xfId="0" applyFont="1" applyFill="1" applyBorder="1" applyAlignment="1">
      <alignment horizontal="center" vertical="center"/>
    </xf>
    <xf numFmtId="0" fontId="25" fillId="9" borderId="24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14" fillId="27" borderId="58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2" fillId="7" borderId="37" xfId="0" applyFont="1" applyFill="1" applyBorder="1" applyAlignment="1">
      <alignment horizontal="right" vertical="center"/>
    </xf>
    <xf numFmtId="0" fontId="0" fillId="7" borderId="0" xfId="0" applyFill="1" applyAlignment="1">
      <alignment horizontal="center" vertical="center"/>
    </xf>
    <xf numFmtId="0" fontId="0" fillId="7" borderId="38" xfId="0" quotePrefix="1" applyFill="1" applyBorder="1" applyAlignment="1">
      <alignment vertical="center"/>
    </xf>
    <xf numFmtId="0" fontId="2" fillId="7" borderId="39" xfId="0" applyFont="1" applyFill="1" applyBorder="1" applyAlignment="1">
      <alignment horizontal="right" vertical="center"/>
    </xf>
    <xf numFmtId="164" fontId="0" fillId="7" borderId="40" xfId="0" applyNumberFormat="1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7" fillId="13" borderId="30" xfId="0" applyFont="1" applyFill="1" applyBorder="1" applyAlignment="1">
      <alignment horizontal="center" vertical="center"/>
    </xf>
    <xf numFmtId="0" fontId="0" fillId="13" borderId="30" xfId="0" applyFill="1" applyBorder="1" applyAlignment="1">
      <alignment horizontal="center" vertical="center"/>
    </xf>
    <xf numFmtId="0" fontId="21" fillId="13" borderId="30" xfId="0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/>
    </xf>
    <xf numFmtId="0" fontId="9" fillId="6" borderId="51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 vertical="center"/>
    </xf>
    <xf numFmtId="0" fontId="28" fillId="6" borderId="30" xfId="0" applyFont="1" applyFill="1" applyBorder="1" applyAlignment="1">
      <alignment horizontal="center" vertical="center"/>
    </xf>
    <xf numFmtId="0" fontId="28" fillId="6" borderId="32" xfId="0" applyFon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0" fillId="7" borderId="0" xfId="0" applyNumberFormat="1" applyFill="1" applyAlignment="1">
      <alignment horizontal="center" vertical="center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53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00FF00"/>
      <color rgb="FF0000FF"/>
      <color rgb="FFFF00FF"/>
      <color rgb="FF0033CC"/>
      <color rgb="FFFF5050"/>
      <color rgb="FFFF0000"/>
      <color rgb="FF00CCFF"/>
      <color rgb="FF9999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13</c:v>
                </c:pt>
                <c:pt idx="4">
                  <c:v>15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7</c:v>
                </c:pt>
                <c:pt idx="3">
                  <c:v>16</c:v>
                </c:pt>
                <c:pt idx="4">
                  <c:v>14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13</c:v>
                </c:pt>
                <c:pt idx="2">
                  <c:v>6</c:v>
                </c:pt>
                <c:pt idx="3">
                  <c:v>25</c:v>
                </c:pt>
                <c:pt idx="4">
                  <c:v>18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2</c:v>
                </c:pt>
                <c:pt idx="1">
                  <c:v>20</c:v>
                </c:pt>
                <c:pt idx="2">
                  <c:v>16</c:v>
                </c:pt>
                <c:pt idx="3">
                  <c:v>19</c:v>
                </c:pt>
                <c:pt idx="4">
                  <c:v>25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5</c:v>
                </c:pt>
                <c:pt idx="1">
                  <c:v>18</c:v>
                </c:pt>
                <c:pt idx="2">
                  <c:v>22</c:v>
                </c:pt>
                <c:pt idx="3">
                  <c:v>23</c:v>
                </c:pt>
                <c:pt idx="4">
                  <c:v>30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4</c:v>
                </c:pt>
                <c:pt idx="1">
                  <c:v>21</c:v>
                </c:pt>
                <c:pt idx="2">
                  <c:v>24</c:v>
                </c:pt>
                <c:pt idx="3">
                  <c:v>66</c:v>
                </c:pt>
                <c:pt idx="4">
                  <c:v>57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13</c:v>
                </c:pt>
                <c:pt idx="4">
                  <c:v>20</c:v>
                </c:pt>
                <c:pt idx="5">
                  <c:v>18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16</c:v>
                </c:pt>
                <c:pt idx="5">
                  <c:v>22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13</c:v>
                </c:pt>
                <c:pt idx="2">
                  <c:v>16</c:v>
                </c:pt>
                <c:pt idx="3">
                  <c:v>25</c:v>
                </c:pt>
                <c:pt idx="4">
                  <c:v>19</c:v>
                </c:pt>
                <c:pt idx="5">
                  <c:v>23</c:v>
                </c:pt>
                <c:pt idx="6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15</c:v>
                </c:pt>
                <c:pt idx="2">
                  <c:v>14</c:v>
                </c:pt>
                <c:pt idx="3">
                  <c:v>18</c:v>
                </c:pt>
                <c:pt idx="4">
                  <c:v>25</c:v>
                </c:pt>
                <c:pt idx="5">
                  <c:v>30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17</c:v>
                </c:pt>
                <c:pt idx="2">
                  <c:v>15</c:v>
                </c:pt>
                <c:pt idx="3">
                  <c:v>17</c:v>
                </c:pt>
                <c:pt idx="4">
                  <c:v>35</c:v>
                </c:pt>
                <c:pt idx="5">
                  <c:v>36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13</c:v>
                </c:pt>
                <c:pt idx="4">
                  <c:v>15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7</c:v>
                </c:pt>
                <c:pt idx="3">
                  <c:v>16</c:v>
                </c:pt>
                <c:pt idx="4">
                  <c:v>14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13</c:v>
                </c:pt>
                <c:pt idx="2">
                  <c:v>6</c:v>
                </c:pt>
                <c:pt idx="3">
                  <c:v>25</c:v>
                </c:pt>
                <c:pt idx="4">
                  <c:v>18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2</c:v>
                </c:pt>
                <c:pt idx="1">
                  <c:v>20</c:v>
                </c:pt>
                <c:pt idx="2">
                  <c:v>16</c:v>
                </c:pt>
                <c:pt idx="3">
                  <c:v>19</c:v>
                </c:pt>
                <c:pt idx="4">
                  <c:v>25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5</c:v>
                </c:pt>
                <c:pt idx="1">
                  <c:v>18</c:v>
                </c:pt>
                <c:pt idx="2">
                  <c:v>22</c:v>
                </c:pt>
                <c:pt idx="3">
                  <c:v>23</c:v>
                </c:pt>
                <c:pt idx="4">
                  <c:v>30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4</c:v>
                </c:pt>
                <c:pt idx="1">
                  <c:v>21</c:v>
                </c:pt>
                <c:pt idx="2">
                  <c:v>24</c:v>
                </c:pt>
                <c:pt idx="3">
                  <c:v>66</c:v>
                </c:pt>
                <c:pt idx="4">
                  <c:v>57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30481</xdr:rowOff>
    </xdr:from>
    <xdr:to>
      <xdr:col>2</xdr:col>
      <xdr:colOff>693420</xdr:colOff>
      <xdr:row>15</xdr:row>
      <xdr:rowOff>172495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B5B36A-4A8A-4448-8010-9DF0A383E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11781"/>
          <a:ext cx="4671060" cy="538254"/>
        </a:xfrm>
        <a:prstGeom prst="rect">
          <a:avLst/>
        </a:prstGeom>
      </xdr:spPr>
    </xdr:pic>
    <xdr:clientData/>
  </xdr:twoCellAnchor>
  <xdr:twoCellAnchor editAs="oneCell">
    <xdr:from>
      <xdr:col>14</xdr:col>
      <xdr:colOff>30480</xdr:colOff>
      <xdr:row>1</xdr:row>
      <xdr:rowOff>22860</xdr:rowOff>
    </xdr:from>
    <xdr:to>
      <xdr:col>14</xdr:col>
      <xdr:colOff>4392385</xdr:colOff>
      <xdr:row>3</xdr:row>
      <xdr:rowOff>169477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72D656-0805-4E03-A5A6-7BD688FCB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5900" y="426720"/>
          <a:ext cx="4361905" cy="54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93344</xdr:colOff>
      <xdr:row>0</xdr:row>
      <xdr:rowOff>74295</xdr:rowOff>
    </xdr:from>
    <xdr:to>
      <xdr:col>15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showGridLines="0" tabSelected="1" zoomScaleNormal="100" workbookViewId="0"/>
  </sheetViews>
  <sheetFormatPr defaultRowHeight="15.6" x14ac:dyDescent="0.3"/>
  <cols>
    <col min="1" max="1" width="14.19921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9" style="48" bestFit="1" customWidth="1"/>
    <col min="7" max="7" width="3" style="43" customWidth="1"/>
    <col min="8" max="8" width="14.09765625" style="43" bestFit="1" customWidth="1"/>
    <col min="9" max="9" width="8.5" style="43" bestFit="1" customWidth="1"/>
    <col min="10" max="10" width="29.19921875" style="43" bestFit="1" customWidth="1"/>
    <col min="11" max="11" width="3" style="43" customWidth="1"/>
    <col min="12" max="12" width="20.19921875" style="43" bestFit="1" customWidth="1"/>
    <col min="13" max="13" width="6.09765625" style="43" bestFit="1" customWidth="1"/>
    <col min="14" max="14" width="23.59765625" style="43" bestFit="1" customWidth="1"/>
    <col min="15" max="16384" width="8.796875" style="43"/>
  </cols>
  <sheetData>
    <row r="1" spans="1:14" s="38" customFormat="1" ht="31.8" thickBot="1" x14ac:dyDescent="0.35">
      <c r="A1" s="207" t="s">
        <v>0</v>
      </c>
      <c r="B1" s="207" t="s">
        <v>1</v>
      </c>
      <c r="C1" s="207" t="s">
        <v>2</v>
      </c>
      <c r="D1" s="208" t="s">
        <v>3</v>
      </c>
      <c r="E1" s="37" t="s">
        <v>4</v>
      </c>
      <c r="F1" s="207" t="s">
        <v>5</v>
      </c>
      <c r="H1" s="39" t="s">
        <v>21</v>
      </c>
      <c r="I1" s="39"/>
      <c r="J1" s="39"/>
      <c r="K1" s="39"/>
      <c r="L1" s="39" t="s">
        <v>83</v>
      </c>
      <c r="M1" s="39"/>
      <c r="N1" s="39"/>
    </row>
    <row r="2" spans="1:14" ht="16.8" thickTop="1" thickBot="1" x14ac:dyDescent="0.35">
      <c r="A2" s="70" t="s">
        <v>103</v>
      </c>
      <c r="B2" s="70">
        <v>1</v>
      </c>
      <c r="C2" s="44">
        <v>3</v>
      </c>
      <c r="D2" s="45">
        <f t="shared" ref="D2:D8" ca="1" si="0">RANDBETWEEN(1,20)</f>
        <v>15</v>
      </c>
      <c r="E2" s="44">
        <f t="shared" ref="E2:E7" ca="1" si="1">SUM(C2:D2)</f>
        <v>18</v>
      </c>
      <c r="F2" s="44" t="s">
        <v>99</v>
      </c>
      <c r="H2" s="71" t="s">
        <v>0</v>
      </c>
      <c r="I2" s="72" t="s">
        <v>22</v>
      </c>
      <c r="J2" s="73" t="s">
        <v>23</v>
      </c>
      <c r="L2" s="134" t="s">
        <v>0</v>
      </c>
      <c r="M2" s="135" t="s">
        <v>84</v>
      </c>
      <c r="N2" s="136" t="s">
        <v>66</v>
      </c>
    </row>
    <row r="3" spans="1:14" x14ac:dyDescent="0.3">
      <c r="A3" s="70" t="s">
        <v>116</v>
      </c>
      <c r="B3" s="70">
        <v>1</v>
      </c>
      <c r="C3" s="44">
        <v>1</v>
      </c>
      <c r="D3" s="45">
        <f t="shared" ca="1" si="0"/>
        <v>1</v>
      </c>
      <c r="E3" s="44">
        <f t="shared" ca="1" si="1"/>
        <v>2</v>
      </c>
      <c r="F3" s="44" t="s">
        <v>6</v>
      </c>
      <c r="H3" s="74" t="s">
        <v>101</v>
      </c>
      <c r="I3" s="70">
        <v>8</v>
      </c>
      <c r="J3" s="75" t="s">
        <v>104</v>
      </c>
      <c r="L3" s="137" t="s">
        <v>157</v>
      </c>
      <c r="M3" s="124">
        <v>9</v>
      </c>
      <c r="N3" s="138" t="s">
        <v>158</v>
      </c>
    </row>
    <row r="4" spans="1:14" ht="16.2" thickBot="1" x14ac:dyDescent="0.35">
      <c r="A4" s="178" t="s">
        <v>137</v>
      </c>
      <c r="B4" s="178">
        <v>3</v>
      </c>
      <c r="C4" s="44">
        <v>-1</v>
      </c>
      <c r="D4" s="45">
        <f t="shared" ca="1" si="0"/>
        <v>11</v>
      </c>
      <c r="E4" s="44">
        <f t="shared" ca="1" si="1"/>
        <v>10</v>
      </c>
      <c r="F4" s="44" t="s">
        <v>125</v>
      </c>
      <c r="H4" s="74" t="s">
        <v>102</v>
      </c>
      <c r="I4" s="70">
        <v>8</v>
      </c>
      <c r="J4" s="75" t="s">
        <v>210</v>
      </c>
      <c r="L4" s="139" t="s">
        <v>139</v>
      </c>
      <c r="M4" s="140">
        <v>18</v>
      </c>
      <c r="N4" s="141" t="s">
        <v>151</v>
      </c>
    </row>
    <row r="5" spans="1:14" x14ac:dyDescent="0.3">
      <c r="A5" s="178" t="s">
        <v>138</v>
      </c>
      <c r="B5" s="178">
        <v>3</v>
      </c>
      <c r="C5" s="44">
        <v>0</v>
      </c>
      <c r="D5" s="45">
        <f t="shared" ca="1" si="0"/>
        <v>9</v>
      </c>
      <c r="E5" s="44">
        <f t="shared" ca="1" si="1"/>
        <v>9</v>
      </c>
      <c r="F5" s="44" t="s">
        <v>150</v>
      </c>
      <c r="H5" s="74" t="s">
        <v>116</v>
      </c>
      <c r="I5" s="70">
        <v>8</v>
      </c>
      <c r="J5" s="75" t="s">
        <v>126</v>
      </c>
      <c r="L5" s="142" t="s">
        <v>24</v>
      </c>
      <c r="M5" s="206">
        <f>SUM(M3:M4)</f>
        <v>27</v>
      </c>
      <c r="N5" s="138"/>
    </row>
    <row r="6" spans="1:14" x14ac:dyDescent="0.3">
      <c r="A6" s="70" t="s">
        <v>101</v>
      </c>
      <c r="B6" s="70">
        <v>1</v>
      </c>
      <c r="C6" s="44">
        <v>2</v>
      </c>
      <c r="D6" s="45">
        <f t="shared" ca="1" si="0"/>
        <v>16</v>
      </c>
      <c r="E6" s="44">
        <f t="shared" ca="1" si="1"/>
        <v>18</v>
      </c>
      <c r="F6" s="44" t="s">
        <v>125</v>
      </c>
      <c r="H6" s="74" t="s">
        <v>103</v>
      </c>
      <c r="I6" s="70">
        <v>8</v>
      </c>
      <c r="J6" s="75" t="s">
        <v>213</v>
      </c>
      <c r="L6" s="142" t="s">
        <v>98</v>
      </c>
      <c r="M6" s="143">
        <f>AVERAGE(M3:M4)</f>
        <v>13.5</v>
      </c>
      <c r="N6" s="138"/>
    </row>
    <row r="7" spans="1:14" ht="16.2" thickBot="1" x14ac:dyDescent="0.35">
      <c r="A7" s="63" t="s">
        <v>121</v>
      </c>
      <c r="B7" s="63">
        <v>1</v>
      </c>
      <c r="C7" s="44">
        <v>1</v>
      </c>
      <c r="D7" s="45">
        <f t="shared" ca="1" si="0"/>
        <v>19</v>
      </c>
      <c r="E7" s="44">
        <f t="shared" ca="1" si="1"/>
        <v>20</v>
      </c>
      <c r="F7" s="44" t="s">
        <v>122</v>
      </c>
      <c r="H7" s="74" t="s">
        <v>211</v>
      </c>
      <c r="I7" s="70">
        <v>7</v>
      </c>
      <c r="J7" s="75" t="s">
        <v>212</v>
      </c>
      <c r="L7" s="144" t="s">
        <v>25</v>
      </c>
      <c r="M7" s="145">
        <f>COUNT(M3:M4)</f>
        <v>2</v>
      </c>
      <c r="N7" s="146"/>
    </row>
    <row r="8" spans="1:14" ht="16.2" thickTop="1" x14ac:dyDescent="0.3">
      <c r="A8" s="63" t="s">
        <v>160</v>
      </c>
      <c r="B8" s="63">
        <v>1</v>
      </c>
      <c r="C8" s="44">
        <v>1</v>
      </c>
      <c r="D8" s="45">
        <f t="shared" ca="1" si="0"/>
        <v>13</v>
      </c>
      <c r="E8" s="44">
        <f t="shared" ref="E8" ca="1" si="2">SUM(C8:D8)</f>
        <v>14</v>
      </c>
      <c r="F8" s="44" t="s">
        <v>184</v>
      </c>
      <c r="H8" s="74" t="s">
        <v>116</v>
      </c>
      <c r="I8" s="70">
        <v>8</v>
      </c>
      <c r="J8" s="75" t="s">
        <v>126</v>
      </c>
    </row>
    <row r="9" spans="1:14" ht="16.2" thickBot="1" x14ac:dyDescent="0.35">
      <c r="H9" s="203" t="s">
        <v>121</v>
      </c>
      <c r="I9" s="204">
        <v>9</v>
      </c>
      <c r="J9" s="205" t="s">
        <v>123</v>
      </c>
      <c r="N9" s="81"/>
    </row>
    <row r="10" spans="1:14" x14ac:dyDescent="0.3">
      <c r="D10" s="45">
        <f ca="1">RANDBETWEEN(1,20)</f>
        <v>9</v>
      </c>
      <c r="H10" s="76" t="s">
        <v>24</v>
      </c>
      <c r="I10" s="222">
        <f>SUM(I3:I9)</f>
        <v>56</v>
      </c>
      <c r="J10" s="75"/>
      <c r="L10" s="82" t="s">
        <v>31</v>
      </c>
      <c r="M10" s="83">
        <f>I10</f>
        <v>56</v>
      </c>
      <c r="N10" s="81"/>
    </row>
    <row r="11" spans="1:14" x14ac:dyDescent="0.3">
      <c r="H11" s="76" t="s">
        <v>25</v>
      </c>
      <c r="I11" s="222">
        <f>COUNT(I3:I9)</f>
        <v>7</v>
      </c>
      <c r="J11" s="77"/>
      <c r="L11" s="82" t="s">
        <v>32</v>
      </c>
      <c r="M11" s="83">
        <f>I11</f>
        <v>7</v>
      </c>
      <c r="N11" s="81"/>
    </row>
    <row r="12" spans="1:14" x14ac:dyDescent="0.3">
      <c r="H12" s="76" t="s">
        <v>27</v>
      </c>
      <c r="I12" s="246">
        <f>I10/4</f>
        <v>14</v>
      </c>
      <c r="J12" s="75" t="s">
        <v>28</v>
      </c>
      <c r="L12" s="82" t="s">
        <v>33</v>
      </c>
      <c r="M12" s="83">
        <f>I8</f>
        <v>8</v>
      </c>
      <c r="N12" s="81"/>
    </row>
    <row r="13" spans="1:14" ht="16.2" thickBot="1" x14ac:dyDescent="0.35">
      <c r="H13" s="78" t="s">
        <v>29</v>
      </c>
      <c r="I13" s="79">
        <f>I12*2</f>
        <v>28</v>
      </c>
      <c r="J13" s="80" t="s">
        <v>30</v>
      </c>
    </row>
    <row r="14" spans="1:14" ht="16.2" thickTop="1" x14ac:dyDescent="0.3">
      <c r="L14" s="84" t="s">
        <v>34</v>
      </c>
      <c r="M14" s="83">
        <f>M5</f>
        <v>27</v>
      </c>
    </row>
    <row r="15" spans="1:14" ht="16.2" thickBot="1" x14ac:dyDescent="0.35">
      <c r="H15" s="39" t="s">
        <v>159</v>
      </c>
      <c r="I15" s="39"/>
      <c r="J15" s="39"/>
    </row>
    <row r="16" spans="1:14" ht="16.8" thickTop="1" thickBot="1" x14ac:dyDescent="0.35">
      <c r="H16" s="223" t="s">
        <v>0</v>
      </c>
      <c r="I16" s="224" t="s">
        <v>22</v>
      </c>
      <c r="J16" s="225" t="s">
        <v>23</v>
      </c>
    </row>
    <row r="17" spans="8:10" x14ac:dyDescent="0.3">
      <c r="H17" s="226"/>
      <c r="I17" s="63"/>
      <c r="J17" s="227"/>
    </row>
    <row r="18" spans="8:10" ht="16.2" thickBot="1" x14ac:dyDescent="0.35">
      <c r="H18" s="203"/>
      <c r="I18" s="204"/>
      <c r="J18" s="205"/>
    </row>
    <row r="19" spans="8:10" x14ac:dyDescent="0.3">
      <c r="H19" s="228" t="s">
        <v>24</v>
      </c>
      <c r="I19" s="229">
        <f>SUM(I17:I18)</f>
        <v>0</v>
      </c>
      <c r="J19" s="227"/>
    </row>
    <row r="20" spans="8:10" x14ac:dyDescent="0.3">
      <c r="H20" s="228" t="s">
        <v>25</v>
      </c>
      <c r="I20" s="229">
        <f>COUNT(I17:I18)</f>
        <v>0</v>
      </c>
      <c r="J20" s="230"/>
    </row>
    <row r="21" spans="8:10" x14ac:dyDescent="0.3">
      <c r="H21" s="228" t="s">
        <v>27</v>
      </c>
      <c r="I21" s="247">
        <f>I19/4</f>
        <v>0</v>
      </c>
      <c r="J21" s="227" t="s">
        <v>28</v>
      </c>
    </row>
    <row r="22" spans="8:10" ht="16.2" thickBot="1" x14ac:dyDescent="0.35">
      <c r="H22" s="231" t="s">
        <v>29</v>
      </c>
      <c r="I22" s="232">
        <f>I21*2</f>
        <v>0</v>
      </c>
      <c r="J22" s="233" t="s">
        <v>30</v>
      </c>
    </row>
    <row r="23" spans="8:10" ht="16.2" thickTop="1" x14ac:dyDescent="0.3"/>
  </sheetData>
  <sortState xmlns:xlrd2="http://schemas.microsoft.com/office/spreadsheetml/2017/richdata2" ref="A2:F7">
    <sortCondition descending="1" ref="E2:E7"/>
    <sortCondition descending="1" ref="C2:C7"/>
  </sortState>
  <conditionalFormatting sqref="M14">
    <cfRule type="cellIs" dxfId="535" priority="1434" operator="greaterThan">
      <formula>$M$12</formula>
    </cfRule>
    <cfRule type="cellIs" dxfId="534" priority="1435" operator="between">
      <formula>$M$11</formula>
      <formula>$M$12</formula>
    </cfRule>
    <cfRule type="cellIs" dxfId="533" priority="1436" operator="between">
      <formula>$M$10</formula>
      <formula>$M$11</formula>
    </cfRule>
    <cfRule type="cellIs" dxfId="532" priority="1437" operator="lessThan">
      <formula>$M$10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3.5" style="48" bestFit="1" customWidth="1"/>
    <col min="2" max="2" width="21.796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59" bestFit="1" customWidth="1"/>
    <col min="13" max="13" width="7.5" style="59" bestFit="1" customWidth="1"/>
    <col min="14" max="14" width="2.296875" style="48" customWidth="1"/>
    <col min="15" max="15" width="7.59765625" style="48" bestFit="1" customWidth="1"/>
    <col min="16" max="16" width="6.398437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5" customFormat="1" ht="31.8" thickBot="1" x14ac:dyDescent="0.35">
      <c r="A1" s="217" t="s">
        <v>73</v>
      </c>
      <c r="B1" s="218" t="s">
        <v>74</v>
      </c>
      <c r="C1" s="218" t="s">
        <v>75</v>
      </c>
      <c r="D1" s="217" t="s">
        <v>76</v>
      </c>
      <c r="E1" s="217" t="s">
        <v>96</v>
      </c>
      <c r="F1" s="217" t="s">
        <v>95</v>
      </c>
      <c r="G1" s="217" t="s">
        <v>94</v>
      </c>
      <c r="H1" s="217" t="s">
        <v>93</v>
      </c>
      <c r="I1" s="217" t="s">
        <v>97</v>
      </c>
      <c r="J1" s="217" t="s">
        <v>77</v>
      </c>
      <c r="K1" s="217" t="s">
        <v>78</v>
      </c>
      <c r="L1" s="217" t="s">
        <v>79</v>
      </c>
      <c r="M1" s="217" t="s">
        <v>80</v>
      </c>
      <c r="O1" s="188" t="s">
        <v>81</v>
      </c>
      <c r="P1" s="67">
        <v>2</v>
      </c>
      <c r="Q1" s="189" t="s">
        <v>117</v>
      </c>
      <c r="R1" s="190">
        <v>0.875</v>
      </c>
      <c r="S1" s="191" t="s">
        <v>118</v>
      </c>
      <c r="T1" s="190">
        <f>R1+((P1)/(24*60*10))</f>
        <v>0.87513888888888891</v>
      </c>
    </row>
    <row r="2" spans="1:20" ht="16.8" x14ac:dyDescent="0.3">
      <c r="A2" s="215" t="s">
        <v>101</v>
      </c>
      <c r="B2" s="216" t="s">
        <v>105</v>
      </c>
      <c r="C2" s="212"/>
      <c r="D2" s="94">
        <v>1</v>
      </c>
      <c r="E2" s="213" t="s">
        <v>82</v>
      </c>
      <c r="F2" s="213" t="s">
        <v>87</v>
      </c>
      <c r="G2" s="213" t="s">
        <v>82</v>
      </c>
      <c r="H2" s="213" t="s">
        <v>82</v>
      </c>
      <c r="I2" s="94"/>
      <c r="J2" s="94">
        <f t="shared" ref="J2:J43" si="0">IF($E2="þ",$D2,IF($F2="þ",($D2*10),IF($G2="þ",($D2*100),IF($H2="þ",($D2*600),$I2))))</f>
        <v>10</v>
      </c>
      <c r="K2" s="94">
        <f t="shared" ref="K2:K13" si="1">J2+C2</f>
        <v>10</v>
      </c>
      <c r="L2" s="213" t="s">
        <v>82</v>
      </c>
      <c r="M2" s="214" t="str">
        <f t="shared" ref="M2:M29" si="2">IF(C2="","",IF(K2&lt;=$P$1,"þ","q"))</f>
        <v/>
      </c>
    </row>
    <row r="3" spans="1:20" ht="16.8" x14ac:dyDescent="0.3">
      <c r="A3" s="167" t="s">
        <v>101</v>
      </c>
      <c r="B3" s="60" t="s">
        <v>107</v>
      </c>
      <c r="C3" s="61"/>
      <c r="D3" s="56">
        <v>5</v>
      </c>
      <c r="E3" s="57" t="s">
        <v>82</v>
      </c>
      <c r="F3" s="57" t="s">
        <v>87</v>
      </c>
      <c r="G3" s="57" t="s">
        <v>82</v>
      </c>
      <c r="H3" s="57" t="s">
        <v>82</v>
      </c>
      <c r="I3" s="56"/>
      <c r="J3" s="56">
        <f t="shared" si="0"/>
        <v>50</v>
      </c>
      <c r="K3" s="56">
        <f t="shared" ref="K3:K5" si="3">J3+C3</f>
        <v>50</v>
      </c>
      <c r="L3" s="57" t="s">
        <v>82</v>
      </c>
      <c r="M3" s="58" t="str">
        <f t="shared" si="2"/>
        <v/>
      </c>
      <c r="O3" s="69"/>
    </row>
    <row r="4" spans="1:20" ht="16.8" x14ac:dyDescent="0.3">
      <c r="A4" s="167" t="s">
        <v>101</v>
      </c>
      <c r="B4" s="60" t="s">
        <v>128</v>
      </c>
      <c r="C4" s="61"/>
      <c r="D4" s="56">
        <v>6</v>
      </c>
      <c r="E4" s="57" t="s">
        <v>82</v>
      </c>
      <c r="F4" s="57" t="s">
        <v>82</v>
      </c>
      <c r="G4" s="57" t="s">
        <v>87</v>
      </c>
      <c r="H4" s="57" t="s">
        <v>82</v>
      </c>
      <c r="I4" s="56"/>
      <c r="J4" s="56">
        <f t="shared" si="0"/>
        <v>600</v>
      </c>
      <c r="K4" s="56">
        <f t="shared" ref="K4" si="4">J4+C4</f>
        <v>600</v>
      </c>
      <c r="L4" s="57" t="s">
        <v>82</v>
      </c>
      <c r="M4" s="58" t="str">
        <f t="shared" si="2"/>
        <v/>
      </c>
    </row>
    <row r="5" spans="1:20" ht="16.8" x14ac:dyDescent="0.3">
      <c r="A5" s="167" t="s">
        <v>101</v>
      </c>
      <c r="B5" s="60" t="s">
        <v>130</v>
      </c>
      <c r="C5" s="61"/>
      <c r="D5" s="56">
        <v>4</v>
      </c>
      <c r="E5" s="57" t="s">
        <v>82</v>
      </c>
      <c r="F5" s="57" t="s">
        <v>87</v>
      </c>
      <c r="G5" s="57" t="s">
        <v>82</v>
      </c>
      <c r="H5" s="57" t="s">
        <v>82</v>
      </c>
      <c r="I5" s="56"/>
      <c r="J5" s="56">
        <f t="shared" si="0"/>
        <v>40</v>
      </c>
      <c r="K5" s="56">
        <f t="shared" si="3"/>
        <v>40</v>
      </c>
      <c r="L5" s="57" t="s">
        <v>82</v>
      </c>
      <c r="M5" s="58" t="str">
        <f t="shared" si="2"/>
        <v/>
      </c>
    </row>
    <row r="6" spans="1:20" ht="16.8" x14ac:dyDescent="0.3">
      <c r="A6" s="168" t="s">
        <v>102</v>
      </c>
      <c r="B6" s="60" t="s">
        <v>105</v>
      </c>
      <c r="C6" s="61">
        <v>2</v>
      </c>
      <c r="D6" s="56">
        <v>4</v>
      </c>
      <c r="E6" s="57" t="s">
        <v>82</v>
      </c>
      <c r="F6" s="57" t="s">
        <v>87</v>
      </c>
      <c r="G6" s="57" t="s">
        <v>82</v>
      </c>
      <c r="H6" s="57" t="s">
        <v>82</v>
      </c>
      <c r="I6" s="56"/>
      <c r="J6" s="56">
        <f t="shared" si="0"/>
        <v>40</v>
      </c>
      <c r="K6" s="56">
        <f t="shared" si="1"/>
        <v>42</v>
      </c>
      <c r="L6" s="57" t="s">
        <v>87</v>
      </c>
      <c r="M6" s="58" t="str">
        <f t="shared" si="2"/>
        <v>q</v>
      </c>
      <c r="O6" s="69"/>
      <c r="Q6" s="69"/>
    </row>
    <row r="7" spans="1:20" ht="16.8" x14ac:dyDescent="0.3">
      <c r="A7" s="168" t="s">
        <v>102</v>
      </c>
      <c r="B7" s="60" t="s">
        <v>127</v>
      </c>
      <c r="C7" s="61"/>
      <c r="D7" s="56">
        <v>4</v>
      </c>
      <c r="E7" s="57" t="s">
        <v>82</v>
      </c>
      <c r="F7" s="57" t="s">
        <v>82</v>
      </c>
      <c r="G7" s="57" t="s">
        <v>82</v>
      </c>
      <c r="H7" s="57" t="s">
        <v>87</v>
      </c>
      <c r="I7" s="56"/>
      <c r="J7" s="56">
        <f t="shared" si="0"/>
        <v>2400</v>
      </c>
      <c r="K7" s="56">
        <f t="shared" si="1"/>
        <v>2400</v>
      </c>
      <c r="L7" s="57" t="s">
        <v>82</v>
      </c>
      <c r="M7" s="58" t="str">
        <f t="shared" si="2"/>
        <v/>
      </c>
      <c r="O7" s="69"/>
      <c r="Q7" s="69"/>
    </row>
    <row r="8" spans="1:20" ht="16.8" x14ac:dyDescent="0.3">
      <c r="A8" s="168" t="s">
        <v>102</v>
      </c>
      <c r="B8" s="60" t="s">
        <v>111</v>
      </c>
      <c r="C8" s="61">
        <v>4</v>
      </c>
      <c r="D8" s="56">
        <v>4</v>
      </c>
      <c r="E8" s="57" t="s">
        <v>82</v>
      </c>
      <c r="F8" s="57" t="s">
        <v>87</v>
      </c>
      <c r="G8" s="57" t="s">
        <v>82</v>
      </c>
      <c r="H8" s="57" t="s">
        <v>82</v>
      </c>
      <c r="I8" s="56">
        <v>10</v>
      </c>
      <c r="J8" s="56">
        <f t="shared" si="0"/>
        <v>40</v>
      </c>
      <c r="K8" s="56">
        <f t="shared" si="1"/>
        <v>44</v>
      </c>
      <c r="L8" s="57" t="s">
        <v>87</v>
      </c>
      <c r="M8" s="58" t="str">
        <f t="shared" si="2"/>
        <v>q</v>
      </c>
      <c r="O8" s="69"/>
      <c r="Q8" s="69"/>
    </row>
    <row r="9" spans="1:20" ht="16.8" x14ac:dyDescent="0.3">
      <c r="A9" s="168" t="s">
        <v>102</v>
      </c>
      <c r="B9" s="60" t="s">
        <v>129</v>
      </c>
      <c r="C9" s="61"/>
      <c r="D9" s="56">
        <v>3</v>
      </c>
      <c r="E9" s="57" t="s">
        <v>82</v>
      </c>
      <c r="F9" s="57" t="s">
        <v>82</v>
      </c>
      <c r="G9" s="57" t="s">
        <v>87</v>
      </c>
      <c r="H9" s="57" t="s">
        <v>82</v>
      </c>
      <c r="I9" s="56"/>
      <c r="J9" s="56">
        <f t="shared" si="0"/>
        <v>300</v>
      </c>
      <c r="K9" s="56">
        <f t="shared" ref="K9:K11" si="5">J9+C9</f>
        <v>300</v>
      </c>
      <c r="L9" s="57" t="s">
        <v>82</v>
      </c>
      <c r="M9" s="58" t="str">
        <f t="shared" si="2"/>
        <v/>
      </c>
      <c r="O9" s="69"/>
      <c r="Q9" s="69"/>
    </row>
    <row r="10" spans="1:20" ht="16.8" x14ac:dyDescent="0.3">
      <c r="A10" s="168" t="s">
        <v>102</v>
      </c>
      <c r="B10" s="60" t="s">
        <v>190</v>
      </c>
      <c r="C10" s="61">
        <v>3</v>
      </c>
      <c r="D10" s="56">
        <v>4</v>
      </c>
      <c r="E10" s="57" t="s">
        <v>82</v>
      </c>
      <c r="F10" s="57" t="s">
        <v>82</v>
      </c>
      <c r="G10" s="57" t="s">
        <v>82</v>
      </c>
      <c r="H10" s="57" t="s">
        <v>82</v>
      </c>
      <c r="I10" s="56">
        <v>10</v>
      </c>
      <c r="J10" s="56">
        <f t="shared" si="0"/>
        <v>10</v>
      </c>
      <c r="K10" s="56">
        <f t="shared" ref="K10" si="6">J10+C10</f>
        <v>13</v>
      </c>
      <c r="L10" s="57" t="s">
        <v>87</v>
      </c>
      <c r="M10" s="58" t="str">
        <f t="shared" si="2"/>
        <v>q</v>
      </c>
      <c r="O10" s="69"/>
      <c r="Q10" s="69"/>
    </row>
    <row r="11" spans="1:20" ht="16.8" x14ac:dyDescent="0.3">
      <c r="A11" s="168" t="s">
        <v>102</v>
      </c>
      <c r="B11" s="60" t="s">
        <v>133</v>
      </c>
      <c r="C11" s="61"/>
      <c r="D11" s="56">
        <v>4</v>
      </c>
      <c r="E11" s="57" t="s">
        <v>82</v>
      </c>
      <c r="F11" s="57" t="s">
        <v>87</v>
      </c>
      <c r="G11" s="57" t="s">
        <v>82</v>
      </c>
      <c r="H11" s="57" t="s">
        <v>82</v>
      </c>
      <c r="I11" s="56"/>
      <c r="J11" s="56">
        <f t="shared" si="0"/>
        <v>40</v>
      </c>
      <c r="K11" s="56">
        <f t="shared" si="5"/>
        <v>40</v>
      </c>
      <c r="L11" s="57" t="s">
        <v>82</v>
      </c>
      <c r="M11" s="58" t="str">
        <f t="shared" si="2"/>
        <v/>
      </c>
      <c r="O11" s="69"/>
      <c r="Q11" s="69"/>
    </row>
    <row r="12" spans="1:20" ht="16.8" x14ac:dyDescent="0.3">
      <c r="A12" s="168" t="s">
        <v>102</v>
      </c>
      <c r="B12" s="60" t="s">
        <v>134</v>
      </c>
      <c r="C12" s="61"/>
      <c r="D12" s="56">
        <v>5</v>
      </c>
      <c r="E12" s="57" t="s">
        <v>82</v>
      </c>
      <c r="F12" s="57" t="s">
        <v>87</v>
      </c>
      <c r="G12" s="57" t="s">
        <v>82</v>
      </c>
      <c r="H12" s="57" t="s">
        <v>82</v>
      </c>
      <c r="I12" s="56"/>
      <c r="J12" s="56">
        <f t="shared" si="0"/>
        <v>50</v>
      </c>
      <c r="K12" s="56">
        <f t="shared" ref="K12" si="7">J12+C12</f>
        <v>50</v>
      </c>
      <c r="L12" s="57" t="s">
        <v>82</v>
      </c>
      <c r="M12" s="58" t="str">
        <f t="shared" si="2"/>
        <v/>
      </c>
      <c r="O12" s="69"/>
      <c r="Q12" s="69"/>
    </row>
    <row r="13" spans="1:20" ht="16.8" x14ac:dyDescent="0.3">
      <c r="A13" s="62" t="s">
        <v>103</v>
      </c>
      <c r="B13" s="60" t="s">
        <v>113</v>
      </c>
      <c r="C13" s="61"/>
      <c r="D13" s="56">
        <v>1</v>
      </c>
      <c r="E13" s="57" t="s">
        <v>82</v>
      </c>
      <c r="F13" s="57" t="s">
        <v>82</v>
      </c>
      <c r="G13" s="57" t="s">
        <v>82</v>
      </c>
      <c r="H13" s="57" t="s">
        <v>87</v>
      </c>
      <c r="I13" s="56"/>
      <c r="J13" s="56">
        <f t="shared" si="0"/>
        <v>600</v>
      </c>
      <c r="K13" s="56">
        <f t="shared" si="1"/>
        <v>600</v>
      </c>
      <c r="L13" s="57" t="s">
        <v>82</v>
      </c>
      <c r="M13" s="58" t="str">
        <f t="shared" si="2"/>
        <v/>
      </c>
      <c r="O13" s="69"/>
      <c r="Q13" s="69"/>
    </row>
    <row r="14" spans="1:20" ht="16.8" x14ac:dyDescent="0.3">
      <c r="A14" s="62" t="s">
        <v>103</v>
      </c>
      <c r="B14" s="60" t="s">
        <v>114</v>
      </c>
      <c r="C14" s="61"/>
      <c r="D14" s="56">
        <v>1</v>
      </c>
      <c r="E14" s="57" t="s">
        <v>82</v>
      </c>
      <c r="F14" s="57" t="s">
        <v>87</v>
      </c>
      <c r="G14" s="57" t="s">
        <v>82</v>
      </c>
      <c r="H14" s="57" t="s">
        <v>82</v>
      </c>
      <c r="I14" s="56"/>
      <c r="J14" s="56">
        <f t="shared" si="0"/>
        <v>10</v>
      </c>
      <c r="K14" s="56">
        <f t="shared" ref="K14" si="8">J14+C14</f>
        <v>10</v>
      </c>
      <c r="L14" s="57" t="s">
        <v>82</v>
      </c>
      <c r="M14" s="58" t="str">
        <f t="shared" si="2"/>
        <v/>
      </c>
      <c r="O14" s="69"/>
      <c r="Q14" s="69"/>
    </row>
    <row r="15" spans="1:20" ht="16.8" x14ac:dyDescent="0.3">
      <c r="A15" s="62" t="s">
        <v>103</v>
      </c>
      <c r="B15" s="60" t="s">
        <v>107</v>
      </c>
      <c r="C15" s="61"/>
      <c r="D15" s="56">
        <v>5</v>
      </c>
      <c r="E15" s="57" t="s">
        <v>82</v>
      </c>
      <c r="F15" s="57" t="s">
        <v>87</v>
      </c>
      <c r="G15" s="57" t="s">
        <v>82</v>
      </c>
      <c r="H15" s="57" t="s">
        <v>82</v>
      </c>
      <c r="I15" s="56"/>
      <c r="J15" s="56">
        <f t="shared" si="0"/>
        <v>50</v>
      </c>
      <c r="K15" s="56">
        <f t="shared" ref="K15" si="9">J15+C15</f>
        <v>50</v>
      </c>
      <c r="L15" s="57" t="s">
        <v>82</v>
      </c>
      <c r="M15" s="58" t="str">
        <f t="shared" si="2"/>
        <v/>
      </c>
      <c r="O15" s="69"/>
      <c r="Q15" s="69"/>
    </row>
    <row r="16" spans="1:20" ht="16.8" x14ac:dyDescent="0.3">
      <c r="A16" s="62" t="s">
        <v>103</v>
      </c>
      <c r="B16" s="60" t="s">
        <v>108</v>
      </c>
      <c r="C16" s="61"/>
      <c r="D16" s="56">
        <v>1</v>
      </c>
      <c r="E16" s="57" t="s">
        <v>82</v>
      </c>
      <c r="F16" s="57" t="s">
        <v>82</v>
      </c>
      <c r="G16" s="57" t="s">
        <v>82</v>
      </c>
      <c r="H16" s="57" t="s">
        <v>82</v>
      </c>
      <c r="I16" s="56">
        <v>10</v>
      </c>
      <c r="J16" s="56">
        <f t="shared" si="0"/>
        <v>10</v>
      </c>
      <c r="K16" s="56">
        <f t="shared" ref="K16:K20" si="10">J16+C16</f>
        <v>10</v>
      </c>
      <c r="L16" s="57" t="s">
        <v>82</v>
      </c>
      <c r="M16" s="58" t="str">
        <f t="shared" si="2"/>
        <v/>
      </c>
      <c r="O16" s="69"/>
      <c r="Q16" s="69"/>
    </row>
    <row r="17" spans="1:17" ht="16.8" x14ac:dyDescent="0.3">
      <c r="A17" s="62" t="s">
        <v>103</v>
      </c>
      <c r="B17" s="60" t="s">
        <v>111</v>
      </c>
      <c r="C17" s="61"/>
      <c r="D17" s="56">
        <v>4</v>
      </c>
      <c r="E17" s="57" t="s">
        <v>82</v>
      </c>
      <c r="F17" s="57" t="s">
        <v>87</v>
      </c>
      <c r="G17" s="57" t="s">
        <v>82</v>
      </c>
      <c r="H17" s="57" t="s">
        <v>82</v>
      </c>
      <c r="I17" s="56"/>
      <c r="J17" s="56">
        <f t="shared" si="0"/>
        <v>40</v>
      </c>
      <c r="K17" s="56">
        <f t="shared" ref="K17" si="11">J17+C17</f>
        <v>40</v>
      </c>
      <c r="L17" s="57" t="s">
        <v>82</v>
      </c>
      <c r="M17" s="58" t="str">
        <f t="shared" si="2"/>
        <v/>
      </c>
      <c r="O17" s="69"/>
      <c r="Q17" s="69"/>
    </row>
    <row r="18" spans="1:17" ht="16.8" x14ac:dyDescent="0.3">
      <c r="A18" s="62" t="s">
        <v>103</v>
      </c>
      <c r="B18" s="60" t="s">
        <v>124</v>
      </c>
      <c r="C18" s="61"/>
      <c r="D18" s="56">
        <v>4</v>
      </c>
      <c r="E18" s="57" t="s">
        <v>87</v>
      </c>
      <c r="F18" s="57" t="s">
        <v>82</v>
      </c>
      <c r="G18" s="57" t="s">
        <v>82</v>
      </c>
      <c r="H18" s="57" t="s">
        <v>82</v>
      </c>
      <c r="I18" s="56"/>
      <c r="J18" s="56">
        <f t="shared" si="0"/>
        <v>4</v>
      </c>
      <c r="K18" s="56">
        <f t="shared" ref="K18" si="12">J18+C18</f>
        <v>4</v>
      </c>
      <c r="L18" s="57" t="s">
        <v>82</v>
      </c>
      <c r="M18" s="58" t="str">
        <f t="shared" si="2"/>
        <v/>
      </c>
      <c r="O18" s="69"/>
      <c r="Q18" s="69"/>
    </row>
    <row r="19" spans="1:17" ht="16.8" x14ac:dyDescent="0.3">
      <c r="A19" s="187" t="s">
        <v>116</v>
      </c>
      <c r="B19" s="60" t="s">
        <v>132</v>
      </c>
      <c r="C19" s="61"/>
      <c r="D19" s="56">
        <v>7</v>
      </c>
      <c r="E19" s="57" t="s">
        <v>87</v>
      </c>
      <c r="F19" s="57" t="s">
        <v>82</v>
      </c>
      <c r="G19" s="57" t="s">
        <v>82</v>
      </c>
      <c r="H19" s="57" t="s">
        <v>82</v>
      </c>
      <c r="I19" s="56"/>
      <c r="J19" s="56">
        <f t="shared" si="0"/>
        <v>7</v>
      </c>
      <c r="K19" s="56">
        <f t="shared" si="10"/>
        <v>7</v>
      </c>
      <c r="L19" s="57" t="s">
        <v>82</v>
      </c>
      <c r="M19" s="58" t="str">
        <f t="shared" si="2"/>
        <v/>
      </c>
      <c r="O19" s="69"/>
      <c r="Q19" s="69"/>
    </row>
    <row r="20" spans="1:17" ht="16.8" x14ac:dyDescent="0.3">
      <c r="A20" s="187" t="s">
        <v>116</v>
      </c>
      <c r="B20" s="60" t="s">
        <v>128</v>
      </c>
      <c r="C20" s="61"/>
      <c r="D20" s="56">
        <v>7</v>
      </c>
      <c r="E20" s="57" t="s">
        <v>82</v>
      </c>
      <c r="F20" s="57" t="s">
        <v>82</v>
      </c>
      <c r="G20" s="57" t="s">
        <v>87</v>
      </c>
      <c r="H20" s="57" t="s">
        <v>82</v>
      </c>
      <c r="I20" s="56"/>
      <c r="J20" s="56">
        <f t="shared" si="0"/>
        <v>700</v>
      </c>
      <c r="K20" s="56">
        <f t="shared" si="10"/>
        <v>700</v>
      </c>
      <c r="L20" s="57" t="s">
        <v>82</v>
      </c>
      <c r="M20" s="58" t="str">
        <f t="shared" si="2"/>
        <v/>
      </c>
      <c r="O20" s="69"/>
      <c r="Q20" s="69"/>
    </row>
    <row r="21" spans="1:17" ht="16.8" x14ac:dyDescent="0.3">
      <c r="A21" s="187" t="s">
        <v>116</v>
      </c>
      <c r="B21" s="60" t="s">
        <v>107</v>
      </c>
      <c r="C21" s="61"/>
      <c r="D21" s="56">
        <v>5</v>
      </c>
      <c r="E21" s="57" t="s">
        <v>82</v>
      </c>
      <c r="F21" s="57" t="s">
        <v>87</v>
      </c>
      <c r="G21" s="57" t="s">
        <v>82</v>
      </c>
      <c r="H21" s="57" t="s">
        <v>82</v>
      </c>
      <c r="I21" s="56"/>
      <c r="J21" s="56">
        <f t="shared" si="0"/>
        <v>50</v>
      </c>
      <c r="K21" s="56">
        <f t="shared" ref="K21" si="13">J21+C21</f>
        <v>50</v>
      </c>
      <c r="L21" s="57" t="s">
        <v>82</v>
      </c>
      <c r="M21" s="58" t="str">
        <f t="shared" si="2"/>
        <v/>
      </c>
      <c r="O21" s="69"/>
      <c r="Q21" s="69"/>
    </row>
    <row r="22" spans="1:17" ht="16.8" x14ac:dyDescent="0.3">
      <c r="A22" s="187" t="s">
        <v>116</v>
      </c>
      <c r="B22" s="60" t="s">
        <v>119</v>
      </c>
      <c r="C22" s="61"/>
      <c r="D22" s="56">
        <v>7</v>
      </c>
      <c r="E22" s="57" t="s">
        <v>82</v>
      </c>
      <c r="F22" s="57" t="s">
        <v>87</v>
      </c>
      <c r="G22" s="57" t="s">
        <v>82</v>
      </c>
      <c r="H22" s="57" t="s">
        <v>82</v>
      </c>
      <c r="I22" s="56"/>
      <c r="J22" s="56">
        <f t="shared" si="0"/>
        <v>70</v>
      </c>
      <c r="K22" s="56">
        <f t="shared" ref="K22:K24" si="14">J22+C22</f>
        <v>70</v>
      </c>
      <c r="L22" s="57" t="s">
        <v>82</v>
      </c>
      <c r="M22" s="58" t="str">
        <f t="shared" si="2"/>
        <v/>
      </c>
      <c r="O22" s="69"/>
      <c r="Q22" s="69"/>
    </row>
    <row r="23" spans="1:17" ht="16.8" x14ac:dyDescent="0.3">
      <c r="A23" s="187" t="s">
        <v>116</v>
      </c>
      <c r="B23" s="60" t="s">
        <v>136</v>
      </c>
      <c r="C23" s="61"/>
      <c r="D23" s="56">
        <v>7</v>
      </c>
      <c r="E23" s="57" t="s">
        <v>82</v>
      </c>
      <c r="F23" s="57" t="s">
        <v>82</v>
      </c>
      <c r="G23" s="57" t="s">
        <v>87</v>
      </c>
      <c r="H23" s="57" t="s">
        <v>82</v>
      </c>
      <c r="I23" s="56"/>
      <c r="J23" s="56">
        <f t="shared" si="0"/>
        <v>700</v>
      </c>
      <c r="K23" s="56">
        <f t="shared" ref="K23" si="15">J23+C23</f>
        <v>700</v>
      </c>
      <c r="L23" s="57" t="s">
        <v>82</v>
      </c>
      <c r="M23" s="58" t="str">
        <f t="shared" si="2"/>
        <v/>
      </c>
      <c r="O23" s="69"/>
      <c r="Q23" s="69"/>
    </row>
    <row r="24" spans="1:17" ht="16.8" x14ac:dyDescent="0.3">
      <c r="A24" s="187" t="s">
        <v>116</v>
      </c>
      <c r="B24" s="60" t="s">
        <v>120</v>
      </c>
      <c r="C24" s="61"/>
      <c r="D24" s="56">
        <v>7</v>
      </c>
      <c r="E24" s="57" t="s">
        <v>82</v>
      </c>
      <c r="F24" s="57" t="s">
        <v>82</v>
      </c>
      <c r="G24" s="57" t="s">
        <v>82</v>
      </c>
      <c r="H24" s="57" t="s">
        <v>82</v>
      </c>
      <c r="I24" s="56">
        <f>3+1</f>
        <v>4</v>
      </c>
      <c r="J24" s="56">
        <f t="shared" si="0"/>
        <v>4</v>
      </c>
      <c r="K24" s="56">
        <f t="shared" si="14"/>
        <v>4</v>
      </c>
      <c r="L24" s="57" t="s">
        <v>82</v>
      </c>
      <c r="M24" s="58" t="str">
        <f t="shared" si="2"/>
        <v/>
      </c>
      <c r="O24" s="69"/>
      <c r="Q24" s="69"/>
    </row>
    <row r="25" spans="1:17" ht="16.8" x14ac:dyDescent="0.3">
      <c r="A25" s="187" t="s">
        <v>116</v>
      </c>
      <c r="B25" s="60" t="s">
        <v>114</v>
      </c>
      <c r="C25" s="61"/>
      <c r="D25" s="56">
        <v>5</v>
      </c>
      <c r="E25" s="57" t="s">
        <v>82</v>
      </c>
      <c r="F25" s="57" t="s">
        <v>87</v>
      </c>
      <c r="G25" s="57" t="s">
        <v>82</v>
      </c>
      <c r="H25" s="57" t="s">
        <v>82</v>
      </c>
      <c r="I25" s="56"/>
      <c r="J25" s="56">
        <f t="shared" si="0"/>
        <v>50</v>
      </c>
      <c r="K25" s="56">
        <f t="shared" ref="K25:K26" si="16">J25+C25</f>
        <v>50</v>
      </c>
      <c r="L25" s="57" t="s">
        <v>82</v>
      </c>
      <c r="M25" s="58" t="str">
        <f t="shared" si="2"/>
        <v/>
      </c>
      <c r="O25" s="69"/>
      <c r="Q25" s="69"/>
    </row>
    <row r="26" spans="1:17" ht="16.8" x14ac:dyDescent="0.3">
      <c r="A26" s="197" t="s">
        <v>121</v>
      </c>
      <c r="B26" s="60" t="s">
        <v>107</v>
      </c>
      <c r="C26" s="61"/>
      <c r="D26" s="56">
        <v>5</v>
      </c>
      <c r="E26" s="57" t="s">
        <v>82</v>
      </c>
      <c r="F26" s="57" t="s">
        <v>87</v>
      </c>
      <c r="G26" s="57" t="s">
        <v>82</v>
      </c>
      <c r="H26" s="57" t="s">
        <v>82</v>
      </c>
      <c r="I26" s="56"/>
      <c r="J26" s="56">
        <f t="shared" si="0"/>
        <v>50</v>
      </c>
      <c r="K26" s="56">
        <f t="shared" si="16"/>
        <v>50</v>
      </c>
      <c r="L26" s="57" t="s">
        <v>82</v>
      </c>
      <c r="M26" s="58" t="str">
        <f t="shared" si="2"/>
        <v/>
      </c>
      <c r="O26" s="69"/>
      <c r="Q26" s="69"/>
    </row>
    <row r="27" spans="1:17" ht="16.8" x14ac:dyDescent="0.3">
      <c r="A27" s="197" t="s">
        <v>121</v>
      </c>
      <c r="B27" s="60" t="s">
        <v>105</v>
      </c>
      <c r="C27" s="61"/>
      <c r="D27" s="56">
        <v>4</v>
      </c>
      <c r="E27" s="57" t="s">
        <v>82</v>
      </c>
      <c r="F27" s="57" t="s">
        <v>87</v>
      </c>
      <c r="G27" s="57" t="s">
        <v>82</v>
      </c>
      <c r="H27" s="57" t="s">
        <v>82</v>
      </c>
      <c r="I27" s="56"/>
      <c r="J27" s="56">
        <f t="shared" si="0"/>
        <v>40</v>
      </c>
      <c r="K27" s="56">
        <f t="shared" ref="K27:K29" si="17">J27+C27</f>
        <v>40</v>
      </c>
      <c r="L27" s="57" t="s">
        <v>82</v>
      </c>
      <c r="M27" s="58" t="str">
        <f t="shared" si="2"/>
        <v/>
      </c>
      <c r="O27" s="69"/>
      <c r="Q27" s="69"/>
    </row>
    <row r="28" spans="1:17" ht="16.8" x14ac:dyDescent="0.3">
      <c r="A28" s="197" t="s">
        <v>121</v>
      </c>
      <c r="B28" s="60"/>
      <c r="C28" s="61"/>
      <c r="D28" s="56">
        <v>5</v>
      </c>
      <c r="E28" s="57" t="s">
        <v>82</v>
      </c>
      <c r="F28" s="57" t="s">
        <v>87</v>
      </c>
      <c r="G28" s="57" t="s">
        <v>82</v>
      </c>
      <c r="H28" s="57" t="s">
        <v>82</v>
      </c>
      <c r="I28" s="56"/>
      <c r="J28" s="56">
        <f t="shared" si="0"/>
        <v>50</v>
      </c>
      <c r="K28" s="56">
        <f t="shared" si="17"/>
        <v>50</v>
      </c>
      <c r="L28" s="57" t="s">
        <v>82</v>
      </c>
      <c r="M28" s="58" t="str">
        <f t="shared" si="2"/>
        <v/>
      </c>
      <c r="O28" s="69"/>
      <c r="Q28" s="69"/>
    </row>
    <row r="29" spans="1:17" ht="16.8" x14ac:dyDescent="0.3">
      <c r="A29" s="197" t="s">
        <v>121</v>
      </c>
      <c r="B29" s="60"/>
      <c r="C29" s="61"/>
      <c r="D29" s="56">
        <v>5</v>
      </c>
      <c r="E29" s="57" t="s">
        <v>82</v>
      </c>
      <c r="F29" s="57" t="s">
        <v>87</v>
      </c>
      <c r="G29" s="57" t="s">
        <v>82</v>
      </c>
      <c r="H29" s="57" t="s">
        <v>82</v>
      </c>
      <c r="I29" s="56"/>
      <c r="J29" s="56">
        <f t="shared" si="0"/>
        <v>50</v>
      </c>
      <c r="K29" s="56">
        <f t="shared" si="17"/>
        <v>50</v>
      </c>
      <c r="L29" s="57" t="s">
        <v>82</v>
      </c>
      <c r="M29" s="58" t="str">
        <f t="shared" si="2"/>
        <v/>
      </c>
      <c r="O29" s="69"/>
      <c r="Q29" s="69"/>
    </row>
    <row r="30" spans="1:17" x14ac:dyDescent="0.3">
      <c r="O30" s="43"/>
    </row>
    <row r="31" spans="1:17" ht="31.8" thickBot="1" x14ac:dyDescent="0.35">
      <c r="A31" s="217" t="s">
        <v>73</v>
      </c>
      <c r="B31" s="218" t="s">
        <v>74</v>
      </c>
      <c r="C31" s="218" t="s">
        <v>75</v>
      </c>
      <c r="D31" s="217" t="s">
        <v>76</v>
      </c>
      <c r="E31" s="217" t="s">
        <v>96</v>
      </c>
      <c r="F31" s="217" t="s">
        <v>95</v>
      </c>
      <c r="G31" s="217" t="s">
        <v>94</v>
      </c>
      <c r="H31" s="217" t="s">
        <v>93</v>
      </c>
      <c r="I31" s="217" t="s">
        <v>97</v>
      </c>
      <c r="J31" s="217" t="s">
        <v>77</v>
      </c>
      <c r="K31" s="217" t="s">
        <v>78</v>
      </c>
      <c r="L31" s="217" t="s">
        <v>79</v>
      </c>
      <c r="M31" s="217" t="s">
        <v>80</v>
      </c>
    </row>
    <row r="32" spans="1:17" ht="16.8" x14ac:dyDescent="0.3">
      <c r="A32" s="210" t="s">
        <v>208</v>
      </c>
      <c r="B32" s="211" t="s">
        <v>209</v>
      </c>
      <c r="C32" s="212">
        <v>6</v>
      </c>
      <c r="D32" s="94">
        <v>8</v>
      </c>
      <c r="E32" s="57" t="s">
        <v>82</v>
      </c>
      <c r="F32" s="213" t="s">
        <v>87</v>
      </c>
      <c r="G32" s="213" t="s">
        <v>82</v>
      </c>
      <c r="H32" s="213" t="s">
        <v>82</v>
      </c>
      <c r="I32" s="94"/>
      <c r="J32" s="94">
        <f t="shared" si="0"/>
        <v>80</v>
      </c>
      <c r="K32" s="94">
        <f t="shared" ref="K32" si="18">J32+C32</f>
        <v>86</v>
      </c>
      <c r="L32" s="213" t="s">
        <v>87</v>
      </c>
      <c r="M32" s="58" t="str">
        <f t="shared" ref="M32:M43" si="19">IF(C32="","",IF(K32&lt;=$P$1,"þ","q"))</f>
        <v>q</v>
      </c>
    </row>
    <row r="33" spans="1:13" ht="16.8" x14ac:dyDescent="0.3">
      <c r="A33" s="210"/>
      <c r="B33" s="200"/>
      <c r="C33" s="61"/>
      <c r="D33" s="56"/>
      <c r="E33" s="57" t="s">
        <v>82</v>
      </c>
      <c r="F33" s="57" t="s">
        <v>82</v>
      </c>
      <c r="G33" s="57" t="s">
        <v>82</v>
      </c>
      <c r="H33" s="57" t="s">
        <v>82</v>
      </c>
      <c r="I33" s="56"/>
      <c r="J33" s="56">
        <f t="shared" si="0"/>
        <v>0</v>
      </c>
      <c r="K33" s="56">
        <f t="shared" ref="K33" si="20">J33+C33</f>
        <v>0</v>
      </c>
      <c r="L33" s="57" t="s">
        <v>82</v>
      </c>
      <c r="M33" s="58" t="str">
        <f t="shared" si="19"/>
        <v/>
      </c>
    </row>
    <row r="34" spans="1:13" ht="16.8" x14ac:dyDescent="0.3">
      <c r="A34" s="210"/>
      <c r="B34" s="200"/>
      <c r="C34" s="61"/>
      <c r="D34" s="56"/>
      <c r="E34" s="57" t="s">
        <v>82</v>
      </c>
      <c r="F34" s="57" t="s">
        <v>82</v>
      </c>
      <c r="G34" s="57" t="s">
        <v>82</v>
      </c>
      <c r="H34" s="57" t="s">
        <v>82</v>
      </c>
      <c r="I34" s="56"/>
      <c r="J34" s="56">
        <f t="shared" si="0"/>
        <v>0</v>
      </c>
      <c r="K34" s="56">
        <f t="shared" ref="K34" si="21">J34+C34</f>
        <v>0</v>
      </c>
      <c r="L34" s="57" t="s">
        <v>82</v>
      </c>
      <c r="M34" s="58" t="str">
        <f t="shared" si="19"/>
        <v/>
      </c>
    </row>
    <row r="35" spans="1:13" ht="16.8" x14ac:dyDescent="0.3">
      <c r="A35" s="209"/>
      <c r="C35" s="61"/>
      <c r="D35" s="56"/>
      <c r="E35" s="57" t="s">
        <v>82</v>
      </c>
      <c r="F35" s="57" t="s">
        <v>82</v>
      </c>
      <c r="G35" s="57" t="s">
        <v>82</v>
      </c>
      <c r="H35" s="57" t="s">
        <v>82</v>
      </c>
      <c r="I35" s="56"/>
      <c r="J35" s="56">
        <f t="shared" si="0"/>
        <v>0</v>
      </c>
      <c r="K35" s="56">
        <f t="shared" ref="K35" si="22">J35+C35</f>
        <v>0</v>
      </c>
      <c r="L35" s="213" t="s">
        <v>82</v>
      </c>
      <c r="M35" s="58" t="str">
        <f t="shared" si="19"/>
        <v/>
      </c>
    </row>
    <row r="36" spans="1:13" ht="16.8" x14ac:dyDescent="0.3">
      <c r="A36" s="209"/>
      <c r="B36" s="200"/>
      <c r="C36" s="61"/>
      <c r="D36" s="56"/>
      <c r="E36" s="57" t="s">
        <v>82</v>
      </c>
      <c r="F36" s="57" t="s">
        <v>82</v>
      </c>
      <c r="G36" s="57" t="s">
        <v>82</v>
      </c>
      <c r="H36" s="57" t="s">
        <v>82</v>
      </c>
      <c r="I36" s="56"/>
      <c r="J36" s="56">
        <f t="shared" si="0"/>
        <v>0</v>
      </c>
      <c r="K36" s="56">
        <f t="shared" ref="K36" si="23">J36+C36</f>
        <v>0</v>
      </c>
      <c r="L36" s="213" t="s">
        <v>82</v>
      </c>
      <c r="M36" s="58" t="str">
        <f t="shared" si="19"/>
        <v/>
      </c>
    </row>
    <row r="37" spans="1:13" ht="16.8" x14ac:dyDescent="0.3">
      <c r="A37" s="209"/>
      <c r="B37" s="200"/>
      <c r="C37" s="61"/>
      <c r="D37" s="56"/>
      <c r="E37" s="57" t="s">
        <v>82</v>
      </c>
      <c r="F37" s="57" t="s">
        <v>82</v>
      </c>
      <c r="G37" s="57" t="s">
        <v>82</v>
      </c>
      <c r="H37" s="57" t="s">
        <v>82</v>
      </c>
      <c r="I37" s="56"/>
      <c r="J37" s="56">
        <f t="shared" si="0"/>
        <v>0</v>
      </c>
      <c r="K37" s="56">
        <f t="shared" ref="K37" si="24">J37+C37</f>
        <v>0</v>
      </c>
      <c r="L37" s="57" t="s">
        <v>82</v>
      </c>
      <c r="M37" s="58" t="str">
        <f t="shared" si="19"/>
        <v/>
      </c>
    </row>
    <row r="38" spans="1:13" ht="16.8" x14ac:dyDescent="0.3">
      <c r="A38" s="209"/>
      <c r="B38" s="200"/>
      <c r="C38" s="61"/>
      <c r="D38" s="56"/>
      <c r="E38" s="57" t="s">
        <v>82</v>
      </c>
      <c r="F38" s="57" t="s">
        <v>82</v>
      </c>
      <c r="G38" s="57" t="s">
        <v>82</v>
      </c>
      <c r="H38" s="57" t="s">
        <v>82</v>
      </c>
      <c r="I38" s="56"/>
      <c r="J38" s="56">
        <f t="shared" si="0"/>
        <v>0</v>
      </c>
      <c r="K38" s="56">
        <f t="shared" ref="K38:K39" si="25">J38+C38</f>
        <v>0</v>
      </c>
      <c r="L38" s="57" t="s">
        <v>82</v>
      </c>
      <c r="M38" s="58" t="str">
        <f t="shared" si="19"/>
        <v/>
      </c>
    </row>
    <row r="39" spans="1:13" ht="16.8" x14ac:dyDescent="0.3">
      <c r="A39" s="201"/>
      <c r="B39" s="200"/>
      <c r="C39" s="61"/>
      <c r="D39" s="56"/>
      <c r="E39" s="57" t="s">
        <v>82</v>
      </c>
      <c r="F39" s="57" t="s">
        <v>82</v>
      </c>
      <c r="G39" s="57" t="s">
        <v>82</v>
      </c>
      <c r="H39" s="57" t="s">
        <v>82</v>
      </c>
      <c r="I39" s="56"/>
      <c r="J39" s="56">
        <f t="shared" si="0"/>
        <v>0</v>
      </c>
      <c r="K39" s="56">
        <f t="shared" si="25"/>
        <v>0</v>
      </c>
      <c r="L39" s="213" t="s">
        <v>82</v>
      </c>
      <c r="M39" s="58" t="str">
        <f t="shared" si="19"/>
        <v/>
      </c>
    </row>
    <row r="40" spans="1:13" ht="16.8" x14ac:dyDescent="0.3">
      <c r="A40" s="201"/>
      <c r="B40" s="200"/>
      <c r="C40" s="61"/>
      <c r="D40" s="56"/>
      <c r="E40" s="57" t="s">
        <v>82</v>
      </c>
      <c r="F40" s="57" t="s">
        <v>82</v>
      </c>
      <c r="G40" s="57" t="s">
        <v>82</v>
      </c>
      <c r="H40" s="57" t="s">
        <v>82</v>
      </c>
      <c r="I40" s="56"/>
      <c r="J40" s="56">
        <f t="shared" si="0"/>
        <v>0</v>
      </c>
      <c r="K40" s="56">
        <f t="shared" ref="K40" si="26">J40+C40</f>
        <v>0</v>
      </c>
      <c r="L40" s="57" t="s">
        <v>82</v>
      </c>
      <c r="M40" s="58" t="str">
        <f t="shared" si="19"/>
        <v/>
      </c>
    </row>
    <row r="41" spans="1:13" ht="16.8" x14ac:dyDescent="0.3">
      <c r="A41" s="202"/>
      <c r="B41" s="200"/>
      <c r="C41" s="61"/>
      <c r="D41" s="56"/>
      <c r="E41" s="57" t="s">
        <v>82</v>
      </c>
      <c r="F41" s="57" t="s">
        <v>82</v>
      </c>
      <c r="G41" s="57" t="s">
        <v>82</v>
      </c>
      <c r="H41" s="57" t="s">
        <v>82</v>
      </c>
      <c r="I41" s="56"/>
      <c r="J41" s="56">
        <f t="shared" si="0"/>
        <v>0</v>
      </c>
      <c r="K41" s="56">
        <f t="shared" ref="K41" si="27">J41+C41</f>
        <v>0</v>
      </c>
      <c r="L41" s="57" t="s">
        <v>82</v>
      </c>
      <c r="M41" s="58" t="str">
        <f t="shared" si="19"/>
        <v/>
      </c>
    </row>
    <row r="42" spans="1:13" ht="16.8" x14ac:dyDescent="0.3">
      <c r="A42" s="202"/>
      <c r="B42" s="200"/>
      <c r="C42" s="61"/>
      <c r="D42" s="56"/>
      <c r="E42" s="57" t="s">
        <v>82</v>
      </c>
      <c r="F42" s="57" t="s">
        <v>82</v>
      </c>
      <c r="G42" s="57" t="s">
        <v>82</v>
      </c>
      <c r="H42" s="57" t="s">
        <v>82</v>
      </c>
      <c r="I42" s="56"/>
      <c r="J42" s="56">
        <f t="shared" si="0"/>
        <v>0</v>
      </c>
      <c r="K42" s="56">
        <f t="shared" ref="K42" si="28">J42+C42</f>
        <v>0</v>
      </c>
      <c r="L42" s="57" t="s">
        <v>82</v>
      </c>
      <c r="M42" s="58" t="str">
        <f t="shared" si="19"/>
        <v/>
      </c>
    </row>
    <row r="43" spans="1:13" ht="16.8" x14ac:dyDescent="0.3">
      <c r="A43" s="202"/>
      <c r="B43" s="200"/>
      <c r="C43" s="61"/>
      <c r="D43" s="56"/>
      <c r="E43" s="57" t="s">
        <v>82</v>
      </c>
      <c r="F43" s="57" t="s">
        <v>82</v>
      </c>
      <c r="G43" s="57" t="s">
        <v>82</v>
      </c>
      <c r="H43" s="57" t="s">
        <v>82</v>
      </c>
      <c r="I43" s="56"/>
      <c r="J43" s="56">
        <f t="shared" si="0"/>
        <v>0</v>
      </c>
      <c r="K43" s="56">
        <f t="shared" ref="K43" si="29">J43+C43</f>
        <v>0</v>
      </c>
      <c r="L43" s="57" t="s">
        <v>82</v>
      </c>
      <c r="M43" s="58" t="str">
        <f t="shared" si="19"/>
        <v/>
      </c>
    </row>
  </sheetData>
  <sortState xmlns:xlrd2="http://schemas.microsoft.com/office/spreadsheetml/2017/richdata2" ref="A2:M30">
    <sortCondition ref="A2:A30"/>
    <sortCondition ref="C2:C30"/>
  </sortState>
  <conditionalFormatting sqref="M2 G6:H6 M6 M8 G8:H8">
    <cfRule type="cellIs" dxfId="531" priority="1096" stopIfTrue="1" operator="equal">
      <formula>"þ"</formula>
    </cfRule>
  </conditionalFormatting>
  <conditionalFormatting sqref="K2 K6 K8">
    <cfRule type="cellIs" dxfId="530" priority="1095" operator="lessThan">
      <formula>$P$1</formula>
    </cfRule>
  </conditionalFormatting>
  <conditionalFormatting sqref="L30:M30">
    <cfRule type="cellIs" dxfId="529" priority="1094" stopIfTrue="1" operator="equal">
      <formula>"þ"</formula>
    </cfRule>
  </conditionalFormatting>
  <conditionalFormatting sqref="E2 H2">
    <cfRule type="cellIs" dxfId="528" priority="1042" stopIfTrue="1" operator="equal">
      <formula>"þ"</formula>
    </cfRule>
  </conditionalFormatting>
  <conditionalFormatting sqref="G2">
    <cfRule type="cellIs" dxfId="527" priority="1011" stopIfTrue="1" operator="equal">
      <formula>"þ"</formula>
    </cfRule>
  </conditionalFormatting>
  <conditionalFormatting sqref="E6:F6 E8">
    <cfRule type="cellIs" dxfId="526" priority="996" stopIfTrue="1" operator="equal">
      <formula>"þ"</formula>
    </cfRule>
  </conditionalFormatting>
  <conditionalFormatting sqref="E6:F6 E8">
    <cfRule type="cellIs" dxfId="525" priority="995" stopIfTrue="1" operator="equal">
      <formula>"þ"</formula>
    </cfRule>
  </conditionalFormatting>
  <conditionalFormatting sqref="M13">
    <cfRule type="cellIs" dxfId="524" priority="977" stopIfTrue="1" operator="equal">
      <formula>"þ"</formula>
    </cfRule>
  </conditionalFormatting>
  <conditionalFormatting sqref="M13">
    <cfRule type="cellIs" dxfId="523" priority="976" stopIfTrue="1" operator="equal">
      <formula>"þ"</formula>
    </cfRule>
  </conditionalFormatting>
  <conditionalFormatting sqref="K13">
    <cfRule type="cellIs" dxfId="522" priority="975" operator="lessThan">
      <formula>$P$1</formula>
    </cfRule>
  </conditionalFormatting>
  <conditionalFormatting sqref="E13">
    <cfRule type="cellIs" dxfId="521" priority="974" stopIfTrue="1" operator="equal">
      <formula>"þ"</formula>
    </cfRule>
  </conditionalFormatting>
  <conditionalFormatting sqref="E13">
    <cfRule type="cellIs" dxfId="520" priority="973" stopIfTrue="1" operator="equal">
      <formula>"þ"</formula>
    </cfRule>
  </conditionalFormatting>
  <conditionalFormatting sqref="G13">
    <cfRule type="cellIs" dxfId="519" priority="972" stopIfTrue="1" operator="equal">
      <formula>"þ"</formula>
    </cfRule>
  </conditionalFormatting>
  <conditionalFormatting sqref="G13">
    <cfRule type="cellIs" dxfId="518" priority="971" stopIfTrue="1" operator="equal">
      <formula>"þ"</formula>
    </cfRule>
  </conditionalFormatting>
  <conditionalFormatting sqref="H3">
    <cfRule type="cellIs" dxfId="517" priority="905" stopIfTrue="1" operator="equal">
      <formula>"þ"</formula>
    </cfRule>
  </conditionalFormatting>
  <conditionalFormatting sqref="H3">
    <cfRule type="cellIs" dxfId="516" priority="904" stopIfTrue="1" operator="equal">
      <formula>"þ"</formula>
    </cfRule>
  </conditionalFormatting>
  <conditionalFormatting sqref="M3">
    <cfRule type="cellIs" dxfId="515" priority="909" stopIfTrue="1" operator="equal">
      <formula>"þ"</formula>
    </cfRule>
  </conditionalFormatting>
  <conditionalFormatting sqref="K3">
    <cfRule type="cellIs" dxfId="514" priority="908" operator="lessThan">
      <formula>$P$1</formula>
    </cfRule>
  </conditionalFormatting>
  <conditionalFormatting sqref="G3">
    <cfRule type="cellIs" dxfId="513" priority="902" stopIfTrue="1" operator="equal">
      <formula>"þ"</formula>
    </cfRule>
  </conditionalFormatting>
  <conditionalFormatting sqref="G3">
    <cfRule type="cellIs" dxfId="512" priority="879" stopIfTrue="1" operator="equal">
      <formula>"þ"</formula>
    </cfRule>
  </conditionalFormatting>
  <conditionalFormatting sqref="F2">
    <cfRule type="cellIs" dxfId="511" priority="713" stopIfTrue="1" operator="equal">
      <formula>"þ"</formula>
    </cfRule>
  </conditionalFormatting>
  <conditionalFormatting sqref="F2">
    <cfRule type="cellIs" dxfId="510" priority="712" stopIfTrue="1" operator="equal">
      <formula>"þ"</formula>
    </cfRule>
  </conditionalFormatting>
  <conditionalFormatting sqref="E3">
    <cfRule type="cellIs" dxfId="509" priority="709" stopIfTrue="1" operator="equal">
      <formula>"þ"</formula>
    </cfRule>
  </conditionalFormatting>
  <conditionalFormatting sqref="E3">
    <cfRule type="cellIs" dxfId="508" priority="708" stopIfTrue="1" operator="equal">
      <formula>"þ"</formula>
    </cfRule>
  </conditionalFormatting>
  <conditionalFormatting sqref="F3">
    <cfRule type="cellIs" dxfId="507" priority="707" stopIfTrue="1" operator="equal">
      <formula>"þ"</formula>
    </cfRule>
  </conditionalFormatting>
  <conditionalFormatting sqref="F3">
    <cfRule type="cellIs" dxfId="506" priority="706" stopIfTrue="1" operator="equal">
      <formula>"þ"</formula>
    </cfRule>
  </conditionalFormatting>
  <conditionalFormatting sqref="L2 L14">
    <cfRule type="cellIs" dxfId="505" priority="704" stopIfTrue="1" operator="equal">
      <formula>"þ"</formula>
    </cfRule>
  </conditionalFormatting>
  <conditionalFormatting sqref="H32">
    <cfRule type="cellIs" dxfId="504" priority="692" stopIfTrue="1" operator="equal">
      <formula>"þ"</formula>
    </cfRule>
  </conditionalFormatting>
  <conditionalFormatting sqref="K32">
    <cfRule type="cellIs" dxfId="503" priority="693" operator="lessThan">
      <formula>$P$1</formula>
    </cfRule>
  </conditionalFormatting>
  <conditionalFormatting sqref="H32">
    <cfRule type="cellIs" dxfId="502" priority="691" stopIfTrue="1" operator="equal">
      <formula>"þ"</formula>
    </cfRule>
  </conditionalFormatting>
  <conditionalFormatting sqref="G32">
    <cfRule type="cellIs" dxfId="501" priority="690" stopIfTrue="1" operator="equal">
      <formula>"þ"</formula>
    </cfRule>
  </conditionalFormatting>
  <conditionalFormatting sqref="G32">
    <cfRule type="cellIs" dxfId="500" priority="689" stopIfTrue="1" operator="equal">
      <formula>"þ"</formula>
    </cfRule>
  </conditionalFormatting>
  <conditionalFormatting sqref="L32">
    <cfRule type="cellIs" dxfId="499" priority="688" stopIfTrue="1" operator="equal">
      <formula>"þ"</formula>
    </cfRule>
  </conditionalFormatting>
  <conditionalFormatting sqref="M16">
    <cfRule type="cellIs" dxfId="498" priority="625" stopIfTrue="1" operator="equal">
      <formula>"þ"</formula>
    </cfRule>
  </conditionalFormatting>
  <conditionalFormatting sqref="M16">
    <cfRule type="cellIs" dxfId="497" priority="624" stopIfTrue="1" operator="equal">
      <formula>"þ"</formula>
    </cfRule>
  </conditionalFormatting>
  <conditionalFormatting sqref="E16 H16">
    <cfRule type="cellIs" dxfId="496" priority="622" stopIfTrue="1" operator="equal">
      <formula>"þ"</formula>
    </cfRule>
  </conditionalFormatting>
  <conditionalFormatting sqref="E16 H16">
    <cfRule type="cellIs" dxfId="495" priority="621" stopIfTrue="1" operator="equal">
      <formula>"þ"</formula>
    </cfRule>
  </conditionalFormatting>
  <conditionalFormatting sqref="F16">
    <cfRule type="cellIs" dxfId="494" priority="618" stopIfTrue="1" operator="equal">
      <formula>"þ"</formula>
    </cfRule>
  </conditionalFormatting>
  <conditionalFormatting sqref="L2">
    <cfRule type="cellIs" dxfId="493" priority="627" stopIfTrue="1" operator="equal">
      <formula>"þ"</formula>
    </cfRule>
  </conditionalFormatting>
  <conditionalFormatting sqref="K16">
    <cfRule type="cellIs" dxfId="492" priority="623" operator="lessThan">
      <formula>$P$1</formula>
    </cfRule>
  </conditionalFormatting>
  <conditionalFormatting sqref="G16">
    <cfRule type="cellIs" dxfId="491" priority="620" stopIfTrue="1" operator="equal">
      <formula>"þ"</formula>
    </cfRule>
  </conditionalFormatting>
  <conditionalFormatting sqref="G16">
    <cfRule type="cellIs" dxfId="490" priority="619" stopIfTrue="1" operator="equal">
      <formula>"þ"</formula>
    </cfRule>
  </conditionalFormatting>
  <conditionalFormatting sqref="F16">
    <cfRule type="cellIs" dxfId="489" priority="617" stopIfTrue="1" operator="equal">
      <formula>"þ"</formula>
    </cfRule>
  </conditionalFormatting>
  <conditionalFormatting sqref="L16">
    <cfRule type="cellIs" dxfId="488" priority="616" stopIfTrue="1" operator="equal">
      <formula>"þ"</formula>
    </cfRule>
  </conditionalFormatting>
  <conditionalFormatting sqref="M14">
    <cfRule type="cellIs" dxfId="487" priority="613" stopIfTrue="1" operator="equal">
      <formula>"þ"</formula>
    </cfRule>
  </conditionalFormatting>
  <conditionalFormatting sqref="M14">
    <cfRule type="cellIs" dxfId="486" priority="612" stopIfTrue="1" operator="equal">
      <formula>"þ"</formula>
    </cfRule>
  </conditionalFormatting>
  <conditionalFormatting sqref="K14">
    <cfRule type="cellIs" dxfId="485" priority="611" operator="lessThan">
      <formula>$P$1</formula>
    </cfRule>
  </conditionalFormatting>
  <conditionalFormatting sqref="H14 E14">
    <cfRule type="cellIs" dxfId="484" priority="610" stopIfTrue="1" operator="equal">
      <formula>"þ"</formula>
    </cfRule>
  </conditionalFormatting>
  <conditionalFormatting sqref="H14 E14">
    <cfRule type="cellIs" dxfId="483" priority="609" stopIfTrue="1" operator="equal">
      <formula>"þ"</formula>
    </cfRule>
  </conditionalFormatting>
  <conditionalFormatting sqref="G14">
    <cfRule type="cellIs" dxfId="482" priority="608" stopIfTrue="1" operator="equal">
      <formula>"þ"</formula>
    </cfRule>
  </conditionalFormatting>
  <conditionalFormatting sqref="G14">
    <cfRule type="cellIs" dxfId="481" priority="607" stopIfTrue="1" operator="equal">
      <formula>"þ"</formula>
    </cfRule>
  </conditionalFormatting>
  <conditionalFormatting sqref="F13">
    <cfRule type="cellIs" dxfId="480" priority="597" stopIfTrue="1" operator="equal">
      <formula>"þ"</formula>
    </cfRule>
  </conditionalFormatting>
  <conditionalFormatting sqref="F13">
    <cfRule type="cellIs" dxfId="479" priority="596" stopIfTrue="1" operator="equal">
      <formula>"þ"</formula>
    </cfRule>
  </conditionalFormatting>
  <conditionalFormatting sqref="H13">
    <cfRule type="cellIs" dxfId="478" priority="594" stopIfTrue="1" operator="equal">
      <formula>"þ"</formula>
    </cfRule>
  </conditionalFormatting>
  <conditionalFormatting sqref="H13">
    <cfRule type="cellIs" dxfId="477" priority="595" stopIfTrue="1" operator="equal">
      <formula>"þ"</formula>
    </cfRule>
  </conditionalFormatting>
  <conditionalFormatting sqref="F14">
    <cfRule type="cellIs" dxfId="476" priority="593" stopIfTrue="1" operator="equal">
      <formula>"þ"</formula>
    </cfRule>
  </conditionalFormatting>
  <conditionalFormatting sqref="F14">
    <cfRule type="cellIs" dxfId="475" priority="592" stopIfTrue="1" operator="equal">
      <formula>"þ"</formula>
    </cfRule>
  </conditionalFormatting>
  <conditionalFormatting sqref="H35">
    <cfRule type="cellIs" dxfId="474" priority="541" stopIfTrue="1" operator="equal">
      <formula>"þ"</formula>
    </cfRule>
  </conditionalFormatting>
  <conditionalFormatting sqref="K35">
    <cfRule type="cellIs" dxfId="473" priority="542" operator="lessThan">
      <formula>$P$1</formula>
    </cfRule>
  </conditionalFormatting>
  <conditionalFormatting sqref="H35">
    <cfRule type="cellIs" dxfId="472" priority="540" stopIfTrue="1" operator="equal">
      <formula>"þ"</formula>
    </cfRule>
  </conditionalFormatting>
  <conditionalFormatting sqref="G35">
    <cfRule type="cellIs" dxfId="471" priority="539" stopIfTrue="1" operator="equal">
      <formula>"þ"</formula>
    </cfRule>
  </conditionalFormatting>
  <conditionalFormatting sqref="G35">
    <cfRule type="cellIs" dxfId="470" priority="538" stopIfTrue="1" operator="equal">
      <formula>"þ"</formula>
    </cfRule>
  </conditionalFormatting>
  <conditionalFormatting sqref="E35">
    <cfRule type="cellIs" dxfId="469" priority="537" stopIfTrue="1" operator="equal">
      <formula>"þ"</formula>
    </cfRule>
  </conditionalFormatting>
  <conditionalFormatting sqref="E35">
    <cfRule type="cellIs" dxfId="468" priority="536" stopIfTrue="1" operator="equal">
      <formula>"þ"</formula>
    </cfRule>
  </conditionalFormatting>
  <conditionalFormatting sqref="F35">
    <cfRule type="cellIs" dxfId="467" priority="535" stopIfTrue="1" operator="equal">
      <formula>"þ"</formula>
    </cfRule>
  </conditionalFormatting>
  <conditionalFormatting sqref="F35">
    <cfRule type="cellIs" dxfId="466" priority="534" stopIfTrue="1" operator="equal">
      <formula>"þ"</formula>
    </cfRule>
  </conditionalFormatting>
  <conditionalFormatting sqref="F35">
    <cfRule type="cellIs" dxfId="465" priority="533" stopIfTrue="1" operator="equal">
      <formula>"þ"</formula>
    </cfRule>
  </conditionalFormatting>
  <conditionalFormatting sqref="F35">
    <cfRule type="cellIs" dxfId="464" priority="532" stopIfTrue="1" operator="equal">
      <formula>"þ"</formula>
    </cfRule>
  </conditionalFormatting>
  <conditionalFormatting sqref="H36">
    <cfRule type="cellIs" dxfId="463" priority="526" stopIfTrue="1" operator="equal">
      <formula>"þ"</formula>
    </cfRule>
  </conditionalFormatting>
  <conditionalFormatting sqref="K36">
    <cfRule type="cellIs" dxfId="462" priority="527" operator="lessThan">
      <formula>$P$1</formula>
    </cfRule>
  </conditionalFormatting>
  <conditionalFormatting sqref="H36">
    <cfRule type="cellIs" dxfId="461" priority="525" stopIfTrue="1" operator="equal">
      <formula>"þ"</formula>
    </cfRule>
  </conditionalFormatting>
  <conditionalFormatting sqref="G36">
    <cfRule type="cellIs" dxfId="460" priority="524" stopIfTrue="1" operator="equal">
      <formula>"þ"</formula>
    </cfRule>
  </conditionalFormatting>
  <conditionalFormatting sqref="G36">
    <cfRule type="cellIs" dxfId="459" priority="523" stopIfTrue="1" operator="equal">
      <formula>"þ"</formula>
    </cfRule>
  </conditionalFormatting>
  <conditionalFormatting sqref="L14">
    <cfRule type="cellIs" dxfId="458" priority="509" stopIfTrue="1" operator="equal">
      <formula>"þ"</formula>
    </cfRule>
  </conditionalFormatting>
  <conditionalFormatting sqref="G5:H5 M5">
    <cfRule type="cellIs" dxfId="457" priority="508" stopIfTrue="1" operator="equal">
      <formula>"þ"</formula>
    </cfRule>
  </conditionalFormatting>
  <conditionalFormatting sqref="K5">
    <cfRule type="cellIs" dxfId="456" priority="507" operator="lessThan">
      <formula>$P$1</formula>
    </cfRule>
  </conditionalFormatting>
  <conditionalFormatting sqref="E5:F5">
    <cfRule type="cellIs" dxfId="455" priority="506" stopIfTrue="1" operator="equal">
      <formula>"þ"</formula>
    </cfRule>
  </conditionalFormatting>
  <conditionalFormatting sqref="E5:F5">
    <cfRule type="cellIs" dxfId="454" priority="505" stopIfTrue="1" operator="equal">
      <formula>"þ"</formula>
    </cfRule>
  </conditionalFormatting>
  <conditionalFormatting sqref="E36">
    <cfRule type="cellIs" dxfId="453" priority="492" stopIfTrue="1" operator="equal">
      <formula>"þ"</formula>
    </cfRule>
  </conditionalFormatting>
  <conditionalFormatting sqref="E36">
    <cfRule type="cellIs" dxfId="452" priority="491" stopIfTrue="1" operator="equal">
      <formula>"þ"</formula>
    </cfRule>
  </conditionalFormatting>
  <conditionalFormatting sqref="L13">
    <cfRule type="cellIs" dxfId="451" priority="471" stopIfTrue="1" operator="equal">
      <formula>"þ"</formula>
    </cfRule>
  </conditionalFormatting>
  <conditionalFormatting sqref="L13">
    <cfRule type="cellIs" dxfId="450" priority="470" stopIfTrue="1" operator="equal">
      <formula>"þ"</formula>
    </cfRule>
  </conditionalFormatting>
  <conditionalFormatting sqref="M9 G9:H9">
    <cfRule type="cellIs" dxfId="449" priority="469" stopIfTrue="1" operator="equal">
      <formula>"þ"</formula>
    </cfRule>
  </conditionalFormatting>
  <conditionalFormatting sqref="K9">
    <cfRule type="cellIs" dxfId="448" priority="468" operator="lessThan">
      <formula>$P$1</formula>
    </cfRule>
  </conditionalFormatting>
  <conditionalFormatting sqref="E9">
    <cfRule type="cellIs" dxfId="447" priority="467" stopIfTrue="1" operator="equal">
      <formula>"þ"</formula>
    </cfRule>
  </conditionalFormatting>
  <conditionalFormatting sqref="E9">
    <cfRule type="cellIs" dxfId="446" priority="466" stopIfTrue="1" operator="equal">
      <formula>"þ"</formula>
    </cfRule>
  </conditionalFormatting>
  <conditionalFormatting sqref="F9">
    <cfRule type="cellIs" dxfId="445" priority="462" stopIfTrue="1" operator="equal">
      <formula>"þ"</formula>
    </cfRule>
  </conditionalFormatting>
  <conditionalFormatting sqref="F9">
    <cfRule type="cellIs" dxfId="444" priority="461" stopIfTrue="1" operator="equal">
      <formula>"þ"</formula>
    </cfRule>
  </conditionalFormatting>
  <conditionalFormatting sqref="M22 M24">
    <cfRule type="cellIs" dxfId="443" priority="452" stopIfTrue="1" operator="equal">
      <formula>"þ"</formula>
    </cfRule>
  </conditionalFormatting>
  <conditionalFormatting sqref="M22 M24">
    <cfRule type="cellIs" dxfId="442" priority="451" stopIfTrue="1" operator="equal">
      <formula>"þ"</formula>
    </cfRule>
  </conditionalFormatting>
  <conditionalFormatting sqref="E22 H22 H24 E24">
    <cfRule type="cellIs" dxfId="441" priority="449" stopIfTrue="1" operator="equal">
      <formula>"þ"</formula>
    </cfRule>
  </conditionalFormatting>
  <conditionalFormatting sqref="E22 H22 H24 E24">
    <cfRule type="cellIs" dxfId="440" priority="448" stopIfTrue="1" operator="equal">
      <formula>"þ"</formula>
    </cfRule>
  </conditionalFormatting>
  <conditionalFormatting sqref="F24">
    <cfRule type="cellIs" dxfId="439" priority="445" stopIfTrue="1" operator="equal">
      <formula>"þ"</formula>
    </cfRule>
  </conditionalFormatting>
  <conditionalFormatting sqref="K22 K24">
    <cfRule type="cellIs" dxfId="438" priority="450" operator="lessThan">
      <formula>$P$1</formula>
    </cfRule>
  </conditionalFormatting>
  <conditionalFormatting sqref="G22 G24">
    <cfRule type="cellIs" dxfId="437" priority="447" stopIfTrue="1" operator="equal">
      <formula>"þ"</formula>
    </cfRule>
  </conditionalFormatting>
  <conditionalFormatting sqref="G22 G24">
    <cfRule type="cellIs" dxfId="436" priority="446" stopIfTrue="1" operator="equal">
      <formula>"þ"</formula>
    </cfRule>
  </conditionalFormatting>
  <conditionalFormatting sqref="F24">
    <cfRule type="cellIs" dxfId="435" priority="444" stopIfTrue="1" operator="equal">
      <formula>"þ"</formula>
    </cfRule>
  </conditionalFormatting>
  <conditionalFormatting sqref="P1">
    <cfRule type="cellIs" dxfId="434" priority="442" operator="equal">
      <formula>0</formula>
    </cfRule>
  </conditionalFormatting>
  <conditionalFormatting sqref="T1">
    <cfRule type="cellIs" dxfId="433" priority="440" operator="equal">
      <formula>0</formula>
    </cfRule>
  </conditionalFormatting>
  <conditionalFormatting sqref="R1">
    <cfRule type="cellIs" dxfId="432" priority="441" operator="equal">
      <formula>0</formula>
    </cfRule>
  </conditionalFormatting>
  <conditionalFormatting sqref="H11">
    <cfRule type="cellIs" dxfId="431" priority="437" stopIfTrue="1" operator="equal">
      <formula>"þ"</formula>
    </cfRule>
  </conditionalFormatting>
  <conditionalFormatting sqref="H11">
    <cfRule type="cellIs" dxfId="430" priority="436" stopIfTrue="1" operator="equal">
      <formula>"þ"</formula>
    </cfRule>
  </conditionalFormatting>
  <conditionalFormatting sqref="M11">
    <cfRule type="cellIs" dxfId="429" priority="439" stopIfTrue="1" operator="equal">
      <formula>"þ"</formula>
    </cfRule>
  </conditionalFormatting>
  <conditionalFormatting sqref="K11">
    <cfRule type="cellIs" dxfId="428" priority="438" operator="lessThan">
      <formula>$P$1</formula>
    </cfRule>
  </conditionalFormatting>
  <conditionalFormatting sqref="G11">
    <cfRule type="cellIs" dxfId="427" priority="435" stopIfTrue="1" operator="equal">
      <formula>"þ"</formula>
    </cfRule>
  </conditionalFormatting>
  <conditionalFormatting sqref="G11">
    <cfRule type="cellIs" dxfId="426" priority="434" stopIfTrue="1" operator="equal">
      <formula>"þ"</formula>
    </cfRule>
  </conditionalFormatting>
  <conditionalFormatting sqref="E11">
    <cfRule type="cellIs" dxfId="425" priority="433" stopIfTrue="1" operator="equal">
      <formula>"þ"</formula>
    </cfRule>
  </conditionalFormatting>
  <conditionalFormatting sqref="E11">
    <cfRule type="cellIs" dxfId="424" priority="432" stopIfTrue="1" operator="equal">
      <formula>"þ"</formula>
    </cfRule>
  </conditionalFormatting>
  <conditionalFormatting sqref="H19">
    <cfRule type="cellIs" dxfId="423" priority="425" stopIfTrue="1" operator="equal">
      <formula>"þ"</formula>
    </cfRule>
  </conditionalFormatting>
  <conditionalFormatting sqref="H19">
    <cfRule type="cellIs" dxfId="422" priority="424" stopIfTrue="1" operator="equal">
      <formula>"þ"</formula>
    </cfRule>
  </conditionalFormatting>
  <conditionalFormatting sqref="M19">
    <cfRule type="cellIs" dxfId="421" priority="427" stopIfTrue="1" operator="equal">
      <formula>"þ"</formula>
    </cfRule>
  </conditionalFormatting>
  <conditionalFormatting sqref="K19">
    <cfRule type="cellIs" dxfId="420" priority="426" operator="lessThan">
      <formula>$P$1</formula>
    </cfRule>
  </conditionalFormatting>
  <conditionalFormatting sqref="G19">
    <cfRule type="cellIs" dxfId="419" priority="423" stopIfTrue="1" operator="equal">
      <formula>"þ"</formula>
    </cfRule>
  </conditionalFormatting>
  <conditionalFormatting sqref="G19">
    <cfRule type="cellIs" dxfId="418" priority="422" stopIfTrue="1" operator="equal">
      <formula>"þ"</formula>
    </cfRule>
  </conditionalFormatting>
  <conditionalFormatting sqref="E19">
    <cfRule type="cellIs" dxfId="417" priority="421" stopIfTrue="1" operator="equal">
      <formula>"þ"</formula>
    </cfRule>
  </conditionalFormatting>
  <conditionalFormatting sqref="E19">
    <cfRule type="cellIs" dxfId="416" priority="420" stopIfTrue="1" operator="equal">
      <formula>"þ"</formula>
    </cfRule>
  </conditionalFormatting>
  <conditionalFormatting sqref="F19">
    <cfRule type="cellIs" dxfId="415" priority="419" stopIfTrue="1" operator="equal">
      <formula>"þ"</formula>
    </cfRule>
  </conditionalFormatting>
  <conditionalFormatting sqref="F19">
    <cfRule type="cellIs" dxfId="414" priority="418" stopIfTrue="1" operator="equal">
      <formula>"þ"</formula>
    </cfRule>
  </conditionalFormatting>
  <conditionalFormatting sqref="M10 H10">
    <cfRule type="cellIs" dxfId="413" priority="413" stopIfTrue="1" operator="equal">
      <formula>"þ"</formula>
    </cfRule>
  </conditionalFormatting>
  <conditionalFormatting sqref="K10">
    <cfRule type="cellIs" dxfId="412" priority="412" operator="lessThan">
      <formula>$P$1</formula>
    </cfRule>
  </conditionalFormatting>
  <conditionalFormatting sqref="E10">
    <cfRule type="cellIs" dxfId="411" priority="411" stopIfTrue="1" operator="equal">
      <formula>"þ"</formula>
    </cfRule>
  </conditionalFormatting>
  <conditionalFormatting sqref="E10">
    <cfRule type="cellIs" dxfId="410" priority="410" stopIfTrue="1" operator="equal">
      <formula>"þ"</formula>
    </cfRule>
  </conditionalFormatting>
  <conditionalFormatting sqref="F10">
    <cfRule type="cellIs" dxfId="409" priority="405" stopIfTrue="1" operator="equal">
      <formula>"þ"</formula>
    </cfRule>
  </conditionalFormatting>
  <conditionalFormatting sqref="F22">
    <cfRule type="cellIs" dxfId="408" priority="404" stopIfTrue="1" operator="equal">
      <formula>"þ"</formula>
    </cfRule>
  </conditionalFormatting>
  <conditionalFormatting sqref="F22">
    <cfRule type="cellIs" dxfId="407" priority="403" stopIfTrue="1" operator="equal">
      <formula>"þ"</formula>
    </cfRule>
  </conditionalFormatting>
  <conditionalFormatting sqref="M23">
    <cfRule type="cellIs" dxfId="406" priority="396" stopIfTrue="1" operator="equal">
      <formula>"þ"</formula>
    </cfRule>
  </conditionalFormatting>
  <conditionalFormatting sqref="M23">
    <cfRule type="cellIs" dxfId="405" priority="395" stopIfTrue="1" operator="equal">
      <formula>"þ"</formula>
    </cfRule>
  </conditionalFormatting>
  <conditionalFormatting sqref="E23 H23">
    <cfRule type="cellIs" dxfId="404" priority="393" stopIfTrue="1" operator="equal">
      <formula>"þ"</formula>
    </cfRule>
  </conditionalFormatting>
  <conditionalFormatting sqref="E23 H23">
    <cfRule type="cellIs" dxfId="403" priority="392" stopIfTrue="1" operator="equal">
      <formula>"þ"</formula>
    </cfRule>
  </conditionalFormatting>
  <conditionalFormatting sqref="K23">
    <cfRule type="cellIs" dxfId="402" priority="394" operator="lessThan">
      <formula>$P$1</formula>
    </cfRule>
  </conditionalFormatting>
  <conditionalFormatting sqref="G23">
    <cfRule type="cellIs" dxfId="401" priority="391" stopIfTrue="1" operator="equal">
      <formula>"þ"</formula>
    </cfRule>
  </conditionalFormatting>
  <conditionalFormatting sqref="G23">
    <cfRule type="cellIs" dxfId="400" priority="390" stopIfTrue="1" operator="equal">
      <formula>"þ"</formula>
    </cfRule>
  </conditionalFormatting>
  <conditionalFormatting sqref="F23">
    <cfRule type="cellIs" dxfId="399" priority="389" stopIfTrue="1" operator="equal">
      <formula>"þ"</formula>
    </cfRule>
  </conditionalFormatting>
  <conditionalFormatting sqref="F23">
    <cfRule type="cellIs" dxfId="398" priority="388" stopIfTrue="1" operator="equal">
      <formula>"þ"</formula>
    </cfRule>
  </conditionalFormatting>
  <conditionalFormatting sqref="L24">
    <cfRule type="cellIs" dxfId="397" priority="384" stopIfTrue="1" operator="equal">
      <formula>"þ"</formula>
    </cfRule>
  </conditionalFormatting>
  <conditionalFormatting sqref="L24">
    <cfRule type="cellIs" dxfId="396" priority="383" stopIfTrue="1" operator="equal">
      <formula>"þ"</formula>
    </cfRule>
  </conditionalFormatting>
  <conditionalFormatting sqref="M25">
    <cfRule type="cellIs" dxfId="395" priority="382" stopIfTrue="1" operator="equal">
      <formula>"þ"</formula>
    </cfRule>
  </conditionalFormatting>
  <conditionalFormatting sqref="M25">
    <cfRule type="cellIs" dxfId="394" priority="381" stopIfTrue="1" operator="equal">
      <formula>"þ"</formula>
    </cfRule>
  </conditionalFormatting>
  <conditionalFormatting sqref="H25 E25">
    <cfRule type="cellIs" dxfId="393" priority="379" stopIfTrue="1" operator="equal">
      <formula>"þ"</formula>
    </cfRule>
  </conditionalFormatting>
  <conditionalFormatting sqref="H25 E25">
    <cfRule type="cellIs" dxfId="392" priority="378" stopIfTrue="1" operator="equal">
      <formula>"þ"</formula>
    </cfRule>
  </conditionalFormatting>
  <conditionalFormatting sqref="K25">
    <cfRule type="cellIs" dxfId="391" priority="380" operator="lessThan">
      <formula>$P$1</formula>
    </cfRule>
  </conditionalFormatting>
  <conditionalFormatting sqref="G25">
    <cfRule type="cellIs" dxfId="390" priority="377" stopIfTrue="1" operator="equal">
      <formula>"þ"</formula>
    </cfRule>
  </conditionalFormatting>
  <conditionalFormatting sqref="G25">
    <cfRule type="cellIs" dxfId="389" priority="376" stopIfTrue="1" operator="equal">
      <formula>"þ"</formula>
    </cfRule>
  </conditionalFormatting>
  <conditionalFormatting sqref="L25">
    <cfRule type="cellIs" dxfId="388" priority="373" stopIfTrue="1" operator="equal">
      <formula>"þ"</formula>
    </cfRule>
  </conditionalFormatting>
  <conditionalFormatting sqref="L25">
    <cfRule type="cellIs" dxfId="387" priority="372" stopIfTrue="1" operator="equal">
      <formula>"þ"</formula>
    </cfRule>
  </conditionalFormatting>
  <conditionalFormatting sqref="F25">
    <cfRule type="cellIs" dxfId="386" priority="371" stopIfTrue="1" operator="equal">
      <formula>"þ"</formula>
    </cfRule>
  </conditionalFormatting>
  <conditionalFormatting sqref="F25">
    <cfRule type="cellIs" dxfId="385" priority="370" stopIfTrue="1" operator="equal">
      <formula>"þ"</formula>
    </cfRule>
  </conditionalFormatting>
  <conditionalFormatting sqref="H21">
    <cfRule type="cellIs" dxfId="384" priority="365" stopIfTrue="1" operator="equal">
      <formula>"þ"</formula>
    </cfRule>
  </conditionalFormatting>
  <conditionalFormatting sqref="H21">
    <cfRule type="cellIs" dxfId="383" priority="364" stopIfTrue="1" operator="equal">
      <formula>"þ"</formula>
    </cfRule>
  </conditionalFormatting>
  <conditionalFormatting sqref="M21">
    <cfRule type="cellIs" dxfId="382" priority="367" stopIfTrue="1" operator="equal">
      <formula>"þ"</formula>
    </cfRule>
  </conditionalFormatting>
  <conditionalFormatting sqref="K21">
    <cfRule type="cellIs" dxfId="381" priority="366" operator="lessThan">
      <formula>$P$1</formula>
    </cfRule>
  </conditionalFormatting>
  <conditionalFormatting sqref="G21">
    <cfRule type="cellIs" dxfId="380" priority="363" stopIfTrue="1" operator="equal">
      <formula>"þ"</formula>
    </cfRule>
  </conditionalFormatting>
  <conditionalFormatting sqref="G21">
    <cfRule type="cellIs" dxfId="379" priority="362" stopIfTrue="1" operator="equal">
      <formula>"þ"</formula>
    </cfRule>
  </conditionalFormatting>
  <conditionalFormatting sqref="E21">
    <cfRule type="cellIs" dxfId="378" priority="361" stopIfTrue="1" operator="equal">
      <formula>"þ"</formula>
    </cfRule>
  </conditionalFormatting>
  <conditionalFormatting sqref="E21">
    <cfRule type="cellIs" dxfId="377" priority="360" stopIfTrue="1" operator="equal">
      <formula>"þ"</formula>
    </cfRule>
  </conditionalFormatting>
  <conditionalFormatting sqref="F21">
    <cfRule type="cellIs" dxfId="376" priority="359" stopIfTrue="1" operator="equal">
      <formula>"þ"</formula>
    </cfRule>
  </conditionalFormatting>
  <conditionalFormatting sqref="F21">
    <cfRule type="cellIs" dxfId="375" priority="358" stopIfTrue="1" operator="equal">
      <formula>"þ"</formula>
    </cfRule>
  </conditionalFormatting>
  <conditionalFormatting sqref="L21">
    <cfRule type="cellIs" dxfId="374" priority="357" stopIfTrue="1" operator="equal">
      <formula>"þ"</formula>
    </cfRule>
  </conditionalFormatting>
  <conditionalFormatting sqref="L21">
    <cfRule type="cellIs" dxfId="373" priority="356" stopIfTrue="1" operator="equal">
      <formula>"þ"</formula>
    </cfRule>
  </conditionalFormatting>
  <conditionalFormatting sqref="M15">
    <cfRule type="cellIs" dxfId="372" priority="355" stopIfTrue="1" operator="equal">
      <formula>"þ"</formula>
    </cfRule>
  </conditionalFormatting>
  <conditionalFormatting sqref="M15">
    <cfRule type="cellIs" dxfId="371" priority="354" stopIfTrue="1" operator="equal">
      <formula>"þ"</formula>
    </cfRule>
  </conditionalFormatting>
  <conditionalFormatting sqref="K15">
    <cfRule type="cellIs" dxfId="370" priority="353" operator="lessThan">
      <formula>$P$1</formula>
    </cfRule>
  </conditionalFormatting>
  <conditionalFormatting sqref="E15 H15">
    <cfRule type="cellIs" dxfId="369" priority="352" stopIfTrue="1" operator="equal">
      <formula>"þ"</formula>
    </cfRule>
  </conditionalFormatting>
  <conditionalFormatting sqref="E15 H15">
    <cfRule type="cellIs" dxfId="368" priority="351" stopIfTrue="1" operator="equal">
      <formula>"þ"</formula>
    </cfRule>
  </conditionalFormatting>
  <conditionalFormatting sqref="G15">
    <cfRule type="cellIs" dxfId="367" priority="350" stopIfTrue="1" operator="equal">
      <formula>"þ"</formula>
    </cfRule>
  </conditionalFormatting>
  <conditionalFormatting sqref="G15">
    <cfRule type="cellIs" dxfId="366" priority="349" stopIfTrue="1" operator="equal">
      <formula>"þ"</formula>
    </cfRule>
  </conditionalFormatting>
  <conditionalFormatting sqref="F15">
    <cfRule type="cellIs" dxfId="365" priority="348" stopIfTrue="1" operator="equal">
      <formula>"þ"</formula>
    </cfRule>
  </conditionalFormatting>
  <conditionalFormatting sqref="F15">
    <cfRule type="cellIs" dxfId="364" priority="347" stopIfTrue="1" operator="equal">
      <formula>"þ"</formula>
    </cfRule>
  </conditionalFormatting>
  <conditionalFormatting sqref="L15">
    <cfRule type="cellIs" dxfId="363" priority="346" stopIfTrue="1" operator="equal">
      <formula>"þ"</formula>
    </cfRule>
  </conditionalFormatting>
  <conditionalFormatting sqref="L15">
    <cfRule type="cellIs" dxfId="362" priority="345" stopIfTrue="1" operator="equal">
      <formula>"þ"</formula>
    </cfRule>
  </conditionalFormatting>
  <conditionalFormatting sqref="H12">
    <cfRule type="cellIs" dxfId="361" priority="342" stopIfTrue="1" operator="equal">
      <formula>"þ"</formula>
    </cfRule>
  </conditionalFormatting>
  <conditionalFormatting sqref="H12">
    <cfRule type="cellIs" dxfId="360" priority="341" stopIfTrue="1" operator="equal">
      <formula>"þ"</formula>
    </cfRule>
  </conditionalFormatting>
  <conditionalFormatting sqref="M12">
    <cfRule type="cellIs" dxfId="359" priority="344" stopIfTrue="1" operator="equal">
      <formula>"þ"</formula>
    </cfRule>
  </conditionalFormatting>
  <conditionalFormatting sqref="K12">
    <cfRule type="cellIs" dxfId="358" priority="343" operator="lessThan">
      <formula>$P$1</formula>
    </cfRule>
  </conditionalFormatting>
  <conditionalFormatting sqref="G12">
    <cfRule type="cellIs" dxfId="357" priority="340" stopIfTrue="1" operator="equal">
      <formula>"þ"</formula>
    </cfRule>
  </conditionalFormatting>
  <conditionalFormatting sqref="G12">
    <cfRule type="cellIs" dxfId="356" priority="339" stopIfTrue="1" operator="equal">
      <formula>"þ"</formula>
    </cfRule>
  </conditionalFormatting>
  <conditionalFormatting sqref="E12">
    <cfRule type="cellIs" dxfId="355" priority="338" stopIfTrue="1" operator="equal">
      <formula>"þ"</formula>
    </cfRule>
  </conditionalFormatting>
  <conditionalFormatting sqref="E12">
    <cfRule type="cellIs" dxfId="354" priority="337" stopIfTrue="1" operator="equal">
      <formula>"þ"</formula>
    </cfRule>
  </conditionalFormatting>
  <conditionalFormatting sqref="F12">
    <cfRule type="cellIs" dxfId="353" priority="336" stopIfTrue="1" operator="equal">
      <formula>"þ"</formula>
    </cfRule>
  </conditionalFormatting>
  <conditionalFormatting sqref="F12">
    <cfRule type="cellIs" dxfId="352" priority="335" stopIfTrue="1" operator="equal">
      <formula>"þ"</formula>
    </cfRule>
  </conditionalFormatting>
  <conditionalFormatting sqref="L12">
    <cfRule type="cellIs" dxfId="351" priority="333" stopIfTrue="1" operator="equal">
      <formula>"þ"</formula>
    </cfRule>
  </conditionalFormatting>
  <conditionalFormatting sqref="L12">
    <cfRule type="cellIs" dxfId="350" priority="334" stopIfTrue="1" operator="equal">
      <formula>"þ"</formula>
    </cfRule>
  </conditionalFormatting>
  <conditionalFormatting sqref="H4">
    <cfRule type="cellIs" dxfId="349" priority="330" stopIfTrue="1" operator="equal">
      <formula>"þ"</formula>
    </cfRule>
  </conditionalFormatting>
  <conditionalFormatting sqref="H4">
    <cfRule type="cellIs" dxfId="348" priority="329" stopIfTrue="1" operator="equal">
      <formula>"þ"</formula>
    </cfRule>
  </conditionalFormatting>
  <conditionalFormatting sqref="M4">
    <cfRule type="cellIs" dxfId="347" priority="332" stopIfTrue="1" operator="equal">
      <formula>"þ"</formula>
    </cfRule>
  </conditionalFormatting>
  <conditionalFormatting sqref="K4">
    <cfRule type="cellIs" dxfId="346" priority="331" operator="lessThan">
      <formula>$P$1</formula>
    </cfRule>
  </conditionalFormatting>
  <conditionalFormatting sqref="G4">
    <cfRule type="cellIs" dxfId="345" priority="328" stopIfTrue="1" operator="equal">
      <formula>"þ"</formula>
    </cfRule>
  </conditionalFormatting>
  <conditionalFormatting sqref="G4">
    <cfRule type="cellIs" dxfId="344" priority="327" stopIfTrue="1" operator="equal">
      <formula>"þ"</formula>
    </cfRule>
  </conditionalFormatting>
  <conditionalFormatting sqref="E4">
    <cfRule type="cellIs" dxfId="343" priority="326" stopIfTrue="1" operator="equal">
      <formula>"þ"</formula>
    </cfRule>
  </conditionalFormatting>
  <conditionalFormatting sqref="E4">
    <cfRule type="cellIs" dxfId="342" priority="325" stopIfTrue="1" operator="equal">
      <formula>"þ"</formula>
    </cfRule>
  </conditionalFormatting>
  <conditionalFormatting sqref="F4">
    <cfRule type="cellIs" dxfId="341" priority="324" stopIfTrue="1" operator="equal">
      <formula>"þ"</formula>
    </cfRule>
  </conditionalFormatting>
  <conditionalFormatting sqref="F4">
    <cfRule type="cellIs" dxfId="340" priority="323" stopIfTrue="1" operator="equal">
      <formula>"þ"</formula>
    </cfRule>
  </conditionalFormatting>
  <conditionalFormatting sqref="L4">
    <cfRule type="cellIs" dxfId="339" priority="321" stopIfTrue="1" operator="equal">
      <formula>"þ"</formula>
    </cfRule>
  </conditionalFormatting>
  <conditionalFormatting sqref="L4">
    <cfRule type="cellIs" dxfId="338" priority="322" stopIfTrue="1" operator="equal">
      <formula>"þ"</formula>
    </cfRule>
  </conditionalFormatting>
  <conditionalFormatting sqref="M27:M29">
    <cfRule type="cellIs" dxfId="337" priority="320" stopIfTrue="1" operator="equal">
      <formula>"þ"</formula>
    </cfRule>
  </conditionalFormatting>
  <conditionalFormatting sqref="M27:M29">
    <cfRule type="cellIs" dxfId="336" priority="319" stopIfTrue="1" operator="equal">
      <formula>"þ"</formula>
    </cfRule>
  </conditionalFormatting>
  <conditionalFormatting sqref="H27:H29 E27:E29">
    <cfRule type="cellIs" dxfId="335" priority="317" stopIfTrue="1" operator="equal">
      <formula>"þ"</formula>
    </cfRule>
  </conditionalFormatting>
  <conditionalFormatting sqref="H27:H29 E27:E29">
    <cfRule type="cellIs" dxfId="334" priority="316" stopIfTrue="1" operator="equal">
      <formula>"þ"</formula>
    </cfRule>
  </conditionalFormatting>
  <conditionalFormatting sqref="K27:K29">
    <cfRule type="cellIs" dxfId="333" priority="318" operator="lessThan">
      <formula>$P$1</formula>
    </cfRule>
  </conditionalFormatting>
  <conditionalFormatting sqref="G27:G29">
    <cfRule type="cellIs" dxfId="332" priority="315" stopIfTrue="1" operator="equal">
      <formula>"þ"</formula>
    </cfRule>
  </conditionalFormatting>
  <conditionalFormatting sqref="G27:G29">
    <cfRule type="cellIs" dxfId="331" priority="314" stopIfTrue="1" operator="equal">
      <formula>"þ"</formula>
    </cfRule>
  </conditionalFormatting>
  <conditionalFormatting sqref="L27:L29">
    <cfRule type="cellIs" dxfId="330" priority="313" stopIfTrue="1" operator="equal">
      <formula>"þ"</formula>
    </cfRule>
  </conditionalFormatting>
  <conditionalFormatting sqref="L27:L29">
    <cfRule type="cellIs" dxfId="329" priority="312" stopIfTrue="1" operator="equal">
      <formula>"þ"</formula>
    </cfRule>
  </conditionalFormatting>
  <conditionalFormatting sqref="F27:F29">
    <cfRule type="cellIs" dxfId="328" priority="311" stopIfTrue="1" operator="equal">
      <formula>"þ"</formula>
    </cfRule>
  </conditionalFormatting>
  <conditionalFormatting sqref="F27:F29">
    <cfRule type="cellIs" dxfId="327" priority="310" stopIfTrue="1" operator="equal">
      <formula>"þ"</formula>
    </cfRule>
  </conditionalFormatting>
  <conditionalFormatting sqref="H26">
    <cfRule type="cellIs" dxfId="326" priority="307" stopIfTrue="1" operator="equal">
      <formula>"þ"</formula>
    </cfRule>
  </conditionalFormatting>
  <conditionalFormatting sqref="H26">
    <cfRule type="cellIs" dxfId="325" priority="306" stopIfTrue="1" operator="equal">
      <formula>"þ"</formula>
    </cfRule>
  </conditionalFormatting>
  <conditionalFormatting sqref="M26">
    <cfRule type="cellIs" dxfId="324" priority="309" stopIfTrue="1" operator="equal">
      <formula>"þ"</formula>
    </cfRule>
  </conditionalFormatting>
  <conditionalFormatting sqref="K26">
    <cfRule type="cellIs" dxfId="323" priority="308" operator="lessThan">
      <formula>$P$1</formula>
    </cfRule>
  </conditionalFormatting>
  <conditionalFormatting sqref="G26">
    <cfRule type="cellIs" dxfId="322" priority="305" stopIfTrue="1" operator="equal">
      <formula>"þ"</formula>
    </cfRule>
  </conditionalFormatting>
  <conditionalFormatting sqref="G26">
    <cfRule type="cellIs" dxfId="321" priority="304" stopIfTrue="1" operator="equal">
      <formula>"þ"</formula>
    </cfRule>
  </conditionalFormatting>
  <conditionalFormatting sqref="E26">
    <cfRule type="cellIs" dxfId="320" priority="303" stopIfTrue="1" operator="equal">
      <formula>"þ"</formula>
    </cfRule>
  </conditionalFormatting>
  <conditionalFormatting sqref="E26">
    <cfRule type="cellIs" dxfId="319" priority="302" stopIfTrue="1" operator="equal">
      <formula>"þ"</formula>
    </cfRule>
  </conditionalFormatting>
  <conditionalFormatting sqref="F26">
    <cfRule type="cellIs" dxfId="318" priority="301" stopIfTrue="1" operator="equal">
      <formula>"þ"</formula>
    </cfRule>
  </conditionalFormatting>
  <conditionalFormatting sqref="F26">
    <cfRule type="cellIs" dxfId="317" priority="300" stopIfTrue="1" operator="equal">
      <formula>"þ"</formula>
    </cfRule>
  </conditionalFormatting>
  <conditionalFormatting sqref="L26">
    <cfRule type="cellIs" dxfId="316" priority="297" stopIfTrue="1" operator="equal">
      <formula>"þ"</formula>
    </cfRule>
  </conditionalFormatting>
  <conditionalFormatting sqref="L26">
    <cfRule type="cellIs" dxfId="315" priority="296" stopIfTrue="1" operator="equal">
      <formula>"þ"</formula>
    </cfRule>
  </conditionalFormatting>
  <conditionalFormatting sqref="L3">
    <cfRule type="cellIs" dxfId="314" priority="295" stopIfTrue="1" operator="equal">
      <formula>"þ"</formula>
    </cfRule>
  </conditionalFormatting>
  <conditionalFormatting sqref="L3">
    <cfRule type="cellIs" dxfId="313" priority="294" stopIfTrue="1" operator="equal">
      <formula>"þ"</formula>
    </cfRule>
  </conditionalFormatting>
  <conditionalFormatting sqref="M17">
    <cfRule type="cellIs" dxfId="312" priority="285" stopIfTrue="1" operator="equal">
      <formula>"þ"</formula>
    </cfRule>
  </conditionalFormatting>
  <conditionalFormatting sqref="M17">
    <cfRule type="cellIs" dxfId="311" priority="284" stopIfTrue="1" operator="equal">
      <formula>"þ"</formula>
    </cfRule>
  </conditionalFormatting>
  <conditionalFormatting sqref="E17 H17">
    <cfRule type="cellIs" dxfId="310" priority="282" stopIfTrue="1" operator="equal">
      <formula>"þ"</formula>
    </cfRule>
  </conditionalFormatting>
  <conditionalFormatting sqref="E17 H17">
    <cfRule type="cellIs" dxfId="309" priority="281" stopIfTrue="1" operator="equal">
      <formula>"þ"</formula>
    </cfRule>
  </conditionalFormatting>
  <conditionalFormatting sqref="K17">
    <cfRule type="cellIs" dxfId="308" priority="283" operator="lessThan">
      <formula>$P$1</formula>
    </cfRule>
  </conditionalFormatting>
  <conditionalFormatting sqref="G17">
    <cfRule type="cellIs" dxfId="307" priority="280" stopIfTrue="1" operator="equal">
      <formula>"þ"</formula>
    </cfRule>
  </conditionalFormatting>
  <conditionalFormatting sqref="G17">
    <cfRule type="cellIs" dxfId="306" priority="279" stopIfTrue="1" operator="equal">
      <formula>"þ"</formula>
    </cfRule>
  </conditionalFormatting>
  <conditionalFormatting sqref="L17">
    <cfRule type="cellIs" dxfId="305" priority="273" stopIfTrue="1" operator="equal">
      <formula>"þ"</formula>
    </cfRule>
  </conditionalFormatting>
  <conditionalFormatting sqref="L17">
    <cfRule type="cellIs" dxfId="304" priority="272" stopIfTrue="1" operator="equal">
      <formula>"þ"</formula>
    </cfRule>
  </conditionalFormatting>
  <conditionalFormatting sqref="F17">
    <cfRule type="cellIs" dxfId="303" priority="271" stopIfTrue="1" operator="equal">
      <formula>"þ"</formula>
    </cfRule>
  </conditionalFormatting>
  <conditionalFormatting sqref="F17">
    <cfRule type="cellIs" dxfId="302" priority="270" stopIfTrue="1" operator="equal">
      <formula>"þ"</formula>
    </cfRule>
  </conditionalFormatting>
  <conditionalFormatting sqref="M18">
    <cfRule type="cellIs" dxfId="301" priority="269" stopIfTrue="1" operator="equal">
      <formula>"þ"</formula>
    </cfRule>
  </conditionalFormatting>
  <conditionalFormatting sqref="M18">
    <cfRule type="cellIs" dxfId="300" priority="268" stopIfTrue="1" operator="equal">
      <formula>"þ"</formula>
    </cfRule>
  </conditionalFormatting>
  <conditionalFormatting sqref="E18 H18">
    <cfRule type="cellIs" dxfId="299" priority="266" stopIfTrue="1" operator="equal">
      <formula>"þ"</formula>
    </cfRule>
  </conditionalFormatting>
  <conditionalFormatting sqref="E18 H18">
    <cfRule type="cellIs" dxfId="298" priority="265" stopIfTrue="1" operator="equal">
      <formula>"þ"</formula>
    </cfRule>
  </conditionalFormatting>
  <conditionalFormatting sqref="K18">
    <cfRule type="cellIs" dxfId="297" priority="267" operator="lessThan">
      <formula>$P$1</formula>
    </cfRule>
  </conditionalFormatting>
  <conditionalFormatting sqref="G18">
    <cfRule type="cellIs" dxfId="296" priority="264" stopIfTrue="1" operator="equal">
      <formula>"þ"</formula>
    </cfRule>
  </conditionalFormatting>
  <conditionalFormatting sqref="G18">
    <cfRule type="cellIs" dxfId="295" priority="263" stopIfTrue="1" operator="equal">
      <formula>"þ"</formula>
    </cfRule>
  </conditionalFormatting>
  <conditionalFormatting sqref="L18">
    <cfRule type="cellIs" dxfId="294" priority="262" stopIfTrue="1" operator="equal">
      <formula>"þ"</formula>
    </cfRule>
  </conditionalFormatting>
  <conditionalFormatting sqref="L18">
    <cfRule type="cellIs" dxfId="293" priority="261" stopIfTrue="1" operator="equal">
      <formula>"þ"</formula>
    </cfRule>
  </conditionalFormatting>
  <conditionalFormatting sqref="F18">
    <cfRule type="cellIs" dxfId="292" priority="260" stopIfTrue="1" operator="equal">
      <formula>"þ"</formula>
    </cfRule>
  </conditionalFormatting>
  <conditionalFormatting sqref="F18">
    <cfRule type="cellIs" dxfId="291" priority="259" stopIfTrue="1" operator="equal">
      <formula>"þ"</formula>
    </cfRule>
  </conditionalFormatting>
  <conditionalFormatting sqref="F18">
    <cfRule type="cellIs" dxfId="290" priority="258" stopIfTrue="1" operator="equal">
      <formula>"þ"</formula>
    </cfRule>
  </conditionalFormatting>
  <conditionalFormatting sqref="F18">
    <cfRule type="cellIs" dxfId="289" priority="257" stopIfTrue="1" operator="equal">
      <formula>"þ"</formula>
    </cfRule>
  </conditionalFormatting>
  <conditionalFormatting sqref="E18">
    <cfRule type="cellIs" dxfId="288" priority="256" stopIfTrue="1" operator="equal">
      <formula>"þ"</formula>
    </cfRule>
  </conditionalFormatting>
  <conditionalFormatting sqref="E18">
    <cfRule type="cellIs" dxfId="287" priority="255" stopIfTrue="1" operator="equal">
      <formula>"þ"</formula>
    </cfRule>
  </conditionalFormatting>
  <conditionalFormatting sqref="E11">
    <cfRule type="cellIs" dxfId="286" priority="252" stopIfTrue="1" operator="equal">
      <formula>"þ"</formula>
    </cfRule>
  </conditionalFormatting>
  <conditionalFormatting sqref="E11">
    <cfRule type="cellIs" dxfId="285" priority="251" stopIfTrue="1" operator="equal">
      <formula>"þ"</formula>
    </cfRule>
  </conditionalFormatting>
  <conditionalFormatting sqref="H42">
    <cfRule type="cellIs" dxfId="284" priority="247" stopIfTrue="1" operator="equal">
      <formula>"þ"</formula>
    </cfRule>
  </conditionalFormatting>
  <conditionalFormatting sqref="K42">
    <cfRule type="cellIs" dxfId="283" priority="248" operator="lessThan">
      <formula>$P$1</formula>
    </cfRule>
  </conditionalFormatting>
  <conditionalFormatting sqref="H42">
    <cfRule type="cellIs" dxfId="282" priority="246" stopIfTrue="1" operator="equal">
      <formula>"þ"</formula>
    </cfRule>
  </conditionalFormatting>
  <conditionalFormatting sqref="G42">
    <cfRule type="cellIs" dxfId="281" priority="245" stopIfTrue="1" operator="equal">
      <formula>"þ"</formula>
    </cfRule>
  </conditionalFormatting>
  <conditionalFormatting sqref="G42">
    <cfRule type="cellIs" dxfId="280" priority="244" stopIfTrue="1" operator="equal">
      <formula>"þ"</formula>
    </cfRule>
  </conditionalFormatting>
  <conditionalFormatting sqref="L42">
    <cfRule type="cellIs" dxfId="279" priority="243" stopIfTrue="1" operator="equal">
      <formula>"þ"</formula>
    </cfRule>
  </conditionalFormatting>
  <conditionalFormatting sqref="F42">
    <cfRule type="cellIs" dxfId="278" priority="242" stopIfTrue="1" operator="equal">
      <formula>"þ"</formula>
    </cfRule>
  </conditionalFormatting>
  <conditionalFormatting sqref="F42">
    <cfRule type="cellIs" dxfId="277" priority="241" stopIfTrue="1" operator="equal">
      <formula>"þ"</formula>
    </cfRule>
  </conditionalFormatting>
  <conditionalFormatting sqref="F42">
    <cfRule type="cellIs" dxfId="276" priority="240" stopIfTrue="1" operator="equal">
      <formula>"þ"</formula>
    </cfRule>
  </conditionalFormatting>
  <conditionalFormatting sqref="F42">
    <cfRule type="cellIs" dxfId="275" priority="239" stopIfTrue="1" operator="equal">
      <formula>"þ"</formula>
    </cfRule>
  </conditionalFormatting>
  <conditionalFormatting sqref="F42">
    <cfRule type="cellIs" dxfId="274" priority="238" stopIfTrue="1" operator="equal">
      <formula>"þ"</formula>
    </cfRule>
  </conditionalFormatting>
  <conditionalFormatting sqref="F42">
    <cfRule type="cellIs" dxfId="273" priority="237" stopIfTrue="1" operator="equal">
      <formula>"þ"</formula>
    </cfRule>
  </conditionalFormatting>
  <conditionalFormatting sqref="E42">
    <cfRule type="cellIs" dxfId="272" priority="236" stopIfTrue="1" operator="equal">
      <formula>"þ"</formula>
    </cfRule>
  </conditionalFormatting>
  <conditionalFormatting sqref="E42">
    <cfRule type="cellIs" dxfId="271" priority="235" stopIfTrue="1" operator="equal">
      <formula>"þ"</formula>
    </cfRule>
  </conditionalFormatting>
  <conditionalFormatting sqref="F32">
    <cfRule type="cellIs" dxfId="270" priority="234" stopIfTrue="1" operator="equal">
      <formula>"þ"</formula>
    </cfRule>
  </conditionalFormatting>
  <conditionalFormatting sqref="F32">
    <cfRule type="cellIs" dxfId="269" priority="233" stopIfTrue="1" operator="equal">
      <formula>"þ"</formula>
    </cfRule>
  </conditionalFormatting>
  <conditionalFormatting sqref="H33 E33">
    <cfRule type="cellIs" dxfId="268" priority="221" stopIfTrue="1" operator="equal">
      <formula>"þ"</formula>
    </cfRule>
  </conditionalFormatting>
  <conditionalFormatting sqref="K33">
    <cfRule type="cellIs" dxfId="267" priority="222" operator="lessThan">
      <formula>$P$1</formula>
    </cfRule>
  </conditionalFormatting>
  <conditionalFormatting sqref="H33 E33">
    <cfRule type="cellIs" dxfId="266" priority="220" stopIfTrue="1" operator="equal">
      <formula>"þ"</formula>
    </cfRule>
  </conditionalFormatting>
  <conditionalFormatting sqref="G33">
    <cfRule type="cellIs" dxfId="265" priority="219" stopIfTrue="1" operator="equal">
      <formula>"þ"</formula>
    </cfRule>
  </conditionalFormatting>
  <conditionalFormatting sqref="G33">
    <cfRule type="cellIs" dxfId="264" priority="218" stopIfTrue="1" operator="equal">
      <formula>"þ"</formula>
    </cfRule>
  </conditionalFormatting>
  <conditionalFormatting sqref="L33">
    <cfRule type="cellIs" dxfId="263" priority="217" stopIfTrue="1" operator="equal">
      <formula>"þ"</formula>
    </cfRule>
  </conditionalFormatting>
  <conditionalFormatting sqref="E33">
    <cfRule type="cellIs" dxfId="262" priority="216" stopIfTrue="1" operator="equal">
      <formula>"þ"</formula>
    </cfRule>
  </conditionalFormatting>
  <conditionalFormatting sqref="E33">
    <cfRule type="cellIs" dxfId="261" priority="215" stopIfTrue="1" operator="equal">
      <formula>"þ"</formula>
    </cfRule>
  </conditionalFormatting>
  <conditionalFormatting sqref="F33">
    <cfRule type="cellIs" dxfId="260" priority="214" stopIfTrue="1" operator="equal">
      <formula>"þ"</formula>
    </cfRule>
  </conditionalFormatting>
  <conditionalFormatting sqref="F33">
    <cfRule type="cellIs" dxfId="259" priority="213" stopIfTrue="1" operator="equal">
      <formula>"þ"</formula>
    </cfRule>
  </conditionalFormatting>
  <conditionalFormatting sqref="H37">
    <cfRule type="cellIs" dxfId="258" priority="209" stopIfTrue="1" operator="equal">
      <formula>"þ"</formula>
    </cfRule>
  </conditionalFormatting>
  <conditionalFormatting sqref="K37">
    <cfRule type="cellIs" dxfId="257" priority="210" operator="lessThan">
      <formula>$P$1</formula>
    </cfRule>
  </conditionalFormatting>
  <conditionalFormatting sqref="H37">
    <cfRule type="cellIs" dxfId="256" priority="208" stopIfTrue="1" operator="equal">
      <formula>"þ"</formula>
    </cfRule>
  </conditionalFormatting>
  <conditionalFormatting sqref="G37">
    <cfRule type="cellIs" dxfId="255" priority="207" stopIfTrue="1" operator="equal">
      <formula>"þ"</formula>
    </cfRule>
  </conditionalFormatting>
  <conditionalFormatting sqref="G37">
    <cfRule type="cellIs" dxfId="254" priority="206" stopIfTrue="1" operator="equal">
      <formula>"þ"</formula>
    </cfRule>
  </conditionalFormatting>
  <conditionalFormatting sqref="E37">
    <cfRule type="cellIs" dxfId="253" priority="205" stopIfTrue="1" operator="equal">
      <formula>"þ"</formula>
    </cfRule>
  </conditionalFormatting>
  <conditionalFormatting sqref="E37">
    <cfRule type="cellIs" dxfId="252" priority="204" stopIfTrue="1" operator="equal">
      <formula>"þ"</formula>
    </cfRule>
  </conditionalFormatting>
  <conditionalFormatting sqref="F37">
    <cfRule type="cellIs" dxfId="251" priority="203" stopIfTrue="1" operator="equal">
      <formula>"þ"</formula>
    </cfRule>
  </conditionalFormatting>
  <conditionalFormatting sqref="F37">
    <cfRule type="cellIs" dxfId="250" priority="202" stopIfTrue="1" operator="equal">
      <formula>"þ"</formula>
    </cfRule>
  </conditionalFormatting>
  <conditionalFormatting sqref="F37">
    <cfRule type="cellIs" dxfId="249" priority="201" stopIfTrue="1" operator="equal">
      <formula>"þ"</formula>
    </cfRule>
  </conditionalFormatting>
  <conditionalFormatting sqref="F37">
    <cfRule type="cellIs" dxfId="248" priority="200" stopIfTrue="1" operator="equal">
      <formula>"þ"</formula>
    </cfRule>
  </conditionalFormatting>
  <conditionalFormatting sqref="F37">
    <cfRule type="cellIs" dxfId="247" priority="199" stopIfTrue="1" operator="equal">
      <formula>"þ"</formula>
    </cfRule>
  </conditionalFormatting>
  <conditionalFormatting sqref="F37">
    <cfRule type="cellIs" dxfId="246" priority="198" stopIfTrue="1" operator="equal">
      <formula>"þ"</formula>
    </cfRule>
  </conditionalFormatting>
  <conditionalFormatting sqref="L37">
    <cfRule type="cellIs" dxfId="245" priority="197" stopIfTrue="1" operator="equal">
      <formula>"þ"</formula>
    </cfRule>
  </conditionalFormatting>
  <conditionalFormatting sqref="H43">
    <cfRule type="cellIs" dxfId="244" priority="193" stopIfTrue="1" operator="equal">
      <formula>"þ"</formula>
    </cfRule>
  </conditionalFormatting>
  <conditionalFormatting sqref="K43">
    <cfRule type="cellIs" dxfId="243" priority="194" operator="lessThan">
      <formula>$P$1</formula>
    </cfRule>
  </conditionalFormatting>
  <conditionalFormatting sqref="H43">
    <cfRule type="cellIs" dxfId="242" priority="192" stopIfTrue="1" operator="equal">
      <formula>"þ"</formula>
    </cfRule>
  </conditionalFormatting>
  <conditionalFormatting sqref="G43">
    <cfRule type="cellIs" dxfId="241" priority="191" stopIfTrue="1" operator="equal">
      <formula>"þ"</formula>
    </cfRule>
  </conditionalFormatting>
  <conditionalFormatting sqref="G43">
    <cfRule type="cellIs" dxfId="240" priority="190" stopIfTrue="1" operator="equal">
      <formula>"þ"</formula>
    </cfRule>
  </conditionalFormatting>
  <conditionalFormatting sqref="L43">
    <cfRule type="cellIs" dxfId="239" priority="189" stopIfTrue="1" operator="equal">
      <formula>"þ"</formula>
    </cfRule>
  </conditionalFormatting>
  <conditionalFormatting sqref="F43">
    <cfRule type="cellIs" dxfId="238" priority="188" stopIfTrue="1" operator="equal">
      <formula>"þ"</formula>
    </cfRule>
  </conditionalFormatting>
  <conditionalFormatting sqref="F43">
    <cfRule type="cellIs" dxfId="237" priority="187" stopIfTrue="1" operator="equal">
      <formula>"þ"</formula>
    </cfRule>
  </conditionalFormatting>
  <conditionalFormatting sqref="F43">
    <cfRule type="cellIs" dxfId="236" priority="186" stopIfTrue="1" operator="equal">
      <formula>"þ"</formula>
    </cfRule>
  </conditionalFormatting>
  <conditionalFormatting sqref="F43">
    <cfRule type="cellIs" dxfId="235" priority="185" stopIfTrue="1" operator="equal">
      <formula>"þ"</formula>
    </cfRule>
  </conditionalFormatting>
  <conditionalFormatting sqref="F43">
    <cfRule type="cellIs" dxfId="234" priority="184" stopIfTrue="1" operator="equal">
      <formula>"þ"</formula>
    </cfRule>
  </conditionalFormatting>
  <conditionalFormatting sqref="F43">
    <cfRule type="cellIs" dxfId="233" priority="183" stopIfTrue="1" operator="equal">
      <formula>"þ"</formula>
    </cfRule>
  </conditionalFormatting>
  <conditionalFormatting sqref="E43">
    <cfRule type="cellIs" dxfId="232" priority="182" stopIfTrue="1" operator="equal">
      <formula>"þ"</formula>
    </cfRule>
  </conditionalFormatting>
  <conditionalFormatting sqref="E43">
    <cfRule type="cellIs" dxfId="231" priority="181" stopIfTrue="1" operator="equal">
      <formula>"þ"</formula>
    </cfRule>
  </conditionalFormatting>
  <conditionalFormatting sqref="F43">
    <cfRule type="cellIs" dxfId="230" priority="180" stopIfTrue="1" operator="equal">
      <formula>"þ"</formula>
    </cfRule>
  </conditionalFormatting>
  <conditionalFormatting sqref="F43">
    <cfRule type="cellIs" dxfId="229" priority="179" stopIfTrue="1" operator="equal">
      <formula>"þ"</formula>
    </cfRule>
  </conditionalFormatting>
  <conditionalFormatting sqref="E43">
    <cfRule type="cellIs" dxfId="228" priority="178" stopIfTrue="1" operator="equal">
      <formula>"þ"</formula>
    </cfRule>
  </conditionalFormatting>
  <conditionalFormatting sqref="E43">
    <cfRule type="cellIs" dxfId="227" priority="177" stopIfTrue="1" operator="equal">
      <formula>"þ"</formula>
    </cfRule>
  </conditionalFormatting>
  <conditionalFormatting sqref="E43">
    <cfRule type="cellIs" dxfId="226" priority="176" stopIfTrue="1" operator="equal">
      <formula>"þ"</formula>
    </cfRule>
  </conditionalFormatting>
  <conditionalFormatting sqref="E43">
    <cfRule type="cellIs" dxfId="225" priority="175" stopIfTrue="1" operator="equal">
      <formula>"þ"</formula>
    </cfRule>
  </conditionalFormatting>
  <conditionalFormatting sqref="E43">
    <cfRule type="cellIs" dxfId="224" priority="174" stopIfTrue="1" operator="equal">
      <formula>"þ"</formula>
    </cfRule>
  </conditionalFormatting>
  <conditionalFormatting sqref="E43">
    <cfRule type="cellIs" dxfId="223" priority="173" stopIfTrue="1" operator="equal">
      <formula>"þ"</formula>
    </cfRule>
  </conditionalFormatting>
  <conditionalFormatting sqref="H34 E34">
    <cfRule type="cellIs" dxfId="222" priority="169" stopIfTrue="1" operator="equal">
      <formula>"þ"</formula>
    </cfRule>
  </conditionalFormatting>
  <conditionalFormatting sqref="K34">
    <cfRule type="cellIs" dxfId="221" priority="170" operator="lessThan">
      <formula>$P$1</formula>
    </cfRule>
  </conditionalFormatting>
  <conditionalFormatting sqref="H34 E34">
    <cfRule type="cellIs" dxfId="220" priority="168" stopIfTrue="1" operator="equal">
      <formula>"þ"</formula>
    </cfRule>
  </conditionalFormatting>
  <conditionalFormatting sqref="G34">
    <cfRule type="cellIs" dxfId="219" priority="167" stopIfTrue="1" operator="equal">
      <formula>"þ"</formula>
    </cfRule>
  </conditionalFormatting>
  <conditionalFormatting sqref="G34">
    <cfRule type="cellIs" dxfId="218" priority="166" stopIfTrue="1" operator="equal">
      <formula>"þ"</formula>
    </cfRule>
  </conditionalFormatting>
  <conditionalFormatting sqref="L34">
    <cfRule type="cellIs" dxfId="217" priority="165" stopIfTrue="1" operator="equal">
      <formula>"þ"</formula>
    </cfRule>
  </conditionalFormatting>
  <conditionalFormatting sqref="E34">
    <cfRule type="cellIs" dxfId="216" priority="164" stopIfTrue="1" operator="equal">
      <formula>"þ"</formula>
    </cfRule>
  </conditionalFormatting>
  <conditionalFormatting sqref="E34">
    <cfRule type="cellIs" dxfId="215" priority="163" stopIfTrue="1" operator="equal">
      <formula>"þ"</formula>
    </cfRule>
  </conditionalFormatting>
  <conditionalFormatting sqref="F34">
    <cfRule type="cellIs" dxfId="214" priority="160" stopIfTrue="1" operator="equal">
      <formula>"þ"</formula>
    </cfRule>
  </conditionalFormatting>
  <conditionalFormatting sqref="F34">
    <cfRule type="cellIs" dxfId="213" priority="159" stopIfTrue="1" operator="equal">
      <formula>"þ"</formula>
    </cfRule>
  </conditionalFormatting>
  <conditionalFormatting sqref="F34">
    <cfRule type="cellIs" dxfId="212" priority="158" stopIfTrue="1" operator="equal">
      <formula>"þ"</formula>
    </cfRule>
  </conditionalFormatting>
  <conditionalFormatting sqref="F34">
    <cfRule type="cellIs" dxfId="211" priority="157" stopIfTrue="1" operator="equal">
      <formula>"þ"</formula>
    </cfRule>
  </conditionalFormatting>
  <conditionalFormatting sqref="H38">
    <cfRule type="cellIs" dxfId="210" priority="153" stopIfTrue="1" operator="equal">
      <formula>"þ"</formula>
    </cfRule>
  </conditionalFormatting>
  <conditionalFormatting sqref="K38">
    <cfRule type="cellIs" dxfId="209" priority="154" operator="lessThan">
      <formula>$P$1</formula>
    </cfRule>
  </conditionalFormatting>
  <conditionalFormatting sqref="H38">
    <cfRule type="cellIs" dxfId="208" priority="152" stopIfTrue="1" operator="equal">
      <formula>"þ"</formula>
    </cfRule>
  </conditionalFormatting>
  <conditionalFormatting sqref="G38">
    <cfRule type="cellIs" dxfId="207" priority="151" stopIfTrue="1" operator="equal">
      <formula>"þ"</formula>
    </cfRule>
  </conditionalFormatting>
  <conditionalFormatting sqref="G38">
    <cfRule type="cellIs" dxfId="206" priority="150" stopIfTrue="1" operator="equal">
      <formula>"þ"</formula>
    </cfRule>
  </conditionalFormatting>
  <conditionalFormatting sqref="E38">
    <cfRule type="cellIs" dxfId="205" priority="149" stopIfTrue="1" operator="equal">
      <formula>"þ"</formula>
    </cfRule>
  </conditionalFormatting>
  <conditionalFormatting sqref="E38">
    <cfRule type="cellIs" dxfId="204" priority="148" stopIfTrue="1" operator="equal">
      <formula>"þ"</formula>
    </cfRule>
  </conditionalFormatting>
  <conditionalFormatting sqref="F38">
    <cfRule type="cellIs" dxfId="203" priority="147" stopIfTrue="1" operator="equal">
      <formula>"þ"</formula>
    </cfRule>
  </conditionalFormatting>
  <conditionalFormatting sqref="F38">
    <cfRule type="cellIs" dxfId="202" priority="146" stopIfTrue="1" operator="equal">
      <formula>"þ"</formula>
    </cfRule>
  </conditionalFormatting>
  <conditionalFormatting sqref="F38">
    <cfRule type="cellIs" dxfId="201" priority="145" stopIfTrue="1" operator="equal">
      <formula>"þ"</formula>
    </cfRule>
  </conditionalFormatting>
  <conditionalFormatting sqref="F38">
    <cfRule type="cellIs" dxfId="200" priority="144" stopIfTrue="1" operator="equal">
      <formula>"þ"</formula>
    </cfRule>
  </conditionalFormatting>
  <conditionalFormatting sqref="F38">
    <cfRule type="cellIs" dxfId="199" priority="143" stopIfTrue="1" operator="equal">
      <formula>"þ"</formula>
    </cfRule>
  </conditionalFormatting>
  <conditionalFormatting sqref="F38">
    <cfRule type="cellIs" dxfId="198" priority="142" stopIfTrue="1" operator="equal">
      <formula>"þ"</formula>
    </cfRule>
  </conditionalFormatting>
  <conditionalFormatting sqref="L38">
    <cfRule type="cellIs" dxfId="197" priority="141" stopIfTrue="1" operator="equal">
      <formula>"þ"</formula>
    </cfRule>
  </conditionalFormatting>
  <conditionalFormatting sqref="F38">
    <cfRule type="cellIs" dxfId="196" priority="140" stopIfTrue="1" operator="equal">
      <formula>"þ"</formula>
    </cfRule>
  </conditionalFormatting>
  <conditionalFormatting sqref="F38">
    <cfRule type="cellIs" dxfId="195" priority="139" stopIfTrue="1" operator="equal">
      <formula>"þ"</formula>
    </cfRule>
  </conditionalFormatting>
  <conditionalFormatting sqref="E38">
    <cfRule type="cellIs" dxfId="194" priority="138" stopIfTrue="1" operator="equal">
      <formula>"þ"</formula>
    </cfRule>
  </conditionalFormatting>
  <conditionalFormatting sqref="E38">
    <cfRule type="cellIs" dxfId="193" priority="137" stopIfTrue="1" operator="equal">
      <formula>"þ"</formula>
    </cfRule>
  </conditionalFormatting>
  <conditionalFormatting sqref="E38">
    <cfRule type="cellIs" dxfId="192" priority="136" stopIfTrue="1" operator="equal">
      <formula>"þ"</formula>
    </cfRule>
  </conditionalFormatting>
  <conditionalFormatting sqref="E38">
    <cfRule type="cellIs" dxfId="191" priority="135" stopIfTrue="1" operator="equal">
      <formula>"þ"</formula>
    </cfRule>
  </conditionalFormatting>
  <conditionalFormatting sqref="E38">
    <cfRule type="cellIs" dxfId="190" priority="134" stopIfTrue="1" operator="equal">
      <formula>"þ"</formula>
    </cfRule>
  </conditionalFormatting>
  <conditionalFormatting sqref="E38">
    <cfRule type="cellIs" dxfId="189" priority="133" stopIfTrue="1" operator="equal">
      <formula>"þ"</formula>
    </cfRule>
  </conditionalFormatting>
  <conditionalFormatting sqref="H39">
    <cfRule type="cellIs" dxfId="188" priority="129" stopIfTrue="1" operator="equal">
      <formula>"þ"</formula>
    </cfRule>
  </conditionalFormatting>
  <conditionalFormatting sqref="K39">
    <cfRule type="cellIs" dxfId="187" priority="130" operator="lessThan">
      <formula>$P$1</formula>
    </cfRule>
  </conditionalFormatting>
  <conditionalFormatting sqref="H39">
    <cfRule type="cellIs" dxfId="186" priority="128" stopIfTrue="1" operator="equal">
      <formula>"þ"</formula>
    </cfRule>
  </conditionalFormatting>
  <conditionalFormatting sqref="G39">
    <cfRule type="cellIs" dxfId="185" priority="127" stopIfTrue="1" operator="equal">
      <formula>"þ"</formula>
    </cfRule>
  </conditionalFormatting>
  <conditionalFormatting sqref="G39">
    <cfRule type="cellIs" dxfId="184" priority="126" stopIfTrue="1" operator="equal">
      <formula>"þ"</formula>
    </cfRule>
  </conditionalFormatting>
  <conditionalFormatting sqref="E39">
    <cfRule type="cellIs" dxfId="183" priority="125" stopIfTrue="1" operator="equal">
      <formula>"þ"</formula>
    </cfRule>
  </conditionalFormatting>
  <conditionalFormatting sqref="E39">
    <cfRule type="cellIs" dxfId="182" priority="124" stopIfTrue="1" operator="equal">
      <formula>"þ"</formula>
    </cfRule>
  </conditionalFormatting>
  <conditionalFormatting sqref="H40">
    <cfRule type="cellIs" dxfId="181" priority="113" stopIfTrue="1" operator="equal">
      <formula>"þ"</formula>
    </cfRule>
  </conditionalFormatting>
  <conditionalFormatting sqref="K40">
    <cfRule type="cellIs" dxfId="180" priority="114" operator="lessThan">
      <formula>$P$1</formula>
    </cfRule>
  </conditionalFormatting>
  <conditionalFormatting sqref="H40">
    <cfRule type="cellIs" dxfId="179" priority="112" stopIfTrue="1" operator="equal">
      <formula>"þ"</formula>
    </cfRule>
  </conditionalFormatting>
  <conditionalFormatting sqref="G40">
    <cfRule type="cellIs" dxfId="178" priority="111" stopIfTrue="1" operator="equal">
      <formula>"þ"</formula>
    </cfRule>
  </conditionalFormatting>
  <conditionalFormatting sqref="G40">
    <cfRule type="cellIs" dxfId="177" priority="110" stopIfTrue="1" operator="equal">
      <formula>"þ"</formula>
    </cfRule>
  </conditionalFormatting>
  <conditionalFormatting sqref="E40">
    <cfRule type="cellIs" dxfId="176" priority="109" stopIfTrue="1" operator="equal">
      <formula>"þ"</formula>
    </cfRule>
  </conditionalFormatting>
  <conditionalFormatting sqref="E40">
    <cfRule type="cellIs" dxfId="175" priority="108" stopIfTrue="1" operator="equal">
      <formula>"þ"</formula>
    </cfRule>
  </conditionalFormatting>
  <conditionalFormatting sqref="F40">
    <cfRule type="cellIs" dxfId="174" priority="107" stopIfTrue="1" operator="equal">
      <formula>"þ"</formula>
    </cfRule>
  </conditionalFormatting>
  <conditionalFormatting sqref="F40">
    <cfRule type="cellIs" dxfId="173" priority="106" stopIfTrue="1" operator="equal">
      <formula>"þ"</formula>
    </cfRule>
  </conditionalFormatting>
  <conditionalFormatting sqref="F40">
    <cfRule type="cellIs" dxfId="172" priority="105" stopIfTrue="1" operator="equal">
      <formula>"þ"</formula>
    </cfRule>
  </conditionalFormatting>
  <conditionalFormatting sqref="F40">
    <cfRule type="cellIs" dxfId="171" priority="104" stopIfTrue="1" operator="equal">
      <formula>"þ"</formula>
    </cfRule>
  </conditionalFormatting>
  <conditionalFormatting sqref="F40">
    <cfRule type="cellIs" dxfId="170" priority="103" stopIfTrue="1" operator="equal">
      <formula>"þ"</formula>
    </cfRule>
  </conditionalFormatting>
  <conditionalFormatting sqref="F40">
    <cfRule type="cellIs" dxfId="169" priority="102" stopIfTrue="1" operator="equal">
      <formula>"þ"</formula>
    </cfRule>
  </conditionalFormatting>
  <conditionalFormatting sqref="L40">
    <cfRule type="cellIs" dxfId="168" priority="101" stopIfTrue="1" operator="equal">
      <formula>"þ"</formula>
    </cfRule>
  </conditionalFormatting>
  <conditionalFormatting sqref="H41">
    <cfRule type="cellIs" dxfId="167" priority="97" stopIfTrue="1" operator="equal">
      <formula>"þ"</formula>
    </cfRule>
  </conditionalFormatting>
  <conditionalFormatting sqref="K41">
    <cfRule type="cellIs" dxfId="166" priority="98" operator="lessThan">
      <formula>$P$1</formula>
    </cfRule>
  </conditionalFormatting>
  <conditionalFormatting sqref="H41">
    <cfRule type="cellIs" dxfId="165" priority="96" stopIfTrue="1" operator="equal">
      <formula>"þ"</formula>
    </cfRule>
  </conditionalFormatting>
  <conditionalFormatting sqref="G41">
    <cfRule type="cellIs" dxfId="164" priority="95" stopIfTrue="1" operator="equal">
      <formula>"þ"</formula>
    </cfRule>
  </conditionalFormatting>
  <conditionalFormatting sqref="G41">
    <cfRule type="cellIs" dxfId="163" priority="94" stopIfTrue="1" operator="equal">
      <formula>"þ"</formula>
    </cfRule>
  </conditionalFormatting>
  <conditionalFormatting sqref="E41">
    <cfRule type="cellIs" dxfId="162" priority="93" stopIfTrue="1" operator="equal">
      <formula>"þ"</formula>
    </cfRule>
  </conditionalFormatting>
  <conditionalFormatting sqref="E41">
    <cfRule type="cellIs" dxfId="161" priority="92" stopIfTrue="1" operator="equal">
      <formula>"þ"</formula>
    </cfRule>
  </conditionalFormatting>
  <conditionalFormatting sqref="F41">
    <cfRule type="cellIs" dxfId="160" priority="91" stopIfTrue="1" operator="equal">
      <formula>"þ"</formula>
    </cfRule>
  </conditionalFormatting>
  <conditionalFormatting sqref="F41">
    <cfRule type="cellIs" dxfId="159" priority="90" stopIfTrue="1" operator="equal">
      <formula>"þ"</formula>
    </cfRule>
  </conditionalFormatting>
  <conditionalFormatting sqref="F41">
    <cfRule type="cellIs" dxfId="158" priority="89" stopIfTrue="1" operator="equal">
      <formula>"þ"</formula>
    </cfRule>
  </conditionalFormatting>
  <conditionalFormatting sqref="F41">
    <cfRule type="cellIs" dxfId="157" priority="88" stopIfTrue="1" operator="equal">
      <formula>"þ"</formula>
    </cfRule>
  </conditionalFormatting>
  <conditionalFormatting sqref="F41">
    <cfRule type="cellIs" dxfId="156" priority="87" stopIfTrue="1" operator="equal">
      <formula>"þ"</formula>
    </cfRule>
  </conditionalFormatting>
  <conditionalFormatting sqref="F41">
    <cfRule type="cellIs" dxfId="155" priority="86" stopIfTrue="1" operator="equal">
      <formula>"þ"</formula>
    </cfRule>
  </conditionalFormatting>
  <conditionalFormatting sqref="L41">
    <cfRule type="cellIs" dxfId="154" priority="85" stopIfTrue="1" operator="equal">
      <formula>"þ"</formula>
    </cfRule>
  </conditionalFormatting>
  <conditionalFormatting sqref="F41">
    <cfRule type="cellIs" dxfId="153" priority="84" stopIfTrue="1" operator="equal">
      <formula>"þ"</formula>
    </cfRule>
  </conditionalFormatting>
  <conditionalFormatting sqref="F41">
    <cfRule type="cellIs" dxfId="152" priority="83" stopIfTrue="1" operator="equal">
      <formula>"þ"</formula>
    </cfRule>
  </conditionalFormatting>
  <conditionalFormatting sqref="E41">
    <cfRule type="cellIs" dxfId="151" priority="82" stopIfTrue="1" operator="equal">
      <formula>"þ"</formula>
    </cfRule>
  </conditionalFormatting>
  <conditionalFormatting sqref="E41">
    <cfRule type="cellIs" dxfId="150" priority="81" stopIfTrue="1" operator="equal">
      <formula>"þ"</formula>
    </cfRule>
  </conditionalFormatting>
  <conditionalFormatting sqref="E41">
    <cfRule type="cellIs" dxfId="149" priority="80" stopIfTrue="1" operator="equal">
      <formula>"þ"</formula>
    </cfRule>
  </conditionalFormatting>
  <conditionalFormatting sqref="E41">
    <cfRule type="cellIs" dxfId="148" priority="79" stopIfTrue="1" operator="equal">
      <formula>"þ"</formula>
    </cfRule>
  </conditionalFormatting>
  <conditionalFormatting sqref="E41">
    <cfRule type="cellIs" dxfId="147" priority="78" stopIfTrue="1" operator="equal">
      <formula>"þ"</formula>
    </cfRule>
  </conditionalFormatting>
  <conditionalFormatting sqref="E41">
    <cfRule type="cellIs" dxfId="146" priority="77" stopIfTrue="1" operator="equal">
      <formula>"þ"</formula>
    </cfRule>
  </conditionalFormatting>
  <conditionalFormatting sqref="M7 G7:H7">
    <cfRule type="cellIs" dxfId="145" priority="76" stopIfTrue="1" operator="equal">
      <formula>"þ"</formula>
    </cfRule>
  </conditionalFormatting>
  <conditionalFormatting sqref="K7">
    <cfRule type="cellIs" dxfId="144" priority="75" operator="lessThan">
      <formula>$P$1</formula>
    </cfRule>
  </conditionalFormatting>
  <conditionalFormatting sqref="E7:H7">
    <cfRule type="cellIs" dxfId="143" priority="74" stopIfTrue="1" operator="equal">
      <formula>"þ"</formula>
    </cfRule>
  </conditionalFormatting>
  <conditionalFormatting sqref="E7:H7">
    <cfRule type="cellIs" dxfId="142" priority="73" stopIfTrue="1" operator="equal">
      <formula>"þ"</formula>
    </cfRule>
  </conditionalFormatting>
  <conditionalFormatting sqref="L7">
    <cfRule type="cellIs" dxfId="141" priority="70" stopIfTrue="1" operator="equal">
      <formula>"þ"</formula>
    </cfRule>
  </conditionalFormatting>
  <conditionalFormatting sqref="L7">
    <cfRule type="cellIs" dxfId="140" priority="69" stopIfTrue="1" operator="equal">
      <formula>"þ"</formula>
    </cfRule>
  </conditionalFormatting>
  <conditionalFormatting sqref="H20">
    <cfRule type="cellIs" dxfId="139" priority="66" stopIfTrue="1" operator="equal">
      <formula>"þ"</formula>
    </cfRule>
  </conditionalFormatting>
  <conditionalFormatting sqref="H20">
    <cfRule type="cellIs" dxfId="138" priority="65" stopIfTrue="1" operator="equal">
      <formula>"þ"</formula>
    </cfRule>
  </conditionalFormatting>
  <conditionalFormatting sqref="M20">
    <cfRule type="cellIs" dxfId="137" priority="68" stopIfTrue="1" operator="equal">
      <formula>"þ"</formula>
    </cfRule>
  </conditionalFormatting>
  <conditionalFormatting sqref="K20">
    <cfRule type="cellIs" dxfId="136" priority="67" operator="lessThan">
      <formula>$P$1</formula>
    </cfRule>
  </conditionalFormatting>
  <conditionalFormatting sqref="E20">
    <cfRule type="cellIs" dxfId="135" priority="62" stopIfTrue="1" operator="equal">
      <formula>"þ"</formula>
    </cfRule>
  </conditionalFormatting>
  <conditionalFormatting sqref="E20">
    <cfRule type="cellIs" dxfId="134" priority="61" stopIfTrue="1" operator="equal">
      <formula>"þ"</formula>
    </cfRule>
  </conditionalFormatting>
  <conditionalFormatting sqref="F20">
    <cfRule type="cellIs" dxfId="133" priority="60" stopIfTrue="1" operator="equal">
      <formula>"þ"</formula>
    </cfRule>
  </conditionalFormatting>
  <conditionalFormatting sqref="F20">
    <cfRule type="cellIs" dxfId="132" priority="59" stopIfTrue="1" operator="equal">
      <formula>"þ"</formula>
    </cfRule>
  </conditionalFormatting>
  <conditionalFormatting sqref="G20">
    <cfRule type="cellIs" dxfId="131" priority="56" stopIfTrue="1" operator="equal">
      <formula>"þ"</formula>
    </cfRule>
  </conditionalFormatting>
  <conditionalFormatting sqref="G20">
    <cfRule type="cellIs" dxfId="130" priority="55" stopIfTrue="1" operator="equal">
      <formula>"þ"</formula>
    </cfRule>
  </conditionalFormatting>
  <conditionalFormatting sqref="L20">
    <cfRule type="cellIs" dxfId="129" priority="54" stopIfTrue="1" operator="equal">
      <formula>"þ"</formula>
    </cfRule>
  </conditionalFormatting>
  <conditionalFormatting sqref="L20">
    <cfRule type="cellIs" dxfId="128" priority="53" stopIfTrue="1" operator="equal">
      <formula>"þ"</formula>
    </cfRule>
  </conditionalFormatting>
  <conditionalFormatting sqref="F4">
    <cfRule type="cellIs" dxfId="127" priority="52" stopIfTrue="1" operator="equal">
      <formula>"þ"</formula>
    </cfRule>
  </conditionalFormatting>
  <conditionalFormatting sqref="F4">
    <cfRule type="cellIs" dxfId="126" priority="51" stopIfTrue="1" operator="equal">
      <formula>"þ"</formula>
    </cfRule>
  </conditionalFormatting>
  <conditionalFormatting sqref="G4">
    <cfRule type="cellIs" dxfId="125" priority="50" stopIfTrue="1" operator="equal">
      <formula>"þ"</formula>
    </cfRule>
  </conditionalFormatting>
  <conditionalFormatting sqref="G4">
    <cfRule type="cellIs" dxfId="124" priority="49" stopIfTrue="1" operator="equal">
      <formula>"þ"</formula>
    </cfRule>
  </conditionalFormatting>
  <conditionalFormatting sqref="E32">
    <cfRule type="cellIs" dxfId="123" priority="48" stopIfTrue="1" operator="equal">
      <formula>"þ"</formula>
    </cfRule>
  </conditionalFormatting>
  <conditionalFormatting sqref="E32">
    <cfRule type="cellIs" dxfId="122" priority="47" stopIfTrue="1" operator="equal">
      <formula>"þ"</formula>
    </cfRule>
  </conditionalFormatting>
  <conditionalFormatting sqref="L35">
    <cfRule type="cellIs" dxfId="121" priority="46" stopIfTrue="1" operator="equal">
      <formula>"þ"</formula>
    </cfRule>
  </conditionalFormatting>
  <conditionalFormatting sqref="F36">
    <cfRule type="cellIs" dxfId="120" priority="45" stopIfTrue="1" operator="equal">
      <formula>"þ"</formula>
    </cfRule>
  </conditionalFormatting>
  <conditionalFormatting sqref="F36">
    <cfRule type="cellIs" dxfId="119" priority="44" stopIfTrue="1" operator="equal">
      <formula>"þ"</formula>
    </cfRule>
  </conditionalFormatting>
  <conditionalFormatting sqref="L36">
    <cfRule type="cellIs" dxfId="118" priority="43" stopIfTrue="1" operator="equal">
      <formula>"þ"</formula>
    </cfRule>
  </conditionalFormatting>
  <conditionalFormatting sqref="F8">
    <cfRule type="cellIs" dxfId="117" priority="42" stopIfTrue="1" operator="equal">
      <formula>"þ"</formula>
    </cfRule>
  </conditionalFormatting>
  <conditionalFormatting sqref="F8">
    <cfRule type="cellIs" dxfId="116" priority="41" stopIfTrue="1" operator="equal">
      <formula>"þ"</formula>
    </cfRule>
  </conditionalFormatting>
  <conditionalFormatting sqref="L9">
    <cfRule type="cellIs" dxfId="115" priority="37" stopIfTrue="1" operator="equal">
      <formula>"þ"</formula>
    </cfRule>
  </conditionalFormatting>
  <conditionalFormatting sqref="L9">
    <cfRule type="cellIs" dxfId="114" priority="38" stopIfTrue="1" operator="equal">
      <formula>"þ"</formula>
    </cfRule>
  </conditionalFormatting>
  <conditionalFormatting sqref="F9">
    <cfRule type="cellIs" dxfId="113" priority="36" stopIfTrue="1" operator="equal">
      <formula>"þ"</formula>
    </cfRule>
  </conditionalFormatting>
  <conditionalFormatting sqref="F9">
    <cfRule type="cellIs" dxfId="112" priority="35" stopIfTrue="1" operator="equal">
      <formula>"þ"</formula>
    </cfRule>
  </conditionalFormatting>
  <conditionalFormatting sqref="G9">
    <cfRule type="cellIs" dxfId="111" priority="34" stopIfTrue="1" operator="equal">
      <formula>"þ"</formula>
    </cfRule>
  </conditionalFormatting>
  <conditionalFormatting sqref="G9">
    <cfRule type="cellIs" dxfId="110" priority="33" stopIfTrue="1" operator="equal">
      <formula>"þ"</formula>
    </cfRule>
  </conditionalFormatting>
  <conditionalFormatting sqref="G10">
    <cfRule type="cellIs" dxfId="109" priority="32" stopIfTrue="1" operator="equal">
      <formula>"þ"</formula>
    </cfRule>
  </conditionalFormatting>
  <conditionalFormatting sqref="G10">
    <cfRule type="cellIs" dxfId="108" priority="31" stopIfTrue="1" operator="equal">
      <formula>"þ"</formula>
    </cfRule>
  </conditionalFormatting>
  <conditionalFormatting sqref="G10">
    <cfRule type="cellIs" dxfId="107" priority="30" stopIfTrue="1" operator="equal">
      <formula>"þ"</formula>
    </cfRule>
  </conditionalFormatting>
  <conditionalFormatting sqref="F19">
    <cfRule type="cellIs" dxfId="106" priority="29" stopIfTrue="1" operator="equal">
      <formula>"þ"</formula>
    </cfRule>
  </conditionalFormatting>
  <conditionalFormatting sqref="F19">
    <cfRule type="cellIs" dxfId="105" priority="28" stopIfTrue="1" operator="equal">
      <formula>"þ"</formula>
    </cfRule>
  </conditionalFormatting>
  <conditionalFormatting sqref="E19">
    <cfRule type="cellIs" dxfId="104" priority="27" stopIfTrue="1" operator="equal">
      <formula>"þ"</formula>
    </cfRule>
  </conditionalFormatting>
  <conditionalFormatting sqref="E19">
    <cfRule type="cellIs" dxfId="103" priority="26" stopIfTrue="1" operator="equal">
      <formula>"þ"</formula>
    </cfRule>
  </conditionalFormatting>
  <conditionalFormatting sqref="L19">
    <cfRule type="cellIs" dxfId="102" priority="25" stopIfTrue="1" operator="equal">
      <formula>"þ"</formula>
    </cfRule>
  </conditionalFormatting>
  <conditionalFormatting sqref="L19">
    <cfRule type="cellIs" dxfId="101" priority="24" stopIfTrue="1" operator="equal">
      <formula>"þ"</formula>
    </cfRule>
  </conditionalFormatting>
  <conditionalFormatting sqref="F11">
    <cfRule type="cellIs" dxfId="100" priority="23" stopIfTrue="1" operator="equal">
      <formula>"þ"</formula>
    </cfRule>
  </conditionalFormatting>
  <conditionalFormatting sqref="F11">
    <cfRule type="cellIs" dxfId="99" priority="22" stopIfTrue="1" operator="equal">
      <formula>"þ"</formula>
    </cfRule>
  </conditionalFormatting>
  <conditionalFormatting sqref="L11">
    <cfRule type="cellIs" dxfId="98" priority="20" stopIfTrue="1" operator="equal">
      <formula>"þ"</formula>
    </cfRule>
  </conditionalFormatting>
  <conditionalFormatting sqref="L11">
    <cfRule type="cellIs" dxfId="97" priority="21" stopIfTrue="1" operator="equal">
      <formula>"þ"</formula>
    </cfRule>
  </conditionalFormatting>
  <conditionalFormatting sqref="L5">
    <cfRule type="cellIs" dxfId="96" priority="18" stopIfTrue="1" operator="equal">
      <formula>"þ"</formula>
    </cfRule>
  </conditionalFormatting>
  <conditionalFormatting sqref="L5">
    <cfRule type="cellIs" dxfId="95" priority="19" stopIfTrue="1" operator="equal">
      <formula>"þ"</formula>
    </cfRule>
  </conditionalFormatting>
  <conditionalFormatting sqref="F39">
    <cfRule type="cellIs" dxfId="94" priority="17" stopIfTrue="1" operator="equal">
      <formula>"þ"</formula>
    </cfRule>
  </conditionalFormatting>
  <conditionalFormatting sqref="F39">
    <cfRule type="cellIs" dxfId="93" priority="16" stopIfTrue="1" operator="equal">
      <formula>"þ"</formula>
    </cfRule>
  </conditionalFormatting>
  <conditionalFormatting sqref="L39">
    <cfRule type="cellIs" dxfId="92" priority="15" stopIfTrue="1" operator="equal">
      <formula>"þ"</formula>
    </cfRule>
  </conditionalFormatting>
  <conditionalFormatting sqref="F23">
    <cfRule type="cellIs" dxfId="91" priority="14" stopIfTrue="1" operator="equal">
      <formula>"þ"</formula>
    </cfRule>
  </conditionalFormatting>
  <conditionalFormatting sqref="F23">
    <cfRule type="cellIs" dxfId="90" priority="13" stopIfTrue="1" operator="equal">
      <formula>"þ"</formula>
    </cfRule>
  </conditionalFormatting>
  <conditionalFormatting sqref="G23">
    <cfRule type="cellIs" dxfId="89" priority="12" stopIfTrue="1" operator="equal">
      <formula>"þ"</formula>
    </cfRule>
  </conditionalFormatting>
  <conditionalFormatting sqref="G23">
    <cfRule type="cellIs" dxfId="88" priority="11" stopIfTrue="1" operator="equal">
      <formula>"þ"</formula>
    </cfRule>
  </conditionalFormatting>
  <conditionalFormatting sqref="L22:L23">
    <cfRule type="cellIs" dxfId="87" priority="10" stopIfTrue="1" operator="equal">
      <formula>"þ"</formula>
    </cfRule>
  </conditionalFormatting>
  <conditionalFormatting sqref="L22:L23">
    <cfRule type="cellIs" dxfId="86" priority="9" stopIfTrue="1" operator="equal">
      <formula>"þ"</formula>
    </cfRule>
  </conditionalFormatting>
  <conditionalFormatting sqref="M32:M43">
    <cfRule type="cellIs" dxfId="85" priority="8" stopIfTrue="1" operator="equal">
      <formula>"þ"</formula>
    </cfRule>
  </conditionalFormatting>
  <conditionalFormatting sqref="M32:M43">
    <cfRule type="cellIs" dxfId="84" priority="7" stopIfTrue="1" operator="equal">
      <formula>"þ"</formula>
    </cfRule>
  </conditionalFormatting>
  <conditionalFormatting sqref="L6">
    <cfRule type="cellIs" dxfId="83" priority="6" stopIfTrue="1" operator="equal">
      <formula>"þ"</formula>
    </cfRule>
  </conditionalFormatting>
  <conditionalFormatting sqref="L6">
    <cfRule type="cellIs" dxfId="82" priority="5" stopIfTrue="1" operator="equal">
      <formula>"þ"</formula>
    </cfRule>
  </conditionalFormatting>
  <conditionalFormatting sqref="L10">
    <cfRule type="cellIs" dxfId="81" priority="4" stopIfTrue="1" operator="equal">
      <formula>"þ"</formula>
    </cfRule>
  </conditionalFormatting>
  <conditionalFormatting sqref="L10">
    <cfRule type="cellIs" dxfId="80" priority="3" stopIfTrue="1" operator="equal">
      <formula>"þ"</formula>
    </cfRule>
  </conditionalFormatting>
  <conditionalFormatting sqref="L8">
    <cfRule type="cellIs" dxfId="79" priority="2" stopIfTrue="1" operator="equal">
      <formula>"þ"</formula>
    </cfRule>
  </conditionalFormatting>
  <conditionalFormatting sqref="L8">
    <cfRule type="cellIs" dxfId="78" priority="1" stopIfTrue="1" operator="equal">
      <formula>"þ"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9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32" style="48" bestFit="1" customWidth="1"/>
    <col min="2" max="2" width="20.19921875" style="48" bestFit="1" customWidth="1"/>
    <col min="3" max="3" width="10.89843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58.19921875" style="43" customWidth="1"/>
    <col min="16" max="16384" width="8.796875" style="43"/>
  </cols>
  <sheetData>
    <row r="1" spans="1:15" ht="31.8" thickBot="1" x14ac:dyDescent="0.35">
      <c r="A1" s="133" t="s">
        <v>0</v>
      </c>
      <c r="B1" s="129" t="s">
        <v>35</v>
      </c>
      <c r="C1" s="129" t="s">
        <v>36</v>
      </c>
      <c r="D1" s="130" t="s">
        <v>92</v>
      </c>
      <c r="E1" s="132" t="s">
        <v>37</v>
      </c>
      <c r="F1" s="131" t="s">
        <v>91</v>
      </c>
      <c r="G1" s="130" t="s">
        <v>90</v>
      </c>
      <c r="H1" s="129" t="s">
        <v>38</v>
      </c>
      <c r="I1" s="129" t="s">
        <v>39</v>
      </c>
      <c r="J1" s="126" t="s">
        <v>89</v>
      </c>
      <c r="K1" s="128" t="s">
        <v>3</v>
      </c>
      <c r="L1" s="126" t="s">
        <v>26</v>
      </c>
      <c r="M1" s="127" t="s">
        <v>86</v>
      </c>
      <c r="N1" s="126" t="s">
        <v>85</v>
      </c>
      <c r="O1" s="221" t="s">
        <v>88</v>
      </c>
    </row>
    <row r="2" spans="1:15" x14ac:dyDescent="0.3">
      <c r="A2" s="124" t="s">
        <v>155</v>
      </c>
      <c r="B2" s="68" t="s">
        <v>179</v>
      </c>
      <c r="C2" s="44" t="s">
        <v>176</v>
      </c>
      <c r="D2" s="125" t="s">
        <v>82</v>
      </c>
      <c r="E2" s="124">
        <v>10</v>
      </c>
      <c r="F2" s="123">
        <v>8</v>
      </c>
      <c r="G2" s="122">
        <v>-1</v>
      </c>
      <c r="H2" s="44">
        <v>1</v>
      </c>
      <c r="I2" s="44">
        <v>0</v>
      </c>
      <c r="J2" s="44">
        <f t="shared" ref="J2:J13" si="0">IF(D2="þ",SUM(E2,G2:I2),SUM(E2,F2,H2,I2))</f>
        <v>19</v>
      </c>
      <c r="K2" s="45">
        <f t="shared" ref="K2:K13" ca="1" si="1">RANDBETWEEN(1,20)</f>
        <v>16</v>
      </c>
      <c r="L2" s="44">
        <f t="shared" ref="L2:L4" ca="1" si="2">SUM(J2:K2)</f>
        <v>35</v>
      </c>
      <c r="M2" s="63">
        <v>20</v>
      </c>
      <c r="N2" s="66" t="str">
        <f t="shared" ref="N2:N4" ca="1" si="3">IF(K2&gt;(M2-1),"þ","ý")</f>
        <v>ý</v>
      </c>
      <c r="O2" s="220"/>
    </row>
    <row r="3" spans="1:15" x14ac:dyDescent="0.3">
      <c r="A3" s="124" t="s">
        <v>155</v>
      </c>
      <c r="B3" s="68" t="s">
        <v>175</v>
      </c>
      <c r="C3" s="44" t="s">
        <v>176</v>
      </c>
      <c r="D3" s="125" t="s">
        <v>82</v>
      </c>
      <c r="E3" s="124">
        <f>E2-5</f>
        <v>5</v>
      </c>
      <c r="F3" s="123">
        <v>3</v>
      </c>
      <c r="G3" s="122">
        <v>-1</v>
      </c>
      <c r="H3" s="44">
        <v>1</v>
      </c>
      <c r="I3" s="44">
        <v>0</v>
      </c>
      <c r="J3" s="44">
        <f t="shared" si="0"/>
        <v>9</v>
      </c>
      <c r="K3" s="45">
        <f t="shared" ca="1" si="1"/>
        <v>16</v>
      </c>
      <c r="L3" s="44">
        <f t="shared" ca="1" si="2"/>
        <v>25</v>
      </c>
      <c r="M3" s="63">
        <v>20</v>
      </c>
      <c r="N3" s="66" t="str">
        <f t="shared" ca="1" si="3"/>
        <v>ý</v>
      </c>
      <c r="O3" s="68"/>
    </row>
    <row r="4" spans="1:15" x14ac:dyDescent="0.3">
      <c r="A4" s="124" t="s">
        <v>155</v>
      </c>
      <c r="B4" s="68" t="s">
        <v>180</v>
      </c>
      <c r="C4" s="44" t="s">
        <v>170</v>
      </c>
      <c r="D4" s="125" t="s">
        <v>87</v>
      </c>
      <c r="E4" s="124">
        <v>10</v>
      </c>
      <c r="F4" s="123">
        <v>8</v>
      </c>
      <c r="G4" s="122">
        <v>-1</v>
      </c>
      <c r="H4" s="44">
        <v>1</v>
      </c>
      <c r="I4" s="44">
        <v>0</v>
      </c>
      <c r="J4" s="44">
        <f t="shared" si="0"/>
        <v>10</v>
      </c>
      <c r="K4" s="45">
        <f t="shared" ca="1" si="1"/>
        <v>6</v>
      </c>
      <c r="L4" s="44">
        <f t="shared" ca="1" si="2"/>
        <v>16</v>
      </c>
      <c r="M4" s="63">
        <v>20</v>
      </c>
      <c r="N4" s="66" t="str">
        <f t="shared" ca="1" si="3"/>
        <v>ý</v>
      </c>
      <c r="O4" s="68"/>
    </row>
    <row r="5" spans="1:15" x14ac:dyDescent="0.3">
      <c r="A5" s="120" t="s">
        <v>155</v>
      </c>
      <c r="B5" s="46" t="s">
        <v>178</v>
      </c>
      <c r="C5" s="46" t="s">
        <v>178</v>
      </c>
      <c r="D5" s="121" t="s">
        <v>82</v>
      </c>
      <c r="E5" s="120">
        <v>10</v>
      </c>
      <c r="F5" s="119">
        <v>13</v>
      </c>
      <c r="G5" s="118">
        <v>-1</v>
      </c>
      <c r="H5" s="46">
        <v>0</v>
      </c>
      <c r="I5" s="46">
        <v>0</v>
      </c>
      <c r="J5" s="46">
        <f t="shared" si="0"/>
        <v>23</v>
      </c>
      <c r="K5" s="47">
        <f t="shared" ca="1" si="1"/>
        <v>18</v>
      </c>
      <c r="L5" s="46">
        <f t="shared" ref="L5" ca="1" si="4">SUM(J5:K5)</f>
        <v>41</v>
      </c>
      <c r="M5" s="64">
        <v>20</v>
      </c>
      <c r="N5" s="65" t="str">
        <f t="shared" ref="N5" ca="1" si="5">IF(K5&gt;(M5-1),"þ","ý")</f>
        <v>ý</v>
      </c>
      <c r="O5" s="117"/>
    </row>
    <row r="6" spans="1:15" x14ac:dyDescent="0.3">
      <c r="A6" s="124" t="s">
        <v>156</v>
      </c>
      <c r="B6" s="68" t="s">
        <v>153</v>
      </c>
      <c r="C6" s="44" t="s">
        <v>154</v>
      </c>
      <c r="D6" s="125" t="s">
        <v>87</v>
      </c>
      <c r="E6" s="234"/>
      <c r="F6" s="235"/>
      <c r="G6" s="235"/>
      <c r="H6" s="235"/>
      <c r="I6" s="235"/>
      <c r="J6" s="235"/>
      <c r="K6" s="235"/>
      <c r="L6" s="235"/>
      <c r="M6" s="235"/>
      <c r="N6" s="236"/>
      <c r="O6" s="220" t="s">
        <v>152</v>
      </c>
    </row>
    <row r="7" spans="1:15" x14ac:dyDescent="0.3">
      <c r="A7" s="124" t="s">
        <v>156</v>
      </c>
      <c r="B7" s="68" t="s">
        <v>162</v>
      </c>
      <c r="C7" s="44" t="s">
        <v>192</v>
      </c>
      <c r="D7" s="125" t="s">
        <v>87</v>
      </c>
      <c r="E7" s="234"/>
      <c r="F7" s="235"/>
      <c r="G7" s="235"/>
      <c r="H7" s="235"/>
      <c r="I7" s="235"/>
      <c r="J7" s="235"/>
      <c r="K7" s="235"/>
      <c r="L7" s="235"/>
      <c r="M7" s="235"/>
      <c r="N7" s="236"/>
      <c r="O7" s="68" t="s">
        <v>163</v>
      </c>
    </row>
    <row r="8" spans="1:15" x14ac:dyDescent="0.3">
      <c r="A8" s="124" t="s">
        <v>156</v>
      </c>
      <c r="B8" s="68" t="s">
        <v>164</v>
      </c>
      <c r="C8" s="44" t="s">
        <v>171</v>
      </c>
      <c r="D8" s="125" t="s">
        <v>82</v>
      </c>
      <c r="E8" s="124">
        <v>25</v>
      </c>
      <c r="F8" s="123">
        <v>6</v>
      </c>
      <c r="G8" s="122">
        <v>0</v>
      </c>
      <c r="H8" s="44">
        <v>0</v>
      </c>
      <c r="I8" s="44">
        <v>0</v>
      </c>
      <c r="J8" s="44">
        <f t="shared" si="0"/>
        <v>31</v>
      </c>
      <c r="K8" s="45">
        <f t="shared" ca="1" si="1"/>
        <v>6</v>
      </c>
      <c r="L8" s="44">
        <f t="shared" ref="L8:L13" ca="1" si="6">SUM(J8:K8)</f>
        <v>37</v>
      </c>
      <c r="M8" s="63">
        <v>20</v>
      </c>
      <c r="N8" s="66" t="str">
        <f t="shared" ref="N8:N13" ca="1" si="7">IF(K8&gt;(M8-1),"þ","ý")</f>
        <v>ý</v>
      </c>
      <c r="O8" s="68"/>
    </row>
    <row r="9" spans="1:15" x14ac:dyDescent="0.3">
      <c r="A9" s="124" t="s">
        <v>156</v>
      </c>
      <c r="B9" s="68" t="s">
        <v>165</v>
      </c>
      <c r="C9" s="44" t="s">
        <v>172</v>
      </c>
      <c r="D9" s="125" t="s">
        <v>82</v>
      </c>
      <c r="E9" s="124">
        <v>25</v>
      </c>
      <c r="F9" s="123">
        <v>6</v>
      </c>
      <c r="G9" s="122">
        <v>0</v>
      </c>
      <c r="H9" s="44">
        <v>0</v>
      </c>
      <c r="I9" s="44">
        <v>0</v>
      </c>
      <c r="J9" s="44">
        <f t="shared" si="0"/>
        <v>31</v>
      </c>
      <c r="K9" s="45">
        <f t="shared" ca="1" si="1"/>
        <v>12</v>
      </c>
      <c r="L9" s="44">
        <f t="shared" ref="L9:L12" ca="1" si="8">SUM(J9:K9)</f>
        <v>43</v>
      </c>
      <c r="M9" s="63">
        <v>20</v>
      </c>
      <c r="N9" s="66" t="str">
        <f t="shared" ref="N9:N12" ca="1" si="9">IF(K9&gt;(M9-1),"þ","ý")</f>
        <v>ý</v>
      </c>
      <c r="O9" s="68"/>
    </row>
    <row r="10" spans="1:15" x14ac:dyDescent="0.3">
      <c r="A10" s="124" t="s">
        <v>156</v>
      </c>
      <c r="B10" s="68" t="s">
        <v>166</v>
      </c>
      <c r="C10" s="44" t="s">
        <v>172</v>
      </c>
      <c r="D10" s="125" t="s">
        <v>82</v>
      </c>
      <c r="E10" s="124">
        <v>25</v>
      </c>
      <c r="F10" s="123">
        <v>6</v>
      </c>
      <c r="G10" s="122">
        <v>0</v>
      </c>
      <c r="H10" s="44">
        <v>0</v>
      </c>
      <c r="I10" s="44">
        <v>0</v>
      </c>
      <c r="J10" s="44">
        <f t="shared" si="0"/>
        <v>31</v>
      </c>
      <c r="K10" s="45">
        <f t="shared" ca="1" si="1"/>
        <v>7</v>
      </c>
      <c r="L10" s="44">
        <f t="shared" ca="1" si="8"/>
        <v>38</v>
      </c>
      <c r="M10" s="63">
        <v>20</v>
      </c>
      <c r="N10" s="66" t="str">
        <f t="shared" ca="1" si="9"/>
        <v>ý</v>
      </c>
      <c r="O10" s="68"/>
    </row>
    <row r="11" spans="1:15" x14ac:dyDescent="0.3">
      <c r="A11" s="124" t="s">
        <v>156</v>
      </c>
      <c r="B11" s="68" t="s">
        <v>167</v>
      </c>
      <c r="C11" s="44" t="s">
        <v>173</v>
      </c>
      <c r="D11" s="125" t="s">
        <v>82</v>
      </c>
      <c r="E11" s="124">
        <v>25</v>
      </c>
      <c r="F11" s="123">
        <v>6</v>
      </c>
      <c r="G11" s="122">
        <v>0</v>
      </c>
      <c r="H11" s="44">
        <v>0</v>
      </c>
      <c r="I11" s="44">
        <v>0</v>
      </c>
      <c r="J11" s="44">
        <f t="shared" si="0"/>
        <v>31</v>
      </c>
      <c r="K11" s="45">
        <f t="shared" ca="1" si="1"/>
        <v>11</v>
      </c>
      <c r="L11" s="44">
        <f t="shared" ref="L11" ca="1" si="10">SUM(J11:K11)</f>
        <v>42</v>
      </c>
      <c r="M11" s="63">
        <v>20</v>
      </c>
      <c r="N11" s="66" t="str">
        <f t="shared" ref="N11" ca="1" si="11">IF(K11&gt;(M11-1),"þ","ý")</f>
        <v>ý</v>
      </c>
      <c r="O11" s="68"/>
    </row>
    <row r="12" spans="1:15" x14ac:dyDescent="0.3">
      <c r="A12" s="124" t="s">
        <v>156</v>
      </c>
      <c r="B12" s="68" t="s">
        <v>168</v>
      </c>
      <c r="C12" s="44" t="s">
        <v>173</v>
      </c>
      <c r="D12" s="125" t="s">
        <v>82</v>
      </c>
      <c r="E12" s="124">
        <v>25</v>
      </c>
      <c r="F12" s="123">
        <v>6</v>
      </c>
      <c r="G12" s="122">
        <v>0</v>
      </c>
      <c r="H12" s="44">
        <v>0</v>
      </c>
      <c r="I12" s="44">
        <v>0</v>
      </c>
      <c r="J12" s="44">
        <f t="shared" si="0"/>
        <v>31</v>
      </c>
      <c r="K12" s="45">
        <f t="shared" ca="1" si="1"/>
        <v>18</v>
      </c>
      <c r="L12" s="44">
        <f t="shared" ca="1" si="8"/>
        <v>49</v>
      </c>
      <c r="M12" s="63">
        <v>20</v>
      </c>
      <c r="N12" s="66" t="str">
        <f t="shared" ca="1" si="9"/>
        <v>ý</v>
      </c>
      <c r="O12" s="68"/>
    </row>
    <row r="13" spans="1:15" x14ac:dyDescent="0.3">
      <c r="A13" s="120" t="s">
        <v>156</v>
      </c>
      <c r="B13" s="46" t="s">
        <v>169</v>
      </c>
      <c r="C13" s="46" t="s">
        <v>174</v>
      </c>
      <c r="D13" s="121" t="s">
        <v>82</v>
      </c>
      <c r="E13" s="120">
        <v>25</v>
      </c>
      <c r="F13" s="119">
        <v>6</v>
      </c>
      <c r="G13" s="118">
        <v>0</v>
      </c>
      <c r="H13" s="46">
        <v>0</v>
      </c>
      <c r="I13" s="46">
        <v>0</v>
      </c>
      <c r="J13" s="46">
        <f t="shared" si="0"/>
        <v>31</v>
      </c>
      <c r="K13" s="47">
        <f t="shared" ca="1" si="1"/>
        <v>11</v>
      </c>
      <c r="L13" s="46">
        <f t="shared" ca="1" si="6"/>
        <v>42</v>
      </c>
      <c r="M13" s="64">
        <v>20</v>
      </c>
      <c r="N13" s="65" t="str">
        <f t="shared" ca="1" si="7"/>
        <v>ý</v>
      </c>
      <c r="O13" s="117"/>
    </row>
    <row r="16" spans="1:15" ht="16.2" thickBot="1" x14ac:dyDescent="0.35"/>
    <row r="17" spans="1:15" ht="31.8" thickBot="1" x14ac:dyDescent="0.35">
      <c r="A17" s="133" t="s">
        <v>0</v>
      </c>
      <c r="B17" s="129" t="s">
        <v>35</v>
      </c>
      <c r="C17" s="129" t="s">
        <v>36</v>
      </c>
      <c r="D17" s="130" t="s">
        <v>92</v>
      </c>
      <c r="E17" s="132" t="s">
        <v>37</v>
      </c>
      <c r="F17" s="131" t="s">
        <v>91</v>
      </c>
      <c r="G17" s="130" t="s">
        <v>90</v>
      </c>
      <c r="H17" s="129" t="s">
        <v>38</v>
      </c>
      <c r="I17" s="129" t="s">
        <v>39</v>
      </c>
      <c r="J17" s="126" t="s">
        <v>89</v>
      </c>
      <c r="K17" s="128" t="s">
        <v>3</v>
      </c>
      <c r="L17" s="126" t="s">
        <v>26</v>
      </c>
      <c r="M17" s="127" t="s">
        <v>86</v>
      </c>
      <c r="N17" s="126" t="s">
        <v>85</v>
      </c>
      <c r="O17" s="221" t="s">
        <v>88</v>
      </c>
    </row>
    <row r="18" spans="1:15" x14ac:dyDescent="0.3">
      <c r="A18" s="238" t="s">
        <v>181</v>
      </c>
      <c r="B18" s="68" t="s">
        <v>185</v>
      </c>
      <c r="C18" s="44" t="s">
        <v>187</v>
      </c>
      <c r="D18" s="125" t="s">
        <v>82</v>
      </c>
      <c r="E18" s="124">
        <v>12</v>
      </c>
      <c r="F18" s="123">
        <v>10</v>
      </c>
      <c r="G18" s="122">
        <v>0</v>
      </c>
      <c r="H18" s="44">
        <v>1</v>
      </c>
      <c r="I18" s="244">
        <v>-2</v>
      </c>
      <c r="J18" s="44">
        <f t="shared" ref="J18:J21" si="12">IF(D18="þ",SUM(E18,G18:I18),SUM(E18,F18,H18,I18))</f>
        <v>21</v>
      </c>
      <c r="K18" s="45">
        <f t="shared" ref="K18:K29" ca="1" si="13">RANDBETWEEN(1,20)</f>
        <v>15</v>
      </c>
      <c r="L18" s="44">
        <f t="shared" ref="L18:L20" ca="1" si="14">SUM(J18:K18)</f>
        <v>36</v>
      </c>
      <c r="M18" s="63">
        <v>20</v>
      </c>
      <c r="N18" s="66" t="str">
        <f t="shared" ref="N18:N21" ca="1" si="15">IF(K18&gt;(M18-1),"þ","ý")</f>
        <v>ý</v>
      </c>
      <c r="O18" s="220"/>
    </row>
    <row r="19" spans="1:15" x14ac:dyDescent="0.3">
      <c r="A19" s="238" t="s">
        <v>181</v>
      </c>
      <c r="B19" s="68" t="s">
        <v>186</v>
      </c>
      <c r="C19" s="44" t="s">
        <v>187</v>
      </c>
      <c r="D19" s="125" t="s">
        <v>82</v>
      </c>
      <c r="E19" s="124">
        <f>E18-5</f>
        <v>7</v>
      </c>
      <c r="F19" s="123">
        <v>5</v>
      </c>
      <c r="G19" s="122">
        <v>0</v>
      </c>
      <c r="H19" s="44">
        <v>1</v>
      </c>
      <c r="I19" s="244">
        <v>-2</v>
      </c>
      <c r="J19" s="44">
        <f t="shared" si="12"/>
        <v>11</v>
      </c>
      <c r="K19" s="45">
        <f t="shared" ca="1" si="13"/>
        <v>9</v>
      </c>
      <c r="L19" s="44">
        <f t="shared" ca="1" si="14"/>
        <v>20</v>
      </c>
      <c r="M19" s="63">
        <v>20</v>
      </c>
      <c r="N19" s="66" t="str">
        <f t="shared" ca="1" si="15"/>
        <v>ý</v>
      </c>
      <c r="O19" s="68"/>
    </row>
    <row r="20" spans="1:15" x14ac:dyDescent="0.3">
      <c r="A20" s="238" t="s">
        <v>182</v>
      </c>
      <c r="B20" s="68" t="s">
        <v>189</v>
      </c>
      <c r="C20" s="44" t="s">
        <v>188</v>
      </c>
      <c r="D20" s="125" t="s">
        <v>87</v>
      </c>
      <c r="E20" s="124">
        <v>12</v>
      </c>
      <c r="F20" s="123">
        <v>8</v>
      </c>
      <c r="G20" s="122">
        <v>0</v>
      </c>
      <c r="H20" s="44">
        <v>1</v>
      </c>
      <c r="I20" s="244">
        <v>-2</v>
      </c>
      <c r="J20" s="44">
        <f t="shared" si="12"/>
        <v>11</v>
      </c>
      <c r="K20" s="45">
        <f t="shared" ca="1" si="13"/>
        <v>14</v>
      </c>
      <c r="L20" s="44">
        <f t="shared" ca="1" si="14"/>
        <v>25</v>
      </c>
      <c r="M20" s="63">
        <v>19</v>
      </c>
      <c r="N20" s="66" t="str">
        <f t="shared" ca="1" si="15"/>
        <v>ý</v>
      </c>
      <c r="O20" s="68"/>
    </row>
    <row r="21" spans="1:15" x14ac:dyDescent="0.3">
      <c r="A21" s="239" t="s">
        <v>181</v>
      </c>
      <c r="B21" s="46" t="s">
        <v>178</v>
      </c>
      <c r="C21" s="46" t="s">
        <v>178</v>
      </c>
      <c r="D21" s="121" t="s">
        <v>82</v>
      </c>
      <c r="E21" s="120">
        <v>12</v>
      </c>
      <c r="F21" s="119">
        <v>20</v>
      </c>
      <c r="G21" s="118">
        <v>0</v>
      </c>
      <c r="H21" s="46">
        <v>0</v>
      </c>
      <c r="I21" s="245">
        <v>-2</v>
      </c>
      <c r="J21" s="46">
        <f t="shared" si="12"/>
        <v>30</v>
      </c>
      <c r="K21" s="47">
        <f t="shared" ca="1" si="13"/>
        <v>11</v>
      </c>
      <c r="L21" s="46">
        <f t="shared" ref="L21" ca="1" si="16">SUM(J21:K21)</f>
        <v>41</v>
      </c>
      <c r="M21" s="64">
        <v>20</v>
      </c>
      <c r="N21" s="65" t="str">
        <f t="shared" ca="1" si="15"/>
        <v>ý</v>
      </c>
      <c r="O21" s="117"/>
    </row>
    <row r="22" spans="1:15" x14ac:dyDescent="0.3">
      <c r="A22" s="238" t="s">
        <v>195</v>
      </c>
      <c r="B22" s="68" t="s">
        <v>185</v>
      </c>
      <c r="C22" s="44" t="s">
        <v>187</v>
      </c>
      <c r="D22" s="125" t="s">
        <v>82</v>
      </c>
      <c r="E22" s="124">
        <f>E18-5-2</f>
        <v>5</v>
      </c>
      <c r="F22" s="244">
        <v>10</v>
      </c>
      <c r="G22" s="122">
        <v>0</v>
      </c>
      <c r="H22" s="44">
        <v>1</v>
      </c>
      <c r="I22" s="244">
        <v>-2</v>
      </c>
      <c r="J22" s="44">
        <f t="shared" ref="J22:J25" si="17">IF(D22="þ",SUM(E22,G22:I22),SUM(E22,F22,H22,I22))</f>
        <v>14</v>
      </c>
      <c r="K22" s="45">
        <f t="shared" ca="1" si="13"/>
        <v>10</v>
      </c>
      <c r="L22" s="44">
        <f t="shared" ref="L22:L24" ca="1" si="18">SUM(J22:K22)</f>
        <v>24</v>
      </c>
      <c r="M22" s="63">
        <v>20</v>
      </c>
      <c r="N22" s="66" t="str">
        <f t="shared" ref="N22:N25" ca="1" si="19">IF(K22&gt;(M22-1),"þ","ý")</f>
        <v>ý</v>
      </c>
      <c r="O22" s="220"/>
    </row>
    <row r="23" spans="1:15" x14ac:dyDescent="0.3">
      <c r="A23" s="238" t="s">
        <v>195</v>
      </c>
      <c r="B23" s="68" t="s">
        <v>186</v>
      </c>
      <c r="C23" s="44" t="s">
        <v>187</v>
      </c>
      <c r="D23" s="125" t="s">
        <v>82</v>
      </c>
      <c r="E23" s="124">
        <f>E19-5-2</f>
        <v>0</v>
      </c>
      <c r="F23" s="244">
        <v>5</v>
      </c>
      <c r="G23" s="122">
        <v>0</v>
      </c>
      <c r="H23" s="44">
        <v>1</v>
      </c>
      <c r="I23" s="244">
        <v>-2</v>
      </c>
      <c r="J23" s="44">
        <f t="shared" si="17"/>
        <v>4</v>
      </c>
      <c r="K23" s="45">
        <f t="shared" ca="1" si="13"/>
        <v>16</v>
      </c>
      <c r="L23" s="44">
        <f t="shared" ca="1" si="18"/>
        <v>20</v>
      </c>
      <c r="M23" s="63">
        <v>20</v>
      </c>
      <c r="N23" s="66" t="str">
        <f t="shared" ca="1" si="19"/>
        <v>ý</v>
      </c>
      <c r="O23" s="68"/>
    </row>
    <row r="24" spans="1:15" x14ac:dyDescent="0.3">
      <c r="A24" s="238" t="s">
        <v>196</v>
      </c>
      <c r="B24" s="68" t="s">
        <v>189</v>
      </c>
      <c r="C24" s="44" t="s">
        <v>188</v>
      </c>
      <c r="D24" s="125" t="s">
        <v>87</v>
      </c>
      <c r="E24" s="124">
        <f>E20-5-2</f>
        <v>5</v>
      </c>
      <c r="F24" s="244">
        <v>8</v>
      </c>
      <c r="G24" s="122">
        <v>0</v>
      </c>
      <c r="H24" s="44">
        <v>1</v>
      </c>
      <c r="I24" s="244">
        <v>-2</v>
      </c>
      <c r="J24" s="44">
        <f t="shared" si="17"/>
        <v>4</v>
      </c>
      <c r="K24" s="45">
        <f t="shared" ca="1" si="13"/>
        <v>16</v>
      </c>
      <c r="L24" s="44">
        <f t="shared" ca="1" si="18"/>
        <v>20</v>
      </c>
      <c r="M24" s="63">
        <v>19</v>
      </c>
      <c r="N24" s="66" t="str">
        <f t="shared" ca="1" si="19"/>
        <v>ý</v>
      </c>
      <c r="O24" s="68"/>
    </row>
    <row r="25" spans="1:15" x14ac:dyDescent="0.3">
      <c r="A25" s="239" t="s">
        <v>194</v>
      </c>
      <c r="B25" s="46" t="s">
        <v>178</v>
      </c>
      <c r="C25" s="46" t="s">
        <v>178</v>
      </c>
      <c r="D25" s="121" t="s">
        <v>82</v>
      </c>
      <c r="E25" s="120">
        <f>E21-5-2</f>
        <v>5</v>
      </c>
      <c r="F25" s="245">
        <v>20</v>
      </c>
      <c r="G25" s="118">
        <v>0</v>
      </c>
      <c r="H25" s="46">
        <v>0</v>
      </c>
      <c r="I25" s="245">
        <v>-2</v>
      </c>
      <c r="J25" s="46">
        <f t="shared" si="17"/>
        <v>23</v>
      </c>
      <c r="K25" s="47">
        <f t="shared" ca="1" si="13"/>
        <v>7</v>
      </c>
      <c r="L25" s="46">
        <f t="shared" ref="L25" ca="1" si="20">SUM(J25:K25)</f>
        <v>30</v>
      </c>
      <c r="M25" s="64">
        <v>20</v>
      </c>
      <c r="N25" s="65" t="str">
        <f t="shared" ca="1" si="19"/>
        <v>ý</v>
      </c>
      <c r="O25" s="117"/>
    </row>
    <row r="26" spans="1:15" x14ac:dyDescent="0.3">
      <c r="A26" s="238" t="s">
        <v>197</v>
      </c>
      <c r="B26" s="68" t="s">
        <v>198</v>
      </c>
      <c r="C26" s="44" t="s">
        <v>200</v>
      </c>
      <c r="D26" s="125" t="s">
        <v>82</v>
      </c>
      <c r="E26" s="124">
        <v>13</v>
      </c>
      <c r="F26" s="123">
        <v>8</v>
      </c>
      <c r="G26" s="122">
        <v>3</v>
      </c>
      <c r="H26" s="44">
        <v>1</v>
      </c>
      <c r="I26" s="244">
        <v>-2</v>
      </c>
      <c r="J26" s="44">
        <f t="shared" ref="J26:J29" si="21">IF(D26="þ",SUM(E26,G26:I26),SUM(E26,F26,H26,I26))</f>
        <v>20</v>
      </c>
      <c r="K26" s="45">
        <f t="shared" ca="1" si="13"/>
        <v>13</v>
      </c>
      <c r="L26" s="44">
        <f t="shared" ref="L26:L28" ca="1" si="22">SUM(J26:K26)</f>
        <v>33</v>
      </c>
      <c r="M26" s="63">
        <v>20</v>
      </c>
      <c r="N26" s="66" t="str">
        <f t="shared" ref="N26:N29" ca="1" si="23">IF(K26&gt;(M26-1),"þ","ý")</f>
        <v>ý</v>
      </c>
      <c r="O26" s="220"/>
    </row>
    <row r="27" spans="1:15" x14ac:dyDescent="0.3">
      <c r="A27" s="238" t="s">
        <v>197</v>
      </c>
      <c r="B27" s="68" t="s">
        <v>199</v>
      </c>
      <c r="C27" s="44" t="s">
        <v>200</v>
      </c>
      <c r="D27" s="125" t="s">
        <v>82</v>
      </c>
      <c r="E27" s="124">
        <v>13</v>
      </c>
      <c r="F27" s="123">
        <v>8</v>
      </c>
      <c r="G27" s="122">
        <v>3</v>
      </c>
      <c r="H27" s="44">
        <v>1</v>
      </c>
      <c r="I27" s="244">
        <v>-2</v>
      </c>
      <c r="J27" s="44">
        <f t="shared" si="21"/>
        <v>20</v>
      </c>
      <c r="K27" s="45">
        <f t="shared" ca="1" si="13"/>
        <v>5</v>
      </c>
      <c r="L27" s="44">
        <f t="shared" ca="1" si="22"/>
        <v>25</v>
      </c>
      <c r="M27" s="63">
        <v>20</v>
      </c>
      <c r="N27" s="66" t="str">
        <f t="shared" ca="1" si="23"/>
        <v>ý</v>
      </c>
      <c r="O27" s="68"/>
    </row>
    <row r="28" spans="1:15" x14ac:dyDescent="0.3">
      <c r="A28" s="238" t="s">
        <v>197</v>
      </c>
      <c r="B28" s="68" t="s">
        <v>164</v>
      </c>
      <c r="C28" s="44" t="s">
        <v>171</v>
      </c>
      <c r="D28" s="125" t="s">
        <v>82</v>
      </c>
      <c r="E28" s="124">
        <v>13</v>
      </c>
      <c r="F28" s="123">
        <v>6</v>
      </c>
      <c r="G28" s="122">
        <v>3</v>
      </c>
      <c r="H28" s="44">
        <v>1</v>
      </c>
      <c r="I28" s="244">
        <v>-2</v>
      </c>
      <c r="J28" s="44">
        <f t="shared" si="21"/>
        <v>18</v>
      </c>
      <c r="K28" s="45">
        <f t="shared" ca="1" si="13"/>
        <v>2</v>
      </c>
      <c r="L28" s="44">
        <f t="shared" ca="1" si="22"/>
        <v>20</v>
      </c>
      <c r="M28" s="63">
        <v>19</v>
      </c>
      <c r="N28" s="66" t="str">
        <f t="shared" ca="1" si="23"/>
        <v>ý</v>
      </c>
      <c r="O28" s="68"/>
    </row>
    <row r="29" spans="1:15" x14ac:dyDescent="0.3">
      <c r="A29" s="239" t="s">
        <v>197</v>
      </c>
      <c r="B29" s="46" t="s">
        <v>178</v>
      </c>
      <c r="C29" s="46" t="s">
        <v>178</v>
      </c>
      <c r="D29" s="121" t="s">
        <v>82</v>
      </c>
      <c r="E29" s="120">
        <v>13</v>
      </c>
      <c r="F29" s="119">
        <v>8</v>
      </c>
      <c r="G29" s="118">
        <v>3</v>
      </c>
      <c r="H29" s="46">
        <v>0</v>
      </c>
      <c r="I29" s="245">
        <v>-2</v>
      </c>
      <c r="J29" s="46">
        <f t="shared" si="21"/>
        <v>19</v>
      </c>
      <c r="K29" s="47">
        <f t="shared" ca="1" si="13"/>
        <v>8</v>
      </c>
      <c r="L29" s="46">
        <f t="shared" ref="L29" ca="1" si="24">SUM(J29:K29)</f>
        <v>27</v>
      </c>
      <c r="M29" s="64">
        <v>20</v>
      </c>
      <c r="N29" s="65" t="str">
        <f t="shared" ca="1" si="23"/>
        <v>ý</v>
      </c>
      <c r="O29" s="117"/>
    </row>
  </sheetData>
  <conditionalFormatting sqref="D5">
    <cfRule type="cellIs" dxfId="77" priority="169" operator="equal">
      <formula>"þ"</formula>
    </cfRule>
  </conditionalFormatting>
  <conditionalFormatting sqref="N5">
    <cfRule type="cellIs" dxfId="76" priority="170" operator="equal">
      <formula>"þ"</formula>
    </cfRule>
  </conditionalFormatting>
  <conditionalFormatting sqref="K2:K5">
    <cfRule type="cellIs" dxfId="75" priority="87" operator="greaterThanOrEqual">
      <formula>$M2</formula>
    </cfRule>
  </conditionalFormatting>
  <conditionalFormatting sqref="D3">
    <cfRule type="cellIs" dxfId="74" priority="76" operator="equal">
      <formula>"þ"</formula>
    </cfRule>
  </conditionalFormatting>
  <conditionalFormatting sqref="N3">
    <cfRule type="cellIs" dxfId="73" priority="77" operator="equal">
      <formula>"þ"</formula>
    </cfRule>
  </conditionalFormatting>
  <conditionalFormatting sqref="N2">
    <cfRule type="cellIs" dxfId="72" priority="81" operator="equal">
      <formula>"þ"</formula>
    </cfRule>
  </conditionalFormatting>
  <conditionalFormatting sqref="D2">
    <cfRule type="cellIs" dxfId="71" priority="80" operator="equal">
      <formula>"þ"</formula>
    </cfRule>
  </conditionalFormatting>
  <conditionalFormatting sqref="N4">
    <cfRule type="cellIs" dxfId="70" priority="79" operator="equal">
      <formula>"þ"</formula>
    </cfRule>
  </conditionalFormatting>
  <conditionalFormatting sqref="D4">
    <cfRule type="cellIs" dxfId="69" priority="78" operator="equal">
      <formula>"þ"</formula>
    </cfRule>
  </conditionalFormatting>
  <conditionalFormatting sqref="N5">
    <cfRule type="cellIs" dxfId="68" priority="74" operator="equal">
      <formula>"þ"</formula>
    </cfRule>
  </conditionalFormatting>
  <conditionalFormatting sqref="D5">
    <cfRule type="cellIs" dxfId="67" priority="73" operator="equal">
      <formula>"þ"</formula>
    </cfRule>
  </conditionalFormatting>
  <conditionalFormatting sqref="N6">
    <cfRule type="cellIs" dxfId="66" priority="68" operator="equal">
      <formula>"þ"</formula>
    </cfRule>
  </conditionalFormatting>
  <conditionalFormatting sqref="D6">
    <cfRule type="cellIs" dxfId="65" priority="67" operator="equal">
      <formula>"þ"</formula>
    </cfRule>
  </conditionalFormatting>
  <conditionalFormatting sqref="N7">
    <cfRule type="cellIs" dxfId="64" priority="66" operator="equal">
      <formula>"þ"</formula>
    </cfRule>
  </conditionalFormatting>
  <conditionalFormatting sqref="D7">
    <cfRule type="cellIs" dxfId="63" priority="65" operator="equal">
      <formula>"þ"</formula>
    </cfRule>
  </conditionalFormatting>
  <conditionalFormatting sqref="N8">
    <cfRule type="cellIs" dxfId="62" priority="44" operator="equal">
      <formula>"þ"</formula>
    </cfRule>
  </conditionalFormatting>
  <conditionalFormatting sqref="N13">
    <cfRule type="cellIs" dxfId="61" priority="42" operator="equal">
      <formula>"þ"</formula>
    </cfRule>
  </conditionalFormatting>
  <conditionalFormatting sqref="D13">
    <cfRule type="cellIs" dxfId="60" priority="41" operator="equal">
      <formula>"þ"</formula>
    </cfRule>
  </conditionalFormatting>
  <conditionalFormatting sqref="D8">
    <cfRule type="cellIs" dxfId="59" priority="39" operator="equal">
      <formula>"þ"</formula>
    </cfRule>
  </conditionalFormatting>
  <conditionalFormatting sqref="N9:N10 N12">
    <cfRule type="cellIs" dxfId="58" priority="38" operator="equal">
      <formula>"þ"</formula>
    </cfRule>
  </conditionalFormatting>
  <conditionalFormatting sqref="D9:D10 D12">
    <cfRule type="cellIs" dxfId="57" priority="37" operator="equal">
      <formula>"þ"</formula>
    </cfRule>
  </conditionalFormatting>
  <conditionalFormatting sqref="N11">
    <cfRule type="cellIs" dxfId="56" priority="36" operator="equal">
      <formula>"þ"</formula>
    </cfRule>
  </conditionalFormatting>
  <conditionalFormatting sqref="D11">
    <cfRule type="cellIs" dxfId="55" priority="35" operator="equal">
      <formula>"þ"</formula>
    </cfRule>
  </conditionalFormatting>
  <conditionalFormatting sqref="D21">
    <cfRule type="cellIs" dxfId="54" priority="33" operator="equal">
      <formula>"þ"</formula>
    </cfRule>
  </conditionalFormatting>
  <conditionalFormatting sqref="N21">
    <cfRule type="cellIs" dxfId="53" priority="34" operator="equal">
      <formula>"þ"</formula>
    </cfRule>
  </conditionalFormatting>
  <conditionalFormatting sqref="K18:K21">
    <cfRule type="cellIs" dxfId="52" priority="32" operator="greaterThanOrEqual">
      <formula>$M18</formula>
    </cfRule>
  </conditionalFormatting>
  <conditionalFormatting sqref="D19">
    <cfRule type="cellIs" dxfId="51" priority="26" operator="equal">
      <formula>"þ"</formula>
    </cfRule>
  </conditionalFormatting>
  <conditionalFormatting sqref="N19">
    <cfRule type="cellIs" dxfId="50" priority="27" operator="equal">
      <formula>"þ"</formula>
    </cfRule>
  </conditionalFormatting>
  <conditionalFormatting sqref="N18">
    <cfRule type="cellIs" dxfId="49" priority="31" operator="equal">
      <formula>"þ"</formula>
    </cfRule>
  </conditionalFormatting>
  <conditionalFormatting sqref="D18">
    <cfRule type="cellIs" dxfId="48" priority="30" operator="equal">
      <formula>"þ"</formula>
    </cfRule>
  </conditionalFormatting>
  <conditionalFormatting sqref="N20">
    <cfRule type="cellIs" dxfId="47" priority="29" operator="equal">
      <formula>"þ"</formula>
    </cfRule>
  </conditionalFormatting>
  <conditionalFormatting sqref="D20">
    <cfRule type="cellIs" dxfId="46" priority="28" operator="equal">
      <formula>"þ"</formula>
    </cfRule>
  </conditionalFormatting>
  <conditionalFormatting sqref="N21">
    <cfRule type="cellIs" dxfId="45" priority="25" operator="equal">
      <formula>"þ"</formula>
    </cfRule>
  </conditionalFormatting>
  <conditionalFormatting sqref="D21">
    <cfRule type="cellIs" dxfId="44" priority="24" operator="equal">
      <formula>"þ"</formula>
    </cfRule>
  </conditionalFormatting>
  <conditionalFormatting sqref="D25">
    <cfRule type="cellIs" dxfId="43" priority="22" operator="equal">
      <formula>"þ"</formula>
    </cfRule>
  </conditionalFormatting>
  <conditionalFormatting sqref="N25">
    <cfRule type="cellIs" dxfId="42" priority="23" operator="equal">
      <formula>"þ"</formula>
    </cfRule>
  </conditionalFormatting>
  <conditionalFormatting sqref="K22:K25">
    <cfRule type="cellIs" dxfId="41" priority="21" operator="greaterThanOrEqual">
      <formula>$M22</formula>
    </cfRule>
  </conditionalFormatting>
  <conditionalFormatting sqref="D23">
    <cfRule type="cellIs" dxfId="40" priority="15" operator="equal">
      <formula>"þ"</formula>
    </cfRule>
  </conditionalFormatting>
  <conditionalFormatting sqref="N23">
    <cfRule type="cellIs" dxfId="39" priority="16" operator="equal">
      <formula>"þ"</formula>
    </cfRule>
  </conditionalFormatting>
  <conditionalFormatting sqref="N22">
    <cfRule type="cellIs" dxfId="38" priority="20" operator="equal">
      <formula>"þ"</formula>
    </cfRule>
  </conditionalFormatting>
  <conditionalFormatting sqref="D22">
    <cfRule type="cellIs" dxfId="37" priority="19" operator="equal">
      <formula>"þ"</formula>
    </cfRule>
  </conditionalFormatting>
  <conditionalFormatting sqref="N24">
    <cfRule type="cellIs" dxfId="36" priority="18" operator="equal">
      <formula>"þ"</formula>
    </cfRule>
  </conditionalFormatting>
  <conditionalFormatting sqref="D24">
    <cfRule type="cellIs" dxfId="35" priority="17" operator="equal">
      <formula>"þ"</formula>
    </cfRule>
  </conditionalFormatting>
  <conditionalFormatting sqref="N25">
    <cfRule type="cellIs" dxfId="34" priority="14" operator="equal">
      <formula>"þ"</formula>
    </cfRule>
  </conditionalFormatting>
  <conditionalFormatting sqref="D25">
    <cfRule type="cellIs" dxfId="33" priority="13" operator="equal">
      <formula>"þ"</formula>
    </cfRule>
  </conditionalFormatting>
  <conditionalFormatting sqref="D29">
    <cfRule type="cellIs" dxfId="32" priority="11" operator="equal">
      <formula>"þ"</formula>
    </cfRule>
  </conditionalFormatting>
  <conditionalFormatting sqref="N29">
    <cfRule type="cellIs" dxfId="31" priority="12" operator="equal">
      <formula>"þ"</formula>
    </cfRule>
  </conditionalFormatting>
  <conditionalFormatting sqref="K26:K29">
    <cfRule type="cellIs" dxfId="30" priority="10" operator="greaterThanOrEqual">
      <formula>$M26</formula>
    </cfRule>
  </conditionalFormatting>
  <conditionalFormatting sqref="D27">
    <cfRule type="cellIs" dxfId="29" priority="4" operator="equal">
      <formula>"þ"</formula>
    </cfRule>
  </conditionalFormatting>
  <conditionalFormatting sqref="N27">
    <cfRule type="cellIs" dxfId="28" priority="5" operator="equal">
      <formula>"þ"</formula>
    </cfRule>
  </conditionalFormatting>
  <conditionalFormatting sqref="N26">
    <cfRule type="cellIs" dxfId="27" priority="9" operator="equal">
      <formula>"þ"</formula>
    </cfRule>
  </conditionalFormatting>
  <conditionalFormatting sqref="D26">
    <cfRule type="cellIs" dxfId="26" priority="8" operator="equal">
      <formula>"þ"</formula>
    </cfRule>
  </conditionalFormatting>
  <conditionalFormatting sqref="N28">
    <cfRule type="cellIs" dxfId="25" priority="7" operator="equal">
      <formula>"þ"</formula>
    </cfRule>
  </conditionalFormatting>
  <conditionalFormatting sqref="N29">
    <cfRule type="cellIs" dxfId="24" priority="3" operator="equal">
      <formula>"þ"</formula>
    </cfRule>
  </conditionalFormatting>
  <conditionalFormatting sqref="D29">
    <cfRule type="cellIs" dxfId="23" priority="2" operator="equal">
      <formula>"þ"</formula>
    </cfRule>
  </conditionalFormatting>
  <conditionalFormatting sqref="D28">
    <cfRule type="cellIs" dxfId="22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13.8984375" style="18" bestFit="1" customWidth="1"/>
    <col min="2" max="2" width="12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23.5" style="18" bestFit="1" customWidth="1"/>
    <col min="8" max="8" width="16.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5" t="s">
        <v>0</v>
      </c>
      <c r="B1" s="85" t="s">
        <v>65</v>
      </c>
      <c r="C1" s="85" t="s">
        <v>40</v>
      </c>
      <c r="D1" s="86" t="s">
        <v>3</v>
      </c>
      <c r="E1" s="85" t="s">
        <v>135</v>
      </c>
      <c r="F1" s="18"/>
      <c r="G1" s="85" t="s">
        <v>0</v>
      </c>
      <c r="H1" s="85" t="s">
        <v>106</v>
      </c>
      <c r="I1" s="85" t="s">
        <v>40</v>
      </c>
      <c r="J1" s="86" t="s">
        <v>3</v>
      </c>
      <c r="K1" s="85" t="s">
        <v>135</v>
      </c>
    </row>
    <row r="2" spans="1:11" x14ac:dyDescent="0.3">
      <c r="A2" s="179" t="s">
        <v>149</v>
      </c>
      <c r="B2" s="5" t="s">
        <v>41</v>
      </c>
      <c r="C2" s="192">
        <v>12</v>
      </c>
      <c r="D2" s="88">
        <f t="shared" ref="D2:D7" ca="1" si="0">RANDBETWEEN(1,20)</f>
        <v>11</v>
      </c>
      <c r="E2" s="87">
        <f t="shared" ref="E2:E7" ca="1" si="1">D2+C2</f>
        <v>23</v>
      </c>
      <c r="G2" s="181" t="s">
        <v>193</v>
      </c>
      <c r="H2" s="5" t="s">
        <v>41</v>
      </c>
      <c r="I2" s="90">
        <v>16</v>
      </c>
      <c r="J2" s="45">
        <f t="shared" ref="J2:J10" ca="1" si="2">RANDBETWEEN(1,20)</f>
        <v>11</v>
      </c>
      <c r="K2" s="44">
        <f t="shared" ref="K2:K4" ca="1" si="3">J2+I2</f>
        <v>27</v>
      </c>
    </row>
    <row r="3" spans="1:11" x14ac:dyDescent="0.3">
      <c r="A3" s="178" t="s">
        <v>149</v>
      </c>
      <c r="B3" s="5" t="s">
        <v>42</v>
      </c>
      <c r="C3" s="192">
        <v>3</v>
      </c>
      <c r="D3" s="45">
        <f t="shared" ca="1" si="0"/>
        <v>4</v>
      </c>
      <c r="E3" s="44">
        <f t="shared" ca="1" si="1"/>
        <v>7</v>
      </c>
      <c r="G3" s="181" t="s">
        <v>193</v>
      </c>
      <c r="H3" s="5" t="s">
        <v>42</v>
      </c>
      <c r="I3" s="90">
        <v>6</v>
      </c>
      <c r="J3" s="45">
        <f t="shared" ca="1" si="2"/>
        <v>19</v>
      </c>
      <c r="K3" s="44">
        <f t="shared" ca="1" si="3"/>
        <v>25</v>
      </c>
    </row>
    <row r="4" spans="1:11" x14ac:dyDescent="0.3">
      <c r="A4" s="180" t="s">
        <v>149</v>
      </c>
      <c r="B4" s="89" t="s">
        <v>43</v>
      </c>
      <c r="C4" s="193">
        <v>4</v>
      </c>
      <c r="D4" s="47">
        <f t="shared" ca="1" si="0"/>
        <v>2</v>
      </c>
      <c r="E4" s="46">
        <f t="shared" ca="1" si="1"/>
        <v>6</v>
      </c>
      <c r="G4" s="182" t="s">
        <v>193</v>
      </c>
      <c r="H4" s="89" t="s">
        <v>43</v>
      </c>
      <c r="I4" s="91">
        <v>10</v>
      </c>
      <c r="J4" s="47">
        <f t="shared" ca="1" si="2"/>
        <v>8</v>
      </c>
      <c r="K4" s="46">
        <f t="shared" ca="1" si="3"/>
        <v>18</v>
      </c>
    </row>
    <row r="5" spans="1:11" x14ac:dyDescent="0.3">
      <c r="A5" s="179" t="s">
        <v>148</v>
      </c>
      <c r="B5" s="5" t="s">
        <v>41</v>
      </c>
      <c r="C5" s="192">
        <v>19</v>
      </c>
      <c r="D5" s="88">
        <f t="shared" ca="1" si="0"/>
        <v>20</v>
      </c>
      <c r="E5" s="87">
        <f t="shared" ca="1" si="1"/>
        <v>39</v>
      </c>
      <c r="G5" s="181" t="s">
        <v>194</v>
      </c>
      <c r="H5" s="5" t="s">
        <v>41</v>
      </c>
      <c r="I5" s="242">
        <f t="shared" ref="I5:I7" si="4">I2-5-2</f>
        <v>9</v>
      </c>
      <c r="J5" s="45">
        <f t="shared" ca="1" si="2"/>
        <v>17</v>
      </c>
      <c r="K5" s="44">
        <f t="shared" ref="K5:K10" ca="1" si="5">J5+I5</f>
        <v>26</v>
      </c>
    </row>
    <row r="6" spans="1:11" x14ac:dyDescent="0.3">
      <c r="A6" s="178" t="s">
        <v>148</v>
      </c>
      <c r="B6" s="5" t="s">
        <v>42</v>
      </c>
      <c r="C6" s="192">
        <v>14</v>
      </c>
      <c r="D6" s="45">
        <f t="shared" ca="1" si="0"/>
        <v>6</v>
      </c>
      <c r="E6" s="44">
        <f t="shared" ca="1" si="1"/>
        <v>20</v>
      </c>
      <c r="G6" s="181" t="s">
        <v>194</v>
      </c>
      <c r="H6" s="5" t="s">
        <v>42</v>
      </c>
      <c r="I6" s="242">
        <f t="shared" si="4"/>
        <v>-1</v>
      </c>
      <c r="J6" s="45">
        <f t="shared" ca="1" si="2"/>
        <v>4</v>
      </c>
      <c r="K6" s="44">
        <f t="shared" ca="1" si="5"/>
        <v>3</v>
      </c>
    </row>
    <row r="7" spans="1:11" x14ac:dyDescent="0.3">
      <c r="A7" s="180" t="s">
        <v>148</v>
      </c>
      <c r="B7" s="89" t="s">
        <v>43</v>
      </c>
      <c r="C7" s="193">
        <v>21</v>
      </c>
      <c r="D7" s="47">
        <f t="shared" ca="1" si="0"/>
        <v>14</v>
      </c>
      <c r="E7" s="46">
        <f t="shared" ca="1" si="1"/>
        <v>35</v>
      </c>
      <c r="G7" s="182" t="s">
        <v>194</v>
      </c>
      <c r="H7" s="89" t="s">
        <v>43</v>
      </c>
      <c r="I7" s="243">
        <f t="shared" si="4"/>
        <v>3</v>
      </c>
      <c r="J7" s="47">
        <f t="shared" ca="1" si="2"/>
        <v>12</v>
      </c>
      <c r="K7" s="46">
        <f t="shared" ca="1" si="5"/>
        <v>15</v>
      </c>
    </row>
    <row r="8" spans="1:11" x14ac:dyDescent="0.3">
      <c r="G8" s="181" t="s">
        <v>197</v>
      </c>
      <c r="H8" s="5" t="s">
        <v>41</v>
      </c>
      <c r="I8" s="242">
        <f>18+2</f>
        <v>20</v>
      </c>
      <c r="J8" s="45">
        <f t="shared" ca="1" si="2"/>
        <v>13</v>
      </c>
      <c r="K8" s="44">
        <f t="shared" ca="1" si="5"/>
        <v>33</v>
      </c>
    </row>
    <row r="9" spans="1:11" x14ac:dyDescent="0.3">
      <c r="G9" s="181" t="s">
        <v>197</v>
      </c>
      <c r="H9" s="5" t="s">
        <v>42</v>
      </c>
      <c r="I9" s="242">
        <f>13-2</f>
        <v>11</v>
      </c>
      <c r="J9" s="45">
        <f t="shared" ca="1" si="2"/>
        <v>8</v>
      </c>
      <c r="K9" s="44">
        <f t="shared" ca="1" si="5"/>
        <v>19</v>
      </c>
    </row>
    <row r="10" spans="1:11" x14ac:dyDescent="0.3">
      <c r="G10" s="182" t="s">
        <v>197</v>
      </c>
      <c r="H10" s="89" t="s">
        <v>43</v>
      </c>
      <c r="I10" s="243">
        <f>9-2</f>
        <v>7</v>
      </c>
      <c r="J10" s="47">
        <f t="shared" ca="1" si="2"/>
        <v>3</v>
      </c>
      <c r="K10" s="46">
        <f t="shared" ca="1" si="5"/>
        <v>10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34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9.8984375" style="1" bestFit="1" customWidth="1"/>
    <col min="2" max="2" width="5.59765625" style="1" bestFit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10" style="48" bestFit="1" customWidth="1"/>
    <col min="8" max="8" width="2.8984375" style="48" bestFit="1" customWidth="1"/>
    <col min="9" max="9" width="8.3984375" style="48" bestFit="1" customWidth="1"/>
    <col min="10" max="10" width="7.296875" style="48" bestFit="1" customWidth="1"/>
    <col min="11" max="11" width="4.296875" style="48" bestFit="1" customWidth="1"/>
    <col min="12" max="12" width="4.796875" style="48" bestFit="1" customWidth="1"/>
    <col min="13" max="13" width="4.69921875" style="48" bestFit="1" customWidth="1"/>
    <col min="14" max="14" width="7.5" style="48" bestFit="1" customWidth="1"/>
    <col min="15" max="15" width="5.3984375" style="48" bestFit="1" customWidth="1"/>
    <col min="16" max="16" width="5" style="48" bestFit="1" customWidth="1"/>
    <col min="17" max="18" width="6.09765625" style="48" bestFit="1" customWidth="1"/>
    <col min="19" max="19" width="4.59765625" style="48" bestFit="1" customWidth="1"/>
    <col min="20" max="20" width="5.796875" style="48" bestFit="1" customWidth="1"/>
    <col min="21" max="21" width="6.69921875" style="48" bestFit="1" customWidth="1"/>
    <col min="22" max="22" width="9" style="48" bestFit="1" customWidth="1"/>
    <col min="23" max="23" width="7.796875" style="48" bestFit="1" customWidth="1"/>
    <col min="24" max="24" width="8.796875" style="48" bestFit="1" customWidth="1"/>
    <col min="25" max="25" width="5.69921875" style="48" bestFit="1" customWidth="1"/>
    <col min="26" max="26" width="7.3984375" style="48" bestFit="1" customWidth="1"/>
    <col min="27" max="27" width="4.3984375" style="48" bestFit="1" customWidth="1"/>
    <col min="28" max="28" width="6.69921875" style="48" hidden="1" customWidth="1"/>
    <col min="29" max="29" width="7.59765625" style="48" bestFit="1" customWidth="1"/>
    <col min="30" max="30" width="2.296875" style="48" customWidth="1"/>
    <col min="31" max="31" width="7.796875" style="48" bestFit="1" customWidth="1"/>
    <col min="32" max="16384" width="9.69921875" style="48"/>
  </cols>
  <sheetData>
    <row r="1" spans="1:31" s="16" customFormat="1" ht="32.4" thickTop="1" thickBot="1" x14ac:dyDescent="0.35">
      <c r="A1" s="30" t="s">
        <v>0</v>
      </c>
      <c r="B1" s="174" t="s">
        <v>110</v>
      </c>
      <c r="C1" s="49" t="s">
        <v>45</v>
      </c>
      <c r="D1" s="50" t="s">
        <v>44</v>
      </c>
      <c r="E1" s="51" t="s">
        <v>46</v>
      </c>
      <c r="F1" s="42" t="s">
        <v>67</v>
      </c>
      <c r="G1" s="40" t="s">
        <v>47</v>
      </c>
      <c r="H1" s="41"/>
      <c r="I1" s="29" t="s">
        <v>48</v>
      </c>
      <c r="J1" s="15" t="s">
        <v>49</v>
      </c>
      <c r="K1" s="17" t="s">
        <v>50</v>
      </c>
      <c r="L1" s="20" t="s">
        <v>51</v>
      </c>
      <c r="M1" s="21" t="s">
        <v>52</v>
      </c>
      <c r="N1" s="22" t="s">
        <v>53</v>
      </c>
      <c r="O1" s="24" t="s">
        <v>54</v>
      </c>
      <c r="P1" s="25" t="s">
        <v>71</v>
      </c>
      <c r="Q1" s="52" t="s">
        <v>68</v>
      </c>
      <c r="R1" s="26" t="s">
        <v>55</v>
      </c>
      <c r="S1" s="27" t="s">
        <v>56</v>
      </c>
      <c r="T1" s="28" t="s">
        <v>69</v>
      </c>
      <c r="U1" s="23" t="s">
        <v>72</v>
      </c>
      <c r="V1" s="31" t="s">
        <v>57</v>
      </c>
      <c r="W1" s="32" t="s">
        <v>58</v>
      </c>
      <c r="X1" s="35" t="s">
        <v>59</v>
      </c>
      <c r="Y1" s="53" t="s">
        <v>70</v>
      </c>
      <c r="Z1" s="36" t="s">
        <v>60</v>
      </c>
      <c r="AA1" s="34" t="s">
        <v>61</v>
      </c>
      <c r="AB1" s="32" t="s">
        <v>62</v>
      </c>
      <c r="AC1" s="33" t="s">
        <v>63</v>
      </c>
      <c r="AE1" s="184" t="s">
        <v>115</v>
      </c>
    </row>
    <row r="2" spans="1:31" ht="18.600000000000001" thickTop="1" x14ac:dyDescent="0.3">
      <c r="A2" s="151" t="s">
        <v>101</v>
      </c>
      <c r="B2" s="175">
        <v>1</v>
      </c>
      <c r="C2" s="92">
        <v>12</v>
      </c>
      <c r="D2" s="115">
        <v>22</v>
      </c>
      <c r="E2" s="97">
        <v>24</v>
      </c>
      <c r="F2" s="152">
        <v>0</v>
      </c>
      <c r="G2" s="177" t="s">
        <v>112</v>
      </c>
      <c r="H2" s="153">
        <v>5</v>
      </c>
      <c r="I2" s="154"/>
      <c r="J2" s="155"/>
      <c r="K2" s="156"/>
      <c r="L2" s="150"/>
      <c r="M2" s="157"/>
      <c r="N2" s="173" t="s">
        <v>109</v>
      </c>
      <c r="O2" s="158"/>
      <c r="P2" s="159"/>
      <c r="Q2" s="169" t="s">
        <v>100</v>
      </c>
      <c r="R2" s="165"/>
      <c r="S2" s="171" t="s">
        <v>100</v>
      </c>
      <c r="T2" s="160"/>
      <c r="U2" s="161"/>
      <c r="V2" s="93"/>
      <c r="W2" s="94">
        <f t="shared" ref="W2:W6" si="0">SUM(I2:V2)</f>
        <v>0</v>
      </c>
      <c r="X2" s="162"/>
      <c r="Y2" s="163"/>
      <c r="Z2" s="164"/>
      <c r="AA2" s="95">
        <v>45</v>
      </c>
      <c r="AB2" s="56">
        <f t="shared" ref="AB2:AB4" si="1">SUM(Z2:AA2)-(W2+X2)</f>
        <v>45</v>
      </c>
      <c r="AC2" s="148">
        <f t="shared" ref="AC2:AC4" si="2">SMALL(AA2:AB2,1)+Y2</f>
        <v>45</v>
      </c>
      <c r="AE2" s="185"/>
    </row>
    <row r="3" spans="1:31" ht="18" x14ac:dyDescent="0.3">
      <c r="A3" s="96" t="s">
        <v>191</v>
      </c>
      <c r="B3" s="176">
        <v>1</v>
      </c>
      <c r="C3" s="92">
        <v>12</v>
      </c>
      <c r="D3" s="115">
        <v>18</v>
      </c>
      <c r="E3" s="97">
        <v>20</v>
      </c>
      <c r="F3" s="98">
        <v>0</v>
      </c>
      <c r="G3" s="99" t="s">
        <v>64</v>
      </c>
      <c r="H3" s="100">
        <v>0</v>
      </c>
      <c r="I3" s="101"/>
      <c r="J3" s="102"/>
      <c r="K3" s="103"/>
      <c r="L3" s="150"/>
      <c r="M3" s="104"/>
      <c r="N3" s="105"/>
      <c r="O3" s="106"/>
      <c r="P3" s="107"/>
      <c r="Q3" s="170" t="s">
        <v>100</v>
      </c>
      <c r="R3" s="116"/>
      <c r="S3" s="109"/>
      <c r="T3" s="110"/>
      <c r="U3" s="111"/>
      <c r="V3" s="93"/>
      <c r="W3" s="94">
        <f t="shared" si="0"/>
        <v>0</v>
      </c>
      <c r="X3" s="112"/>
      <c r="Y3" s="113"/>
      <c r="Z3" s="114"/>
      <c r="AA3" s="95">
        <v>48</v>
      </c>
      <c r="AB3" s="56">
        <f t="shared" si="1"/>
        <v>48</v>
      </c>
      <c r="AC3" s="148">
        <f t="shared" si="2"/>
        <v>48</v>
      </c>
      <c r="AE3" s="186"/>
    </row>
    <row r="4" spans="1:31" ht="18" x14ac:dyDescent="0.3">
      <c r="A4" s="96" t="s">
        <v>103</v>
      </c>
      <c r="B4" s="176">
        <v>1</v>
      </c>
      <c r="C4" s="92">
        <v>14</v>
      </c>
      <c r="D4" s="194">
        <f>15+4</f>
        <v>19</v>
      </c>
      <c r="E4" s="183">
        <f>18+4</f>
        <v>22</v>
      </c>
      <c r="F4" s="98">
        <v>0</v>
      </c>
      <c r="G4" s="147" t="s">
        <v>64</v>
      </c>
      <c r="H4" s="100">
        <v>0</v>
      </c>
      <c r="I4" s="101"/>
      <c r="J4" s="102"/>
      <c r="K4" s="103"/>
      <c r="L4" s="150"/>
      <c r="M4" s="172"/>
      <c r="N4" s="105"/>
      <c r="O4" s="106"/>
      <c r="P4" s="107"/>
      <c r="Q4" s="170" t="s">
        <v>100</v>
      </c>
      <c r="R4" s="166" t="s">
        <v>100</v>
      </c>
      <c r="S4" s="109"/>
      <c r="T4" s="110"/>
      <c r="U4" s="111"/>
      <c r="V4" s="93"/>
      <c r="W4" s="94">
        <f t="shared" si="0"/>
        <v>0</v>
      </c>
      <c r="X4" s="112"/>
      <c r="Y4" s="113"/>
      <c r="Z4" s="114"/>
      <c r="AA4" s="95">
        <v>48</v>
      </c>
      <c r="AB4" s="56">
        <f t="shared" si="1"/>
        <v>48</v>
      </c>
      <c r="AC4" s="148">
        <f t="shared" si="2"/>
        <v>48</v>
      </c>
      <c r="AE4" s="186"/>
    </row>
    <row r="5" spans="1:31" ht="18" x14ac:dyDescent="0.3">
      <c r="A5" s="96" t="s">
        <v>116</v>
      </c>
      <c r="B5" s="176">
        <v>1</v>
      </c>
      <c r="C5" s="219">
        <f>11+1</f>
        <v>12</v>
      </c>
      <c r="D5" s="115">
        <v>16</v>
      </c>
      <c r="E5" s="183">
        <f>17+1</f>
        <v>18</v>
      </c>
      <c r="F5" s="98">
        <v>0</v>
      </c>
      <c r="G5" s="147" t="s">
        <v>64</v>
      </c>
      <c r="H5" s="100">
        <v>0</v>
      </c>
      <c r="I5" s="101"/>
      <c r="J5" s="102"/>
      <c r="K5" s="103"/>
      <c r="L5" s="150"/>
      <c r="M5" s="172"/>
      <c r="N5" s="105"/>
      <c r="O5" s="106"/>
      <c r="P5" s="107"/>
      <c r="Q5" s="170" t="s">
        <v>100</v>
      </c>
      <c r="R5" s="116"/>
      <c r="S5" s="109"/>
      <c r="T5" s="110"/>
      <c r="U5" s="111"/>
      <c r="V5" s="93"/>
      <c r="W5" s="94">
        <f t="shared" si="0"/>
        <v>0</v>
      </c>
      <c r="X5" s="112"/>
      <c r="Y5" s="113"/>
      <c r="Z5" s="114"/>
      <c r="AA5" s="95">
        <v>36</v>
      </c>
      <c r="AB5" s="56">
        <f t="shared" ref="AB5" si="3">SUM(Z5:AA5)-(W5+X5)</f>
        <v>36</v>
      </c>
      <c r="AC5" s="148">
        <f t="shared" ref="AC5" si="4">SMALL(AA5:AB5,1)+Y5</f>
        <v>36</v>
      </c>
      <c r="AE5" s="186"/>
    </row>
    <row r="6" spans="1:31" ht="18" x14ac:dyDescent="0.3">
      <c r="A6" s="198" t="s">
        <v>131</v>
      </c>
      <c r="B6" s="199">
        <v>1</v>
      </c>
      <c r="C6" s="92">
        <v>15</v>
      </c>
      <c r="D6" s="194">
        <v>15</v>
      </c>
      <c r="E6" s="97">
        <v>18</v>
      </c>
      <c r="F6" s="98">
        <v>0</v>
      </c>
      <c r="G6" s="147" t="s">
        <v>64</v>
      </c>
      <c r="H6" s="100">
        <v>0</v>
      </c>
      <c r="I6" s="101"/>
      <c r="J6" s="102"/>
      <c r="K6" s="103"/>
      <c r="L6" s="150"/>
      <c r="M6" s="172"/>
      <c r="N6" s="149" t="s">
        <v>100</v>
      </c>
      <c r="O6" s="106"/>
      <c r="P6" s="107"/>
      <c r="Q6" s="170" t="s">
        <v>100</v>
      </c>
      <c r="R6" s="116"/>
      <c r="S6" s="109"/>
      <c r="T6" s="110"/>
      <c r="U6" s="111"/>
      <c r="V6" s="93"/>
      <c r="W6" s="94">
        <f t="shared" si="0"/>
        <v>0</v>
      </c>
      <c r="X6" s="112"/>
      <c r="Y6" s="113"/>
      <c r="Z6" s="114"/>
      <c r="AA6" s="95">
        <v>44</v>
      </c>
      <c r="AB6" s="56">
        <f t="shared" ref="AB6" si="5">SUM(Z6:AA6)-(W6+X6)</f>
        <v>44</v>
      </c>
      <c r="AC6" s="148">
        <f t="shared" ref="AC6" si="6">SMALL(AA6:AB6,1)+Y6</f>
        <v>44</v>
      </c>
      <c r="AE6" s="186"/>
    </row>
    <row r="7" spans="1:31" x14ac:dyDescent="0.3">
      <c r="A7" s="195" t="s">
        <v>140</v>
      </c>
      <c r="B7" s="196">
        <v>3</v>
      </c>
      <c r="C7" s="92">
        <v>8</v>
      </c>
      <c r="D7" s="115">
        <v>21</v>
      </c>
      <c r="E7" s="97">
        <v>21</v>
      </c>
      <c r="F7" s="98">
        <v>0</v>
      </c>
      <c r="G7" s="147" t="s">
        <v>64</v>
      </c>
      <c r="H7" s="100">
        <v>0</v>
      </c>
      <c r="I7" s="101">
        <v>123</v>
      </c>
      <c r="J7" s="102"/>
      <c r="K7" s="237" t="s">
        <v>177</v>
      </c>
      <c r="L7" s="241" t="s">
        <v>100</v>
      </c>
      <c r="M7" s="172"/>
      <c r="N7" s="105"/>
      <c r="O7" s="106"/>
      <c r="P7" s="240" t="s">
        <v>100</v>
      </c>
      <c r="Q7" s="108"/>
      <c r="R7" s="166" t="s">
        <v>100</v>
      </c>
      <c r="S7" s="109"/>
      <c r="T7" s="110"/>
      <c r="U7" s="111"/>
      <c r="V7" s="93"/>
      <c r="W7" s="94">
        <f t="shared" ref="W7:W27" si="7">SUM(I7:V7)</f>
        <v>123</v>
      </c>
      <c r="X7" s="112">
        <v>4</v>
      </c>
      <c r="Y7" s="113"/>
      <c r="Z7" s="114"/>
      <c r="AA7" s="95">
        <v>120</v>
      </c>
      <c r="AB7" s="56">
        <f t="shared" ref="AB7" si="8">SUM(Z7:AA7)-(W7+X7)</f>
        <v>-7</v>
      </c>
      <c r="AC7" s="148">
        <f t="shared" ref="AC7:AC8" si="9">SMALL(AA7:AB7,1)+Y7</f>
        <v>-7</v>
      </c>
      <c r="AE7" s="186"/>
    </row>
    <row r="8" spans="1:31" x14ac:dyDescent="0.3">
      <c r="A8" s="195" t="s">
        <v>145</v>
      </c>
      <c r="B8" s="196">
        <v>3</v>
      </c>
      <c r="C8" s="92">
        <v>8</v>
      </c>
      <c r="D8" s="115">
        <v>21</v>
      </c>
      <c r="E8" s="97">
        <v>21</v>
      </c>
      <c r="F8" s="98">
        <v>0</v>
      </c>
      <c r="G8" s="147" t="s">
        <v>64</v>
      </c>
      <c r="H8" s="100">
        <v>0</v>
      </c>
      <c r="I8" s="101">
        <v>131</v>
      </c>
      <c r="J8" s="102"/>
      <c r="K8" s="237" t="s">
        <v>177</v>
      </c>
      <c r="L8" s="241" t="s">
        <v>100</v>
      </c>
      <c r="M8" s="172"/>
      <c r="N8" s="105"/>
      <c r="O8" s="106"/>
      <c r="P8" s="240" t="s">
        <v>100</v>
      </c>
      <c r="Q8" s="108"/>
      <c r="R8" s="166" t="s">
        <v>100</v>
      </c>
      <c r="S8" s="109"/>
      <c r="T8" s="110"/>
      <c r="U8" s="111"/>
      <c r="V8" s="93"/>
      <c r="W8" s="94">
        <f t="shared" si="7"/>
        <v>131</v>
      </c>
      <c r="X8" s="112"/>
      <c r="Y8" s="113"/>
      <c r="Z8" s="114"/>
      <c r="AA8" s="95">
        <v>110</v>
      </c>
      <c r="AB8" s="56">
        <f t="shared" ref="AB8" si="10">SUM(Z8:AA8)-(W8+X8)</f>
        <v>-21</v>
      </c>
      <c r="AC8" s="148">
        <f t="shared" si="9"/>
        <v>-21</v>
      </c>
      <c r="AE8" s="186"/>
    </row>
    <row r="9" spans="1:31" x14ac:dyDescent="0.3">
      <c r="A9" s="195" t="s">
        <v>146</v>
      </c>
      <c r="B9" s="196">
        <v>3</v>
      </c>
      <c r="C9" s="92">
        <v>8</v>
      </c>
      <c r="D9" s="115">
        <v>21</v>
      </c>
      <c r="E9" s="97">
        <v>21</v>
      </c>
      <c r="F9" s="98">
        <v>0</v>
      </c>
      <c r="G9" s="147" t="s">
        <v>64</v>
      </c>
      <c r="H9" s="100">
        <v>0</v>
      </c>
      <c r="I9" s="101">
        <v>122</v>
      </c>
      <c r="J9" s="102"/>
      <c r="K9" s="237" t="s">
        <v>177</v>
      </c>
      <c r="L9" s="241" t="s">
        <v>100</v>
      </c>
      <c r="M9" s="172"/>
      <c r="N9" s="105"/>
      <c r="O9" s="106"/>
      <c r="P9" s="240" t="s">
        <v>100</v>
      </c>
      <c r="Q9" s="108"/>
      <c r="R9" s="166" t="s">
        <v>100</v>
      </c>
      <c r="S9" s="109"/>
      <c r="T9" s="110"/>
      <c r="U9" s="111"/>
      <c r="V9" s="93"/>
      <c r="W9" s="94">
        <f t="shared" si="7"/>
        <v>122</v>
      </c>
      <c r="X9" s="112"/>
      <c r="Y9" s="113"/>
      <c r="Z9" s="114"/>
      <c r="AA9" s="95">
        <v>130</v>
      </c>
      <c r="AB9" s="56">
        <f t="shared" ref="AB9" si="11">SUM(Z9:AA9)-(W9+X9)</f>
        <v>8</v>
      </c>
      <c r="AC9" s="148">
        <f t="shared" ref="AC9" si="12">SMALL(AA9:AB9,1)+Y9</f>
        <v>8</v>
      </c>
      <c r="AE9" s="186"/>
    </row>
    <row r="10" spans="1:31" x14ac:dyDescent="0.3">
      <c r="A10" s="195" t="s">
        <v>147</v>
      </c>
      <c r="B10" s="196">
        <v>3</v>
      </c>
      <c r="C10" s="92">
        <v>8</v>
      </c>
      <c r="D10" s="115">
        <v>21</v>
      </c>
      <c r="E10" s="97">
        <v>21</v>
      </c>
      <c r="F10" s="98">
        <v>0</v>
      </c>
      <c r="G10" s="147" t="s">
        <v>64</v>
      </c>
      <c r="H10" s="100">
        <v>0</v>
      </c>
      <c r="I10" s="101">
        <v>111</v>
      </c>
      <c r="J10" s="102"/>
      <c r="K10" s="237" t="s">
        <v>177</v>
      </c>
      <c r="L10" s="241" t="s">
        <v>100</v>
      </c>
      <c r="M10" s="172"/>
      <c r="N10" s="105"/>
      <c r="O10" s="106"/>
      <c r="P10" s="240" t="s">
        <v>100</v>
      </c>
      <c r="Q10" s="108"/>
      <c r="R10" s="166" t="s">
        <v>100</v>
      </c>
      <c r="S10" s="109"/>
      <c r="T10" s="110"/>
      <c r="U10" s="111"/>
      <c r="V10" s="93"/>
      <c r="W10" s="94">
        <f t="shared" si="7"/>
        <v>111</v>
      </c>
      <c r="X10" s="112">
        <v>4</v>
      </c>
      <c r="Y10" s="113"/>
      <c r="Z10" s="114"/>
      <c r="AA10" s="95">
        <v>110</v>
      </c>
      <c r="AB10" s="56">
        <f t="shared" ref="AB10:AB12" si="13">SUM(Z10:AA10)-(W10+X10)</f>
        <v>-5</v>
      </c>
      <c r="AC10" s="148">
        <f t="shared" ref="AC10:AC12" si="14">SMALL(AA10:AB10,1)+Y10</f>
        <v>-5</v>
      </c>
      <c r="AE10" s="186"/>
    </row>
    <row r="11" spans="1:31" x14ac:dyDescent="0.3">
      <c r="A11" s="195" t="s">
        <v>141</v>
      </c>
      <c r="B11" s="196">
        <v>3</v>
      </c>
      <c r="C11" s="92">
        <v>8</v>
      </c>
      <c r="D11" s="115">
        <v>34</v>
      </c>
      <c r="E11" s="97">
        <v>36</v>
      </c>
      <c r="F11" s="98">
        <f t="shared" ref="F11:F14" si="15">27-10</f>
        <v>17</v>
      </c>
      <c r="G11" s="147" t="s">
        <v>161</v>
      </c>
      <c r="H11" s="100">
        <v>10</v>
      </c>
      <c r="I11" s="101"/>
      <c r="J11" s="102"/>
      <c r="K11" s="103"/>
      <c r="L11" s="150"/>
      <c r="M11" s="172"/>
      <c r="N11" s="105"/>
      <c r="O11" s="106"/>
      <c r="P11" s="240" t="s">
        <v>100</v>
      </c>
      <c r="Q11" s="108"/>
      <c r="R11" s="166" t="s">
        <v>100</v>
      </c>
      <c r="S11" s="109"/>
      <c r="T11" s="110"/>
      <c r="U11" s="111">
        <v>6</v>
      </c>
      <c r="V11" s="93"/>
      <c r="W11" s="94">
        <f t="shared" si="7"/>
        <v>6</v>
      </c>
      <c r="X11" s="112"/>
      <c r="Y11" s="113"/>
      <c r="Z11" s="114"/>
      <c r="AA11" s="95">
        <v>287</v>
      </c>
      <c r="AB11" s="56">
        <f t="shared" si="13"/>
        <v>281</v>
      </c>
      <c r="AC11" s="148">
        <f t="shared" si="14"/>
        <v>281</v>
      </c>
      <c r="AE11" s="186"/>
    </row>
    <row r="12" spans="1:31" x14ac:dyDescent="0.3">
      <c r="A12" s="195" t="s">
        <v>142</v>
      </c>
      <c r="B12" s="196">
        <v>3</v>
      </c>
      <c r="C12" s="92">
        <v>8</v>
      </c>
      <c r="D12" s="115">
        <v>34</v>
      </c>
      <c r="E12" s="97">
        <v>36</v>
      </c>
      <c r="F12" s="98">
        <f t="shared" si="15"/>
        <v>17</v>
      </c>
      <c r="G12" s="147" t="s">
        <v>161</v>
      </c>
      <c r="H12" s="100">
        <v>10</v>
      </c>
      <c r="I12" s="101"/>
      <c r="J12" s="102">
        <v>23</v>
      </c>
      <c r="K12" s="103"/>
      <c r="L12" s="150"/>
      <c r="M12" s="172"/>
      <c r="N12" s="149"/>
      <c r="O12" s="106"/>
      <c r="P12" s="240" t="s">
        <v>100</v>
      </c>
      <c r="Q12" s="108"/>
      <c r="R12" s="166" t="s">
        <v>100</v>
      </c>
      <c r="S12" s="109"/>
      <c r="T12" s="110"/>
      <c r="U12" s="111"/>
      <c r="V12" s="93"/>
      <c r="W12" s="94">
        <f t="shared" si="7"/>
        <v>23</v>
      </c>
      <c r="X12" s="112"/>
      <c r="Y12" s="113"/>
      <c r="Z12" s="114"/>
      <c r="AA12" s="95">
        <v>287</v>
      </c>
      <c r="AB12" s="56">
        <f t="shared" si="13"/>
        <v>264</v>
      </c>
      <c r="AC12" s="148">
        <f t="shared" si="14"/>
        <v>264</v>
      </c>
      <c r="AE12" s="186"/>
    </row>
    <row r="13" spans="1:31" x14ac:dyDescent="0.3">
      <c r="A13" s="195" t="s">
        <v>143</v>
      </c>
      <c r="B13" s="196">
        <v>3</v>
      </c>
      <c r="C13" s="92">
        <v>8</v>
      </c>
      <c r="D13" s="115">
        <v>34</v>
      </c>
      <c r="E13" s="97">
        <v>36</v>
      </c>
      <c r="F13" s="98">
        <f t="shared" si="15"/>
        <v>17</v>
      </c>
      <c r="G13" s="147" t="s">
        <v>161</v>
      </c>
      <c r="H13" s="100">
        <v>10</v>
      </c>
      <c r="I13" s="101"/>
      <c r="J13" s="102">
        <v>14</v>
      </c>
      <c r="K13" s="103"/>
      <c r="L13" s="150"/>
      <c r="M13" s="172"/>
      <c r="N13" s="105"/>
      <c r="O13" s="106"/>
      <c r="P13" s="240" t="s">
        <v>100</v>
      </c>
      <c r="Q13" s="108"/>
      <c r="R13" s="166" t="s">
        <v>100</v>
      </c>
      <c r="S13" s="109"/>
      <c r="T13" s="110"/>
      <c r="U13" s="111"/>
      <c r="V13" s="93"/>
      <c r="W13" s="94">
        <f t="shared" si="7"/>
        <v>14</v>
      </c>
      <c r="X13" s="112"/>
      <c r="Y13" s="113"/>
      <c r="Z13" s="114"/>
      <c r="AA13" s="95">
        <v>287</v>
      </c>
      <c r="AB13" s="56">
        <f t="shared" ref="AB13:AB14" si="16">SUM(Z13:AA13)-(W13+X13)</f>
        <v>273</v>
      </c>
      <c r="AC13" s="148">
        <f t="shared" ref="AC13:AC27" si="17">SMALL(AA13:AB13,1)+Y13</f>
        <v>273</v>
      </c>
      <c r="AE13" s="186"/>
    </row>
    <row r="14" spans="1:31" x14ac:dyDescent="0.3">
      <c r="A14" s="195" t="s">
        <v>144</v>
      </c>
      <c r="B14" s="196">
        <v>3</v>
      </c>
      <c r="C14" s="92">
        <v>8</v>
      </c>
      <c r="D14" s="115">
        <v>34</v>
      </c>
      <c r="E14" s="97">
        <v>36</v>
      </c>
      <c r="F14" s="98">
        <f t="shared" si="15"/>
        <v>17</v>
      </c>
      <c r="G14" s="147" t="s">
        <v>161</v>
      </c>
      <c r="H14" s="100">
        <v>10</v>
      </c>
      <c r="I14" s="101">
        <v>6</v>
      </c>
      <c r="J14" s="102"/>
      <c r="K14" s="103"/>
      <c r="L14" s="150"/>
      <c r="M14" s="172"/>
      <c r="N14" s="149"/>
      <c r="O14" s="106"/>
      <c r="P14" s="240" t="s">
        <v>100</v>
      </c>
      <c r="Q14" s="108"/>
      <c r="R14" s="166" t="s">
        <v>100</v>
      </c>
      <c r="S14" s="109"/>
      <c r="T14" s="110"/>
      <c r="U14" s="111"/>
      <c r="V14" s="93"/>
      <c r="W14" s="94">
        <f t="shared" si="7"/>
        <v>6</v>
      </c>
      <c r="X14" s="112"/>
      <c r="Y14" s="113"/>
      <c r="Z14" s="114"/>
      <c r="AA14" s="95">
        <v>287</v>
      </c>
      <c r="AB14" s="56">
        <f t="shared" si="16"/>
        <v>281</v>
      </c>
      <c r="AC14" s="148">
        <f t="shared" si="17"/>
        <v>281</v>
      </c>
      <c r="AE14" s="186"/>
    </row>
    <row r="15" spans="1:31" x14ac:dyDescent="0.3">
      <c r="A15" s="198" t="s">
        <v>181</v>
      </c>
      <c r="B15" s="199">
        <v>2</v>
      </c>
      <c r="C15" s="92">
        <v>9</v>
      </c>
      <c r="D15" s="115">
        <v>24</v>
      </c>
      <c r="E15" s="97">
        <v>25</v>
      </c>
      <c r="F15" s="98">
        <v>0</v>
      </c>
      <c r="G15" s="147" t="s">
        <v>64</v>
      </c>
      <c r="H15" s="100">
        <v>0</v>
      </c>
      <c r="I15" s="101"/>
      <c r="J15" s="102"/>
      <c r="K15" s="103"/>
      <c r="L15" s="150"/>
      <c r="M15" s="172"/>
      <c r="N15" s="149"/>
      <c r="O15" s="106"/>
      <c r="P15" s="107"/>
      <c r="Q15" s="170" t="s">
        <v>100</v>
      </c>
      <c r="R15" s="116"/>
      <c r="S15" s="109"/>
      <c r="T15" s="110"/>
      <c r="U15" s="111"/>
      <c r="V15" s="93"/>
      <c r="W15" s="94">
        <f t="shared" si="7"/>
        <v>0</v>
      </c>
      <c r="X15" s="112"/>
      <c r="Y15" s="113"/>
      <c r="Z15" s="114"/>
      <c r="AA15" s="95">
        <v>178</v>
      </c>
      <c r="AB15" s="56">
        <f t="shared" ref="AB15:AB27" si="18">SUM(Z15:AA15)-(W15+X15)</f>
        <v>178</v>
      </c>
      <c r="AC15" s="148">
        <f t="shared" si="17"/>
        <v>178</v>
      </c>
      <c r="AE15" s="186"/>
    </row>
    <row r="16" spans="1:31" x14ac:dyDescent="0.3">
      <c r="A16" s="198" t="s">
        <v>181</v>
      </c>
      <c r="B16" s="199">
        <v>2</v>
      </c>
      <c r="C16" s="92">
        <v>9</v>
      </c>
      <c r="D16" s="115">
        <v>24</v>
      </c>
      <c r="E16" s="97">
        <v>25</v>
      </c>
      <c r="F16" s="98">
        <v>0</v>
      </c>
      <c r="G16" s="147" t="s">
        <v>64</v>
      </c>
      <c r="H16" s="100">
        <v>0</v>
      </c>
      <c r="I16" s="101"/>
      <c r="J16" s="102"/>
      <c r="K16" s="103"/>
      <c r="L16" s="150"/>
      <c r="M16" s="172"/>
      <c r="N16" s="149"/>
      <c r="O16" s="106"/>
      <c r="P16" s="107"/>
      <c r="Q16" s="170" t="s">
        <v>100</v>
      </c>
      <c r="R16" s="116"/>
      <c r="S16" s="109"/>
      <c r="T16" s="110"/>
      <c r="U16" s="111"/>
      <c r="V16" s="93"/>
      <c r="W16" s="94">
        <f t="shared" si="7"/>
        <v>0</v>
      </c>
      <c r="X16" s="112"/>
      <c r="Y16" s="113"/>
      <c r="Z16" s="114"/>
      <c r="AA16" s="95">
        <v>178</v>
      </c>
      <c r="AB16" s="56">
        <f t="shared" si="18"/>
        <v>178</v>
      </c>
      <c r="AC16" s="148">
        <f t="shared" si="17"/>
        <v>178</v>
      </c>
      <c r="AE16" s="186"/>
    </row>
    <row r="17" spans="1:31" x14ac:dyDescent="0.3">
      <c r="A17" s="198" t="s">
        <v>181</v>
      </c>
      <c r="B17" s="199">
        <v>2</v>
      </c>
      <c r="C17" s="92">
        <v>9</v>
      </c>
      <c r="D17" s="115">
        <v>24</v>
      </c>
      <c r="E17" s="97">
        <v>25</v>
      </c>
      <c r="F17" s="98">
        <v>0</v>
      </c>
      <c r="G17" s="147" t="s">
        <v>64</v>
      </c>
      <c r="H17" s="100">
        <v>0</v>
      </c>
      <c r="I17" s="101"/>
      <c r="J17" s="102"/>
      <c r="K17" s="103"/>
      <c r="L17" s="150"/>
      <c r="M17" s="172"/>
      <c r="N17" s="149"/>
      <c r="O17" s="106"/>
      <c r="P17" s="107"/>
      <c r="Q17" s="170" t="s">
        <v>100</v>
      </c>
      <c r="R17" s="116"/>
      <c r="S17" s="109"/>
      <c r="T17" s="110"/>
      <c r="U17" s="111"/>
      <c r="V17" s="93"/>
      <c r="W17" s="94">
        <f t="shared" si="7"/>
        <v>0</v>
      </c>
      <c r="X17" s="112"/>
      <c r="Y17" s="113"/>
      <c r="Z17" s="114"/>
      <c r="AA17" s="95">
        <v>178</v>
      </c>
      <c r="AB17" s="56">
        <f t="shared" si="18"/>
        <v>178</v>
      </c>
      <c r="AC17" s="148">
        <f t="shared" si="17"/>
        <v>178</v>
      </c>
      <c r="AE17" s="186"/>
    </row>
    <row r="18" spans="1:31" x14ac:dyDescent="0.3">
      <c r="A18" s="198" t="s">
        <v>181</v>
      </c>
      <c r="B18" s="199">
        <v>2</v>
      </c>
      <c r="C18" s="92">
        <v>9</v>
      </c>
      <c r="D18" s="115">
        <v>24</v>
      </c>
      <c r="E18" s="97">
        <v>25</v>
      </c>
      <c r="F18" s="98">
        <v>0</v>
      </c>
      <c r="G18" s="147" t="s">
        <v>64</v>
      </c>
      <c r="H18" s="100">
        <v>0</v>
      </c>
      <c r="I18" s="101"/>
      <c r="J18" s="102"/>
      <c r="K18" s="103"/>
      <c r="L18" s="150"/>
      <c r="M18" s="172"/>
      <c r="N18" s="149"/>
      <c r="O18" s="106"/>
      <c r="P18" s="107"/>
      <c r="Q18" s="170" t="s">
        <v>100</v>
      </c>
      <c r="R18" s="116"/>
      <c r="S18" s="109"/>
      <c r="T18" s="110"/>
      <c r="U18" s="111"/>
      <c r="V18" s="93"/>
      <c r="W18" s="94">
        <f t="shared" si="7"/>
        <v>0</v>
      </c>
      <c r="X18" s="112"/>
      <c r="Y18" s="113"/>
      <c r="Z18" s="114"/>
      <c r="AA18" s="95">
        <v>178</v>
      </c>
      <c r="AB18" s="56">
        <f t="shared" si="18"/>
        <v>178</v>
      </c>
      <c r="AC18" s="148">
        <f t="shared" si="17"/>
        <v>178</v>
      </c>
      <c r="AE18" s="186"/>
    </row>
    <row r="19" spans="1:31" x14ac:dyDescent="0.3">
      <c r="A19" s="198" t="s">
        <v>181</v>
      </c>
      <c r="B19" s="199">
        <v>2</v>
      </c>
      <c r="C19" s="92">
        <v>9</v>
      </c>
      <c r="D19" s="115">
        <v>24</v>
      </c>
      <c r="E19" s="97">
        <v>25</v>
      </c>
      <c r="F19" s="98">
        <v>0</v>
      </c>
      <c r="G19" s="147" t="s">
        <v>64</v>
      </c>
      <c r="H19" s="100">
        <v>0</v>
      </c>
      <c r="I19" s="101"/>
      <c r="J19" s="102"/>
      <c r="K19" s="103"/>
      <c r="L19" s="150"/>
      <c r="M19" s="172"/>
      <c r="N19" s="149"/>
      <c r="O19" s="106"/>
      <c r="P19" s="107"/>
      <c r="Q19" s="170" t="s">
        <v>100</v>
      </c>
      <c r="R19" s="116"/>
      <c r="S19" s="109"/>
      <c r="T19" s="110"/>
      <c r="U19" s="111"/>
      <c r="V19" s="93"/>
      <c r="W19" s="94">
        <f t="shared" si="7"/>
        <v>0</v>
      </c>
      <c r="X19" s="112"/>
      <c r="Y19" s="113"/>
      <c r="Z19" s="114"/>
      <c r="AA19" s="95">
        <v>178</v>
      </c>
      <c r="AB19" s="56">
        <f t="shared" si="18"/>
        <v>178</v>
      </c>
      <c r="AC19" s="148">
        <f t="shared" si="17"/>
        <v>178</v>
      </c>
      <c r="AE19" s="186"/>
    </row>
    <row r="20" spans="1:31" x14ac:dyDescent="0.3">
      <c r="A20" s="198" t="s">
        <v>181</v>
      </c>
      <c r="B20" s="199">
        <v>2</v>
      </c>
      <c r="C20" s="92">
        <v>9</v>
      </c>
      <c r="D20" s="115">
        <v>24</v>
      </c>
      <c r="E20" s="97">
        <v>25</v>
      </c>
      <c r="F20" s="98">
        <v>0</v>
      </c>
      <c r="G20" s="147" t="s">
        <v>64</v>
      </c>
      <c r="H20" s="100">
        <v>0</v>
      </c>
      <c r="I20" s="101"/>
      <c r="J20" s="102"/>
      <c r="K20" s="103"/>
      <c r="L20" s="150"/>
      <c r="M20" s="172"/>
      <c r="N20" s="149"/>
      <c r="O20" s="106"/>
      <c r="P20" s="107"/>
      <c r="Q20" s="170" t="s">
        <v>100</v>
      </c>
      <c r="R20" s="116"/>
      <c r="S20" s="109"/>
      <c r="T20" s="110"/>
      <c r="U20" s="111"/>
      <c r="V20" s="93"/>
      <c r="W20" s="94">
        <f t="shared" si="7"/>
        <v>0</v>
      </c>
      <c r="X20" s="112"/>
      <c r="Y20" s="113"/>
      <c r="Z20" s="114"/>
      <c r="AA20" s="95">
        <v>178</v>
      </c>
      <c r="AB20" s="56">
        <f t="shared" si="18"/>
        <v>178</v>
      </c>
      <c r="AC20" s="148">
        <f t="shared" si="17"/>
        <v>178</v>
      </c>
      <c r="AE20" s="186"/>
    </row>
    <row r="21" spans="1:31" x14ac:dyDescent="0.3">
      <c r="A21" s="198" t="s">
        <v>181</v>
      </c>
      <c r="B21" s="199">
        <v>2</v>
      </c>
      <c r="C21" s="92">
        <v>9</v>
      </c>
      <c r="D21" s="115">
        <v>24</v>
      </c>
      <c r="E21" s="97">
        <v>25</v>
      </c>
      <c r="F21" s="98">
        <v>0</v>
      </c>
      <c r="G21" s="147" t="s">
        <v>64</v>
      </c>
      <c r="H21" s="100">
        <v>0</v>
      </c>
      <c r="I21" s="101"/>
      <c r="J21" s="102"/>
      <c r="K21" s="103"/>
      <c r="L21" s="150"/>
      <c r="M21" s="172"/>
      <c r="N21" s="149"/>
      <c r="O21" s="106"/>
      <c r="P21" s="107"/>
      <c r="Q21" s="170" t="s">
        <v>100</v>
      </c>
      <c r="R21" s="116"/>
      <c r="S21" s="109"/>
      <c r="T21" s="110"/>
      <c r="U21" s="111"/>
      <c r="V21" s="93"/>
      <c r="W21" s="94">
        <f t="shared" si="7"/>
        <v>0</v>
      </c>
      <c r="X21" s="112"/>
      <c r="Y21" s="113"/>
      <c r="Z21" s="114"/>
      <c r="AA21" s="95">
        <v>178</v>
      </c>
      <c r="AB21" s="56">
        <f t="shared" si="18"/>
        <v>178</v>
      </c>
      <c r="AC21" s="148">
        <f t="shared" si="17"/>
        <v>178</v>
      </c>
      <c r="AE21" s="186"/>
    </row>
    <row r="22" spans="1:31" x14ac:dyDescent="0.3">
      <c r="A22" s="198" t="s">
        <v>182</v>
      </c>
      <c r="B22" s="199">
        <v>2</v>
      </c>
      <c r="C22" s="92">
        <v>9</v>
      </c>
      <c r="D22" s="115">
        <v>24</v>
      </c>
      <c r="E22" s="97">
        <v>25</v>
      </c>
      <c r="F22" s="98">
        <v>0</v>
      </c>
      <c r="G22" s="147" t="s">
        <v>64</v>
      </c>
      <c r="H22" s="100">
        <v>0</v>
      </c>
      <c r="I22" s="101"/>
      <c r="J22" s="102"/>
      <c r="K22" s="103"/>
      <c r="L22" s="150"/>
      <c r="M22" s="172"/>
      <c r="N22" s="149"/>
      <c r="O22" s="106"/>
      <c r="P22" s="107"/>
      <c r="Q22" s="170" t="s">
        <v>100</v>
      </c>
      <c r="R22" s="116"/>
      <c r="S22" s="109"/>
      <c r="T22" s="110"/>
      <c r="U22" s="111"/>
      <c r="V22" s="93"/>
      <c r="W22" s="94">
        <f t="shared" si="7"/>
        <v>0</v>
      </c>
      <c r="X22" s="112">
        <v>25</v>
      </c>
      <c r="Y22" s="113"/>
      <c r="Z22" s="114"/>
      <c r="AA22" s="95">
        <v>160</v>
      </c>
      <c r="AB22" s="56">
        <f t="shared" si="18"/>
        <v>135</v>
      </c>
      <c r="AC22" s="148">
        <f t="shared" si="17"/>
        <v>135</v>
      </c>
      <c r="AE22" s="186"/>
    </row>
    <row r="23" spans="1:31" x14ac:dyDescent="0.3">
      <c r="A23" s="198" t="s">
        <v>182</v>
      </c>
      <c r="B23" s="199">
        <v>2</v>
      </c>
      <c r="C23" s="92">
        <v>9</v>
      </c>
      <c r="D23" s="115">
        <v>24</v>
      </c>
      <c r="E23" s="97">
        <v>25</v>
      </c>
      <c r="F23" s="98">
        <v>0</v>
      </c>
      <c r="G23" s="147" t="s">
        <v>64</v>
      </c>
      <c r="H23" s="100">
        <v>0</v>
      </c>
      <c r="I23" s="101"/>
      <c r="J23" s="102"/>
      <c r="K23" s="103"/>
      <c r="L23" s="150"/>
      <c r="M23" s="172"/>
      <c r="N23" s="149"/>
      <c r="O23" s="106"/>
      <c r="P23" s="107"/>
      <c r="Q23" s="170" t="s">
        <v>100</v>
      </c>
      <c r="R23" s="116"/>
      <c r="S23" s="109"/>
      <c r="T23" s="110"/>
      <c r="U23" s="111"/>
      <c r="V23" s="93"/>
      <c r="W23" s="94">
        <f t="shared" si="7"/>
        <v>0</v>
      </c>
      <c r="X23" s="112">
        <v>25</v>
      </c>
      <c r="Y23" s="113"/>
      <c r="Z23" s="114"/>
      <c r="AA23" s="95">
        <v>160</v>
      </c>
      <c r="AB23" s="56">
        <f t="shared" si="18"/>
        <v>135</v>
      </c>
      <c r="AC23" s="148">
        <f t="shared" si="17"/>
        <v>135</v>
      </c>
      <c r="AE23" s="186"/>
    </row>
    <row r="24" spans="1:31" x14ac:dyDescent="0.3">
      <c r="A24" s="198" t="s">
        <v>182</v>
      </c>
      <c r="B24" s="199">
        <v>2</v>
      </c>
      <c r="C24" s="92">
        <v>9</v>
      </c>
      <c r="D24" s="115">
        <v>24</v>
      </c>
      <c r="E24" s="97">
        <v>25</v>
      </c>
      <c r="F24" s="98">
        <v>0</v>
      </c>
      <c r="G24" s="147" t="s">
        <v>64</v>
      </c>
      <c r="H24" s="100">
        <v>0</v>
      </c>
      <c r="I24" s="101"/>
      <c r="J24" s="102"/>
      <c r="K24" s="103"/>
      <c r="L24" s="150"/>
      <c r="M24" s="172"/>
      <c r="N24" s="149"/>
      <c r="O24" s="106"/>
      <c r="P24" s="107"/>
      <c r="Q24" s="170" t="s">
        <v>100</v>
      </c>
      <c r="R24" s="116"/>
      <c r="S24" s="109"/>
      <c r="T24" s="110"/>
      <c r="U24" s="111"/>
      <c r="V24" s="93"/>
      <c r="W24" s="94">
        <f t="shared" si="7"/>
        <v>0</v>
      </c>
      <c r="X24" s="112">
        <v>25</v>
      </c>
      <c r="Y24" s="113"/>
      <c r="Z24" s="114"/>
      <c r="AA24" s="95">
        <v>160</v>
      </c>
      <c r="AB24" s="56">
        <f t="shared" si="18"/>
        <v>135</v>
      </c>
      <c r="AC24" s="148">
        <f t="shared" si="17"/>
        <v>135</v>
      </c>
      <c r="AE24" s="186"/>
    </row>
    <row r="25" spans="1:31" x14ac:dyDescent="0.3">
      <c r="A25" s="198" t="s">
        <v>182</v>
      </c>
      <c r="B25" s="199">
        <v>2</v>
      </c>
      <c r="C25" s="92">
        <v>9</v>
      </c>
      <c r="D25" s="115">
        <v>24</v>
      </c>
      <c r="E25" s="97">
        <v>25</v>
      </c>
      <c r="F25" s="98">
        <v>0</v>
      </c>
      <c r="G25" s="147" t="s">
        <v>64</v>
      </c>
      <c r="H25" s="100">
        <v>0</v>
      </c>
      <c r="I25" s="101">
        <v>15</v>
      </c>
      <c r="J25" s="102"/>
      <c r="K25" s="103"/>
      <c r="L25" s="150"/>
      <c r="M25" s="172"/>
      <c r="N25" s="149"/>
      <c r="O25" s="106"/>
      <c r="P25" s="107"/>
      <c r="Q25" s="170" t="s">
        <v>100</v>
      </c>
      <c r="R25" s="116"/>
      <c r="S25" s="109"/>
      <c r="T25" s="110"/>
      <c r="U25" s="111"/>
      <c r="V25" s="93"/>
      <c r="W25" s="94">
        <f t="shared" si="7"/>
        <v>15</v>
      </c>
      <c r="X25" s="112"/>
      <c r="Y25" s="113"/>
      <c r="Z25" s="114"/>
      <c r="AA25" s="95">
        <v>160</v>
      </c>
      <c r="AB25" s="56">
        <f t="shared" si="18"/>
        <v>145</v>
      </c>
      <c r="AC25" s="148">
        <f t="shared" si="17"/>
        <v>145</v>
      </c>
      <c r="AE25" s="186"/>
    </row>
    <row r="26" spans="1:31" x14ac:dyDescent="0.3">
      <c r="A26" s="198" t="s">
        <v>183</v>
      </c>
      <c r="B26" s="199">
        <v>2</v>
      </c>
      <c r="C26" s="92">
        <v>9</v>
      </c>
      <c r="D26" s="115">
        <v>24</v>
      </c>
      <c r="E26" s="97">
        <v>25</v>
      </c>
      <c r="F26" s="98">
        <v>0</v>
      </c>
      <c r="G26" s="147" t="s">
        <v>64</v>
      </c>
      <c r="H26" s="100">
        <v>0</v>
      </c>
      <c r="I26" s="101"/>
      <c r="J26" s="102"/>
      <c r="K26" s="103"/>
      <c r="L26" s="150"/>
      <c r="M26" s="172"/>
      <c r="N26" s="149"/>
      <c r="O26" s="106"/>
      <c r="P26" s="107"/>
      <c r="Q26" s="170" t="s">
        <v>100</v>
      </c>
      <c r="R26" s="116"/>
      <c r="S26" s="109"/>
      <c r="T26" s="110"/>
      <c r="U26" s="111"/>
      <c r="V26" s="93"/>
      <c r="W26" s="94">
        <f t="shared" si="7"/>
        <v>0</v>
      </c>
      <c r="X26" s="112"/>
      <c r="Y26" s="113"/>
      <c r="Z26" s="114"/>
      <c r="AA26" s="95">
        <v>100</v>
      </c>
      <c r="AB26" s="56">
        <f t="shared" si="18"/>
        <v>100</v>
      </c>
      <c r="AC26" s="148">
        <f t="shared" si="17"/>
        <v>100</v>
      </c>
      <c r="AE26" s="186"/>
    </row>
    <row r="27" spans="1:31" x14ac:dyDescent="0.3">
      <c r="A27" s="198" t="s">
        <v>183</v>
      </c>
      <c r="B27" s="199">
        <v>2</v>
      </c>
      <c r="C27" s="92">
        <v>9</v>
      </c>
      <c r="D27" s="115">
        <v>24</v>
      </c>
      <c r="E27" s="97">
        <v>25</v>
      </c>
      <c r="F27" s="98">
        <v>0</v>
      </c>
      <c r="G27" s="147" t="s">
        <v>64</v>
      </c>
      <c r="H27" s="100">
        <v>0</v>
      </c>
      <c r="I27" s="101"/>
      <c r="J27" s="102"/>
      <c r="K27" s="103"/>
      <c r="L27" s="150"/>
      <c r="M27" s="172"/>
      <c r="N27" s="149"/>
      <c r="O27" s="106"/>
      <c r="P27" s="107"/>
      <c r="Q27" s="170" t="s">
        <v>100</v>
      </c>
      <c r="R27" s="116"/>
      <c r="S27" s="109"/>
      <c r="T27" s="110"/>
      <c r="U27" s="111"/>
      <c r="V27" s="93"/>
      <c r="W27" s="94">
        <f t="shared" si="7"/>
        <v>0</v>
      </c>
      <c r="X27" s="112"/>
      <c r="Y27" s="113"/>
      <c r="Z27" s="114"/>
      <c r="AA27" s="95">
        <v>100</v>
      </c>
      <c r="AB27" s="56">
        <f t="shared" si="18"/>
        <v>100</v>
      </c>
      <c r="AC27" s="148">
        <f t="shared" si="17"/>
        <v>100</v>
      </c>
      <c r="AE27" s="186"/>
    </row>
    <row r="28" spans="1:31" x14ac:dyDescent="0.3">
      <c r="A28" s="198" t="s">
        <v>201</v>
      </c>
      <c r="B28" s="199">
        <v>2</v>
      </c>
      <c r="C28" s="92">
        <v>8</v>
      </c>
      <c r="D28" s="115">
        <v>15</v>
      </c>
      <c r="E28" s="97">
        <v>17</v>
      </c>
      <c r="F28" s="98">
        <v>0</v>
      </c>
      <c r="G28" s="147" t="s">
        <v>64</v>
      </c>
      <c r="H28" s="100">
        <v>0</v>
      </c>
      <c r="I28" s="101">
        <v>59</v>
      </c>
      <c r="J28" s="102"/>
      <c r="K28" s="103"/>
      <c r="L28" s="150"/>
      <c r="M28" s="172"/>
      <c r="N28" s="149"/>
      <c r="O28" s="106"/>
      <c r="P28" s="107"/>
      <c r="Q28" s="170" t="s">
        <v>100</v>
      </c>
      <c r="R28" s="116"/>
      <c r="S28" s="109"/>
      <c r="T28" s="110"/>
      <c r="U28" s="111"/>
      <c r="V28" s="93"/>
      <c r="W28" s="94">
        <f t="shared" ref="W28:W34" si="19">SUM(I28:V28)</f>
        <v>59</v>
      </c>
      <c r="X28" s="112"/>
      <c r="Y28" s="113"/>
      <c r="Z28" s="114"/>
      <c r="AA28" s="95">
        <v>207</v>
      </c>
      <c r="AB28" s="56">
        <f t="shared" ref="AB28:AB34" si="20">SUM(Z28:AA28)-(W28+X28)</f>
        <v>148</v>
      </c>
      <c r="AC28" s="148">
        <f t="shared" ref="AC28:AC34" si="21">SMALL(AA28:AB28,1)+Y28</f>
        <v>148</v>
      </c>
      <c r="AE28" s="186"/>
    </row>
    <row r="29" spans="1:31" x14ac:dyDescent="0.3">
      <c r="A29" s="198" t="s">
        <v>202</v>
      </c>
      <c r="B29" s="199">
        <v>2</v>
      </c>
      <c r="C29" s="92">
        <v>8</v>
      </c>
      <c r="D29" s="115">
        <v>15</v>
      </c>
      <c r="E29" s="97">
        <v>17</v>
      </c>
      <c r="F29" s="98">
        <v>0</v>
      </c>
      <c r="G29" s="147" t="s">
        <v>64</v>
      </c>
      <c r="H29" s="100">
        <v>0</v>
      </c>
      <c r="I29" s="101"/>
      <c r="J29" s="102"/>
      <c r="K29" s="103"/>
      <c r="L29" s="150"/>
      <c r="M29" s="172"/>
      <c r="N29" s="149"/>
      <c r="O29" s="106"/>
      <c r="P29" s="107"/>
      <c r="Q29" s="170" t="s">
        <v>100</v>
      </c>
      <c r="R29" s="116"/>
      <c r="S29" s="109"/>
      <c r="T29" s="110"/>
      <c r="U29" s="111"/>
      <c r="V29" s="93"/>
      <c r="W29" s="94">
        <f t="shared" si="19"/>
        <v>0</v>
      </c>
      <c r="X29" s="112"/>
      <c r="Y29" s="113"/>
      <c r="Z29" s="114"/>
      <c r="AA29" s="95">
        <v>207</v>
      </c>
      <c r="AB29" s="56">
        <f t="shared" si="20"/>
        <v>207</v>
      </c>
      <c r="AC29" s="148">
        <f t="shared" si="21"/>
        <v>207</v>
      </c>
      <c r="AE29" s="186"/>
    </row>
    <row r="30" spans="1:31" x14ac:dyDescent="0.3">
      <c r="A30" s="198" t="s">
        <v>203</v>
      </c>
      <c r="B30" s="199">
        <v>2</v>
      </c>
      <c r="C30" s="92">
        <v>8</v>
      </c>
      <c r="D30" s="115">
        <v>15</v>
      </c>
      <c r="E30" s="97">
        <v>17</v>
      </c>
      <c r="F30" s="98">
        <v>0</v>
      </c>
      <c r="G30" s="147" t="s">
        <v>64</v>
      </c>
      <c r="H30" s="100">
        <v>0</v>
      </c>
      <c r="I30" s="101">
        <v>70</v>
      </c>
      <c r="J30" s="102"/>
      <c r="K30" s="103"/>
      <c r="L30" s="150"/>
      <c r="M30" s="172"/>
      <c r="N30" s="149"/>
      <c r="O30" s="106"/>
      <c r="P30" s="107"/>
      <c r="Q30" s="170" t="s">
        <v>100</v>
      </c>
      <c r="R30" s="116"/>
      <c r="S30" s="109"/>
      <c r="T30" s="110"/>
      <c r="U30" s="111"/>
      <c r="V30" s="93"/>
      <c r="W30" s="94">
        <f t="shared" si="19"/>
        <v>70</v>
      </c>
      <c r="X30" s="112"/>
      <c r="Y30" s="113"/>
      <c r="Z30" s="114"/>
      <c r="AA30" s="95">
        <v>207</v>
      </c>
      <c r="AB30" s="56">
        <f t="shared" si="20"/>
        <v>137</v>
      </c>
      <c r="AC30" s="148">
        <f t="shared" si="21"/>
        <v>137</v>
      </c>
      <c r="AE30" s="186"/>
    </row>
    <row r="31" spans="1:31" x14ac:dyDescent="0.3">
      <c r="A31" s="198" t="s">
        <v>204</v>
      </c>
      <c r="B31" s="199">
        <v>2</v>
      </c>
      <c r="C31" s="92">
        <v>8</v>
      </c>
      <c r="D31" s="115">
        <v>15</v>
      </c>
      <c r="E31" s="97">
        <v>17</v>
      </c>
      <c r="F31" s="98">
        <v>0</v>
      </c>
      <c r="G31" s="147" t="s">
        <v>64</v>
      </c>
      <c r="H31" s="100">
        <v>0</v>
      </c>
      <c r="I31" s="101">
        <v>59</v>
      </c>
      <c r="J31" s="102"/>
      <c r="K31" s="103"/>
      <c r="L31" s="150"/>
      <c r="M31" s="172"/>
      <c r="N31" s="149"/>
      <c r="O31" s="106"/>
      <c r="P31" s="107"/>
      <c r="Q31" s="170" t="s">
        <v>100</v>
      </c>
      <c r="R31" s="116"/>
      <c r="S31" s="109"/>
      <c r="T31" s="110"/>
      <c r="U31" s="111"/>
      <c r="V31" s="93"/>
      <c r="W31" s="94">
        <f t="shared" si="19"/>
        <v>59</v>
      </c>
      <c r="X31" s="112"/>
      <c r="Y31" s="113"/>
      <c r="Z31" s="114"/>
      <c r="AA31" s="95">
        <v>207</v>
      </c>
      <c r="AB31" s="56">
        <f t="shared" si="20"/>
        <v>148</v>
      </c>
      <c r="AC31" s="148">
        <f t="shared" si="21"/>
        <v>148</v>
      </c>
      <c r="AE31" s="186"/>
    </row>
    <row r="32" spans="1:31" x14ac:dyDescent="0.3">
      <c r="A32" s="198" t="s">
        <v>205</v>
      </c>
      <c r="B32" s="199">
        <v>2</v>
      </c>
      <c r="C32" s="92">
        <v>8</v>
      </c>
      <c r="D32" s="115">
        <v>15</v>
      </c>
      <c r="E32" s="97">
        <v>17</v>
      </c>
      <c r="F32" s="98">
        <v>0</v>
      </c>
      <c r="G32" s="147" t="s">
        <v>64</v>
      </c>
      <c r="H32" s="100">
        <v>0</v>
      </c>
      <c r="I32" s="101"/>
      <c r="J32" s="102"/>
      <c r="K32" s="103"/>
      <c r="L32" s="150"/>
      <c r="M32" s="172"/>
      <c r="N32" s="149"/>
      <c r="O32" s="106"/>
      <c r="P32" s="107"/>
      <c r="Q32" s="170" t="s">
        <v>100</v>
      </c>
      <c r="R32" s="116"/>
      <c r="S32" s="109"/>
      <c r="T32" s="110"/>
      <c r="U32" s="111"/>
      <c r="V32" s="93"/>
      <c r="W32" s="94">
        <f t="shared" si="19"/>
        <v>0</v>
      </c>
      <c r="X32" s="112"/>
      <c r="Y32" s="113"/>
      <c r="Z32" s="114"/>
      <c r="AA32" s="95">
        <v>207</v>
      </c>
      <c r="AB32" s="56">
        <f t="shared" si="20"/>
        <v>207</v>
      </c>
      <c r="AC32" s="148">
        <f t="shared" si="21"/>
        <v>207</v>
      </c>
      <c r="AE32" s="186"/>
    </row>
    <row r="33" spans="1:31" x14ac:dyDescent="0.3">
      <c r="A33" s="198" t="s">
        <v>206</v>
      </c>
      <c r="B33" s="199">
        <v>2</v>
      </c>
      <c r="C33" s="92">
        <v>8</v>
      </c>
      <c r="D33" s="115">
        <v>15</v>
      </c>
      <c r="E33" s="97">
        <v>17</v>
      </c>
      <c r="F33" s="98">
        <v>0</v>
      </c>
      <c r="G33" s="147" t="s">
        <v>64</v>
      </c>
      <c r="H33" s="100">
        <v>0</v>
      </c>
      <c r="I33" s="101"/>
      <c r="J33" s="102"/>
      <c r="K33" s="103"/>
      <c r="L33" s="150"/>
      <c r="M33" s="172"/>
      <c r="N33" s="149"/>
      <c r="O33" s="106"/>
      <c r="P33" s="107"/>
      <c r="Q33" s="170" t="s">
        <v>100</v>
      </c>
      <c r="R33" s="116"/>
      <c r="S33" s="109"/>
      <c r="T33" s="110"/>
      <c r="U33" s="111"/>
      <c r="V33" s="93"/>
      <c r="W33" s="94">
        <f t="shared" si="19"/>
        <v>0</v>
      </c>
      <c r="X33" s="112"/>
      <c r="Y33" s="113"/>
      <c r="Z33" s="114"/>
      <c r="AA33" s="95">
        <v>207</v>
      </c>
      <c r="AB33" s="56">
        <f t="shared" si="20"/>
        <v>207</v>
      </c>
      <c r="AC33" s="148">
        <f t="shared" si="21"/>
        <v>207</v>
      </c>
      <c r="AE33" s="186"/>
    </row>
    <row r="34" spans="1:31" x14ac:dyDescent="0.3">
      <c r="A34" s="198" t="s">
        <v>207</v>
      </c>
      <c r="B34" s="199">
        <v>2</v>
      </c>
      <c r="C34" s="92">
        <v>8</v>
      </c>
      <c r="D34" s="115">
        <v>15</v>
      </c>
      <c r="E34" s="97">
        <v>17</v>
      </c>
      <c r="F34" s="98">
        <v>0</v>
      </c>
      <c r="G34" s="147" t="s">
        <v>64</v>
      </c>
      <c r="H34" s="100">
        <v>0</v>
      </c>
      <c r="I34" s="101">
        <v>59</v>
      </c>
      <c r="J34" s="102"/>
      <c r="K34" s="103"/>
      <c r="L34" s="150"/>
      <c r="M34" s="172"/>
      <c r="N34" s="149"/>
      <c r="O34" s="106"/>
      <c r="P34" s="107"/>
      <c r="Q34" s="170" t="s">
        <v>100</v>
      </c>
      <c r="R34" s="116"/>
      <c r="S34" s="109"/>
      <c r="T34" s="110"/>
      <c r="U34" s="111"/>
      <c r="V34" s="93"/>
      <c r="W34" s="94">
        <f t="shared" si="19"/>
        <v>59</v>
      </c>
      <c r="X34" s="112"/>
      <c r="Y34" s="113"/>
      <c r="Z34" s="114"/>
      <c r="AA34" s="95">
        <v>207</v>
      </c>
      <c r="AB34" s="56">
        <f t="shared" si="20"/>
        <v>148</v>
      </c>
      <c r="AC34" s="148">
        <f t="shared" si="21"/>
        <v>148</v>
      </c>
      <c r="AE34" s="186"/>
    </row>
  </sheetData>
  <sortState xmlns:xlrd2="http://schemas.microsoft.com/office/spreadsheetml/2017/richdata2" ref="A2:AC4">
    <sortCondition ref="A2:A4"/>
  </sortState>
  <conditionalFormatting sqref="AC2 AC4">
    <cfRule type="cellIs" dxfId="21" priority="225" stopIfTrue="1" operator="lessThan">
      <formula>0.5</formula>
    </cfRule>
    <cfRule type="cellIs" dxfId="20" priority="226" operator="lessThan">
      <formula>0.5*AA2</formula>
    </cfRule>
  </conditionalFormatting>
  <conditionalFormatting sqref="AC3">
    <cfRule type="cellIs" dxfId="19" priority="123" stopIfTrue="1" operator="lessThan">
      <formula>0.5</formula>
    </cfRule>
    <cfRule type="cellIs" dxfId="18" priority="124" operator="lessThan">
      <formula>0.5*AA3</formula>
    </cfRule>
  </conditionalFormatting>
  <conditionalFormatting sqref="AC5">
    <cfRule type="cellIs" dxfId="17" priority="73" stopIfTrue="1" operator="lessThan">
      <formula>0.5</formula>
    </cfRule>
    <cfRule type="cellIs" dxfId="16" priority="74" operator="lessThan">
      <formula>0.5*AA5</formula>
    </cfRule>
  </conditionalFormatting>
  <conditionalFormatting sqref="AC6">
    <cfRule type="cellIs" dxfId="15" priority="53" stopIfTrue="1" operator="lessThan">
      <formula>0.5</formula>
    </cfRule>
    <cfRule type="cellIs" dxfId="14" priority="54" operator="lessThan">
      <formula>0.5*AA6</formula>
    </cfRule>
  </conditionalFormatting>
  <conditionalFormatting sqref="AC7">
    <cfRule type="cellIs" dxfId="13" priority="47" stopIfTrue="1" operator="lessThan">
      <formula>0.5</formula>
    </cfRule>
    <cfRule type="cellIs" dxfId="12" priority="48" operator="lessThan">
      <formula>0.5*AA7</formula>
    </cfRule>
  </conditionalFormatting>
  <conditionalFormatting sqref="AC8">
    <cfRule type="cellIs" dxfId="11" priority="11" stopIfTrue="1" operator="lessThan">
      <formula>0.5</formula>
    </cfRule>
    <cfRule type="cellIs" dxfId="10" priority="12" operator="lessThan">
      <formula>0.5*AA8</formula>
    </cfRule>
  </conditionalFormatting>
  <conditionalFormatting sqref="AC9">
    <cfRule type="cellIs" dxfId="9" priority="9" stopIfTrue="1" operator="lessThan">
      <formula>0.5</formula>
    </cfRule>
    <cfRule type="cellIs" dxfId="8" priority="10" operator="lessThan">
      <formula>0.5*AA9</formula>
    </cfRule>
  </conditionalFormatting>
  <conditionalFormatting sqref="AC10:AC12">
    <cfRule type="cellIs" dxfId="7" priority="7" stopIfTrue="1" operator="lessThan">
      <formula>0.5</formula>
    </cfRule>
    <cfRule type="cellIs" dxfId="6" priority="8" operator="lessThan">
      <formula>0.5*AA10</formula>
    </cfRule>
  </conditionalFormatting>
  <conditionalFormatting sqref="AC13:AC14">
    <cfRule type="cellIs" dxfId="5" priority="5" stopIfTrue="1" operator="lessThan">
      <formula>0.5</formula>
    </cfRule>
    <cfRule type="cellIs" dxfId="4" priority="6" operator="lessThan">
      <formula>0.5*AA13</formula>
    </cfRule>
  </conditionalFormatting>
  <conditionalFormatting sqref="AC15:AC27">
    <cfRule type="cellIs" dxfId="3" priority="3" stopIfTrue="1" operator="lessThan">
      <formula>0.5</formula>
    </cfRule>
    <cfRule type="cellIs" dxfId="2" priority="4" operator="lessThan">
      <formula>0.5*AA15</formula>
    </cfRule>
  </conditionalFormatting>
  <conditionalFormatting sqref="AC28:AC34">
    <cfRule type="cellIs" dxfId="1" priority="1" stopIfTrue="1" operator="lessThan">
      <formula>0.5</formula>
    </cfRule>
    <cfRule type="cellIs" dxfId="0" priority="2" operator="lessThan">
      <formula>0.5*AA28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3</v>
      </c>
      <c r="D2" s="7">
        <f ca="1">RANDBETWEEN(1,3)+RANDBETWEEN(1,3)</f>
        <v>5</v>
      </c>
      <c r="E2" s="7">
        <f ca="1">RANDBETWEEN(1,3)+RANDBETWEEN(1,3)+RANDBETWEEN(1,3)</f>
        <v>5</v>
      </c>
      <c r="F2" s="7">
        <f ca="1">RANDBETWEEN(1,3)+RANDBETWEEN(1,3)+RANDBETWEEN(1,3)+RANDBETWEEN(1,3)</f>
        <v>10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3</v>
      </c>
      <c r="D3" s="10">
        <f ca="1">RANDBETWEEN(1,4)+RANDBETWEEN(1,4)</f>
        <v>5</v>
      </c>
      <c r="E3" s="10">
        <f ca="1">RANDBETWEEN(1,4)+RANDBETWEEN(1,4)+RANDBETWEEN(1,4)</f>
        <v>5</v>
      </c>
      <c r="F3" s="10">
        <f ca="1">RANDBETWEEN(1,4)+RANDBETWEEN(1,4)+RANDBETWEEN(1,4)+RANDBETWEEN(1,4)</f>
        <v>13</v>
      </c>
      <c r="G3" s="10">
        <f ca="1">RANDBETWEEN(1,4)+RANDBETWEEN(1,4)+RANDBETWEEN(1,4)+RANDBETWEEN(1,4)+RANDBETWEEN(1,4)</f>
        <v>15</v>
      </c>
      <c r="H3" s="11">
        <f ca="1">RANDBETWEEN(1,4)+RANDBETWEEN(1,4)+RANDBETWEEN(1,4)+RANDBETWEEN(1,4)+RANDBETWEEN(1,4)+RANDBETWEEN(1,4)</f>
        <v>17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3</v>
      </c>
      <c r="D4" s="10">
        <f ca="1">RANDBETWEEN(1,6)+RANDBETWEEN(1,6)</f>
        <v>8</v>
      </c>
      <c r="E4" s="10">
        <f ca="1">RANDBETWEEN(1,6)+RANDBETWEEN(1,6)+RANDBETWEEN(1,6)</f>
        <v>7</v>
      </c>
      <c r="F4" s="10">
        <f ca="1">RANDBETWEEN(1,6)+RANDBETWEEN(1,6)+RANDBETWEEN(1,6)+RANDBETWEEN(1,6)</f>
        <v>16</v>
      </c>
      <c r="G4" s="10">
        <f ca="1">RANDBETWEEN(1,6)+RANDBETWEEN(1,6)+RANDBETWEEN(1,6)+RANDBETWEEN(1,6)+RANDBETWEEN(1,6)</f>
        <v>14</v>
      </c>
      <c r="H4" s="11">
        <f ca="1">RANDBETWEEN(1,6)+RANDBETWEEN(1,6)+RANDBETWEEN(1,6)+RANDBETWEEN(1,6)+RANDBETWEEN(1,6)+RANDBETWEEN(1,6)</f>
        <v>15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4</v>
      </c>
      <c r="D5" s="10">
        <f ca="1">RANDBETWEEN(1,8)+RANDBETWEEN(1,8)</f>
        <v>13</v>
      </c>
      <c r="E5" s="10">
        <f ca="1">RANDBETWEEN(1,8)+RANDBETWEEN(1,8)+RANDBETWEEN(1,8)</f>
        <v>6</v>
      </c>
      <c r="F5" s="10">
        <f ca="1">RANDBETWEEN(1,8)+RANDBETWEEN(1,8)+RANDBETWEEN(1,8)+RANDBETWEEN(1,8)</f>
        <v>25</v>
      </c>
      <c r="G5" s="10">
        <f ca="1">RANDBETWEEN(1,8)+RANDBETWEEN(1,8)+RANDBETWEEN(1,8)+RANDBETWEEN(1,8)+RANDBETWEEN(1,8)</f>
        <v>18</v>
      </c>
      <c r="H5" s="11">
        <f ca="1">RANDBETWEEN(1,8)+RANDBETWEEN(1,8)+RANDBETWEEN(1,8)+RANDBETWEEN(1,8)+RANDBETWEEN(1,8)+RANDBETWEEN(1,8)</f>
        <v>17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2</v>
      </c>
      <c r="D6" s="10">
        <f ca="1">RANDBETWEEN(1,10)+RANDBETWEEN(1,10)</f>
        <v>20</v>
      </c>
      <c r="E6" s="10">
        <f ca="1">RANDBETWEEN(1,10)+RANDBETWEEN(1,10)+RANDBETWEEN(1,10)</f>
        <v>16</v>
      </c>
      <c r="F6" s="10">
        <f ca="1">RANDBETWEEN(1,10)+RANDBETWEEN(1,10)+RANDBETWEEN(1,10)+RANDBETWEEN(1,10)</f>
        <v>19</v>
      </c>
      <c r="G6" s="10">
        <f ca="1">RANDBETWEEN(1,10)+RANDBETWEEN(1,10)+RANDBETWEEN(1,10)+RANDBETWEEN(1,10)+RANDBETWEEN(1,10)</f>
        <v>25</v>
      </c>
      <c r="H6" s="11">
        <f ca="1">RANDBETWEEN(1,10)+RANDBETWEEN(1,10)+RANDBETWEEN(1,10)+RANDBETWEEN(1,10)+RANDBETWEEN(1,10)+RANDBETWEEN(1,10)</f>
        <v>35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5</v>
      </c>
      <c r="D7" s="10">
        <f ca="1">RANDBETWEEN(1,12)+RANDBETWEEN(1,12)</f>
        <v>18</v>
      </c>
      <c r="E7" s="10">
        <f ca="1">RANDBETWEEN(1,12)+RANDBETWEEN(1,12)+RANDBETWEEN(1,12)</f>
        <v>22</v>
      </c>
      <c r="F7" s="10">
        <f ca="1">RANDBETWEEN(1,12)+RANDBETWEEN(1,12)+RANDBETWEEN(1,12)+RANDBETWEEN(1,12)</f>
        <v>23</v>
      </c>
      <c r="G7" s="10">
        <f ca="1">RANDBETWEEN(1,12)+RANDBETWEEN(1,12)+RANDBETWEEN(1,12)+RANDBETWEEN(1,12)+RANDBETWEEN(1,12)</f>
        <v>30</v>
      </c>
      <c r="H7" s="11">
        <f ca="1">RANDBETWEEN(1,12)+RANDBETWEEN(1,12)+RANDBETWEEN(1,12)+RANDBETWEEN(1,12)+RANDBETWEEN(1,12)+RANDBETWEEN(1,12)</f>
        <v>36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4</v>
      </c>
      <c r="D8" s="10">
        <f ca="1">RANDBETWEEN(1,20)+RANDBETWEEN(1,20)</f>
        <v>21</v>
      </c>
      <c r="E8" s="10">
        <f ca="1">RANDBETWEEN(1,20)+RANDBETWEEN(1,20)+RANDBETWEEN(1,20)</f>
        <v>24</v>
      </c>
      <c r="F8" s="10">
        <f ca="1">RANDBETWEEN(1,20)+RANDBETWEEN(1,20)+RANDBETWEEN(1,20)+RANDBETWEEN(1,20)</f>
        <v>66</v>
      </c>
      <c r="G8" s="10">
        <f ca="1">RANDBETWEEN(1,20)+RANDBETWEEN(1,20)+RANDBETWEEN(1,20)+RANDBETWEEN(1,20)+RANDBETWEEN(1,20)</f>
        <v>57</v>
      </c>
      <c r="H8" s="11">
        <f ca="1">RANDBETWEEN(1,20)+RANDBETWEEN(1,20)+RANDBETWEEN(1,20)+RANDBETWEEN(1,20)+RANDBETWEEN(1,20)+RANDBETWEEN(1,20)</f>
        <v>40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1</v>
      </c>
      <c r="D9" s="13">
        <f ca="1">RANDBETWEEN(1,100)+RANDBETWEEN(1,100)</f>
        <v>62</v>
      </c>
      <c r="E9" s="13">
        <f ca="1">RANDBETWEEN(1,100)+RANDBETWEEN(1,100)+RANDBETWEEN(1,100)</f>
        <v>116</v>
      </c>
      <c r="F9" s="13">
        <f ca="1">RANDBETWEEN(1,100)+RANDBETWEEN(1,100)+RANDBETWEEN(1,100)+RANDBETWEEN(1,100)</f>
        <v>182</v>
      </c>
      <c r="G9" s="13">
        <f ca="1">RANDBETWEEN(1,100)+RANDBETWEEN(1,100)+RANDBETWEEN(1,100)+RANDBETWEEN(1,100)+RANDBETWEEN(1,100)</f>
        <v>322</v>
      </c>
      <c r="H9" s="14">
        <f ca="1">RANDBETWEEN(1,100)+RANDBETWEEN(1,100)+RANDBETWEEN(1,100)+RANDBETWEEN(1,100)+RANDBETWEEN(1,100)+RANDBETWEEN(1,100)</f>
        <v>232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4"/>
      <c r="U27" s="54"/>
      <c r="V27" s="54"/>
    </row>
    <row r="28" spans="1:22" x14ac:dyDescent="0.3">
      <c r="A28" s="1"/>
      <c r="C28" s="1"/>
      <c r="D28" s="1"/>
      <c r="E28" s="1"/>
      <c r="F28" s="1"/>
      <c r="T28" s="54"/>
      <c r="U28" s="54"/>
      <c r="V28" s="54"/>
    </row>
    <row r="29" spans="1:22" x14ac:dyDescent="0.3">
      <c r="A29" s="1"/>
      <c r="C29" s="1"/>
      <c r="D29" s="1"/>
      <c r="E29" s="1"/>
      <c r="F29" s="1"/>
      <c r="Q29" s="54"/>
      <c r="R29" s="54"/>
      <c r="S29" s="54"/>
      <c r="T29" s="54"/>
      <c r="U29" s="54"/>
      <c r="V29" s="54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2021-11-14T19:39:07Z</dcterms:modified>
</cp:coreProperties>
</file>