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FoL\Used\Battle Tallies\"/>
    </mc:Choice>
  </mc:AlternateContent>
  <xr:revisionPtr revIDLastSave="0" documentId="13_ncr:1_{D9E52AFD-DA85-44E0-89E2-87E0748FFF8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I19" i="1"/>
  <c r="I21" i="1" s="1"/>
  <c r="I22" i="1" s="1"/>
  <c r="I11" i="1"/>
  <c r="I10" i="1"/>
  <c r="I12" i="1" s="1"/>
  <c r="I13" i="1" s="1"/>
  <c r="W6" i="5"/>
  <c r="AB6" i="5" s="1"/>
  <c r="AC6" i="5" s="1"/>
  <c r="E4" i="1"/>
  <c r="K3" i="9"/>
  <c r="N3" i="9" s="1"/>
  <c r="J3" i="9"/>
  <c r="D9" i="7"/>
  <c r="E9" i="7" s="1"/>
  <c r="L3" i="9" l="1"/>
  <c r="E3" i="1" l="1"/>
  <c r="J11" i="7"/>
  <c r="K11" i="7" s="1"/>
  <c r="D13" i="5"/>
  <c r="J40" i="10"/>
  <c r="K40" i="10" s="1"/>
  <c r="M40" i="10" s="1"/>
  <c r="J36" i="10"/>
  <c r="K36" i="10" s="1"/>
  <c r="M36" i="10" s="1"/>
  <c r="J37" i="10"/>
  <c r="K37" i="10" s="1"/>
  <c r="M37" i="10" s="1"/>
  <c r="J38" i="10"/>
  <c r="K38" i="10" s="1"/>
  <c r="M38" i="10" s="1"/>
  <c r="J39" i="10"/>
  <c r="K39" i="10" s="1"/>
  <c r="M39" i="10" s="1"/>
  <c r="C8" i="7" l="1"/>
  <c r="D8" i="7"/>
  <c r="E8" i="7" s="1"/>
  <c r="K14" i="9"/>
  <c r="N14" i="9" s="1"/>
  <c r="J14" i="9"/>
  <c r="K12" i="9"/>
  <c r="J12" i="9"/>
  <c r="K10" i="9"/>
  <c r="N10" i="9" s="1"/>
  <c r="J10" i="9"/>
  <c r="K16" i="9"/>
  <c r="N16" i="9" s="1"/>
  <c r="J16" i="9"/>
  <c r="E13" i="5"/>
  <c r="E8" i="5"/>
  <c r="D8" i="5"/>
  <c r="E5" i="5"/>
  <c r="C5" i="5"/>
  <c r="L12" i="9" l="1"/>
  <c r="L14" i="9"/>
  <c r="L10" i="9"/>
  <c r="N12" i="9"/>
  <c r="L16" i="9"/>
  <c r="J30" i="9"/>
  <c r="K30" i="9"/>
  <c r="N30" i="9" s="1"/>
  <c r="J31" i="9"/>
  <c r="K31" i="9"/>
  <c r="N31" i="9" s="1"/>
  <c r="J32" i="9"/>
  <c r="K32" i="9"/>
  <c r="N32" i="9" s="1"/>
  <c r="J6" i="9"/>
  <c r="K6" i="9"/>
  <c r="N6" i="9" s="1"/>
  <c r="J9" i="9"/>
  <c r="K9" i="9"/>
  <c r="N9" i="9" s="1"/>
  <c r="J11" i="9"/>
  <c r="K11" i="9"/>
  <c r="N11" i="9" s="1"/>
  <c r="J18" i="9"/>
  <c r="K18" i="9"/>
  <c r="N18" i="9" s="1"/>
  <c r="L32" i="9" l="1"/>
  <c r="L31" i="9"/>
  <c r="L30" i="9"/>
  <c r="L11" i="9"/>
  <c r="L18" i="9"/>
  <c r="L9" i="9"/>
  <c r="L6" i="9"/>
  <c r="C2" i="4"/>
  <c r="D2" i="4"/>
  <c r="E2" i="4"/>
  <c r="F2" i="4"/>
  <c r="G2" i="4"/>
  <c r="H2" i="4"/>
  <c r="C3" i="4"/>
  <c r="D3" i="4"/>
  <c r="E3" i="4"/>
  <c r="F3" i="4"/>
  <c r="G3" i="4"/>
  <c r="H3" i="4"/>
  <c r="C4" i="4"/>
  <c r="D4" i="4"/>
  <c r="E4" i="4"/>
  <c r="F4" i="4"/>
  <c r="G4" i="4"/>
  <c r="H4" i="4"/>
  <c r="C5" i="4"/>
  <c r="D5" i="4"/>
  <c r="E5" i="4"/>
  <c r="F5" i="4"/>
  <c r="G5" i="4"/>
  <c r="H5" i="4"/>
  <c r="C6" i="4"/>
  <c r="D6" i="4"/>
  <c r="E6" i="4"/>
  <c r="F6" i="4"/>
  <c r="G6" i="4"/>
  <c r="H6" i="4"/>
  <c r="J10" i="7" l="1"/>
  <c r="K10" i="7" s="1"/>
  <c r="J9" i="7"/>
  <c r="K9" i="7" s="1"/>
  <c r="J8" i="7"/>
  <c r="K8" i="7" s="1"/>
  <c r="K33" i="9"/>
  <c r="N33" i="9" s="1"/>
  <c r="J33" i="9"/>
  <c r="L33" i="9" l="1"/>
  <c r="J23" i="9"/>
  <c r="K23" i="9"/>
  <c r="N23" i="9" s="1"/>
  <c r="J24" i="9"/>
  <c r="K24" i="9"/>
  <c r="N24" i="9" s="1"/>
  <c r="J25" i="9"/>
  <c r="K25" i="9"/>
  <c r="N25" i="9" s="1"/>
  <c r="J26" i="9"/>
  <c r="K26" i="9"/>
  <c r="N26" i="9" s="1"/>
  <c r="K27" i="9"/>
  <c r="N27" i="9" s="1"/>
  <c r="J28" i="9"/>
  <c r="K28" i="9"/>
  <c r="N28" i="9" s="1"/>
  <c r="J27" i="9" l="1"/>
  <c r="L27" i="9" s="1"/>
  <c r="L25" i="9"/>
  <c r="L28" i="9"/>
  <c r="L26" i="9"/>
  <c r="L24" i="9"/>
  <c r="L23" i="9"/>
  <c r="K29" i="9"/>
  <c r="N29" i="9" s="1"/>
  <c r="J29" i="9"/>
  <c r="J7" i="7"/>
  <c r="J6" i="7"/>
  <c r="K6" i="7" s="1"/>
  <c r="J5" i="7"/>
  <c r="K5" i="7" s="1"/>
  <c r="J2" i="7"/>
  <c r="K2" i="7" s="1"/>
  <c r="J3" i="7"/>
  <c r="K3" i="7" s="1"/>
  <c r="L29" i="9" l="1"/>
  <c r="K7" i="7"/>
  <c r="J4" i="7"/>
  <c r="K4" i="7" s="1"/>
  <c r="W8" i="5" l="1"/>
  <c r="W9" i="5"/>
  <c r="W10" i="5"/>
  <c r="W11" i="5"/>
  <c r="W12" i="5"/>
  <c r="W13" i="5"/>
  <c r="W14" i="5"/>
  <c r="W15" i="5"/>
  <c r="J2" i="9"/>
  <c r="J4" i="9"/>
  <c r="J5" i="9"/>
  <c r="M7" i="1" l="1"/>
  <c r="M5" i="1"/>
  <c r="M6" i="1"/>
  <c r="AB15" i="5" l="1"/>
  <c r="AC15" i="5" s="1"/>
  <c r="AB14" i="5"/>
  <c r="AC14" i="5" s="1"/>
  <c r="AB13" i="5" l="1"/>
  <c r="AC13" i="5" s="1"/>
  <c r="AB12" i="5"/>
  <c r="AC12" i="5" s="1"/>
  <c r="AB11" i="5"/>
  <c r="AC11" i="5" s="1"/>
  <c r="AB10" i="5"/>
  <c r="AC10" i="5" s="1"/>
  <c r="AB9" i="5"/>
  <c r="AC9" i="5" s="1"/>
  <c r="D7" i="7" l="1"/>
  <c r="E7" i="7" s="1"/>
  <c r="D6" i="7"/>
  <c r="E6" i="7" s="1"/>
  <c r="D5" i="7"/>
  <c r="E5" i="7" s="1"/>
  <c r="E2" i="1"/>
  <c r="M12" i="1" l="1"/>
  <c r="K5" i="9" l="1"/>
  <c r="L5" i="9" s="1"/>
  <c r="N5" i="9" l="1"/>
  <c r="D2" i="7"/>
  <c r="K4" i="9"/>
  <c r="N4" i="9" s="1"/>
  <c r="K2" i="9"/>
  <c r="N2" i="9" s="1"/>
  <c r="L2" i="9" l="1"/>
  <c r="L4" i="9"/>
  <c r="E2" i="7"/>
  <c r="D3" i="7"/>
  <c r="E3" i="7" s="1"/>
  <c r="D4" i="7"/>
  <c r="E4" i="7" s="1"/>
  <c r="M29" i="10" l="1"/>
  <c r="M28" i="10"/>
  <c r="M26" i="10"/>
  <c r="M25" i="10"/>
  <c r="M24" i="10"/>
  <c r="M21" i="10"/>
  <c r="M20" i="10"/>
  <c r="M18" i="10"/>
  <c r="M17" i="10"/>
  <c r="M16" i="10"/>
  <c r="M15" i="10"/>
  <c r="M14" i="10"/>
  <c r="M13" i="10"/>
  <c r="M9" i="10"/>
  <c r="M7" i="10"/>
  <c r="M5" i="10"/>
  <c r="M4" i="10"/>
  <c r="M3" i="10"/>
  <c r="E6" i="1"/>
  <c r="D11" i="1"/>
  <c r="W2" i="5" l="1"/>
  <c r="W3" i="5"/>
  <c r="W4" i="5"/>
  <c r="W5" i="5"/>
  <c r="W7" i="5"/>
  <c r="AB8" i="5" l="1"/>
  <c r="AC8" i="5" s="1"/>
  <c r="J20" i="10"/>
  <c r="K20" i="10" s="1"/>
  <c r="J7" i="10"/>
  <c r="K7" i="10" s="1"/>
  <c r="J34" i="10" l="1"/>
  <c r="K34" i="10" s="1"/>
  <c r="M34" i="10" s="1"/>
  <c r="J33" i="10" l="1"/>
  <c r="K33" i="10" s="1"/>
  <c r="M33" i="10" s="1"/>
  <c r="J18" i="10" l="1"/>
  <c r="K18" i="10" s="1"/>
  <c r="J17" i="10" l="1"/>
  <c r="K17" i="10" s="1"/>
  <c r="AB7" i="5" l="1"/>
  <c r="AC7" i="5" s="1"/>
  <c r="J26" i="10" l="1"/>
  <c r="K26" i="10" s="1"/>
  <c r="J29" i="10"/>
  <c r="K29" i="10" s="1"/>
  <c r="J28" i="10"/>
  <c r="K28" i="10" s="1"/>
  <c r="J27" i="10"/>
  <c r="K27" i="10" s="1"/>
  <c r="M27" i="10" s="1"/>
  <c r="E8" i="1" l="1"/>
  <c r="J4" i="10" l="1"/>
  <c r="K4" i="10" s="1"/>
  <c r="J12" i="10"/>
  <c r="K12" i="10" s="1"/>
  <c r="M12" i="10" s="1"/>
  <c r="J15" i="10"/>
  <c r="K15" i="10" s="1"/>
  <c r="J21" i="10"/>
  <c r="K21" i="10" s="1"/>
  <c r="J25" i="10" l="1"/>
  <c r="K25" i="10" s="1"/>
  <c r="I24" i="10" l="1"/>
  <c r="J23" i="10" l="1"/>
  <c r="K23" i="10" s="1"/>
  <c r="M23" i="10" s="1"/>
  <c r="J10" i="10" l="1"/>
  <c r="K10" i="10" s="1"/>
  <c r="M10" i="10" s="1"/>
  <c r="J19" i="10" l="1"/>
  <c r="K19" i="10" s="1"/>
  <c r="M19" i="10" s="1"/>
  <c r="J11" i="10"/>
  <c r="K11" i="10" s="1"/>
  <c r="M11" i="10" s="1"/>
  <c r="T1" i="10" l="1"/>
  <c r="J24" i="10" l="1"/>
  <c r="K24" i="10" s="1"/>
  <c r="J22" i="10"/>
  <c r="K22" i="10" s="1"/>
  <c r="M22" i="10" s="1"/>
  <c r="E9" i="1" l="1"/>
  <c r="AB5" i="5" l="1"/>
  <c r="AC5" i="5" s="1"/>
  <c r="J9" i="10" l="1"/>
  <c r="K9" i="10" s="1"/>
  <c r="E4" i="5" l="1"/>
  <c r="D4" i="5"/>
  <c r="J2" i="10" l="1"/>
  <c r="K2" i="10" s="1"/>
  <c r="M2" i="10" s="1"/>
  <c r="J5" i="10" l="1"/>
  <c r="K5" i="10" s="1"/>
  <c r="J35" i="10" l="1"/>
  <c r="K35" i="10" s="1"/>
  <c r="M35" i="10" s="1"/>
  <c r="J14" i="10" l="1"/>
  <c r="K14" i="10" s="1"/>
  <c r="J16" i="10" l="1"/>
  <c r="K16" i="10" s="1"/>
  <c r="J32" i="10" l="1"/>
  <c r="K32" i="10" s="1"/>
  <c r="M32" i="10" s="1"/>
  <c r="AB2" i="5" l="1"/>
  <c r="AC2" i="5" s="1"/>
  <c r="E7" i="1" l="1"/>
  <c r="E5" i="1" l="1"/>
  <c r="AB4" i="5" l="1"/>
  <c r="AC4" i="5" s="1"/>
  <c r="J3" i="10" l="1"/>
  <c r="K3" i="10" s="1"/>
  <c r="J13" i="10" l="1"/>
  <c r="K13" i="10" s="1"/>
  <c r="J8" i="10"/>
  <c r="K8" i="10" s="1"/>
  <c r="M8" i="10" s="1"/>
  <c r="J6" i="10"/>
  <c r="K6" i="10" s="1"/>
  <c r="M6" i="10" s="1"/>
  <c r="AB3" i="5" l="1"/>
  <c r="AC3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M10" i="1" l="1"/>
  <c r="M11" i="1"/>
  <c r="M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I6" authorId="0" shapeId="0" xr:uid="{99236100-BB33-42B2-9DE7-CC3C2A633C45}">
      <text>
        <r>
          <rPr>
            <i/>
            <sz val="12"/>
            <color indexed="81"/>
            <rFont val="Times New Roman"/>
            <family val="1"/>
          </rPr>
          <t>haste +1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C8" authorId="0" shapeId="0" xr:uid="{3AFCA68B-BE87-499B-8351-0119A22C00BF}">
      <text>
        <r>
          <rPr>
            <i/>
            <sz val="12"/>
            <color indexed="81"/>
            <rFont val="Times New Roman"/>
            <family val="1"/>
          </rPr>
          <t>haste +1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4" authorId="0" shapeId="0" xr:uid="{E1721F59-04F6-4E6B-8680-F31E93AB810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4" authorId="0" shapeId="0" xr:uid="{68F493C2-F977-4C75-8850-EBEDC4EDCB5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C5" authorId="0" shapeId="0" xr:uid="{438DD5EB-2EAF-41C0-93A3-A561DB394C3D}">
      <text>
        <r>
          <rPr>
            <i/>
            <sz val="12"/>
            <color indexed="81"/>
            <rFont val="Times New Roman"/>
            <family val="1"/>
          </rPr>
          <t>shield other +1</t>
        </r>
      </text>
    </comment>
    <comment ref="E5" authorId="0" shapeId="0" xr:uid="{B79AC26F-424E-4003-863D-A4E8CF402D56}">
      <text>
        <r>
          <rPr>
            <i/>
            <sz val="12"/>
            <color indexed="81"/>
            <rFont val="Times New Roman"/>
            <family val="1"/>
          </rPr>
          <t>shield other +1</t>
        </r>
      </text>
    </comment>
    <comment ref="D7" authorId="0" shapeId="0" xr:uid="{AE5E1C4A-83C9-498A-9189-5AFEA486876E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D8" authorId="0" shapeId="0" xr:uid="{D0D9A813-BB7B-4D87-8DFD-1B724A6AAF5C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8" authorId="0" shapeId="0" xr:uid="{DB242D69-039F-49CC-8D9D-BBDC6A9CA6F4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D13" authorId="0" shapeId="0" xr:uid="{41B11AB1-CFCD-4211-B8A5-0AF2D931C6E0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13" authorId="0" shapeId="0" xr:uid="{1B3160AD-7249-4D75-B359-A94593AF0224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</commentList>
</comments>
</file>

<file path=xl/sharedStrings.xml><?xml version="1.0" encoding="utf-8"?>
<sst xmlns="http://schemas.openxmlformats.org/spreadsheetml/2006/main" count="629" uniqueCount="180">
  <si>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</si>
  <si>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</si>
  <si>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</si>
  <si>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</si>
  <si>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</si>
  <si>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</si>
  <si>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</si>
  <si>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</si>
  <si>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</si>
  <si>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</si>
  <si>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</si>
  <si>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</si>
  <si>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</si>
  <si>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</si>
  <si>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</si>
  <si>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</si>
  <si>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</si>
  <si>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</si>
  <si>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</si>
  <si>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</si>
  <si>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</si>
  <si>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</si>
  <si>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</si>
  <si>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</si>
  <si>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</si>
  <si>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</si>
  <si>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</si>
  <si>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</si>
  <si>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</si>
  <si>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</si>
  <si>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</si>
  <si>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</si>
  <si>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</si>
  <si>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</si>
  <si>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</si>
  <si>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</si>
  <si>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</si>
  <si>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</si>
  <si>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</si>
  <si>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</si>
  <si>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</si>
  <si>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</si>
  <si>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</si>
  <si>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</si>
  <si>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</si>
  <si>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</si>
  <si>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</si>
  <si>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</si>
  <si>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</si>
  <si>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</si>
  <si>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</si>
  <si>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</si>
  <si>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</si>
  <si>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</si>
  <si>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</si>
  <si>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</si>
  <si>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</si>
  <si>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</si>
  <si>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</si>
  <si>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</si>
  <si>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</si>
  <si>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</si>
  <si>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</si>
  <si>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</si>
  <si>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</si>
  <si>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</si>
  <si>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</si>
  <si>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</si>
  <si>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</si>
  <si>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</si>
  <si>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</si>
  <si>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</si>
  <si>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</si>
  <si>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</si>
  <si>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</si>
  <si>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</si>
  <si>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</si>
  <si>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</si>
  <si>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</si>
  <si>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</si>
  <si>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</si>
  <si>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</si>
  <si>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</si>
  <si>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</si>
  <si>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</si>
  <si>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</si>
  <si>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</si>
  <si>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</si>
  <si>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</si>
  <si>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</si>
  <si>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</si>
  <si>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</si>
  <si>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</si>
  <si>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</si>
  <si>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</si>
  <si>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</si>
  <si>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</si>
  <si>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</si>
  <si>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</si>
  <si>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</si>
  <si>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</si>
  <si>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Barkley</t>
  </si>
  <si>
    <t>Elsabet</t>
  </si>
  <si>
    <t>Saradette</t>
  </si>
  <si>
    <t>Hound Archon</t>
  </si>
  <si>
    <t>Protection from Evil</t>
  </si>
  <si>
    <t>Check</t>
  </si>
  <si>
    <t>Aid</t>
  </si>
  <si>
    <t>Dancing Lights</t>
  </si>
  <si>
    <t>R10</t>
  </si>
  <si>
    <t>Party</t>
  </si>
  <si>
    <t>Bull’s Strength</t>
  </si>
  <si>
    <t>/+1</t>
  </si>
  <si>
    <t>Mage Armor</t>
  </si>
  <si>
    <t>Detect Magic</t>
  </si>
  <si>
    <t>Delayed Damage</t>
  </si>
  <si>
    <t>Luran</t>
  </si>
  <si>
    <t>Time @ Round 1</t>
  </si>
  <si>
    <t>Current Time</t>
  </si>
  <si>
    <t>Grease</t>
  </si>
  <si>
    <t>Pyrotechnics</t>
  </si>
  <si>
    <t>Solstice</t>
  </si>
  <si>
    <t>30’/10’</t>
  </si>
  <si>
    <t>Musteval / Rogue</t>
  </si>
  <si>
    <t xml:space="preserve">Bewildering Visions </t>
  </si>
  <si>
    <t>40’</t>
  </si>
  <si>
    <t>Bard / Lyric Thaumaturge</t>
  </si>
  <si>
    <t>Charm Monster</t>
  </si>
  <si>
    <t>Message</t>
  </si>
  <si>
    <t>Shield Other</t>
  </si>
  <si>
    <t>Continual Flame</t>
  </si>
  <si>
    <r>
      <t>Solstice</t>
    </r>
    <r>
      <rPr>
        <b/>
        <vertAlign val="superscript"/>
        <sz val="12"/>
        <color theme="1"/>
        <rFont val="Times New Roman"/>
        <family val="1"/>
      </rPr>
      <t>PfE</t>
    </r>
  </si>
  <si>
    <t>Haste</t>
  </si>
  <si>
    <t>Guidance</t>
  </si>
  <si>
    <t>Resurgence</t>
  </si>
  <si>
    <t>Result</t>
  </si>
  <si>
    <t>Invisibility</t>
  </si>
  <si>
    <t>Allied Party Composition</t>
  </si>
  <si>
    <t>Divine Favor</t>
  </si>
  <si>
    <r>
      <t>Elsabet</t>
    </r>
    <r>
      <rPr>
        <b/>
        <vertAlign val="superscript"/>
        <sz val="12"/>
        <color theme="1"/>
        <rFont val="Times New Roman"/>
        <family val="1"/>
      </rPr>
      <t>PfE</t>
    </r>
  </si>
  <si>
    <t>Cobol</t>
  </si>
  <si>
    <t>Gondar Acolytes</t>
  </si>
  <si>
    <t>Dromedar</t>
  </si>
  <si>
    <t>Fortran</t>
  </si>
  <si>
    <t>Apex</t>
  </si>
  <si>
    <t>Averest</t>
  </si>
  <si>
    <t>Axum</t>
  </si>
  <si>
    <t>Linux</t>
  </si>
  <si>
    <t>Flame Dagger</t>
  </si>
  <si>
    <t>Acid Arrow</t>
  </si>
  <si>
    <t>See Invisibility</t>
  </si>
  <si>
    <t>Shatter</t>
  </si>
  <si>
    <t>Fog Cloud</t>
  </si>
  <si>
    <t>-</t>
  </si>
  <si>
    <t>Artificers</t>
  </si>
  <si>
    <t>Grapple</t>
  </si>
  <si>
    <t>ý</t>
  </si>
  <si>
    <t>1d3</t>
  </si>
  <si>
    <t>MW Dart</t>
  </si>
  <si>
    <t>Hand Crossbow +1</t>
  </si>
  <si>
    <t>1d3+1</t>
  </si>
  <si>
    <t>Flame Arrow</t>
  </si>
  <si>
    <t>1d4+2</t>
  </si>
  <si>
    <t>Flame Blade</t>
  </si>
  <si>
    <t>shatter</t>
  </si>
  <si>
    <t>DC 14</t>
  </si>
  <si>
    <t>Dagger +1</t>
  </si>
  <si>
    <t>MW Javelin</t>
  </si>
  <si>
    <t>Sling +1</t>
  </si>
  <si>
    <t>Sense Motive</t>
  </si>
  <si>
    <t>2d4 acid</t>
  </si>
  <si>
    <t>Hooked Hammer</t>
  </si>
  <si>
    <t>Concentration</t>
  </si>
  <si>
    <t>Touch Attack</t>
  </si>
  <si>
    <t>ILW</t>
  </si>
  <si>
    <t>Aliya</t>
  </si>
  <si>
    <t>Ja’ir</t>
  </si>
  <si>
    <t>Favored Soul / Crusader / Warlock</t>
  </si>
  <si>
    <t>Sorceress</t>
  </si>
  <si>
    <t>Rogue / Illusionist / Artificer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</si>
</sst>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i/>
      <sz val="12"/>
      <color theme="0" tint="-0.499984740745262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sz val="12"/>
      <color rgb="FFFF000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</fills>
  <borders count="6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24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50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38" xfId="0" quotePrefix="1" applyFill="1" applyBorder="1" applyAlignment="1">
      <alignment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0" xfId="0" applyFont="1" applyFill="1" applyBorder="1" applyAlignment="1">
      <alignment horizontal="center" vertical="center"/>
    </xf>
    <xf numFmtId="0" fontId="15" fillId="28" borderId="50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0" fillId="13" borderId="54" xfId="0" quotePrefix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24" borderId="52" xfId="0" applyFont="1" applyFill="1" applyBorder="1" applyAlignment="1">
      <alignment horizontal="center" vertical="center" wrapText="1"/>
    </xf>
    <xf numFmtId="1" fontId="5" fillId="24" borderId="59" xfId="0" applyNumberFormat="1" applyFont="1" applyFill="1" applyBorder="1" applyAlignment="1">
      <alignment horizontal="center" vertical="center"/>
    </xf>
    <xf numFmtId="1" fontId="5" fillId="24" borderId="60" xfId="0" applyNumberFormat="1" applyFont="1" applyFill="1" applyBorder="1" applyAlignment="1">
      <alignment horizontal="center" vertical="center"/>
    </xf>
    <xf numFmtId="0" fontId="15" fillId="29" borderId="50" xfId="0" applyFont="1" applyFill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30" borderId="53" xfId="0" applyFont="1" applyFill="1" applyBorder="1" applyAlignment="1">
      <alignment horizontal="center" vertical="center" wrapText="1"/>
    </xf>
    <xf numFmtId="20" fontId="19" fillId="0" borderId="52" xfId="0" applyNumberFormat="1" applyFont="1" applyBorder="1" applyAlignment="1">
      <alignment horizontal="center" vertical="center"/>
    </xf>
    <xf numFmtId="0" fontId="2" fillId="31" borderId="53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7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15" fillId="8" borderId="50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25" fillId="19" borderId="25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1" fontId="7" fillId="5" borderId="0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15" fillId="32" borderId="25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2" fillId="7" borderId="37" xfId="0" applyFont="1" applyFill="1" applyBorder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0" fillId="7" borderId="38" xfId="0" quotePrefix="1" applyFill="1" applyBorder="1" applyAlignment="1">
      <alignment vertical="center"/>
    </xf>
    <xf numFmtId="0" fontId="2" fillId="7" borderId="39" xfId="0" applyFont="1" applyFill="1" applyBorder="1" applyAlignment="1">
      <alignment horizontal="right" vertical="center"/>
    </xf>
    <xf numFmtId="164" fontId="0" fillId="7" borderId="40" xfId="0" applyNumberForma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15" fillId="33" borderId="25" xfId="0" applyFont="1" applyFill="1" applyBorder="1" applyAlignment="1">
      <alignment horizontal="center" vertical="center"/>
    </xf>
    <xf numFmtId="0" fontId="15" fillId="18" borderId="25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25" fillId="9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23" borderId="63" xfId="11" applyNumberFormat="1" applyFont="1" applyFill="1" applyBorder="1" applyAlignment="1">
      <alignment horizontal="center" vertical="center" shrinkToFit="1"/>
    </xf>
    <xf numFmtId="0" fontId="20" fillId="20" borderId="63" xfId="11" applyNumberFormat="1" applyFont="1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527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00FFFF"/>
      <color rgb="FF00FF00"/>
      <color rgb="FF0000FF"/>
      <color rgb="FF0033CC"/>
      <color rgb="FFFF5050"/>
      <color rgb="FFFF0000"/>
      <color rgb="FF00CCFF"/>
      <color rgb="FF99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12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16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13</c:v>
                </c:pt>
                <c:pt idx="2">
                  <c:v>16</c:v>
                </c:pt>
                <c:pt idx="3">
                  <c:v>22</c:v>
                </c:pt>
                <c:pt idx="4">
                  <c:v>22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11</c:v>
                </c:pt>
                <c:pt idx="2">
                  <c:v>25</c:v>
                </c:pt>
                <c:pt idx="3">
                  <c:v>35</c:v>
                </c:pt>
                <c:pt idx="4">
                  <c:v>30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21</c:v>
                </c:pt>
                <c:pt idx="2">
                  <c:v>33</c:v>
                </c:pt>
                <c:pt idx="3">
                  <c:v>32</c:v>
                </c:pt>
                <c:pt idx="4">
                  <c:v>36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13</c:v>
                </c:pt>
                <c:pt idx="5">
                  <c:v>11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10</c:v>
                </c:pt>
                <c:pt idx="3">
                  <c:v>16</c:v>
                </c:pt>
                <c:pt idx="4">
                  <c:v>16</c:v>
                </c:pt>
                <c:pt idx="5">
                  <c:v>25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11</c:v>
                </c:pt>
                <c:pt idx="3">
                  <c:v>20</c:v>
                </c:pt>
                <c:pt idx="4">
                  <c:v>22</c:v>
                </c:pt>
                <c:pt idx="5">
                  <c:v>35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10</c:v>
                </c:pt>
                <c:pt idx="2">
                  <c:v>13</c:v>
                </c:pt>
                <c:pt idx="3">
                  <c:v>21</c:v>
                </c:pt>
                <c:pt idx="4">
                  <c:v>22</c:v>
                </c:pt>
                <c:pt idx="5">
                  <c:v>30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15</c:v>
                </c:pt>
                <c:pt idx="1">
                  <c:v>15</c:v>
                </c:pt>
                <c:pt idx="2">
                  <c:v>21</c:v>
                </c:pt>
                <c:pt idx="3">
                  <c:v>22</c:v>
                </c:pt>
                <c:pt idx="4">
                  <c:v>26</c:v>
                </c:pt>
                <c:pt idx="5">
                  <c:v>56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12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16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6</c:v>
                </c:pt>
                <c:pt idx="1">
                  <c:v>13</c:v>
                </c:pt>
                <c:pt idx="2">
                  <c:v>16</c:v>
                </c:pt>
                <c:pt idx="3">
                  <c:v>22</c:v>
                </c:pt>
                <c:pt idx="4">
                  <c:v>22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2</c:v>
                </c:pt>
                <c:pt idx="1">
                  <c:v>11</c:v>
                </c:pt>
                <c:pt idx="2">
                  <c:v>25</c:v>
                </c:pt>
                <c:pt idx="3">
                  <c:v>35</c:v>
                </c:pt>
                <c:pt idx="4">
                  <c:v>30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21</c:v>
                </c:pt>
                <c:pt idx="2">
                  <c:v>33</c:v>
                </c:pt>
                <c:pt idx="3">
                  <c:v>32</c:v>
                </c:pt>
                <c:pt idx="4">
                  <c:v>36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30481</xdr:rowOff>
    </xdr:from>
    <xdr:to>
      <xdr:col>6</xdr:col>
      <xdr:colOff>358140</xdr:colOff>
      <xdr:row>20</xdr:row>
      <xdr:rowOff>172495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B5B36A-4A8A-4448-8010-9DF0A383E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11781"/>
          <a:ext cx="4671060" cy="5382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93344</xdr:colOff>
      <xdr:row>0</xdr:row>
      <xdr:rowOff>74295</xdr:rowOff>
    </xdr:from>
    <xdr:to>
      <xdr:col>15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showGridLines="0" tabSelected="1" zoomScaleNormal="100" workbookViewId="0"/>
  </sheetViews>
  <sheetFormatPr defaultRowHeight="15.6" x14ac:dyDescent="0.3"/>
  <cols>
    <col min="1" max="1" width="14.19921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9" style="48" bestFit="1" customWidth="1"/>
    <col min="7" max="7" width="3" style="43" customWidth="1"/>
    <col min="8" max="8" width="14.09765625" style="43" bestFit="1" customWidth="1"/>
    <col min="9" max="9" width="8.5" style="43" bestFit="1" customWidth="1"/>
    <col min="10" max="10" width="29.19921875" style="43" bestFit="1" customWidth="1"/>
    <col min="11" max="11" width="3" style="43" customWidth="1"/>
    <col min="12" max="12" width="20.19921875" style="43" bestFit="1" customWidth="1"/>
    <col min="13" max="13" width="6.09765625" style="43" bestFit="1" customWidth="1"/>
    <col min="14" max="14" width="23.59765625" style="43" bestFit="1" customWidth="1"/>
    <col min="15" max="16384" width="8.796875" style="43"/>
  </cols>
  <sheetData>
    <row r="1" spans="1:14" s="38" customFormat="1" ht="31.8" thickBot="1" x14ac:dyDescent="0.35">
      <c r="A1" s="204" t="s">
        <v>0</v>
      </c>
      <c r="B1" s="204" t="s">
        <v>1</v>
      </c>
      <c r="C1" s="204" t="s">
        <v>2</v>
      </c>
      <c r="D1" s="205" t="s">
        <v>3</v>
      </c>
      <c r="E1" s="37" t="s">
        <v>4</v>
      </c>
      <c r="F1" s="204" t="s">
        <v>5</v>
      </c>
      <c r="H1" s="39" t="s">
        <v>21</v>
      </c>
      <c r="I1" s="39"/>
      <c r="J1" s="39"/>
      <c r="K1" s="39"/>
      <c r="L1" s="39" t="s">
        <v>83</v>
      </c>
      <c r="M1" s="39"/>
      <c r="N1" s="39"/>
    </row>
    <row r="2" spans="1:14" ht="16.8" thickTop="1" thickBot="1" x14ac:dyDescent="0.35">
      <c r="A2" s="63" t="s">
        <v>141</v>
      </c>
      <c r="B2" s="63">
        <v>2</v>
      </c>
      <c r="C2" s="44">
        <v>3</v>
      </c>
      <c r="D2" s="45">
        <v>18</v>
      </c>
      <c r="E2" s="44">
        <f t="shared" ref="E2:E9" si="0">SUM(C2:D2)</f>
        <v>21</v>
      </c>
      <c r="F2" s="44" t="s">
        <v>99</v>
      </c>
      <c r="H2" s="71" t="s">
        <v>0</v>
      </c>
      <c r="I2" s="72" t="s">
        <v>22</v>
      </c>
      <c r="J2" s="73" t="s">
        <v>23</v>
      </c>
      <c r="L2" s="134" t="s">
        <v>0</v>
      </c>
      <c r="M2" s="135" t="s">
        <v>84</v>
      </c>
      <c r="N2" s="136" t="s">
        <v>66</v>
      </c>
    </row>
    <row r="3" spans="1:14" x14ac:dyDescent="0.3">
      <c r="A3" s="70" t="s">
        <v>102</v>
      </c>
      <c r="B3" s="70">
        <v>1</v>
      </c>
      <c r="C3" s="44">
        <v>4</v>
      </c>
      <c r="D3" s="45">
        <v>14</v>
      </c>
      <c r="E3" s="44">
        <f t="shared" si="0"/>
        <v>18</v>
      </c>
      <c r="F3" s="44" t="s">
        <v>6</v>
      </c>
      <c r="H3" s="74" t="s">
        <v>101</v>
      </c>
      <c r="I3" s="70">
        <v>8</v>
      </c>
      <c r="J3" s="75" t="s">
        <v>104</v>
      </c>
      <c r="L3" s="137" t="s">
        <v>142</v>
      </c>
      <c r="M3" s="124"/>
      <c r="N3" s="138"/>
    </row>
    <row r="4" spans="1:14" x14ac:dyDescent="0.3">
      <c r="A4" s="70" t="s">
        <v>175</v>
      </c>
      <c r="B4" s="70">
        <v>1</v>
      </c>
      <c r="C4" s="44">
        <v>2</v>
      </c>
      <c r="D4" s="45">
        <v>14</v>
      </c>
      <c r="E4" s="44">
        <f t="shared" si="0"/>
        <v>16</v>
      </c>
      <c r="F4" s="44" t="s">
        <v>6</v>
      </c>
      <c r="H4" s="74" t="s">
        <v>102</v>
      </c>
      <c r="I4" s="70">
        <v>8</v>
      </c>
      <c r="J4" s="75" t="s">
        <v>177</v>
      </c>
      <c r="L4" s="137" t="s">
        <v>141</v>
      </c>
      <c r="M4" s="124"/>
      <c r="N4" s="138"/>
    </row>
    <row r="5" spans="1:14" x14ac:dyDescent="0.3">
      <c r="A5" s="70" t="s">
        <v>103</v>
      </c>
      <c r="B5" s="70">
        <v>1</v>
      </c>
      <c r="C5" s="44">
        <v>3</v>
      </c>
      <c r="D5" s="45">
        <v>12</v>
      </c>
      <c r="E5" s="44">
        <f t="shared" si="0"/>
        <v>15</v>
      </c>
      <c r="F5" s="44" t="s">
        <v>99</v>
      </c>
      <c r="H5" s="74" t="s">
        <v>116</v>
      </c>
      <c r="I5" s="70">
        <v>8</v>
      </c>
      <c r="J5" s="75" t="s">
        <v>126</v>
      </c>
      <c r="L5" s="139" t="s">
        <v>24</v>
      </c>
      <c r="M5" s="203">
        <f>SUM(M3:M4)</f>
        <v>0</v>
      </c>
      <c r="N5" s="138"/>
    </row>
    <row r="6" spans="1:14" x14ac:dyDescent="0.3">
      <c r="A6" s="175" t="s">
        <v>142</v>
      </c>
      <c r="B6" s="175">
        <v>2</v>
      </c>
      <c r="C6" s="44">
        <v>2</v>
      </c>
      <c r="D6" s="45">
        <v>13</v>
      </c>
      <c r="E6" s="44">
        <f t="shared" si="0"/>
        <v>15</v>
      </c>
      <c r="F6" s="44" t="s">
        <v>99</v>
      </c>
      <c r="H6" s="74" t="s">
        <v>103</v>
      </c>
      <c r="I6" s="70">
        <v>8</v>
      </c>
      <c r="J6" s="75" t="s">
        <v>179</v>
      </c>
      <c r="L6" s="139" t="s">
        <v>98</v>
      </c>
      <c r="M6" s="140" t="e">
        <f>AVERAGE(M3:M4)</f>
        <v>#DIV/0!</v>
      </c>
      <c r="N6" s="138"/>
    </row>
    <row r="7" spans="1:14" ht="16.2" thickBot="1" x14ac:dyDescent="0.35">
      <c r="A7" s="70" t="s">
        <v>101</v>
      </c>
      <c r="B7" s="70">
        <v>1</v>
      </c>
      <c r="C7" s="44">
        <v>2</v>
      </c>
      <c r="D7" s="45">
        <v>10</v>
      </c>
      <c r="E7" s="44">
        <f t="shared" si="0"/>
        <v>12</v>
      </c>
      <c r="F7" s="44" t="s">
        <v>125</v>
      </c>
      <c r="H7" s="74" t="s">
        <v>175</v>
      </c>
      <c r="I7" s="70">
        <v>7</v>
      </c>
      <c r="J7" s="75" t="s">
        <v>178</v>
      </c>
      <c r="L7" s="141" t="s">
        <v>25</v>
      </c>
      <c r="M7" s="142">
        <f>COUNT(M3:M4)</f>
        <v>0</v>
      </c>
      <c r="N7" s="143"/>
    </row>
    <row r="8" spans="1:14" ht="16.2" thickTop="1" x14ac:dyDescent="0.3">
      <c r="A8" s="63" t="s">
        <v>121</v>
      </c>
      <c r="B8" s="63">
        <v>1</v>
      </c>
      <c r="C8" s="44">
        <v>1</v>
      </c>
      <c r="D8" s="45">
        <v>7</v>
      </c>
      <c r="E8" s="44">
        <f t="shared" si="0"/>
        <v>8</v>
      </c>
      <c r="F8" s="44" t="s">
        <v>122</v>
      </c>
      <c r="H8" s="74" t="s">
        <v>116</v>
      </c>
      <c r="I8" s="70">
        <v>8</v>
      </c>
      <c r="J8" s="75" t="s">
        <v>126</v>
      </c>
    </row>
    <row r="9" spans="1:14" ht="16.2" thickBot="1" x14ac:dyDescent="0.35">
      <c r="A9" s="70" t="s">
        <v>116</v>
      </c>
      <c r="B9" s="70">
        <v>1</v>
      </c>
      <c r="C9" s="44">
        <v>1</v>
      </c>
      <c r="D9" s="45">
        <v>6</v>
      </c>
      <c r="E9" s="44">
        <f t="shared" si="0"/>
        <v>7</v>
      </c>
      <c r="F9" s="44" t="s">
        <v>6</v>
      </c>
      <c r="H9" s="200" t="s">
        <v>121</v>
      </c>
      <c r="I9" s="201">
        <v>9</v>
      </c>
      <c r="J9" s="202" t="s">
        <v>123</v>
      </c>
      <c r="N9" s="81"/>
    </row>
    <row r="10" spans="1:14" x14ac:dyDescent="0.3">
      <c r="H10" s="76" t="s">
        <v>24</v>
      </c>
      <c r="I10" s="216">
        <f>SUM(I3:I9)</f>
        <v>56</v>
      </c>
      <c r="J10" s="75"/>
      <c r="L10" s="82" t="s">
        <v>31</v>
      </c>
      <c r="M10" s="83">
        <f>I9</f>
        <v>9</v>
      </c>
      <c r="N10" s="81"/>
    </row>
    <row r="11" spans="1:14" x14ac:dyDescent="0.3">
      <c r="D11" s="45">
        <f ca="1">RANDBETWEEN(1,20)</f>
        <v>4</v>
      </c>
      <c r="H11" s="76" t="s">
        <v>25</v>
      </c>
      <c r="I11" s="216">
        <f>COUNT(I3:I9)</f>
        <v>7</v>
      </c>
      <c r="J11" s="77"/>
      <c r="L11" s="82" t="s">
        <v>32</v>
      </c>
      <c r="M11" s="83">
        <f>I10</f>
        <v>56</v>
      </c>
      <c r="N11" s="81"/>
    </row>
    <row r="12" spans="1:14" x14ac:dyDescent="0.3">
      <c r="H12" s="76" t="s">
        <v>27</v>
      </c>
      <c r="I12" s="243">
        <f>I10/4</f>
        <v>14</v>
      </c>
      <c r="J12" s="75" t="s">
        <v>28</v>
      </c>
      <c r="L12" s="82" t="s">
        <v>33</v>
      </c>
      <c r="M12" s="83">
        <f>I7</f>
        <v>7</v>
      </c>
      <c r="N12" s="81"/>
    </row>
    <row r="13" spans="1:14" ht="16.2" thickBot="1" x14ac:dyDescent="0.35">
      <c r="H13" s="78" t="s">
        <v>29</v>
      </c>
      <c r="I13" s="79">
        <f>I12*2</f>
        <v>28</v>
      </c>
      <c r="J13" s="80" t="s">
        <v>30</v>
      </c>
    </row>
    <row r="14" spans="1:14" ht="16.2" thickTop="1" x14ac:dyDescent="0.3">
      <c r="L14" s="84" t="s">
        <v>34</v>
      </c>
      <c r="M14" s="83">
        <f>M5</f>
        <v>0</v>
      </c>
    </row>
    <row r="15" spans="1:14" ht="16.2" thickBot="1" x14ac:dyDescent="0.35">
      <c r="H15" s="39" t="s">
        <v>137</v>
      </c>
      <c r="I15" s="39"/>
      <c r="J15" s="39"/>
    </row>
    <row r="16" spans="1:14" ht="16.8" thickTop="1" thickBot="1" x14ac:dyDescent="0.35">
      <c r="H16" s="217" t="s">
        <v>0</v>
      </c>
      <c r="I16" s="218" t="s">
        <v>22</v>
      </c>
      <c r="J16" s="219" t="s">
        <v>23</v>
      </c>
    </row>
    <row r="17" spans="8:10" x14ac:dyDescent="0.3">
      <c r="H17" s="220"/>
      <c r="I17" s="63"/>
      <c r="J17" s="221"/>
    </row>
    <row r="18" spans="8:10" ht="16.2" thickBot="1" x14ac:dyDescent="0.35">
      <c r="H18" s="200"/>
      <c r="I18" s="201"/>
      <c r="J18" s="202"/>
    </row>
    <row r="19" spans="8:10" x14ac:dyDescent="0.3">
      <c r="H19" s="222" t="s">
        <v>24</v>
      </c>
      <c r="I19" s="223">
        <f>SUM(I17:I18)</f>
        <v>0</v>
      </c>
      <c r="J19" s="221"/>
    </row>
    <row r="20" spans="8:10" x14ac:dyDescent="0.3">
      <c r="H20" s="222" t="s">
        <v>25</v>
      </c>
      <c r="I20" s="223">
        <f>COUNT(I17:I18)</f>
        <v>0</v>
      </c>
      <c r="J20" s="224"/>
    </row>
    <row r="21" spans="8:10" x14ac:dyDescent="0.3">
      <c r="H21" s="222" t="s">
        <v>27</v>
      </c>
      <c r="I21" s="244">
        <f>I19/4</f>
        <v>0</v>
      </c>
      <c r="J21" s="221" t="s">
        <v>28</v>
      </c>
    </row>
    <row r="22" spans="8:10" ht="16.2" thickBot="1" x14ac:dyDescent="0.35">
      <c r="H22" s="225" t="s">
        <v>29</v>
      </c>
      <c r="I22" s="226">
        <f>I21*2</f>
        <v>0</v>
      </c>
      <c r="J22" s="227" t="s">
        <v>30</v>
      </c>
    </row>
    <row r="23" spans="8:10" ht="16.2" thickTop="1" x14ac:dyDescent="0.3"/>
  </sheetData>
  <sortState xmlns:xlrd2="http://schemas.microsoft.com/office/spreadsheetml/2017/richdata2" ref="A2:F9">
    <sortCondition descending="1" ref="E2:E9"/>
    <sortCondition descending="1" ref="C2:C9"/>
  </sortState>
  <conditionalFormatting sqref="M14">
    <cfRule type="cellIs" dxfId="526" priority="1434" operator="greaterThan">
      <formula>$M$12</formula>
    </cfRule>
    <cfRule type="cellIs" dxfId="525" priority="1435" operator="between">
      <formula>$M$11</formula>
      <formula>$M$12</formula>
    </cfRule>
    <cfRule type="cellIs" dxfId="524" priority="1436" operator="between">
      <formula>$M$10</formula>
      <formula>$M$11</formula>
    </cfRule>
    <cfRule type="cellIs" dxfId="523" priority="1437" operator="lessThan">
      <formula>$M$10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5" style="48" bestFit="1" customWidth="1"/>
    <col min="2" max="2" width="21.7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9" bestFit="1" customWidth="1"/>
    <col min="13" max="13" width="7.5" style="59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5" customFormat="1" ht="31.8" thickBot="1" x14ac:dyDescent="0.35">
      <c r="A1" s="212" t="s">
        <v>73</v>
      </c>
      <c r="B1" s="213" t="s">
        <v>74</v>
      </c>
      <c r="C1" s="213" t="s">
        <v>75</v>
      </c>
      <c r="D1" s="212" t="s">
        <v>76</v>
      </c>
      <c r="E1" s="212" t="s">
        <v>96</v>
      </c>
      <c r="F1" s="212" t="s">
        <v>95</v>
      </c>
      <c r="G1" s="212" t="s">
        <v>94</v>
      </c>
      <c r="H1" s="212" t="s">
        <v>93</v>
      </c>
      <c r="I1" s="212" t="s">
        <v>97</v>
      </c>
      <c r="J1" s="212" t="s">
        <v>77</v>
      </c>
      <c r="K1" s="212" t="s">
        <v>78</v>
      </c>
      <c r="L1" s="212" t="s">
        <v>79</v>
      </c>
      <c r="M1" s="212" t="s">
        <v>80</v>
      </c>
      <c r="O1" s="185" t="s">
        <v>81</v>
      </c>
      <c r="P1" s="67">
        <v>11</v>
      </c>
      <c r="Q1" s="186" t="s">
        <v>117</v>
      </c>
      <c r="R1" s="187">
        <v>0.79166666666666663</v>
      </c>
      <c r="S1" s="188" t="s">
        <v>118</v>
      </c>
      <c r="T1" s="187">
        <f>R1+((P1)/(24*60*10))</f>
        <v>0.79243055555555553</v>
      </c>
    </row>
    <row r="2" spans="1:20" ht="16.8" x14ac:dyDescent="0.3">
      <c r="A2" s="210" t="s">
        <v>101</v>
      </c>
      <c r="B2" s="211" t="s">
        <v>105</v>
      </c>
      <c r="C2" s="207"/>
      <c r="D2" s="94">
        <v>1</v>
      </c>
      <c r="E2" s="208" t="s">
        <v>82</v>
      </c>
      <c r="F2" s="208" t="s">
        <v>87</v>
      </c>
      <c r="G2" s="208" t="s">
        <v>82</v>
      </c>
      <c r="H2" s="208" t="s">
        <v>82</v>
      </c>
      <c r="I2" s="94"/>
      <c r="J2" s="94">
        <f t="shared" ref="J2:J40" si="0">IF($E2="þ",$D2,IF($F2="þ",($D2*10),IF($G2="þ",($D2*100),IF($H2="þ",($D2*600),$I2))))</f>
        <v>10</v>
      </c>
      <c r="K2" s="94">
        <f t="shared" ref="K2:K13" si="1">J2+C2</f>
        <v>10</v>
      </c>
      <c r="L2" s="208" t="s">
        <v>82</v>
      </c>
      <c r="M2" s="209" t="str">
        <f t="shared" ref="M2:M29" si="2">IF(C2="","",IF(K2&lt;=$P$1,"þ","q"))</f>
        <v/>
      </c>
    </row>
    <row r="3" spans="1:20" ht="16.8" x14ac:dyDescent="0.3">
      <c r="A3" s="164" t="s">
        <v>101</v>
      </c>
      <c r="B3" s="60" t="s">
        <v>107</v>
      </c>
      <c r="C3" s="61"/>
      <c r="D3" s="56">
        <v>5</v>
      </c>
      <c r="E3" s="57" t="s">
        <v>82</v>
      </c>
      <c r="F3" s="57" t="s">
        <v>87</v>
      </c>
      <c r="G3" s="57" t="s">
        <v>82</v>
      </c>
      <c r="H3" s="57" t="s">
        <v>82</v>
      </c>
      <c r="I3" s="56"/>
      <c r="J3" s="56">
        <f t="shared" si="0"/>
        <v>50</v>
      </c>
      <c r="K3" s="56">
        <f t="shared" ref="K3:K5" si="3">J3+C3</f>
        <v>50</v>
      </c>
      <c r="L3" s="57" t="s">
        <v>82</v>
      </c>
      <c r="M3" s="58" t="str">
        <f t="shared" si="2"/>
        <v/>
      </c>
      <c r="O3" s="69"/>
    </row>
    <row r="4" spans="1:20" ht="16.8" x14ac:dyDescent="0.3">
      <c r="A4" s="164" t="s">
        <v>101</v>
      </c>
      <c r="B4" s="60" t="s">
        <v>128</v>
      </c>
      <c r="C4" s="61"/>
      <c r="D4" s="56">
        <v>6</v>
      </c>
      <c r="E4" s="57" t="s">
        <v>82</v>
      </c>
      <c r="F4" s="57" t="s">
        <v>82</v>
      </c>
      <c r="G4" s="57" t="s">
        <v>87</v>
      </c>
      <c r="H4" s="57" t="s">
        <v>82</v>
      </c>
      <c r="I4" s="56"/>
      <c r="J4" s="56">
        <f t="shared" si="0"/>
        <v>600</v>
      </c>
      <c r="K4" s="56">
        <f t="shared" ref="K4" si="4">J4+C4</f>
        <v>600</v>
      </c>
      <c r="L4" s="57" t="s">
        <v>82</v>
      </c>
      <c r="M4" s="58" t="str">
        <f t="shared" si="2"/>
        <v/>
      </c>
    </row>
    <row r="5" spans="1:20" ht="16.8" x14ac:dyDescent="0.3">
      <c r="A5" s="164" t="s">
        <v>101</v>
      </c>
      <c r="B5" s="60" t="s">
        <v>130</v>
      </c>
      <c r="C5" s="61"/>
      <c r="D5" s="56">
        <v>4</v>
      </c>
      <c r="E5" s="57" t="s">
        <v>82</v>
      </c>
      <c r="F5" s="57" t="s">
        <v>87</v>
      </c>
      <c r="G5" s="57" t="s">
        <v>82</v>
      </c>
      <c r="H5" s="57" t="s">
        <v>82</v>
      </c>
      <c r="I5" s="56"/>
      <c r="J5" s="56">
        <f t="shared" si="0"/>
        <v>40</v>
      </c>
      <c r="K5" s="56">
        <f t="shared" si="3"/>
        <v>40</v>
      </c>
      <c r="L5" s="57" t="s">
        <v>82</v>
      </c>
      <c r="M5" s="58" t="str">
        <f t="shared" si="2"/>
        <v/>
      </c>
    </row>
    <row r="6" spans="1:20" ht="16.8" x14ac:dyDescent="0.3">
      <c r="A6" s="165" t="s">
        <v>102</v>
      </c>
      <c r="B6" s="60" t="s">
        <v>105</v>
      </c>
      <c r="C6" s="61">
        <v>0</v>
      </c>
      <c r="D6" s="56">
        <v>4</v>
      </c>
      <c r="E6" s="57" t="s">
        <v>82</v>
      </c>
      <c r="F6" s="57" t="s">
        <v>87</v>
      </c>
      <c r="G6" s="57" t="s">
        <v>82</v>
      </c>
      <c r="H6" s="57" t="s">
        <v>82</v>
      </c>
      <c r="I6" s="56"/>
      <c r="J6" s="56">
        <f t="shared" si="0"/>
        <v>40</v>
      </c>
      <c r="K6" s="56">
        <f t="shared" si="1"/>
        <v>40</v>
      </c>
      <c r="L6" s="57" t="s">
        <v>87</v>
      </c>
      <c r="M6" s="58" t="str">
        <f t="shared" si="2"/>
        <v>q</v>
      </c>
      <c r="O6" s="69"/>
      <c r="Q6" s="69"/>
    </row>
    <row r="7" spans="1:20" ht="16.8" x14ac:dyDescent="0.3">
      <c r="A7" s="165" t="s">
        <v>102</v>
      </c>
      <c r="B7" s="60" t="s">
        <v>127</v>
      </c>
      <c r="C7" s="61"/>
      <c r="D7" s="56">
        <v>4</v>
      </c>
      <c r="E7" s="57" t="s">
        <v>82</v>
      </c>
      <c r="F7" s="57" t="s">
        <v>82</v>
      </c>
      <c r="G7" s="57" t="s">
        <v>82</v>
      </c>
      <c r="H7" s="57" t="s">
        <v>87</v>
      </c>
      <c r="I7" s="56"/>
      <c r="J7" s="56">
        <f t="shared" si="0"/>
        <v>2400</v>
      </c>
      <c r="K7" s="56">
        <f t="shared" si="1"/>
        <v>2400</v>
      </c>
      <c r="L7" s="57" t="s">
        <v>82</v>
      </c>
      <c r="M7" s="58" t="str">
        <f t="shared" si="2"/>
        <v/>
      </c>
      <c r="O7" s="69"/>
      <c r="Q7" s="69"/>
    </row>
    <row r="8" spans="1:20" ht="16.8" x14ac:dyDescent="0.3">
      <c r="A8" s="165" t="s">
        <v>102</v>
      </c>
      <c r="B8" s="60" t="s">
        <v>111</v>
      </c>
      <c r="C8" s="61"/>
      <c r="D8" s="56">
        <v>4</v>
      </c>
      <c r="E8" s="57" t="s">
        <v>82</v>
      </c>
      <c r="F8" s="57" t="s">
        <v>87</v>
      </c>
      <c r="G8" s="57" t="s">
        <v>82</v>
      </c>
      <c r="H8" s="57" t="s">
        <v>82</v>
      </c>
      <c r="I8" s="56">
        <v>10</v>
      </c>
      <c r="J8" s="56">
        <f t="shared" si="0"/>
        <v>40</v>
      </c>
      <c r="K8" s="56">
        <f t="shared" si="1"/>
        <v>40</v>
      </c>
      <c r="L8" s="57" t="s">
        <v>82</v>
      </c>
      <c r="M8" s="58" t="str">
        <f t="shared" si="2"/>
        <v/>
      </c>
      <c r="O8" s="69"/>
      <c r="Q8" s="69"/>
    </row>
    <row r="9" spans="1:20" ht="16.8" x14ac:dyDescent="0.3">
      <c r="A9" s="165" t="s">
        <v>102</v>
      </c>
      <c r="B9" s="60" t="s">
        <v>129</v>
      </c>
      <c r="C9" s="61"/>
      <c r="D9" s="56">
        <v>3</v>
      </c>
      <c r="E9" s="57" t="s">
        <v>82</v>
      </c>
      <c r="F9" s="57" t="s">
        <v>82</v>
      </c>
      <c r="G9" s="57" t="s">
        <v>87</v>
      </c>
      <c r="H9" s="57" t="s">
        <v>82</v>
      </c>
      <c r="I9" s="56"/>
      <c r="J9" s="56">
        <f t="shared" si="0"/>
        <v>300</v>
      </c>
      <c r="K9" s="56">
        <f t="shared" ref="K9:K11" si="5">J9+C9</f>
        <v>300</v>
      </c>
      <c r="L9" s="57" t="s">
        <v>82</v>
      </c>
      <c r="M9" s="58" t="str">
        <f t="shared" si="2"/>
        <v/>
      </c>
      <c r="O9" s="69"/>
      <c r="Q9" s="69"/>
    </row>
    <row r="10" spans="1:20" ht="16.8" x14ac:dyDescent="0.3">
      <c r="A10" s="165" t="s">
        <v>102</v>
      </c>
      <c r="B10" s="60" t="s">
        <v>138</v>
      </c>
      <c r="C10" s="61"/>
      <c r="D10" s="56">
        <v>4</v>
      </c>
      <c r="E10" s="57" t="s">
        <v>82</v>
      </c>
      <c r="F10" s="57" t="s">
        <v>82</v>
      </c>
      <c r="G10" s="57" t="s">
        <v>82</v>
      </c>
      <c r="H10" s="57" t="s">
        <v>82</v>
      </c>
      <c r="I10" s="56">
        <v>10</v>
      </c>
      <c r="J10" s="56">
        <f t="shared" si="0"/>
        <v>10</v>
      </c>
      <c r="K10" s="56">
        <f t="shared" ref="K10" si="6">J10+C10</f>
        <v>10</v>
      </c>
      <c r="L10" s="57" t="s">
        <v>82</v>
      </c>
      <c r="M10" s="58" t="str">
        <f t="shared" si="2"/>
        <v/>
      </c>
      <c r="O10" s="69"/>
      <c r="Q10" s="69"/>
    </row>
    <row r="11" spans="1:20" ht="16.8" x14ac:dyDescent="0.3">
      <c r="A11" s="165" t="s">
        <v>102</v>
      </c>
      <c r="B11" s="60" t="s">
        <v>133</v>
      </c>
      <c r="C11" s="61"/>
      <c r="D11" s="56">
        <v>4</v>
      </c>
      <c r="E11" s="57" t="s">
        <v>82</v>
      </c>
      <c r="F11" s="57" t="s">
        <v>87</v>
      </c>
      <c r="G11" s="57" t="s">
        <v>82</v>
      </c>
      <c r="H11" s="57" t="s">
        <v>82</v>
      </c>
      <c r="I11" s="56"/>
      <c r="J11" s="56">
        <f t="shared" si="0"/>
        <v>40</v>
      </c>
      <c r="K11" s="56">
        <f t="shared" si="5"/>
        <v>40</v>
      </c>
      <c r="L11" s="57" t="s">
        <v>82</v>
      </c>
      <c r="M11" s="58" t="str">
        <f t="shared" si="2"/>
        <v/>
      </c>
      <c r="O11" s="69"/>
      <c r="Q11" s="69"/>
    </row>
    <row r="12" spans="1:20" ht="16.8" x14ac:dyDescent="0.3">
      <c r="A12" s="165" t="s">
        <v>102</v>
      </c>
      <c r="B12" s="60" t="s">
        <v>134</v>
      </c>
      <c r="C12" s="61"/>
      <c r="D12" s="56">
        <v>5</v>
      </c>
      <c r="E12" s="57" t="s">
        <v>82</v>
      </c>
      <c r="F12" s="57" t="s">
        <v>87</v>
      </c>
      <c r="G12" s="57" t="s">
        <v>82</v>
      </c>
      <c r="H12" s="57" t="s">
        <v>82</v>
      </c>
      <c r="I12" s="56"/>
      <c r="J12" s="56">
        <f t="shared" si="0"/>
        <v>50</v>
      </c>
      <c r="K12" s="56">
        <f t="shared" ref="K12" si="7">J12+C12</f>
        <v>50</v>
      </c>
      <c r="L12" s="57" t="s">
        <v>82</v>
      </c>
      <c r="M12" s="58" t="str">
        <f t="shared" si="2"/>
        <v/>
      </c>
      <c r="O12" s="69"/>
      <c r="Q12" s="69"/>
    </row>
    <row r="13" spans="1:20" ht="16.8" x14ac:dyDescent="0.3">
      <c r="A13" s="62" t="s">
        <v>103</v>
      </c>
      <c r="B13" s="60" t="s">
        <v>113</v>
      </c>
      <c r="C13" s="61"/>
      <c r="D13" s="56">
        <v>1</v>
      </c>
      <c r="E13" s="57" t="s">
        <v>82</v>
      </c>
      <c r="F13" s="57" t="s">
        <v>82</v>
      </c>
      <c r="G13" s="57" t="s">
        <v>82</v>
      </c>
      <c r="H13" s="57" t="s">
        <v>87</v>
      </c>
      <c r="I13" s="56"/>
      <c r="J13" s="56">
        <f t="shared" si="0"/>
        <v>600</v>
      </c>
      <c r="K13" s="56">
        <f t="shared" si="1"/>
        <v>600</v>
      </c>
      <c r="L13" s="57" t="s">
        <v>82</v>
      </c>
      <c r="M13" s="58" t="str">
        <f t="shared" si="2"/>
        <v/>
      </c>
      <c r="O13" s="69"/>
      <c r="Q13" s="69"/>
    </row>
    <row r="14" spans="1:20" ht="16.8" x14ac:dyDescent="0.3">
      <c r="A14" s="62" t="s">
        <v>103</v>
      </c>
      <c r="B14" s="60" t="s">
        <v>114</v>
      </c>
      <c r="C14" s="61"/>
      <c r="D14" s="56">
        <v>1</v>
      </c>
      <c r="E14" s="57" t="s">
        <v>82</v>
      </c>
      <c r="F14" s="57" t="s">
        <v>87</v>
      </c>
      <c r="G14" s="57" t="s">
        <v>82</v>
      </c>
      <c r="H14" s="57" t="s">
        <v>82</v>
      </c>
      <c r="I14" s="56"/>
      <c r="J14" s="56">
        <f t="shared" si="0"/>
        <v>10</v>
      </c>
      <c r="K14" s="56">
        <f t="shared" ref="K14" si="8">J14+C14</f>
        <v>10</v>
      </c>
      <c r="L14" s="57" t="s">
        <v>82</v>
      </c>
      <c r="M14" s="58" t="str">
        <f t="shared" si="2"/>
        <v/>
      </c>
      <c r="O14" s="69"/>
      <c r="Q14" s="69"/>
    </row>
    <row r="15" spans="1:20" ht="16.8" x14ac:dyDescent="0.3">
      <c r="A15" s="62" t="s">
        <v>103</v>
      </c>
      <c r="B15" s="60" t="s">
        <v>107</v>
      </c>
      <c r="C15" s="61"/>
      <c r="D15" s="56">
        <v>5</v>
      </c>
      <c r="E15" s="57" t="s">
        <v>82</v>
      </c>
      <c r="F15" s="57" t="s">
        <v>87</v>
      </c>
      <c r="G15" s="57" t="s">
        <v>82</v>
      </c>
      <c r="H15" s="57" t="s">
        <v>82</v>
      </c>
      <c r="I15" s="56"/>
      <c r="J15" s="56">
        <f t="shared" si="0"/>
        <v>50</v>
      </c>
      <c r="K15" s="56">
        <f t="shared" ref="K15" si="9">J15+C15</f>
        <v>50</v>
      </c>
      <c r="L15" s="57" t="s">
        <v>82</v>
      </c>
      <c r="M15" s="58" t="str">
        <f t="shared" si="2"/>
        <v/>
      </c>
      <c r="O15" s="69"/>
      <c r="Q15" s="69"/>
    </row>
    <row r="16" spans="1:20" ht="16.8" x14ac:dyDescent="0.3">
      <c r="A16" s="62" t="s">
        <v>103</v>
      </c>
      <c r="B16" s="60" t="s">
        <v>108</v>
      </c>
      <c r="C16" s="61"/>
      <c r="D16" s="56">
        <v>1</v>
      </c>
      <c r="E16" s="57" t="s">
        <v>82</v>
      </c>
      <c r="F16" s="57" t="s">
        <v>82</v>
      </c>
      <c r="G16" s="57" t="s">
        <v>82</v>
      </c>
      <c r="H16" s="57" t="s">
        <v>82</v>
      </c>
      <c r="I16" s="56">
        <v>10</v>
      </c>
      <c r="J16" s="56">
        <f t="shared" si="0"/>
        <v>10</v>
      </c>
      <c r="K16" s="56">
        <f t="shared" ref="K16:K20" si="10">J16+C16</f>
        <v>10</v>
      </c>
      <c r="L16" s="57" t="s">
        <v>82</v>
      </c>
      <c r="M16" s="58" t="str">
        <f t="shared" si="2"/>
        <v/>
      </c>
      <c r="O16" s="69"/>
      <c r="Q16" s="69"/>
    </row>
    <row r="17" spans="1:17" ht="16.8" x14ac:dyDescent="0.3">
      <c r="A17" s="62" t="s">
        <v>103</v>
      </c>
      <c r="B17" s="60" t="s">
        <v>111</v>
      </c>
      <c r="C17" s="61"/>
      <c r="D17" s="56">
        <v>4</v>
      </c>
      <c r="E17" s="57" t="s">
        <v>82</v>
      </c>
      <c r="F17" s="57" t="s">
        <v>87</v>
      </c>
      <c r="G17" s="57" t="s">
        <v>82</v>
      </c>
      <c r="H17" s="57" t="s">
        <v>82</v>
      </c>
      <c r="I17" s="56"/>
      <c r="J17" s="56">
        <f t="shared" si="0"/>
        <v>40</v>
      </c>
      <c r="K17" s="56">
        <f t="shared" ref="K17" si="11">J17+C17</f>
        <v>40</v>
      </c>
      <c r="L17" s="57" t="s">
        <v>82</v>
      </c>
      <c r="M17" s="58" t="str">
        <f t="shared" si="2"/>
        <v/>
      </c>
      <c r="O17" s="69"/>
      <c r="Q17" s="69"/>
    </row>
    <row r="18" spans="1:17" ht="16.8" x14ac:dyDescent="0.3">
      <c r="A18" s="62" t="s">
        <v>103</v>
      </c>
      <c r="B18" s="60" t="s">
        <v>124</v>
      </c>
      <c r="C18" s="61"/>
      <c r="D18" s="56">
        <v>4</v>
      </c>
      <c r="E18" s="57" t="s">
        <v>87</v>
      </c>
      <c r="F18" s="57" t="s">
        <v>82</v>
      </c>
      <c r="G18" s="57" t="s">
        <v>82</v>
      </c>
      <c r="H18" s="57" t="s">
        <v>82</v>
      </c>
      <c r="I18" s="56"/>
      <c r="J18" s="56">
        <f t="shared" si="0"/>
        <v>4</v>
      </c>
      <c r="K18" s="56">
        <f t="shared" ref="K18" si="12">J18+C18</f>
        <v>4</v>
      </c>
      <c r="L18" s="57" t="s">
        <v>82</v>
      </c>
      <c r="M18" s="58" t="str">
        <f t="shared" si="2"/>
        <v/>
      </c>
      <c r="O18" s="69"/>
      <c r="Q18" s="69"/>
    </row>
    <row r="19" spans="1:17" ht="16.8" x14ac:dyDescent="0.3">
      <c r="A19" s="184" t="s">
        <v>116</v>
      </c>
      <c r="B19" s="60" t="s">
        <v>132</v>
      </c>
      <c r="C19" s="61"/>
      <c r="D19" s="56">
        <v>7</v>
      </c>
      <c r="E19" s="57" t="s">
        <v>87</v>
      </c>
      <c r="F19" s="57" t="s">
        <v>82</v>
      </c>
      <c r="G19" s="57" t="s">
        <v>82</v>
      </c>
      <c r="H19" s="57" t="s">
        <v>82</v>
      </c>
      <c r="I19" s="56"/>
      <c r="J19" s="56">
        <f t="shared" si="0"/>
        <v>7</v>
      </c>
      <c r="K19" s="56">
        <f t="shared" si="10"/>
        <v>7</v>
      </c>
      <c r="L19" s="57" t="s">
        <v>82</v>
      </c>
      <c r="M19" s="58" t="str">
        <f t="shared" si="2"/>
        <v/>
      </c>
      <c r="O19" s="69"/>
      <c r="Q19" s="69"/>
    </row>
    <row r="20" spans="1:17" ht="16.8" x14ac:dyDescent="0.3">
      <c r="A20" s="184" t="s">
        <v>116</v>
      </c>
      <c r="B20" s="60" t="s">
        <v>128</v>
      </c>
      <c r="C20" s="61"/>
      <c r="D20" s="56">
        <v>7</v>
      </c>
      <c r="E20" s="57" t="s">
        <v>82</v>
      </c>
      <c r="F20" s="57" t="s">
        <v>82</v>
      </c>
      <c r="G20" s="57" t="s">
        <v>87</v>
      </c>
      <c r="H20" s="57" t="s">
        <v>82</v>
      </c>
      <c r="I20" s="56"/>
      <c r="J20" s="56">
        <f t="shared" si="0"/>
        <v>700</v>
      </c>
      <c r="K20" s="56">
        <f t="shared" si="10"/>
        <v>700</v>
      </c>
      <c r="L20" s="57" t="s">
        <v>82</v>
      </c>
      <c r="M20" s="58" t="str">
        <f t="shared" si="2"/>
        <v/>
      </c>
      <c r="O20" s="69"/>
      <c r="Q20" s="69"/>
    </row>
    <row r="21" spans="1:17" ht="16.8" x14ac:dyDescent="0.3">
      <c r="A21" s="184" t="s">
        <v>116</v>
      </c>
      <c r="B21" s="60" t="s">
        <v>107</v>
      </c>
      <c r="C21" s="61"/>
      <c r="D21" s="56">
        <v>5</v>
      </c>
      <c r="E21" s="57" t="s">
        <v>82</v>
      </c>
      <c r="F21" s="57" t="s">
        <v>87</v>
      </c>
      <c r="G21" s="57" t="s">
        <v>82</v>
      </c>
      <c r="H21" s="57" t="s">
        <v>82</v>
      </c>
      <c r="I21" s="56"/>
      <c r="J21" s="56">
        <f t="shared" si="0"/>
        <v>50</v>
      </c>
      <c r="K21" s="56">
        <f t="shared" ref="K21" si="13">J21+C21</f>
        <v>50</v>
      </c>
      <c r="L21" s="57" t="s">
        <v>82</v>
      </c>
      <c r="M21" s="58" t="str">
        <f t="shared" si="2"/>
        <v/>
      </c>
      <c r="O21" s="69"/>
      <c r="Q21" s="69"/>
    </row>
    <row r="22" spans="1:17" ht="16.8" x14ac:dyDescent="0.3">
      <c r="A22" s="184" t="s">
        <v>116</v>
      </c>
      <c r="B22" s="60" t="s">
        <v>119</v>
      </c>
      <c r="C22" s="61"/>
      <c r="D22" s="56">
        <v>7</v>
      </c>
      <c r="E22" s="57" t="s">
        <v>82</v>
      </c>
      <c r="F22" s="57" t="s">
        <v>87</v>
      </c>
      <c r="G22" s="57" t="s">
        <v>82</v>
      </c>
      <c r="H22" s="57" t="s">
        <v>82</v>
      </c>
      <c r="I22" s="56"/>
      <c r="J22" s="56">
        <f t="shared" si="0"/>
        <v>70</v>
      </c>
      <c r="K22" s="56">
        <f t="shared" ref="K22:K24" si="14">J22+C22</f>
        <v>70</v>
      </c>
      <c r="L22" s="57" t="s">
        <v>82</v>
      </c>
      <c r="M22" s="58" t="str">
        <f t="shared" si="2"/>
        <v/>
      </c>
      <c r="O22" s="69"/>
      <c r="Q22" s="69"/>
    </row>
    <row r="23" spans="1:17" ht="16.8" x14ac:dyDescent="0.3">
      <c r="A23" s="184" t="s">
        <v>116</v>
      </c>
      <c r="B23" s="60" t="s">
        <v>136</v>
      </c>
      <c r="C23" s="61"/>
      <c r="D23" s="56">
        <v>7</v>
      </c>
      <c r="E23" s="57" t="s">
        <v>82</v>
      </c>
      <c r="F23" s="57" t="s">
        <v>82</v>
      </c>
      <c r="G23" s="57" t="s">
        <v>87</v>
      </c>
      <c r="H23" s="57" t="s">
        <v>82</v>
      </c>
      <c r="I23" s="56"/>
      <c r="J23" s="56">
        <f t="shared" si="0"/>
        <v>700</v>
      </c>
      <c r="K23" s="56">
        <f t="shared" ref="K23" si="15">J23+C23</f>
        <v>700</v>
      </c>
      <c r="L23" s="57" t="s">
        <v>82</v>
      </c>
      <c r="M23" s="58" t="str">
        <f t="shared" si="2"/>
        <v/>
      </c>
      <c r="O23" s="69"/>
      <c r="Q23" s="69"/>
    </row>
    <row r="24" spans="1:17" ht="16.8" x14ac:dyDescent="0.3">
      <c r="A24" s="184" t="s">
        <v>116</v>
      </c>
      <c r="B24" s="60" t="s">
        <v>120</v>
      </c>
      <c r="C24" s="61"/>
      <c r="D24" s="56">
        <v>7</v>
      </c>
      <c r="E24" s="57" t="s">
        <v>82</v>
      </c>
      <c r="F24" s="57" t="s">
        <v>82</v>
      </c>
      <c r="G24" s="57" t="s">
        <v>82</v>
      </c>
      <c r="H24" s="57" t="s">
        <v>82</v>
      </c>
      <c r="I24" s="56">
        <f>3+1</f>
        <v>4</v>
      </c>
      <c r="J24" s="56">
        <f t="shared" si="0"/>
        <v>4</v>
      </c>
      <c r="K24" s="56">
        <f t="shared" si="14"/>
        <v>4</v>
      </c>
      <c r="L24" s="57" t="s">
        <v>82</v>
      </c>
      <c r="M24" s="58" t="str">
        <f t="shared" si="2"/>
        <v/>
      </c>
      <c r="O24" s="69"/>
      <c r="Q24" s="69"/>
    </row>
    <row r="25" spans="1:17" ht="16.8" x14ac:dyDescent="0.3">
      <c r="A25" s="184" t="s">
        <v>116</v>
      </c>
      <c r="B25" s="60" t="s">
        <v>114</v>
      </c>
      <c r="C25" s="61"/>
      <c r="D25" s="56">
        <v>5</v>
      </c>
      <c r="E25" s="57" t="s">
        <v>82</v>
      </c>
      <c r="F25" s="57" t="s">
        <v>87</v>
      </c>
      <c r="G25" s="57" t="s">
        <v>82</v>
      </c>
      <c r="H25" s="57" t="s">
        <v>82</v>
      </c>
      <c r="I25" s="56"/>
      <c r="J25" s="56">
        <f t="shared" si="0"/>
        <v>50</v>
      </c>
      <c r="K25" s="56">
        <f t="shared" ref="K25:K26" si="16">J25+C25</f>
        <v>50</v>
      </c>
      <c r="L25" s="57" t="s">
        <v>82</v>
      </c>
      <c r="M25" s="58" t="str">
        <f t="shared" si="2"/>
        <v/>
      </c>
      <c r="O25" s="69"/>
      <c r="Q25" s="69"/>
    </row>
    <row r="26" spans="1:17" ht="16.8" x14ac:dyDescent="0.3">
      <c r="A26" s="194" t="s">
        <v>121</v>
      </c>
      <c r="B26" s="60" t="s">
        <v>107</v>
      </c>
      <c r="C26" s="61"/>
      <c r="D26" s="56">
        <v>5</v>
      </c>
      <c r="E26" s="57" t="s">
        <v>82</v>
      </c>
      <c r="F26" s="57" t="s">
        <v>87</v>
      </c>
      <c r="G26" s="57" t="s">
        <v>82</v>
      </c>
      <c r="H26" s="57" t="s">
        <v>82</v>
      </c>
      <c r="I26" s="56"/>
      <c r="J26" s="56">
        <f t="shared" si="0"/>
        <v>50</v>
      </c>
      <c r="K26" s="56">
        <f t="shared" si="16"/>
        <v>50</v>
      </c>
      <c r="L26" s="57" t="s">
        <v>82</v>
      </c>
      <c r="M26" s="58" t="str">
        <f t="shared" si="2"/>
        <v/>
      </c>
      <c r="O26" s="69"/>
      <c r="Q26" s="69"/>
    </row>
    <row r="27" spans="1:17" ht="16.8" x14ac:dyDescent="0.3">
      <c r="A27" s="194" t="s">
        <v>121</v>
      </c>
      <c r="B27" s="60" t="s">
        <v>105</v>
      </c>
      <c r="C27" s="61"/>
      <c r="D27" s="56">
        <v>4</v>
      </c>
      <c r="E27" s="57" t="s">
        <v>82</v>
      </c>
      <c r="F27" s="57" t="s">
        <v>87</v>
      </c>
      <c r="G27" s="57" t="s">
        <v>82</v>
      </c>
      <c r="H27" s="57" t="s">
        <v>82</v>
      </c>
      <c r="I27" s="56"/>
      <c r="J27" s="56">
        <f t="shared" si="0"/>
        <v>40</v>
      </c>
      <c r="K27" s="56">
        <f t="shared" ref="K27:K29" si="17">J27+C27</f>
        <v>40</v>
      </c>
      <c r="L27" s="57" t="s">
        <v>82</v>
      </c>
      <c r="M27" s="58" t="str">
        <f t="shared" si="2"/>
        <v/>
      </c>
      <c r="O27" s="69"/>
      <c r="Q27" s="69"/>
    </row>
    <row r="28" spans="1:17" ht="16.8" x14ac:dyDescent="0.3">
      <c r="A28" s="194" t="s">
        <v>121</v>
      </c>
      <c r="B28" s="60"/>
      <c r="C28" s="61"/>
      <c r="D28" s="56">
        <v>5</v>
      </c>
      <c r="E28" s="57" t="s">
        <v>82</v>
      </c>
      <c r="F28" s="57" t="s">
        <v>87</v>
      </c>
      <c r="G28" s="57" t="s">
        <v>82</v>
      </c>
      <c r="H28" s="57" t="s">
        <v>82</v>
      </c>
      <c r="I28" s="56"/>
      <c r="J28" s="56">
        <f t="shared" si="0"/>
        <v>50</v>
      </c>
      <c r="K28" s="56">
        <f t="shared" si="17"/>
        <v>50</v>
      </c>
      <c r="L28" s="57" t="s">
        <v>82</v>
      </c>
      <c r="M28" s="58" t="str">
        <f t="shared" si="2"/>
        <v/>
      </c>
      <c r="O28" s="69"/>
      <c r="Q28" s="69"/>
    </row>
    <row r="29" spans="1:17" ht="16.8" x14ac:dyDescent="0.3">
      <c r="A29" s="194" t="s">
        <v>121</v>
      </c>
      <c r="B29" s="60"/>
      <c r="C29" s="61"/>
      <c r="D29" s="56">
        <v>5</v>
      </c>
      <c r="E29" s="57" t="s">
        <v>82</v>
      </c>
      <c r="F29" s="57" t="s">
        <v>87</v>
      </c>
      <c r="G29" s="57" t="s">
        <v>82</v>
      </c>
      <c r="H29" s="57" t="s">
        <v>82</v>
      </c>
      <c r="I29" s="56"/>
      <c r="J29" s="56">
        <f t="shared" si="0"/>
        <v>50</v>
      </c>
      <c r="K29" s="56">
        <f t="shared" si="17"/>
        <v>50</v>
      </c>
      <c r="L29" s="57" t="s">
        <v>82</v>
      </c>
      <c r="M29" s="58" t="str">
        <f t="shared" si="2"/>
        <v/>
      </c>
      <c r="O29" s="69"/>
      <c r="Q29" s="69"/>
    </row>
    <row r="30" spans="1:17" x14ac:dyDescent="0.3">
      <c r="O30" s="43"/>
    </row>
    <row r="31" spans="1:17" ht="31.8" thickBot="1" x14ac:dyDescent="0.35">
      <c r="A31" s="212" t="s">
        <v>73</v>
      </c>
      <c r="B31" s="213" t="s">
        <v>74</v>
      </c>
      <c r="C31" s="213" t="s">
        <v>75</v>
      </c>
      <c r="D31" s="212" t="s">
        <v>76</v>
      </c>
      <c r="E31" s="212" t="s">
        <v>96</v>
      </c>
      <c r="F31" s="212" t="s">
        <v>95</v>
      </c>
      <c r="G31" s="212" t="s">
        <v>94</v>
      </c>
      <c r="H31" s="212" t="s">
        <v>93</v>
      </c>
      <c r="I31" s="212" t="s">
        <v>97</v>
      </c>
      <c r="J31" s="212" t="s">
        <v>77</v>
      </c>
      <c r="K31" s="212" t="s">
        <v>78</v>
      </c>
      <c r="L31" s="212" t="s">
        <v>79</v>
      </c>
      <c r="M31" s="212" t="s">
        <v>80</v>
      </c>
    </row>
    <row r="32" spans="1:17" ht="16.8" x14ac:dyDescent="0.3">
      <c r="A32" s="235" t="s">
        <v>142</v>
      </c>
      <c r="B32" s="236"/>
      <c r="C32" s="237">
        <v>11</v>
      </c>
      <c r="D32" s="238">
        <v>4</v>
      </c>
      <c r="E32" s="239" t="s">
        <v>82</v>
      </c>
      <c r="F32" s="239" t="s">
        <v>87</v>
      </c>
      <c r="G32" s="239" t="s">
        <v>82</v>
      </c>
      <c r="H32" s="239" t="s">
        <v>82</v>
      </c>
      <c r="I32" s="238"/>
      <c r="J32" s="238">
        <f t="shared" si="0"/>
        <v>40</v>
      </c>
      <c r="K32" s="238">
        <f t="shared" ref="K32" si="18">J32+C32</f>
        <v>51</v>
      </c>
      <c r="L32" s="239" t="s">
        <v>82</v>
      </c>
      <c r="M32" s="240" t="str">
        <f t="shared" ref="M32:M35" si="19">IF(C32="","",IF(K32&lt;=$P$1,"þ","q"))</f>
        <v>q</v>
      </c>
    </row>
    <row r="33" spans="1:13" ht="16.8" x14ac:dyDescent="0.3">
      <c r="A33" s="198" t="s">
        <v>140</v>
      </c>
      <c r="B33" s="197" t="s">
        <v>132</v>
      </c>
      <c r="C33" s="61">
        <v>11</v>
      </c>
      <c r="D33" s="56">
        <v>3</v>
      </c>
      <c r="E33" s="57" t="s">
        <v>87</v>
      </c>
      <c r="F33" s="57" t="s">
        <v>82</v>
      </c>
      <c r="G33" s="57" t="s">
        <v>82</v>
      </c>
      <c r="H33" s="57" t="s">
        <v>82</v>
      </c>
      <c r="I33" s="56"/>
      <c r="J33" s="56">
        <f t="shared" si="0"/>
        <v>3</v>
      </c>
      <c r="K33" s="56">
        <f t="shared" ref="K33" si="20">J33+C33</f>
        <v>14</v>
      </c>
      <c r="L33" s="57" t="s">
        <v>82</v>
      </c>
      <c r="M33" s="58" t="str">
        <f t="shared" si="19"/>
        <v>q</v>
      </c>
    </row>
    <row r="34" spans="1:13" ht="16.8" x14ac:dyDescent="0.3">
      <c r="A34" s="199" t="s">
        <v>143</v>
      </c>
      <c r="B34" s="197" t="s">
        <v>163</v>
      </c>
      <c r="C34" s="61">
        <v>11</v>
      </c>
      <c r="D34" s="56">
        <v>2</v>
      </c>
      <c r="E34" s="57" t="s">
        <v>82</v>
      </c>
      <c r="F34" s="57" t="s">
        <v>87</v>
      </c>
      <c r="G34" s="57" t="s">
        <v>82</v>
      </c>
      <c r="H34" s="57" t="s">
        <v>82</v>
      </c>
      <c r="I34" s="56"/>
      <c r="J34" s="56">
        <f t="shared" si="0"/>
        <v>20</v>
      </c>
      <c r="K34" s="56">
        <f t="shared" ref="K34" si="21">J34+C34</f>
        <v>31</v>
      </c>
      <c r="L34" s="57" t="s">
        <v>87</v>
      </c>
      <c r="M34" s="58" t="str">
        <f t="shared" si="19"/>
        <v>q</v>
      </c>
    </row>
    <row r="35" spans="1:13" ht="16.8" x14ac:dyDescent="0.3">
      <c r="A35" s="206" t="s">
        <v>144</v>
      </c>
      <c r="B35" s="241" t="s">
        <v>136</v>
      </c>
      <c r="C35" s="61">
        <v>11</v>
      </c>
      <c r="D35" s="56">
        <v>3</v>
      </c>
      <c r="E35" s="57" t="s">
        <v>82</v>
      </c>
      <c r="F35" s="57" t="s">
        <v>87</v>
      </c>
      <c r="G35" s="57" t="s">
        <v>82</v>
      </c>
      <c r="H35" s="57" t="s">
        <v>82</v>
      </c>
      <c r="I35" s="56"/>
      <c r="J35" s="56">
        <f t="shared" si="0"/>
        <v>30</v>
      </c>
      <c r="K35" s="56">
        <f t="shared" ref="K35" si="22">J35+C35</f>
        <v>41</v>
      </c>
      <c r="L35" s="57" t="s">
        <v>82</v>
      </c>
      <c r="M35" s="58" t="str">
        <f t="shared" si="19"/>
        <v>q</v>
      </c>
    </row>
    <row r="36" spans="1:13" ht="16.8" x14ac:dyDescent="0.3">
      <c r="A36" s="206" t="s">
        <v>144</v>
      </c>
      <c r="B36" s="241" t="s">
        <v>149</v>
      </c>
      <c r="C36" s="61">
        <v>12</v>
      </c>
      <c r="D36" s="56">
        <v>3</v>
      </c>
      <c r="E36" s="57" t="s">
        <v>82</v>
      </c>
      <c r="F36" s="57" t="s">
        <v>82</v>
      </c>
      <c r="G36" s="57" t="s">
        <v>82</v>
      </c>
      <c r="H36" s="57" t="s">
        <v>82</v>
      </c>
      <c r="I36" s="56"/>
      <c r="J36" s="56">
        <f t="shared" si="0"/>
        <v>0</v>
      </c>
      <c r="K36" s="56">
        <f t="shared" ref="K36:K39" si="23">J36+C36</f>
        <v>12</v>
      </c>
      <c r="L36" s="57" t="s">
        <v>82</v>
      </c>
      <c r="M36" s="58" t="str">
        <f t="shared" ref="M36:M39" si="24">IF(C36="","",IF(K36&lt;=$P$1,"þ","q"))</f>
        <v>q</v>
      </c>
    </row>
    <row r="37" spans="1:13" ht="16.8" x14ac:dyDescent="0.3">
      <c r="A37" s="232" t="s">
        <v>145</v>
      </c>
      <c r="B37" s="197" t="s">
        <v>150</v>
      </c>
      <c r="C37" s="61">
        <v>11</v>
      </c>
      <c r="D37" s="56">
        <v>2</v>
      </c>
      <c r="E37" s="57" t="s">
        <v>82</v>
      </c>
      <c r="F37" s="57" t="s">
        <v>82</v>
      </c>
      <c r="G37" s="57" t="s">
        <v>87</v>
      </c>
      <c r="H37" s="57" t="s">
        <v>82</v>
      </c>
      <c r="I37" s="56"/>
      <c r="J37" s="56">
        <f t="shared" si="0"/>
        <v>200</v>
      </c>
      <c r="K37" s="56">
        <f t="shared" si="23"/>
        <v>211</v>
      </c>
      <c r="L37" s="57" t="s">
        <v>82</v>
      </c>
      <c r="M37" s="58" t="str">
        <f t="shared" si="24"/>
        <v>q</v>
      </c>
    </row>
    <row r="38" spans="1:13" ht="16.8" x14ac:dyDescent="0.3">
      <c r="A38" s="234" t="s">
        <v>146</v>
      </c>
      <c r="B38" s="197"/>
      <c r="C38" s="61">
        <v>11</v>
      </c>
      <c r="D38" s="56">
        <v>3</v>
      </c>
      <c r="E38" s="57" t="s">
        <v>82</v>
      </c>
      <c r="F38" s="57" t="s">
        <v>82</v>
      </c>
      <c r="G38" s="57" t="s">
        <v>82</v>
      </c>
      <c r="H38" s="57" t="s">
        <v>82</v>
      </c>
      <c r="I38" s="56"/>
      <c r="J38" s="56">
        <f t="shared" si="0"/>
        <v>0</v>
      </c>
      <c r="K38" s="56">
        <f t="shared" si="23"/>
        <v>11</v>
      </c>
      <c r="L38" s="57" t="s">
        <v>82</v>
      </c>
      <c r="M38" s="58" t="str">
        <f t="shared" si="24"/>
        <v>þ</v>
      </c>
    </row>
    <row r="39" spans="1:13" ht="16.8" x14ac:dyDescent="0.3">
      <c r="A39" s="233" t="s">
        <v>147</v>
      </c>
      <c r="B39" s="197" t="s">
        <v>113</v>
      </c>
      <c r="C39" s="61">
        <v>11</v>
      </c>
      <c r="D39" s="56">
        <v>2</v>
      </c>
      <c r="E39" s="57" t="s">
        <v>82</v>
      </c>
      <c r="F39" s="57" t="s">
        <v>82</v>
      </c>
      <c r="G39" s="57" t="s">
        <v>82</v>
      </c>
      <c r="H39" s="57" t="s">
        <v>87</v>
      </c>
      <c r="I39" s="56"/>
      <c r="J39" s="56">
        <f t="shared" si="0"/>
        <v>1200</v>
      </c>
      <c r="K39" s="56">
        <f t="shared" si="23"/>
        <v>1211</v>
      </c>
      <c r="L39" s="57" t="s">
        <v>87</v>
      </c>
      <c r="M39" s="58" t="str">
        <f t="shared" si="24"/>
        <v>q</v>
      </c>
    </row>
    <row r="40" spans="1:13" ht="16.8" x14ac:dyDescent="0.3">
      <c r="A40" s="233" t="s">
        <v>147</v>
      </c>
      <c r="B40" s="197" t="s">
        <v>152</v>
      </c>
      <c r="C40" s="61">
        <v>12</v>
      </c>
      <c r="D40" s="56">
        <v>2</v>
      </c>
      <c r="E40" s="57" t="s">
        <v>82</v>
      </c>
      <c r="F40" s="57" t="s">
        <v>82</v>
      </c>
      <c r="G40" s="57" t="s">
        <v>87</v>
      </c>
      <c r="H40" s="57" t="s">
        <v>82</v>
      </c>
      <c r="I40" s="56"/>
      <c r="J40" s="56">
        <f t="shared" si="0"/>
        <v>200</v>
      </c>
      <c r="K40" s="56">
        <f t="shared" ref="K40" si="25">J40+C40</f>
        <v>212</v>
      </c>
      <c r="L40" s="57" t="s">
        <v>82</v>
      </c>
      <c r="M40" s="58" t="str">
        <f t="shared" ref="M40" si="26">IF(C40="","",IF(K40&lt;=$P$1,"þ","q"))</f>
        <v>q</v>
      </c>
    </row>
  </sheetData>
  <sortState xmlns:xlrd2="http://schemas.microsoft.com/office/spreadsheetml/2017/richdata2" ref="A2:M30">
    <sortCondition ref="A2:A30"/>
    <sortCondition ref="C2:C30"/>
  </sortState>
  <conditionalFormatting sqref="M2 G6:H6 M6 M8 G8:H8">
    <cfRule type="cellIs" dxfId="522" priority="1194" stopIfTrue="1" operator="equal">
      <formula>"þ"</formula>
    </cfRule>
  </conditionalFormatting>
  <conditionalFormatting sqref="K2 K6 K8">
    <cfRule type="cellIs" dxfId="521" priority="1193" operator="lessThan">
      <formula>$P$1</formula>
    </cfRule>
  </conditionalFormatting>
  <conditionalFormatting sqref="L30:M30">
    <cfRule type="cellIs" dxfId="520" priority="1192" stopIfTrue="1" operator="equal">
      <formula>"þ"</formula>
    </cfRule>
  </conditionalFormatting>
  <conditionalFormatting sqref="E2 H2">
    <cfRule type="cellIs" dxfId="519" priority="1140" stopIfTrue="1" operator="equal">
      <formula>"þ"</formula>
    </cfRule>
  </conditionalFormatting>
  <conditionalFormatting sqref="G2">
    <cfRule type="cellIs" dxfId="518" priority="1109" stopIfTrue="1" operator="equal">
      <formula>"þ"</formula>
    </cfRule>
  </conditionalFormatting>
  <conditionalFormatting sqref="E6:F6 E8">
    <cfRule type="cellIs" dxfId="517" priority="1094" stopIfTrue="1" operator="equal">
      <formula>"þ"</formula>
    </cfRule>
  </conditionalFormatting>
  <conditionalFormatting sqref="E6:F6 E8">
    <cfRule type="cellIs" dxfId="516" priority="1093" stopIfTrue="1" operator="equal">
      <formula>"þ"</formula>
    </cfRule>
  </conditionalFormatting>
  <conditionalFormatting sqref="M13">
    <cfRule type="cellIs" dxfId="515" priority="1075" stopIfTrue="1" operator="equal">
      <formula>"þ"</formula>
    </cfRule>
  </conditionalFormatting>
  <conditionalFormatting sqref="M13">
    <cfRule type="cellIs" dxfId="514" priority="1074" stopIfTrue="1" operator="equal">
      <formula>"þ"</formula>
    </cfRule>
  </conditionalFormatting>
  <conditionalFormatting sqref="K13">
    <cfRule type="cellIs" dxfId="513" priority="1073" operator="lessThan">
      <formula>$P$1</formula>
    </cfRule>
  </conditionalFormatting>
  <conditionalFormatting sqref="E13">
    <cfRule type="cellIs" dxfId="512" priority="1072" stopIfTrue="1" operator="equal">
      <formula>"þ"</formula>
    </cfRule>
  </conditionalFormatting>
  <conditionalFormatting sqref="E13">
    <cfRule type="cellIs" dxfId="511" priority="1071" stopIfTrue="1" operator="equal">
      <formula>"þ"</formula>
    </cfRule>
  </conditionalFormatting>
  <conditionalFormatting sqref="G13">
    <cfRule type="cellIs" dxfId="510" priority="1070" stopIfTrue="1" operator="equal">
      <formula>"þ"</formula>
    </cfRule>
  </conditionalFormatting>
  <conditionalFormatting sqref="G13">
    <cfRule type="cellIs" dxfId="509" priority="1069" stopIfTrue="1" operator="equal">
      <formula>"þ"</formula>
    </cfRule>
  </conditionalFormatting>
  <conditionalFormatting sqref="H3">
    <cfRule type="cellIs" dxfId="508" priority="1003" stopIfTrue="1" operator="equal">
      <formula>"þ"</formula>
    </cfRule>
  </conditionalFormatting>
  <conditionalFormatting sqref="H3">
    <cfRule type="cellIs" dxfId="507" priority="1002" stopIfTrue="1" operator="equal">
      <formula>"þ"</formula>
    </cfRule>
  </conditionalFormatting>
  <conditionalFormatting sqref="M3">
    <cfRule type="cellIs" dxfId="506" priority="1007" stopIfTrue="1" operator="equal">
      <formula>"þ"</formula>
    </cfRule>
  </conditionalFormatting>
  <conditionalFormatting sqref="K3">
    <cfRule type="cellIs" dxfId="505" priority="1006" operator="lessThan">
      <formula>$P$1</formula>
    </cfRule>
  </conditionalFormatting>
  <conditionalFormatting sqref="G3">
    <cfRule type="cellIs" dxfId="504" priority="1000" stopIfTrue="1" operator="equal">
      <formula>"þ"</formula>
    </cfRule>
  </conditionalFormatting>
  <conditionalFormatting sqref="G3">
    <cfRule type="cellIs" dxfId="503" priority="977" stopIfTrue="1" operator="equal">
      <formula>"þ"</formula>
    </cfRule>
  </conditionalFormatting>
  <conditionalFormatting sqref="F2">
    <cfRule type="cellIs" dxfId="502" priority="811" stopIfTrue="1" operator="equal">
      <formula>"þ"</formula>
    </cfRule>
  </conditionalFormatting>
  <conditionalFormatting sqref="F2">
    <cfRule type="cellIs" dxfId="501" priority="810" stopIfTrue="1" operator="equal">
      <formula>"þ"</formula>
    </cfRule>
  </conditionalFormatting>
  <conditionalFormatting sqref="E3">
    <cfRule type="cellIs" dxfId="500" priority="807" stopIfTrue="1" operator="equal">
      <formula>"þ"</formula>
    </cfRule>
  </conditionalFormatting>
  <conditionalFormatting sqref="E3">
    <cfRule type="cellIs" dxfId="499" priority="806" stopIfTrue="1" operator="equal">
      <formula>"þ"</formula>
    </cfRule>
  </conditionalFormatting>
  <conditionalFormatting sqref="F3">
    <cfRule type="cellIs" dxfId="498" priority="805" stopIfTrue="1" operator="equal">
      <formula>"þ"</formula>
    </cfRule>
  </conditionalFormatting>
  <conditionalFormatting sqref="F3">
    <cfRule type="cellIs" dxfId="497" priority="804" stopIfTrue="1" operator="equal">
      <formula>"þ"</formula>
    </cfRule>
  </conditionalFormatting>
  <conditionalFormatting sqref="L2 L14">
    <cfRule type="cellIs" dxfId="496" priority="802" stopIfTrue="1" operator="equal">
      <formula>"þ"</formula>
    </cfRule>
  </conditionalFormatting>
  <conditionalFormatting sqref="H32">
    <cfRule type="cellIs" dxfId="495" priority="790" stopIfTrue="1" operator="equal">
      <formula>"þ"</formula>
    </cfRule>
  </conditionalFormatting>
  <conditionalFormatting sqref="K32">
    <cfRule type="cellIs" dxfId="494" priority="791" operator="lessThan">
      <formula>$P$1</formula>
    </cfRule>
  </conditionalFormatting>
  <conditionalFormatting sqref="H32">
    <cfRule type="cellIs" dxfId="493" priority="789" stopIfTrue="1" operator="equal">
      <formula>"þ"</formula>
    </cfRule>
  </conditionalFormatting>
  <conditionalFormatting sqref="G32">
    <cfRule type="cellIs" dxfId="492" priority="788" stopIfTrue="1" operator="equal">
      <formula>"þ"</formula>
    </cfRule>
  </conditionalFormatting>
  <conditionalFormatting sqref="G32">
    <cfRule type="cellIs" dxfId="491" priority="787" stopIfTrue="1" operator="equal">
      <formula>"þ"</formula>
    </cfRule>
  </conditionalFormatting>
  <conditionalFormatting sqref="L32">
    <cfRule type="cellIs" dxfId="490" priority="786" stopIfTrue="1" operator="equal">
      <formula>"þ"</formula>
    </cfRule>
  </conditionalFormatting>
  <conditionalFormatting sqref="M16">
    <cfRule type="cellIs" dxfId="489" priority="723" stopIfTrue="1" operator="equal">
      <formula>"þ"</formula>
    </cfRule>
  </conditionalFormatting>
  <conditionalFormatting sqref="M16">
    <cfRule type="cellIs" dxfId="488" priority="722" stopIfTrue="1" operator="equal">
      <formula>"þ"</formula>
    </cfRule>
  </conditionalFormatting>
  <conditionalFormatting sqref="E16 H16">
    <cfRule type="cellIs" dxfId="487" priority="720" stopIfTrue="1" operator="equal">
      <formula>"þ"</formula>
    </cfRule>
  </conditionalFormatting>
  <conditionalFormatting sqref="E16 H16">
    <cfRule type="cellIs" dxfId="486" priority="719" stopIfTrue="1" operator="equal">
      <formula>"þ"</formula>
    </cfRule>
  </conditionalFormatting>
  <conditionalFormatting sqref="F16">
    <cfRule type="cellIs" dxfId="485" priority="716" stopIfTrue="1" operator="equal">
      <formula>"þ"</formula>
    </cfRule>
  </conditionalFormatting>
  <conditionalFormatting sqref="L2">
    <cfRule type="cellIs" dxfId="484" priority="725" stopIfTrue="1" operator="equal">
      <formula>"þ"</formula>
    </cfRule>
  </conditionalFormatting>
  <conditionalFormatting sqref="K16">
    <cfRule type="cellIs" dxfId="483" priority="721" operator="lessThan">
      <formula>$P$1</formula>
    </cfRule>
  </conditionalFormatting>
  <conditionalFormatting sqref="G16">
    <cfRule type="cellIs" dxfId="482" priority="718" stopIfTrue="1" operator="equal">
      <formula>"þ"</formula>
    </cfRule>
  </conditionalFormatting>
  <conditionalFormatting sqref="G16">
    <cfRule type="cellIs" dxfId="481" priority="717" stopIfTrue="1" operator="equal">
      <formula>"þ"</formula>
    </cfRule>
  </conditionalFormatting>
  <conditionalFormatting sqref="F16">
    <cfRule type="cellIs" dxfId="480" priority="715" stopIfTrue="1" operator="equal">
      <formula>"þ"</formula>
    </cfRule>
  </conditionalFormatting>
  <conditionalFormatting sqref="L16">
    <cfRule type="cellIs" dxfId="479" priority="714" stopIfTrue="1" operator="equal">
      <formula>"þ"</formula>
    </cfRule>
  </conditionalFormatting>
  <conditionalFormatting sqref="M14">
    <cfRule type="cellIs" dxfId="478" priority="711" stopIfTrue="1" operator="equal">
      <formula>"þ"</formula>
    </cfRule>
  </conditionalFormatting>
  <conditionalFormatting sqref="M14">
    <cfRule type="cellIs" dxfId="477" priority="710" stopIfTrue="1" operator="equal">
      <formula>"þ"</formula>
    </cfRule>
  </conditionalFormatting>
  <conditionalFormatting sqref="K14">
    <cfRule type="cellIs" dxfId="476" priority="709" operator="lessThan">
      <formula>$P$1</formula>
    </cfRule>
  </conditionalFormatting>
  <conditionalFormatting sqref="H14 E14">
    <cfRule type="cellIs" dxfId="475" priority="708" stopIfTrue="1" operator="equal">
      <formula>"þ"</formula>
    </cfRule>
  </conditionalFormatting>
  <conditionalFormatting sqref="H14 E14">
    <cfRule type="cellIs" dxfId="474" priority="707" stopIfTrue="1" operator="equal">
      <formula>"þ"</formula>
    </cfRule>
  </conditionalFormatting>
  <conditionalFormatting sqref="G14">
    <cfRule type="cellIs" dxfId="473" priority="706" stopIfTrue="1" operator="equal">
      <formula>"þ"</formula>
    </cfRule>
  </conditionalFormatting>
  <conditionalFormatting sqref="G14">
    <cfRule type="cellIs" dxfId="472" priority="705" stopIfTrue="1" operator="equal">
      <formula>"þ"</formula>
    </cfRule>
  </conditionalFormatting>
  <conditionalFormatting sqref="F13">
    <cfRule type="cellIs" dxfId="471" priority="695" stopIfTrue="1" operator="equal">
      <formula>"þ"</formula>
    </cfRule>
  </conditionalFormatting>
  <conditionalFormatting sqref="F13">
    <cfRule type="cellIs" dxfId="470" priority="694" stopIfTrue="1" operator="equal">
      <formula>"þ"</formula>
    </cfRule>
  </conditionalFormatting>
  <conditionalFormatting sqref="H13">
    <cfRule type="cellIs" dxfId="469" priority="692" stopIfTrue="1" operator="equal">
      <formula>"þ"</formula>
    </cfRule>
  </conditionalFormatting>
  <conditionalFormatting sqref="H13">
    <cfRule type="cellIs" dxfId="468" priority="693" stopIfTrue="1" operator="equal">
      <formula>"þ"</formula>
    </cfRule>
  </conditionalFormatting>
  <conditionalFormatting sqref="F14">
    <cfRule type="cellIs" dxfId="467" priority="691" stopIfTrue="1" operator="equal">
      <formula>"þ"</formula>
    </cfRule>
  </conditionalFormatting>
  <conditionalFormatting sqref="F14">
    <cfRule type="cellIs" dxfId="466" priority="690" stopIfTrue="1" operator="equal">
      <formula>"þ"</formula>
    </cfRule>
  </conditionalFormatting>
  <conditionalFormatting sqref="H35">
    <cfRule type="cellIs" dxfId="465" priority="639" stopIfTrue="1" operator="equal">
      <formula>"þ"</formula>
    </cfRule>
  </conditionalFormatting>
  <conditionalFormatting sqref="K35">
    <cfRule type="cellIs" dxfId="464" priority="640" operator="lessThan">
      <formula>$P$1</formula>
    </cfRule>
  </conditionalFormatting>
  <conditionalFormatting sqref="H35">
    <cfRule type="cellIs" dxfId="463" priority="638" stopIfTrue="1" operator="equal">
      <formula>"þ"</formula>
    </cfRule>
  </conditionalFormatting>
  <conditionalFormatting sqref="G35">
    <cfRule type="cellIs" dxfId="462" priority="637" stopIfTrue="1" operator="equal">
      <formula>"þ"</formula>
    </cfRule>
  </conditionalFormatting>
  <conditionalFormatting sqref="G35">
    <cfRule type="cellIs" dxfId="461" priority="636" stopIfTrue="1" operator="equal">
      <formula>"þ"</formula>
    </cfRule>
  </conditionalFormatting>
  <conditionalFormatting sqref="E35">
    <cfRule type="cellIs" dxfId="460" priority="635" stopIfTrue="1" operator="equal">
      <formula>"þ"</formula>
    </cfRule>
  </conditionalFormatting>
  <conditionalFormatting sqref="E35">
    <cfRule type="cellIs" dxfId="459" priority="634" stopIfTrue="1" operator="equal">
      <formula>"þ"</formula>
    </cfRule>
  </conditionalFormatting>
  <conditionalFormatting sqref="H36">
    <cfRule type="cellIs" dxfId="458" priority="624" stopIfTrue="1" operator="equal">
      <formula>"þ"</formula>
    </cfRule>
  </conditionalFormatting>
  <conditionalFormatting sqref="K36">
    <cfRule type="cellIs" dxfId="457" priority="625" operator="lessThan">
      <formula>$P$1</formula>
    </cfRule>
  </conditionalFormatting>
  <conditionalFormatting sqref="H36">
    <cfRule type="cellIs" dxfId="456" priority="623" stopIfTrue="1" operator="equal">
      <formula>"þ"</formula>
    </cfRule>
  </conditionalFormatting>
  <conditionalFormatting sqref="L14">
    <cfRule type="cellIs" dxfId="455" priority="607" stopIfTrue="1" operator="equal">
      <formula>"þ"</formula>
    </cfRule>
  </conditionalFormatting>
  <conditionalFormatting sqref="G5:H5 M5">
    <cfRule type="cellIs" dxfId="454" priority="606" stopIfTrue="1" operator="equal">
      <formula>"þ"</formula>
    </cfRule>
  </conditionalFormatting>
  <conditionalFormatting sqref="K5">
    <cfRule type="cellIs" dxfId="453" priority="605" operator="lessThan">
      <formula>$P$1</formula>
    </cfRule>
  </conditionalFormatting>
  <conditionalFormatting sqref="E5:F5">
    <cfRule type="cellIs" dxfId="452" priority="604" stopIfTrue="1" operator="equal">
      <formula>"þ"</formula>
    </cfRule>
  </conditionalFormatting>
  <conditionalFormatting sqref="E5:F5">
    <cfRule type="cellIs" dxfId="451" priority="603" stopIfTrue="1" operator="equal">
      <formula>"þ"</formula>
    </cfRule>
  </conditionalFormatting>
  <conditionalFormatting sqref="E36">
    <cfRule type="cellIs" dxfId="450" priority="590" stopIfTrue="1" operator="equal">
      <formula>"þ"</formula>
    </cfRule>
  </conditionalFormatting>
  <conditionalFormatting sqref="E36">
    <cfRule type="cellIs" dxfId="449" priority="589" stopIfTrue="1" operator="equal">
      <formula>"þ"</formula>
    </cfRule>
  </conditionalFormatting>
  <conditionalFormatting sqref="L13">
    <cfRule type="cellIs" dxfId="448" priority="569" stopIfTrue="1" operator="equal">
      <formula>"þ"</formula>
    </cfRule>
  </conditionalFormatting>
  <conditionalFormatting sqref="L13">
    <cfRule type="cellIs" dxfId="447" priority="568" stopIfTrue="1" operator="equal">
      <formula>"þ"</formula>
    </cfRule>
  </conditionalFormatting>
  <conditionalFormatting sqref="M9 G9:H9">
    <cfRule type="cellIs" dxfId="446" priority="567" stopIfTrue="1" operator="equal">
      <formula>"þ"</formula>
    </cfRule>
  </conditionalFormatting>
  <conditionalFormatting sqref="K9">
    <cfRule type="cellIs" dxfId="445" priority="566" operator="lessThan">
      <formula>$P$1</formula>
    </cfRule>
  </conditionalFormatting>
  <conditionalFormatting sqref="E9">
    <cfRule type="cellIs" dxfId="444" priority="565" stopIfTrue="1" operator="equal">
      <formula>"þ"</formula>
    </cfRule>
  </conditionalFormatting>
  <conditionalFormatting sqref="E9">
    <cfRule type="cellIs" dxfId="443" priority="564" stopIfTrue="1" operator="equal">
      <formula>"þ"</formula>
    </cfRule>
  </conditionalFormatting>
  <conditionalFormatting sqref="F9">
    <cfRule type="cellIs" dxfId="442" priority="560" stopIfTrue="1" operator="equal">
      <formula>"þ"</formula>
    </cfRule>
  </conditionalFormatting>
  <conditionalFormatting sqref="F9">
    <cfRule type="cellIs" dxfId="441" priority="559" stopIfTrue="1" operator="equal">
      <formula>"þ"</formula>
    </cfRule>
  </conditionalFormatting>
  <conditionalFormatting sqref="M22 M24">
    <cfRule type="cellIs" dxfId="440" priority="550" stopIfTrue="1" operator="equal">
      <formula>"þ"</formula>
    </cfRule>
  </conditionalFormatting>
  <conditionalFormatting sqref="M22 M24">
    <cfRule type="cellIs" dxfId="439" priority="549" stopIfTrue="1" operator="equal">
      <formula>"þ"</formula>
    </cfRule>
  </conditionalFormatting>
  <conditionalFormatting sqref="E22 H22 H24 E24">
    <cfRule type="cellIs" dxfId="438" priority="547" stopIfTrue="1" operator="equal">
      <formula>"þ"</formula>
    </cfRule>
  </conditionalFormatting>
  <conditionalFormatting sqref="E22 H22 H24 E24">
    <cfRule type="cellIs" dxfId="437" priority="546" stopIfTrue="1" operator="equal">
      <formula>"þ"</formula>
    </cfRule>
  </conditionalFormatting>
  <conditionalFormatting sqref="F24">
    <cfRule type="cellIs" dxfId="436" priority="543" stopIfTrue="1" operator="equal">
      <formula>"þ"</formula>
    </cfRule>
  </conditionalFormatting>
  <conditionalFormatting sqref="K22 K24">
    <cfRule type="cellIs" dxfId="435" priority="548" operator="lessThan">
      <formula>$P$1</formula>
    </cfRule>
  </conditionalFormatting>
  <conditionalFormatting sqref="G22 G24">
    <cfRule type="cellIs" dxfId="434" priority="545" stopIfTrue="1" operator="equal">
      <formula>"þ"</formula>
    </cfRule>
  </conditionalFormatting>
  <conditionalFormatting sqref="G22 G24">
    <cfRule type="cellIs" dxfId="433" priority="544" stopIfTrue="1" operator="equal">
      <formula>"þ"</formula>
    </cfRule>
  </conditionalFormatting>
  <conditionalFormatting sqref="F24">
    <cfRule type="cellIs" dxfId="432" priority="542" stopIfTrue="1" operator="equal">
      <formula>"þ"</formula>
    </cfRule>
  </conditionalFormatting>
  <conditionalFormatting sqref="P1">
    <cfRule type="cellIs" dxfId="431" priority="540" operator="equal">
      <formula>0</formula>
    </cfRule>
  </conditionalFormatting>
  <conditionalFormatting sqref="T1">
    <cfRule type="cellIs" dxfId="430" priority="538" operator="equal">
      <formula>0</formula>
    </cfRule>
  </conditionalFormatting>
  <conditionalFormatting sqref="R1">
    <cfRule type="cellIs" dxfId="429" priority="539" operator="equal">
      <formula>0</formula>
    </cfRule>
  </conditionalFormatting>
  <conditionalFormatting sqref="H11">
    <cfRule type="cellIs" dxfId="428" priority="535" stopIfTrue="1" operator="equal">
      <formula>"þ"</formula>
    </cfRule>
  </conditionalFormatting>
  <conditionalFormatting sqref="H11">
    <cfRule type="cellIs" dxfId="427" priority="534" stopIfTrue="1" operator="equal">
      <formula>"þ"</formula>
    </cfRule>
  </conditionalFormatting>
  <conditionalFormatting sqref="M11">
    <cfRule type="cellIs" dxfId="426" priority="537" stopIfTrue="1" operator="equal">
      <formula>"þ"</formula>
    </cfRule>
  </conditionalFormatting>
  <conditionalFormatting sqref="K11">
    <cfRule type="cellIs" dxfId="425" priority="536" operator="lessThan">
      <formula>$P$1</formula>
    </cfRule>
  </conditionalFormatting>
  <conditionalFormatting sqref="G11">
    <cfRule type="cellIs" dxfId="424" priority="533" stopIfTrue="1" operator="equal">
      <formula>"þ"</formula>
    </cfRule>
  </conditionalFormatting>
  <conditionalFormatting sqref="G11">
    <cfRule type="cellIs" dxfId="423" priority="532" stopIfTrue="1" operator="equal">
      <formula>"þ"</formula>
    </cfRule>
  </conditionalFormatting>
  <conditionalFormatting sqref="E11">
    <cfRule type="cellIs" dxfId="422" priority="531" stopIfTrue="1" operator="equal">
      <formula>"þ"</formula>
    </cfRule>
  </conditionalFormatting>
  <conditionalFormatting sqref="E11">
    <cfRule type="cellIs" dxfId="421" priority="530" stopIfTrue="1" operator="equal">
      <formula>"þ"</formula>
    </cfRule>
  </conditionalFormatting>
  <conditionalFormatting sqref="H19">
    <cfRule type="cellIs" dxfId="420" priority="523" stopIfTrue="1" operator="equal">
      <formula>"þ"</formula>
    </cfRule>
  </conditionalFormatting>
  <conditionalFormatting sqref="H19">
    <cfRule type="cellIs" dxfId="419" priority="522" stopIfTrue="1" operator="equal">
      <formula>"þ"</formula>
    </cfRule>
  </conditionalFormatting>
  <conditionalFormatting sqref="M19">
    <cfRule type="cellIs" dxfId="418" priority="525" stopIfTrue="1" operator="equal">
      <formula>"þ"</formula>
    </cfRule>
  </conditionalFormatting>
  <conditionalFormatting sqref="K19">
    <cfRule type="cellIs" dxfId="417" priority="524" operator="lessThan">
      <formula>$P$1</formula>
    </cfRule>
  </conditionalFormatting>
  <conditionalFormatting sqref="G19">
    <cfRule type="cellIs" dxfId="416" priority="521" stopIfTrue="1" operator="equal">
      <formula>"þ"</formula>
    </cfRule>
  </conditionalFormatting>
  <conditionalFormatting sqref="G19">
    <cfRule type="cellIs" dxfId="415" priority="520" stopIfTrue="1" operator="equal">
      <formula>"þ"</formula>
    </cfRule>
  </conditionalFormatting>
  <conditionalFormatting sqref="E19">
    <cfRule type="cellIs" dxfId="414" priority="519" stopIfTrue="1" operator="equal">
      <formula>"þ"</formula>
    </cfRule>
  </conditionalFormatting>
  <conditionalFormatting sqref="E19">
    <cfRule type="cellIs" dxfId="413" priority="518" stopIfTrue="1" operator="equal">
      <formula>"þ"</formula>
    </cfRule>
  </conditionalFormatting>
  <conditionalFormatting sqref="F19">
    <cfRule type="cellIs" dxfId="412" priority="517" stopIfTrue="1" operator="equal">
      <formula>"þ"</formula>
    </cfRule>
  </conditionalFormatting>
  <conditionalFormatting sqref="F19">
    <cfRule type="cellIs" dxfId="411" priority="516" stopIfTrue="1" operator="equal">
      <formula>"þ"</formula>
    </cfRule>
  </conditionalFormatting>
  <conditionalFormatting sqref="M10 H10">
    <cfRule type="cellIs" dxfId="410" priority="511" stopIfTrue="1" operator="equal">
      <formula>"þ"</formula>
    </cfRule>
  </conditionalFormatting>
  <conditionalFormatting sqref="K10">
    <cfRule type="cellIs" dxfId="409" priority="510" operator="lessThan">
      <formula>$P$1</formula>
    </cfRule>
  </conditionalFormatting>
  <conditionalFormatting sqref="E10">
    <cfRule type="cellIs" dxfId="408" priority="509" stopIfTrue="1" operator="equal">
      <formula>"þ"</formula>
    </cfRule>
  </conditionalFormatting>
  <conditionalFormatting sqref="E10">
    <cfRule type="cellIs" dxfId="407" priority="508" stopIfTrue="1" operator="equal">
      <formula>"þ"</formula>
    </cfRule>
  </conditionalFormatting>
  <conditionalFormatting sqref="F10">
    <cfRule type="cellIs" dxfId="406" priority="503" stopIfTrue="1" operator="equal">
      <formula>"þ"</formula>
    </cfRule>
  </conditionalFormatting>
  <conditionalFormatting sqref="F22">
    <cfRule type="cellIs" dxfId="405" priority="502" stopIfTrue="1" operator="equal">
      <formula>"þ"</formula>
    </cfRule>
  </conditionalFormatting>
  <conditionalFormatting sqref="F22">
    <cfRule type="cellIs" dxfId="404" priority="501" stopIfTrue="1" operator="equal">
      <formula>"þ"</formula>
    </cfRule>
  </conditionalFormatting>
  <conditionalFormatting sqref="M23">
    <cfRule type="cellIs" dxfId="403" priority="494" stopIfTrue="1" operator="equal">
      <formula>"þ"</formula>
    </cfRule>
  </conditionalFormatting>
  <conditionalFormatting sqref="M23">
    <cfRule type="cellIs" dxfId="402" priority="493" stopIfTrue="1" operator="equal">
      <formula>"þ"</formula>
    </cfRule>
  </conditionalFormatting>
  <conditionalFormatting sqref="E23 H23">
    <cfRule type="cellIs" dxfId="401" priority="491" stopIfTrue="1" operator="equal">
      <formula>"þ"</formula>
    </cfRule>
  </conditionalFormatting>
  <conditionalFormatting sqref="E23 H23">
    <cfRule type="cellIs" dxfId="400" priority="490" stopIfTrue="1" operator="equal">
      <formula>"þ"</formula>
    </cfRule>
  </conditionalFormatting>
  <conditionalFormatting sqref="K23">
    <cfRule type="cellIs" dxfId="399" priority="492" operator="lessThan">
      <formula>$P$1</formula>
    </cfRule>
  </conditionalFormatting>
  <conditionalFormatting sqref="G23">
    <cfRule type="cellIs" dxfId="398" priority="489" stopIfTrue="1" operator="equal">
      <formula>"þ"</formula>
    </cfRule>
  </conditionalFormatting>
  <conditionalFormatting sqref="G23">
    <cfRule type="cellIs" dxfId="397" priority="488" stopIfTrue="1" operator="equal">
      <formula>"þ"</formula>
    </cfRule>
  </conditionalFormatting>
  <conditionalFormatting sqref="F23">
    <cfRule type="cellIs" dxfId="396" priority="487" stopIfTrue="1" operator="equal">
      <formula>"þ"</formula>
    </cfRule>
  </conditionalFormatting>
  <conditionalFormatting sqref="F23">
    <cfRule type="cellIs" dxfId="395" priority="486" stopIfTrue="1" operator="equal">
      <formula>"þ"</formula>
    </cfRule>
  </conditionalFormatting>
  <conditionalFormatting sqref="L24">
    <cfRule type="cellIs" dxfId="394" priority="482" stopIfTrue="1" operator="equal">
      <formula>"þ"</formula>
    </cfRule>
  </conditionalFormatting>
  <conditionalFormatting sqref="L24">
    <cfRule type="cellIs" dxfId="393" priority="481" stopIfTrue="1" operator="equal">
      <formula>"þ"</formula>
    </cfRule>
  </conditionalFormatting>
  <conditionalFormatting sqref="M25">
    <cfRule type="cellIs" dxfId="392" priority="480" stopIfTrue="1" operator="equal">
      <formula>"þ"</formula>
    </cfRule>
  </conditionalFormatting>
  <conditionalFormatting sqref="M25">
    <cfRule type="cellIs" dxfId="391" priority="479" stopIfTrue="1" operator="equal">
      <formula>"þ"</formula>
    </cfRule>
  </conditionalFormatting>
  <conditionalFormatting sqref="H25 E25">
    <cfRule type="cellIs" dxfId="390" priority="477" stopIfTrue="1" operator="equal">
      <formula>"þ"</formula>
    </cfRule>
  </conditionalFormatting>
  <conditionalFormatting sqref="H25 E25">
    <cfRule type="cellIs" dxfId="389" priority="476" stopIfTrue="1" operator="equal">
      <formula>"þ"</formula>
    </cfRule>
  </conditionalFormatting>
  <conditionalFormatting sqref="K25">
    <cfRule type="cellIs" dxfId="388" priority="478" operator="lessThan">
      <formula>$P$1</formula>
    </cfRule>
  </conditionalFormatting>
  <conditionalFormatting sqref="G25">
    <cfRule type="cellIs" dxfId="387" priority="475" stopIfTrue="1" operator="equal">
      <formula>"þ"</formula>
    </cfRule>
  </conditionalFormatting>
  <conditionalFormatting sqref="G25">
    <cfRule type="cellIs" dxfId="386" priority="474" stopIfTrue="1" operator="equal">
      <formula>"þ"</formula>
    </cfRule>
  </conditionalFormatting>
  <conditionalFormatting sqref="L25">
    <cfRule type="cellIs" dxfId="385" priority="471" stopIfTrue="1" operator="equal">
      <formula>"þ"</formula>
    </cfRule>
  </conditionalFormatting>
  <conditionalFormatting sqref="L25">
    <cfRule type="cellIs" dxfId="384" priority="470" stopIfTrue="1" operator="equal">
      <formula>"þ"</formula>
    </cfRule>
  </conditionalFormatting>
  <conditionalFormatting sqref="F25">
    <cfRule type="cellIs" dxfId="383" priority="469" stopIfTrue="1" operator="equal">
      <formula>"þ"</formula>
    </cfRule>
  </conditionalFormatting>
  <conditionalFormatting sqref="F25">
    <cfRule type="cellIs" dxfId="382" priority="468" stopIfTrue="1" operator="equal">
      <formula>"þ"</formula>
    </cfRule>
  </conditionalFormatting>
  <conditionalFormatting sqref="H21">
    <cfRule type="cellIs" dxfId="381" priority="463" stopIfTrue="1" operator="equal">
      <formula>"þ"</formula>
    </cfRule>
  </conditionalFormatting>
  <conditionalFormatting sqref="H21">
    <cfRule type="cellIs" dxfId="380" priority="462" stopIfTrue="1" operator="equal">
      <formula>"þ"</formula>
    </cfRule>
  </conditionalFormatting>
  <conditionalFormatting sqref="M21">
    <cfRule type="cellIs" dxfId="379" priority="465" stopIfTrue="1" operator="equal">
      <formula>"þ"</formula>
    </cfRule>
  </conditionalFormatting>
  <conditionalFormatting sqref="K21">
    <cfRule type="cellIs" dxfId="378" priority="464" operator="lessThan">
      <formula>$P$1</formula>
    </cfRule>
  </conditionalFormatting>
  <conditionalFormatting sqref="G21">
    <cfRule type="cellIs" dxfId="377" priority="461" stopIfTrue="1" operator="equal">
      <formula>"þ"</formula>
    </cfRule>
  </conditionalFormatting>
  <conditionalFormatting sqref="G21">
    <cfRule type="cellIs" dxfId="376" priority="460" stopIfTrue="1" operator="equal">
      <formula>"þ"</formula>
    </cfRule>
  </conditionalFormatting>
  <conditionalFormatting sqref="E21">
    <cfRule type="cellIs" dxfId="375" priority="459" stopIfTrue="1" operator="equal">
      <formula>"þ"</formula>
    </cfRule>
  </conditionalFormatting>
  <conditionalFormatting sqref="E21">
    <cfRule type="cellIs" dxfId="374" priority="458" stopIfTrue="1" operator="equal">
      <formula>"þ"</formula>
    </cfRule>
  </conditionalFormatting>
  <conditionalFormatting sqref="F21">
    <cfRule type="cellIs" dxfId="373" priority="457" stopIfTrue="1" operator="equal">
      <formula>"þ"</formula>
    </cfRule>
  </conditionalFormatting>
  <conditionalFormatting sqref="F21">
    <cfRule type="cellIs" dxfId="372" priority="456" stopIfTrue="1" operator="equal">
      <formula>"þ"</formula>
    </cfRule>
  </conditionalFormatting>
  <conditionalFormatting sqref="L21">
    <cfRule type="cellIs" dxfId="371" priority="455" stopIfTrue="1" operator="equal">
      <formula>"þ"</formula>
    </cfRule>
  </conditionalFormatting>
  <conditionalFormatting sqref="L21">
    <cfRule type="cellIs" dxfId="370" priority="454" stopIfTrue="1" operator="equal">
      <formula>"þ"</formula>
    </cfRule>
  </conditionalFormatting>
  <conditionalFormatting sqref="M15">
    <cfRule type="cellIs" dxfId="369" priority="453" stopIfTrue="1" operator="equal">
      <formula>"þ"</formula>
    </cfRule>
  </conditionalFormatting>
  <conditionalFormatting sqref="M15">
    <cfRule type="cellIs" dxfId="368" priority="452" stopIfTrue="1" operator="equal">
      <formula>"þ"</formula>
    </cfRule>
  </conditionalFormatting>
  <conditionalFormatting sqref="K15">
    <cfRule type="cellIs" dxfId="367" priority="451" operator="lessThan">
      <formula>$P$1</formula>
    </cfRule>
  </conditionalFormatting>
  <conditionalFormatting sqref="E15 H15">
    <cfRule type="cellIs" dxfId="366" priority="450" stopIfTrue="1" operator="equal">
      <formula>"þ"</formula>
    </cfRule>
  </conditionalFormatting>
  <conditionalFormatting sqref="E15 H15">
    <cfRule type="cellIs" dxfId="365" priority="449" stopIfTrue="1" operator="equal">
      <formula>"þ"</formula>
    </cfRule>
  </conditionalFormatting>
  <conditionalFormatting sqref="G15">
    <cfRule type="cellIs" dxfId="364" priority="448" stopIfTrue="1" operator="equal">
      <formula>"þ"</formula>
    </cfRule>
  </conditionalFormatting>
  <conditionalFormatting sqref="G15">
    <cfRule type="cellIs" dxfId="363" priority="447" stopIfTrue="1" operator="equal">
      <formula>"þ"</formula>
    </cfRule>
  </conditionalFormatting>
  <conditionalFormatting sqref="F15">
    <cfRule type="cellIs" dxfId="362" priority="446" stopIfTrue="1" operator="equal">
      <formula>"þ"</formula>
    </cfRule>
  </conditionalFormatting>
  <conditionalFormatting sqref="F15">
    <cfRule type="cellIs" dxfId="361" priority="445" stopIfTrue="1" operator="equal">
      <formula>"þ"</formula>
    </cfRule>
  </conditionalFormatting>
  <conditionalFormatting sqref="L15">
    <cfRule type="cellIs" dxfId="360" priority="444" stopIfTrue="1" operator="equal">
      <formula>"þ"</formula>
    </cfRule>
  </conditionalFormatting>
  <conditionalFormatting sqref="L15">
    <cfRule type="cellIs" dxfId="359" priority="443" stopIfTrue="1" operator="equal">
      <formula>"þ"</formula>
    </cfRule>
  </conditionalFormatting>
  <conditionalFormatting sqref="H12">
    <cfRule type="cellIs" dxfId="358" priority="440" stopIfTrue="1" operator="equal">
      <formula>"þ"</formula>
    </cfRule>
  </conditionalFormatting>
  <conditionalFormatting sqref="H12">
    <cfRule type="cellIs" dxfId="357" priority="439" stopIfTrue="1" operator="equal">
      <formula>"þ"</formula>
    </cfRule>
  </conditionalFormatting>
  <conditionalFormatting sqref="M12">
    <cfRule type="cellIs" dxfId="356" priority="442" stopIfTrue="1" operator="equal">
      <formula>"þ"</formula>
    </cfRule>
  </conditionalFormatting>
  <conditionalFormatting sqref="K12">
    <cfRule type="cellIs" dxfId="355" priority="441" operator="lessThan">
      <formula>$P$1</formula>
    </cfRule>
  </conditionalFormatting>
  <conditionalFormatting sqref="G12">
    <cfRule type="cellIs" dxfId="354" priority="438" stopIfTrue="1" operator="equal">
      <formula>"þ"</formula>
    </cfRule>
  </conditionalFormatting>
  <conditionalFormatting sqref="G12">
    <cfRule type="cellIs" dxfId="353" priority="437" stopIfTrue="1" operator="equal">
      <formula>"þ"</formula>
    </cfRule>
  </conditionalFormatting>
  <conditionalFormatting sqref="E12">
    <cfRule type="cellIs" dxfId="352" priority="436" stopIfTrue="1" operator="equal">
      <formula>"þ"</formula>
    </cfRule>
  </conditionalFormatting>
  <conditionalFormatting sqref="E12">
    <cfRule type="cellIs" dxfId="351" priority="435" stopIfTrue="1" operator="equal">
      <formula>"þ"</formula>
    </cfRule>
  </conditionalFormatting>
  <conditionalFormatting sqref="F12">
    <cfRule type="cellIs" dxfId="350" priority="434" stopIfTrue="1" operator="equal">
      <formula>"þ"</formula>
    </cfRule>
  </conditionalFormatting>
  <conditionalFormatting sqref="F12">
    <cfRule type="cellIs" dxfId="349" priority="433" stopIfTrue="1" operator="equal">
      <formula>"þ"</formula>
    </cfRule>
  </conditionalFormatting>
  <conditionalFormatting sqref="L12">
    <cfRule type="cellIs" dxfId="348" priority="431" stopIfTrue="1" operator="equal">
      <formula>"þ"</formula>
    </cfRule>
  </conditionalFormatting>
  <conditionalFormatting sqref="L12">
    <cfRule type="cellIs" dxfId="347" priority="432" stopIfTrue="1" operator="equal">
      <formula>"þ"</formula>
    </cfRule>
  </conditionalFormatting>
  <conditionalFormatting sqref="H4">
    <cfRule type="cellIs" dxfId="346" priority="428" stopIfTrue="1" operator="equal">
      <formula>"þ"</formula>
    </cfRule>
  </conditionalFormatting>
  <conditionalFormatting sqref="H4">
    <cfRule type="cellIs" dxfId="345" priority="427" stopIfTrue="1" operator="equal">
      <formula>"þ"</formula>
    </cfRule>
  </conditionalFormatting>
  <conditionalFormatting sqref="M4">
    <cfRule type="cellIs" dxfId="344" priority="430" stopIfTrue="1" operator="equal">
      <formula>"þ"</formula>
    </cfRule>
  </conditionalFormatting>
  <conditionalFormatting sqref="K4">
    <cfRule type="cellIs" dxfId="343" priority="429" operator="lessThan">
      <formula>$P$1</formula>
    </cfRule>
  </conditionalFormatting>
  <conditionalFormatting sqref="G4">
    <cfRule type="cellIs" dxfId="342" priority="426" stopIfTrue="1" operator="equal">
      <formula>"þ"</formula>
    </cfRule>
  </conditionalFormatting>
  <conditionalFormatting sqref="G4">
    <cfRule type="cellIs" dxfId="341" priority="425" stopIfTrue="1" operator="equal">
      <formula>"þ"</formula>
    </cfRule>
  </conditionalFormatting>
  <conditionalFormatting sqref="E4">
    <cfRule type="cellIs" dxfId="340" priority="424" stopIfTrue="1" operator="equal">
      <formula>"þ"</formula>
    </cfRule>
  </conditionalFormatting>
  <conditionalFormatting sqref="E4">
    <cfRule type="cellIs" dxfId="339" priority="423" stopIfTrue="1" operator="equal">
      <formula>"þ"</formula>
    </cfRule>
  </conditionalFormatting>
  <conditionalFormatting sqref="F4">
    <cfRule type="cellIs" dxfId="338" priority="422" stopIfTrue="1" operator="equal">
      <formula>"þ"</formula>
    </cfRule>
  </conditionalFormatting>
  <conditionalFormatting sqref="F4">
    <cfRule type="cellIs" dxfId="337" priority="421" stopIfTrue="1" operator="equal">
      <formula>"þ"</formula>
    </cfRule>
  </conditionalFormatting>
  <conditionalFormatting sqref="L4">
    <cfRule type="cellIs" dxfId="336" priority="419" stopIfTrue="1" operator="equal">
      <formula>"þ"</formula>
    </cfRule>
  </conditionalFormatting>
  <conditionalFormatting sqref="L4">
    <cfRule type="cellIs" dxfId="335" priority="420" stopIfTrue="1" operator="equal">
      <formula>"þ"</formula>
    </cfRule>
  </conditionalFormatting>
  <conditionalFormatting sqref="M27:M29">
    <cfRule type="cellIs" dxfId="334" priority="418" stopIfTrue="1" operator="equal">
      <formula>"þ"</formula>
    </cfRule>
  </conditionalFormatting>
  <conditionalFormatting sqref="M27:M29">
    <cfRule type="cellIs" dxfId="333" priority="417" stopIfTrue="1" operator="equal">
      <formula>"þ"</formula>
    </cfRule>
  </conditionalFormatting>
  <conditionalFormatting sqref="H27:H29 E27:E29">
    <cfRule type="cellIs" dxfId="332" priority="415" stopIfTrue="1" operator="equal">
      <formula>"þ"</formula>
    </cfRule>
  </conditionalFormatting>
  <conditionalFormatting sqref="H27:H29 E27:E29">
    <cfRule type="cellIs" dxfId="331" priority="414" stopIfTrue="1" operator="equal">
      <formula>"þ"</formula>
    </cfRule>
  </conditionalFormatting>
  <conditionalFormatting sqref="K27:K29">
    <cfRule type="cellIs" dxfId="330" priority="416" operator="lessThan">
      <formula>$P$1</formula>
    </cfRule>
  </conditionalFormatting>
  <conditionalFormatting sqref="G27:G29">
    <cfRule type="cellIs" dxfId="329" priority="413" stopIfTrue="1" operator="equal">
      <formula>"þ"</formula>
    </cfRule>
  </conditionalFormatting>
  <conditionalFormatting sqref="G27:G29">
    <cfRule type="cellIs" dxfId="328" priority="412" stopIfTrue="1" operator="equal">
      <formula>"þ"</formula>
    </cfRule>
  </conditionalFormatting>
  <conditionalFormatting sqref="L27:L29">
    <cfRule type="cellIs" dxfId="327" priority="411" stopIfTrue="1" operator="equal">
      <formula>"þ"</formula>
    </cfRule>
  </conditionalFormatting>
  <conditionalFormatting sqref="L27:L29">
    <cfRule type="cellIs" dxfId="326" priority="410" stopIfTrue="1" operator="equal">
      <formula>"þ"</formula>
    </cfRule>
  </conditionalFormatting>
  <conditionalFormatting sqref="F27:F29">
    <cfRule type="cellIs" dxfId="325" priority="409" stopIfTrue="1" operator="equal">
      <formula>"þ"</formula>
    </cfRule>
  </conditionalFormatting>
  <conditionalFormatting sqref="F27:F29">
    <cfRule type="cellIs" dxfId="324" priority="408" stopIfTrue="1" operator="equal">
      <formula>"þ"</formula>
    </cfRule>
  </conditionalFormatting>
  <conditionalFormatting sqref="H26">
    <cfRule type="cellIs" dxfId="323" priority="405" stopIfTrue="1" operator="equal">
      <formula>"þ"</formula>
    </cfRule>
  </conditionalFormatting>
  <conditionalFormatting sqref="H26">
    <cfRule type="cellIs" dxfId="322" priority="404" stopIfTrue="1" operator="equal">
      <formula>"þ"</formula>
    </cfRule>
  </conditionalFormatting>
  <conditionalFormatting sqref="M26">
    <cfRule type="cellIs" dxfId="321" priority="407" stopIfTrue="1" operator="equal">
      <formula>"þ"</formula>
    </cfRule>
  </conditionalFormatting>
  <conditionalFormatting sqref="K26">
    <cfRule type="cellIs" dxfId="320" priority="406" operator="lessThan">
      <formula>$P$1</formula>
    </cfRule>
  </conditionalFormatting>
  <conditionalFormatting sqref="G26">
    <cfRule type="cellIs" dxfId="319" priority="403" stopIfTrue="1" operator="equal">
      <formula>"þ"</formula>
    </cfRule>
  </conditionalFormatting>
  <conditionalFormatting sqref="G26">
    <cfRule type="cellIs" dxfId="318" priority="402" stopIfTrue="1" operator="equal">
      <formula>"þ"</formula>
    </cfRule>
  </conditionalFormatting>
  <conditionalFormatting sqref="E26">
    <cfRule type="cellIs" dxfId="317" priority="401" stopIfTrue="1" operator="equal">
      <formula>"þ"</formula>
    </cfRule>
  </conditionalFormatting>
  <conditionalFormatting sqref="E26">
    <cfRule type="cellIs" dxfId="316" priority="400" stopIfTrue="1" operator="equal">
      <formula>"þ"</formula>
    </cfRule>
  </conditionalFormatting>
  <conditionalFormatting sqref="F26">
    <cfRule type="cellIs" dxfId="315" priority="399" stopIfTrue="1" operator="equal">
      <formula>"þ"</formula>
    </cfRule>
  </conditionalFormatting>
  <conditionalFormatting sqref="F26">
    <cfRule type="cellIs" dxfId="314" priority="398" stopIfTrue="1" operator="equal">
      <formula>"þ"</formula>
    </cfRule>
  </conditionalFormatting>
  <conditionalFormatting sqref="L26">
    <cfRule type="cellIs" dxfId="313" priority="395" stopIfTrue="1" operator="equal">
      <formula>"þ"</formula>
    </cfRule>
  </conditionalFormatting>
  <conditionalFormatting sqref="L26">
    <cfRule type="cellIs" dxfId="312" priority="394" stopIfTrue="1" operator="equal">
      <formula>"þ"</formula>
    </cfRule>
  </conditionalFormatting>
  <conditionalFormatting sqref="L3">
    <cfRule type="cellIs" dxfId="311" priority="393" stopIfTrue="1" operator="equal">
      <formula>"þ"</formula>
    </cfRule>
  </conditionalFormatting>
  <conditionalFormatting sqref="L3">
    <cfRule type="cellIs" dxfId="310" priority="392" stopIfTrue="1" operator="equal">
      <formula>"þ"</formula>
    </cfRule>
  </conditionalFormatting>
  <conditionalFormatting sqref="M17">
    <cfRule type="cellIs" dxfId="309" priority="383" stopIfTrue="1" operator="equal">
      <formula>"þ"</formula>
    </cfRule>
  </conditionalFormatting>
  <conditionalFormatting sqref="M17">
    <cfRule type="cellIs" dxfId="308" priority="382" stopIfTrue="1" operator="equal">
      <formula>"þ"</formula>
    </cfRule>
  </conditionalFormatting>
  <conditionalFormatting sqref="E17 H17">
    <cfRule type="cellIs" dxfId="307" priority="380" stopIfTrue="1" operator="equal">
      <formula>"þ"</formula>
    </cfRule>
  </conditionalFormatting>
  <conditionalFormatting sqref="E17 H17">
    <cfRule type="cellIs" dxfId="306" priority="379" stopIfTrue="1" operator="equal">
      <formula>"þ"</formula>
    </cfRule>
  </conditionalFormatting>
  <conditionalFormatting sqref="K17">
    <cfRule type="cellIs" dxfId="305" priority="381" operator="lessThan">
      <formula>$P$1</formula>
    </cfRule>
  </conditionalFormatting>
  <conditionalFormatting sqref="G17">
    <cfRule type="cellIs" dxfId="304" priority="378" stopIfTrue="1" operator="equal">
      <formula>"þ"</formula>
    </cfRule>
  </conditionalFormatting>
  <conditionalFormatting sqref="G17">
    <cfRule type="cellIs" dxfId="303" priority="377" stopIfTrue="1" operator="equal">
      <formula>"þ"</formula>
    </cfRule>
  </conditionalFormatting>
  <conditionalFormatting sqref="L17">
    <cfRule type="cellIs" dxfId="302" priority="371" stopIfTrue="1" operator="equal">
      <formula>"þ"</formula>
    </cfRule>
  </conditionalFormatting>
  <conditionalFormatting sqref="L17">
    <cfRule type="cellIs" dxfId="301" priority="370" stopIfTrue="1" operator="equal">
      <formula>"þ"</formula>
    </cfRule>
  </conditionalFormatting>
  <conditionalFormatting sqref="F17">
    <cfRule type="cellIs" dxfId="300" priority="369" stopIfTrue="1" operator="equal">
      <formula>"þ"</formula>
    </cfRule>
  </conditionalFormatting>
  <conditionalFormatting sqref="F17">
    <cfRule type="cellIs" dxfId="299" priority="368" stopIfTrue="1" operator="equal">
      <formula>"þ"</formula>
    </cfRule>
  </conditionalFormatting>
  <conditionalFormatting sqref="M18">
    <cfRule type="cellIs" dxfId="298" priority="367" stopIfTrue="1" operator="equal">
      <formula>"þ"</formula>
    </cfRule>
  </conditionalFormatting>
  <conditionalFormatting sqref="M18">
    <cfRule type="cellIs" dxfId="297" priority="366" stopIfTrue="1" operator="equal">
      <formula>"þ"</formula>
    </cfRule>
  </conditionalFormatting>
  <conditionalFormatting sqref="E18 H18">
    <cfRule type="cellIs" dxfId="296" priority="364" stopIfTrue="1" operator="equal">
      <formula>"þ"</formula>
    </cfRule>
  </conditionalFormatting>
  <conditionalFormatting sqref="E18 H18">
    <cfRule type="cellIs" dxfId="295" priority="363" stopIfTrue="1" operator="equal">
      <formula>"þ"</formula>
    </cfRule>
  </conditionalFormatting>
  <conditionalFormatting sqref="K18">
    <cfRule type="cellIs" dxfId="294" priority="365" operator="lessThan">
      <formula>$P$1</formula>
    </cfRule>
  </conditionalFormatting>
  <conditionalFormatting sqref="G18">
    <cfRule type="cellIs" dxfId="293" priority="362" stopIfTrue="1" operator="equal">
      <formula>"þ"</formula>
    </cfRule>
  </conditionalFormatting>
  <conditionalFormatting sqref="G18">
    <cfRule type="cellIs" dxfId="292" priority="361" stopIfTrue="1" operator="equal">
      <formula>"þ"</formula>
    </cfRule>
  </conditionalFormatting>
  <conditionalFormatting sqref="L18">
    <cfRule type="cellIs" dxfId="291" priority="360" stopIfTrue="1" operator="equal">
      <formula>"þ"</formula>
    </cfRule>
  </conditionalFormatting>
  <conditionalFormatting sqref="L18">
    <cfRule type="cellIs" dxfId="290" priority="359" stopIfTrue="1" operator="equal">
      <formula>"þ"</formula>
    </cfRule>
  </conditionalFormatting>
  <conditionalFormatting sqref="F18">
    <cfRule type="cellIs" dxfId="289" priority="358" stopIfTrue="1" operator="equal">
      <formula>"þ"</formula>
    </cfRule>
  </conditionalFormatting>
  <conditionalFormatting sqref="F18">
    <cfRule type="cellIs" dxfId="288" priority="357" stopIfTrue="1" operator="equal">
      <formula>"þ"</formula>
    </cfRule>
  </conditionalFormatting>
  <conditionalFormatting sqref="F18">
    <cfRule type="cellIs" dxfId="287" priority="356" stopIfTrue="1" operator="equal">
      <formula>"þ"</formula>
    </cfRule>
  </conditionalFormatting>
  <conditionalFormatting sqref="F18">
    <cfRule type="cellIs" dxfId="286" priority="355" stopIfTrue="1" operator="equal">
      <formula>"þ"</formula>
    </cfRule>
  </conditionalFormatting>
  <conditionalFormatting sqref="E18">
    <cfRule type="cellIs" dxfId="285" priority="354" stopIfTrue="1" operator="equal">
      <formula>"þ"</formula>
    </cfRule>
  </conditionalFormatting>
  <conditionalFormatting sqref="E18">
    <cfRule type="cellIs" dxfId="284" priority="353" stopIfTrue="1" operator="equal">
      <formula>"þ"</formula>
    </cfRule>
  </conditionalFormatting>
  <conditionalFormatting sqref="E11">
    <cfRule type="cellIs" dxfId="283" priority="350" stopIfTrue="1" operator="equal">
      <formula>"þ"</formula>
    </cfRule>
  </conditionalFormatting>
  <conditionalFormatting sqref="E11">
    <cfRule type="cellIs" dxfId="282" priority="349" stopIfTrue="1" operator="equal">
      <formula>"þ"</formula>
    </cfRule>
  </conditionalFormatting>
  <conditionalFormatting sqref="F32">
    <cfRule type="cellIs" dxfId="281" priority="332" stopIfTrue="1" operator="equal">
      <formula>"þ"</formula>
    </cfRule>
  </conditionalFormatting>
  <conditionalFormatting sqref="F32">
    <cfRule type="cellIs" dxfId="280" priority="331" stopIfTrue="1" operator="equal">
      <formula>"þ"</formula>
    </cfRule>
  </conditionalFormatting>
  <conditionalFormatting sqref="H33">
    <cfRule type="cellIs" dxfId="279" priority="319" stopIfTrue="1" operator="equal">
      <formula>"þ"</formula>
    </cfRule>
  </conditionalFormatting>
  <conditionalFormatting sqref="K33">
    <cfRule type="cellIs" dxfId="278" priority="320" operator="lessThan">
      <formula>$P$1</formula>
    </cfRule>
  </conditionalFormatting>
  <conditionalFormatting sqref="H33">
    <cfRule type="cellIs" dxfId="277" priority="318" stopIfTrue="1" operator="equal">
      <formula>"þ"</formula>
    </cfRule>
  </conditionalFormatting>
  <conditionalFormatting sqref="G33">
    <cfRule type="cellIs" dxfId="276" priority="317" stopIfTrue="1" operator="equal">
      <formula>"þ"</formula>
    </cfRule>
  </conditionalFormatting>
  <conditionalFormatting sqref="G33">
    <cfRule type="cellIs" dxfId="275" priority="316" stopIfTrue="1" operator="equal">
      <formula>"þ"</formula>
    </cfRule>
  </conditionalFormatting>
  <conditionalFormatting sqref="L33">
    <cfRule type="cellIs" dxfId="274" priority="315" stopIfTrue="1" operator="equal">
      <formula>"þ"</formula>
    </cfRule>
  </conditionalFormatting>
  <conditionalFormatting sqref="H37">
    <cfRule type="cellIs" dxfId="273" priority="307" stopIfTrue="1" operator="equal">
      <formula>"þ"</formula>
    </cfRule>
  </conditionalFormatting>
  <conditionalFormatting sqref="K37">
    <cfRule type="cellIs" dxfId="272" priority="308" operator="lessThan">
      <formula>$P$1</formula>
    </cfRule>
  </conditionalFormatting>
  <conditionalFormatting sqref="H37">
    <cfRule type="cellIs" dxfId="271" priority="306" stopIfTrue="1" operator="equal">
      <formula>"þ"</formula>
    </cfRule>
  </conditionalFormatting>
  <conditionalFormatting sqref="G37">
    <cfRule type="cellIs" dxfId="270" priority="305" stopIfTrue="1" operator="equal">
      <formula>"þ"</formula>
    </cfRule>
  </conditionalFormatting>
  <conditionalFormatting sqref="G37">
    <cfRule type="cellIs" dxfId="269" priority="304" stopIfTrue="1" operator="equal">
      <formula>"þ"</formula>
    </cfRule>
  </conditionalFormatting>
  <conditionalFormatting sqref="E37">
    <cfRule type="cellIs" dxfId="268" priority="303" stopIfTrue="1" operator="equal">
      <formula>"þ"</formula>
    </cfRule>
  </conditionalFormatting>
  <conditionalFormatting sqref="E37">
    <cfRule type="cellIs" dxfId="267" priority="302" stopIfTrue="1" operator="equal">
      <formula>"þ"</formula>
    </cfRule>
  </conditionalFormatting>
  <conditionalFormatting sqref="F37">
    <cfRule type="cellIs" dxfId="266" priority="301" stopIfTrue="1" operator="equal">
      <formula>"þ"</formula>
    </cfRule>
  </conditionalFormatting>
  <conditionalFormatting sqref="F37">
    <cfRule type="cellIs" dxfId="265" priority="300" stopIfTrue="1" operator="equal">
      <formula>"þ"</formula>
    </cfRule>
  </conditionalFormatting>
  <conditionalFormatting sqref="F37">
    <cfRule type="cellIs" dxfId="264" priority="299" stopIfTrue="1" operator="equal">
      <formula>"þ"</formula>
    </cfRule>
  </conditionalFormatting>
  <conditionalFormatting sqref="F37">
    <cfRule type="cellIs" dxfId="263" priority="298" stopIfTrue="1" operator="equal">
      <formula>"þ"</formula>
    </cfRule>
  </conditionalFormatting>
  <conditionalFormatting sqref="F37">
    <cfRule type="cellIs" dxfId="262" priority="297" stopIfTrue="1" operator="equal">
      <formula>"þ"</formula>
    </cfRule>
  </conditionalFormatting>
  <conditionalFormatting sqref="F37">
    <cfRule type="cellIs" dxfId="261" priority="296" stopIfTrue="1" operator="equal">
      <formula>"þ"</formula>
    </cfRule>
  </conditionalFormatting>
  <conditionalFormatting sqref="L37">
    <cfRule type="cellIs" dxfId="260" priority="295" stopIfTrue="1" operator="equal">
      <formula>"þ"</formula>
    </cfRule>
  </conditionalFormatting>
  <conditionalFormatting sqref="H34 E34">
    <cfRule type="cellIs" dxfId="259" priority="267" stopIfTrue="1" operator="equal">
      <formula>"þ"</formula>
    </cfRule>
  </conditionalFormatting>
  <conditionalFormatting sqref="K34">
    <cfRule type="cellIs" dxfId="258" priority="268" operator="lessThan">
      <formula>$P$1</formula>
    </cfRule>
  </conditionalFormatting>
  <conditionalFormatting sqref="H34 E34">
    <cfRule type="cellIs" dxfId="257" priority="266" stopIfTrue="1" operator="equal">
      <formula>"þ"</formula>
    </cfRule>
  </conditionalFormatting>
  <conditionalFormatting sqref="G34">
    <cfRule type="cellIs" dxfId="256" priority="265" stopIfTrue="1" operator="equal">
      <formula>"þ"</formula>
    </cfRule>
  </conditionalFormatting>
  <conditionalFormatting sqref="G34">
    <cfRule type="cellIs" dxfId="255" priority="264" stopIfTrue="1" operator="equal">
      <formula>"þ"</formula>
    </cfRule>
  </conditionalFormatting>
  <conditionalFormatting sqref="L34">
    <cfRule type="cellIs" dxfId="254" priority="263" stopIfTrue="1" operator="equal">
      <formula>"þ"</formula>
    </cfRule>
  </conditionalFormatting>
  <conditionalFormatting sqref="E34">
    <cfRule type="cellIs" dxfId="253" priority="262" stopIfTrue="1" operator="equal">
      <formula>"þ"</formula>
    </cfRule>
  </conditionalFormatting>
  <conditionalFormatting sqref="E34">
    <cfRule type="cellIs" dxfId="252" priority="261" stopIfTrue="1" operator="equal">
      <formula>"þ"</formula>
    </cfRule>
  </conditionalFormatting>
  <conditionalFormatting sqref="H38">
    <cfRule type="cellIs" dxfId="251" priority="251" stopIfTrue="1" operator="equal">
      <formula>"þ"</formula>
    </cfRule>
  </conditionalFormatting>
  <conditionalFormatting sqref="K38">
    <cfRule type="cellIs" dxfId="250" priority="252" operator="lessThan">
      <formula>$P$1</formula>
    </cfRule>
  </conditionalFormatting>
  <conditionalFormatting sqref="H38">
    <cfRule type="cellIs" dxfId="249" priority="250" stopIfTrue="1" operator="equal">
      <formula>"þ"</formula>
    </cfRule>
  </conditionalFormatting>
  <conditionalFormatting sqref="E38">
    <cfRule type="cellIs" dxfId="248" priority="247" stopIfTrue="1" operator="equal">
      <formula>"þ"</formula>
    </cfRule>
  </conditionalFormatting>
  <conditionalFormatting sqref="E38">
    <cfRule type="cellIs" dxfId="247" priority="246" stopIfTrue="1" operator="equal">
      <formula>"þ"</formula>
    </cfRule>
  </conditionalFormatting>
  <conditionalFormatting sqref="F38">
    <cfRule type="cellIs" dxfId="246" priority="245" stopIfTrue="1" operator="equal">
      <formula>"þ"</formula>
    </cfRule>
  </conditionalFormatting>
  <conditionalFormatting sqref="F38">
    <cfRule type="cellIs" dxfId="245" priority="244" stopIfTrue="1" operator="equal">
      <formula>"þ"</formula>
    </cfRule>
  </conditionalFormatting>
  <conditionalFormatting sqref="F38">
    <cfRule type="cellIs" dxfId="244" priority="243" stopIfTrue="1" operator="equal">
      <formula>"þ"</formula>
    </cfRule>
  </conditionalFormatting>
  <conditionalFormatting sqref="F38">
    <cfRule type="cellIs" dxfId="243" priority="242" stopIfTrue="1" operator="equal">
      <formula>"þ"</formula>
    </cfRule>
  </conditionalFormatting>
  <conditionalFormatting sqref="F38">
    <cfRule type="cellIs" dxfId="242" priority="241" stopIfTrue="1" operator="equal">
      <formula>"þ"</formula>
    </cfRule>
  </conditionalFormatting>
  <conditionalFormatting sqref="F38">
    <cfRule type="cellIs" dxfId="241" priority="240" stopIfTrue="1" operator="equal">
      <formula>"þ"</formula>
    </cfRule>
  </conditionalFormatting>
  <conditionalFormatting sqref="L38">
    <cfRule type="cellIs" dxfId="240" priority="239" stopIfTrue="1" operator="equal">
      <formula>"þ"</formula>
    </cfRule>
  </conditionalFormatting>
  <conditionalFormatting sqref="F38">
    <cfRule type="cellIs" dxfId="239" priority="238" stopIfTrue="1" operator="equal">
      <formula>"þ"</formula>
    </cfRule>
  </conditionalFormatting>
  <conditionalFormatting sqref="F38">
    <cfRule type="cellIs" dxfId="238" priority="237" stopIfTrue="1" operator="equal">
      <formula>"þ"</formula>
    </cfRule>
  </conditionalFormatting>
  <conditionalFormatting sqref="E38">
    <cfRule type="cellIs" dxfId="237" priority="236" stopIfTrue="1" operator="equal">
      <formula>"þ"</formula>
    </cfRule>
  </conditionalFormatting>
  <conditionalFormatting sqref="E38">
    <cfRule type="cellIs" dxfId="236" priority="235" stopIfTrue="1" operator="equal">
      <formula>"þ"</formula>
    </cfRule>
  </conditionalFormatting>
  <conditionalFormatting sqref="E38">
    <cfRule type="cellIs" dxfId="235" priority="234" stopIfTrue="1" operator="equal">
      <formula>"þ"</formula>
    </cfRule>
  </conditionalFormatting>
  <conditionalFormatting sqref="E38">
    <cfRule type="cellIs" dxfId="234" priority="233" stopIfTrue="1" operator="equal">
      <formula>"þ"</formula>
    </cfRule>
  </conditionalFormatting>
  <conditionalFormatting sqref="E38">
    <cfRule type="cellIs" dxfId="233" priority="232" stopIfTrue="1" operator="equal">
      <formula>"þ"</formula>
    </cfRule>
  </conditionalFormatting>
  <conditionalFormatting sqref="E38">
    <cfRule type="cellIs" dxfId="232" priority="231" stopIfTrue="1" operator="equal">
      <formula>"þ"</formula>
    </cfRule>
  </conditionalFormatting>
  <conditionalFormatting sqref="M7 G7:H7">
    <cfRule type="cellIs" dxfId="231" priority="174" stopIfTrue="1" operator="equal">
      <formula>"þ"</formula>
    </cfRule>
  </conditionalFormatting>
  <conditionalFormatting sqref="K7">
    <cfRule type="cellIs" dxfId="230" priority="173" operator="lessThan">
      <formula>$P$1</formula>
    </cfRule>
  </conditionalFormatting>
  <conditionalFormatting sqref="E7:H7">
    <cfRule type="cellIs" dxfId="229" priority="172" stopIfTrue="1" operator="equal">
      <formula>"þ"</formula>
    </cfRule>
  </conditionalFormatting>
  <conditionalFormatting sqref="E7:H7">
    <cfRule type="cellIs" dxfId="228" priority="171" stopIfTrue="1" operator="equal">
      <formula>"þ"</formula>
    </cfRule>
  </conditionalFormatting>
  <conditionalFormatting sqref="L7">
    <cfRule type="cellIs" dxfId="227" priority="168" stopIfTrue="1" operator="equal">
      <formula>"þ"</formula>
    </cfRule>
  </conditionalFormatting>
  <conditionalFormatting sqref="L7">
    <cfRule type="cellIs" dxfId="226" priority="167" stopIfTrue="1" operator="equal">
      <formula>"þ"</formula>
    </cfRule>
  </conditionalFormatting>
  <conditionalFormatting sqref="H20">
    <cfRule type="cellIs" dxfId="225" priority="164" stopIfTrue="1" operator="equal">
      <formula>"þ"</formula>
    </cfRule>
  </conditionalFormatting>
  <conditionalFormatting sqref="H20">
    <cfRule type="cellIs" dxfId="224" priority="163" stopIfTrue="1" operator="equal">
      <formula>"þ"</formula>
    </cfRule>
  </conditionalFormatting>
  <conditionalFormatting sqref="M20">
    <cfRule type="cellIs" dxfId="223" priority="166" stopIfTrue="1" operator="equal">
      <formula>"þ"</formula>
    </cfRule>
  </conditionalFormatting>
  <conditionalFormatting sqref="K20">
    <cfRule type="cellIs" dxfId="222" priority="165" operator="lessThan">
      <formula>$P$1</formula>
    </cfRule>
  </conditionalFormatting>
  <conditionalFormatting sqref="E20">
    <cfRule type="cellIs" dxfId="221" priority="160" stopIfTrue="1" operator="equal">
      <formula>"þ"</formula>
    </cfRule>
  </conditionalFormatting>
  <conditionalFormatting sqref="E20">
    <cfRule type="cellIs" dxfId="220" priority="159" stopIfTrue="1" operator="equal">
      <formula>"þ"</formula>
    </cfRule>
  </conditionalFormatting>
  <conditionalFormatting sqref="F20">
    <cfRule type="cellIs" dxfId="219" priority="158" stopIfTrue="1" operator="equal">
      <formula>"þ"</formula>
    </cfRule>
  </conditionalFormatting>
  <conditionalFormatting sqref="F20">
    <cfRule type="cellIs" dxfId="218" priority="157" stopIfTrue="1" operator="equal">
      <formula>"þ"</formula>
    </cfRule>
  </conditionalFormatting>
  <conditionalFormatting sqref="G20">
    <cfRule type="cellIs" dxfId="217" priority="154" stopIfTrue="1" operator="equal">
      <formula>"þ"</formula>
    </cfRule>
  </conditionalFormatting>
  <conditionalFormatting sqref="G20">
    <cfRule type="cellIs" dxfId="216" priority="153" stopIfTrue="1" operator="equal">
      <formula>"þ"</formula>
    </cfRule>
  </conditionalFormatting>
  <conditionalFormatting sqref="L20">
    <cfRule type="cellIs" dxfId="215" priority="152" stopIfTrue="1" operator="equal">
      <formula>"þ"</formula>
    </cfRule>
  </conditionalFormatting>
  <conditionalFormatting sqref="L20">
    <cfRule type="cellIs" dxfId="214" priority="151" stopIfTrue="1" operator="equal">
      <formula>"þ"</formula>
    </cfRule>
  </conditionalFormatting>
  <conditionalFormatting sqref="F4">
    <cfRule type="cellIs" dxfId="213" priority="150" stopIfTrue="1" operator="equal">
      <formula>"þ"</formula>
    </cfRule>
  </conditionalFormatting>
  <conditionalFormatting sqref="F4">
    <cfRule type="cellIs" dxfId="212" priority="149" stopIfTrue="1" operator="equal">
      <formula>"þ"</formula>
    </cfRule>
  </conditionalFormatting>
  <conditionalFormatting sqref="G4">
    <cfRule type="cellIs" dxfId="211" priority="148" stopIfTrue="1" operator="equal">
      <formula>"þ"</formula>
    </cfRule>
  </conditionalFormatting>
  <conditionalFormatting sqref="G4">
    <cfRule type="cellIs" dxfId="210" priority="147" stopIfTrue="1" operator="equal">
      <formula>"þ"</formula>
    </cfRule>
  </conditionalFormatting>
  <conditionalFormatting sqref="E32">
    <cfRule type="cellIs" dxfId="209" priority="146" stopIfTrue="1" operator="equal">
      <formula>"þ"</formula>
    </cfRule>
  </conditionalFormatting>
  <conditionalFormatting sqref="E32">
    <cfRule type="cellIs" dxfId="208" priority="145" stopIfTrue="1" operator="equal">
      <formula>"þ"</formula>
    </cfRule>
  </conditionalFormatting>
  <conditionalFormatting sqref="L35">
    <cfRule type="cellIs" dxfId="207" priority="144" stopIfTrue="1" operator="equal">
      <formula>"þ"</formula>
    </cfRule>
  </conditionalFormatting>
  <conditionalFormatting sqref="F36">
    <cfRule type="cellIs" dxfId="206" priority="143" stopIfTrue="1" operator="equal">
      <formula>"þ"</formula>
    </cfRule>
  </conditionalFormatting>
  <conditionalFormatting sqref="F36">
    <cfRule type="cellIs" dxfId="205" priority="142" stopIfTrue="1" operator="equal">
      <formula>"þ"</formula>
    </cfRule>
  </conditionalFormatting>
  <conditionalFormatting sqref="L36">
    <cfRule type="cellIs" dxfId="204" priority="141" stopIfTrue="1" operator="equal">
      <formula>"þ"</formula>
    </cfRule>
  </conditionalFormatting>
  <conditionalFormatting sqref="F8">
    <cfRule type="cellIs" dxfId="203" priority="140" stopIfTrue="1" operator="equal">
      <formula>"þ"</formula>
    </cfRule>
  </conditionalFormatting>
  <conditionalFormatting sqref="F8">
    <cfRule type="cellIs" dxfId="202" priority="139" stopIfTrue="1" operator="equal">
      <formula>"þ"</formula>
    </cfRule>
  </conditionalFormatting>
  <conditionalFormatting sqref="L9">
    <cfRule type="cellIs" dxfId="201" priority="135" stopIfTrue="1" operator="equal">
      <formula>"þ"</formula>
    </cfRule>
  </conditionalFormatting>
  <conditionalFormatting sqref="L9">
    <cfRule type="cellIs" dxfId="200" priority="136" stopIfTrue="1" operator="equal">
      <formula>"þ"</formula>
    </cfRule>
  </conditionalFormatting>
  <conditionalFormatting sqref="F9">
    <cfRule type="cellIs" dxfId="199" priority="134" stopIfTrue="1" operator="equal">
      <formula>"þ"</formula>
    </cfRule>
  </conditionalFormatting>
  <conditionalFormatting sqref="F9">
    <cfRule type="cellIs" dxfId="198" priority="133" stopIfTrue="1" operator="equal">
      <formula>"þ"</formula>
    </cfRule>
  </conditionalFormatting>
  <conditionalFormatting sqref="G9">
    <cfRule type="cellIs" dxfId="197" priority="132" stopIfTrue="1" operator="equal">
      <formula>"þ"</formula>
    </cfRule>
  </conditionalFormatting>
  <conditionalFormatting sqref="G9">
    <cfRule type="cellIs" dxfId="196" priority="131" stopIfTrue="1" operator="equal">
      <formula>"þ"</formula>
    </cfRule>
  </conditionalFormatting>
  <conditionalFormatting sqref="G10">
    <cfRule type="cellIs" dxfId="195" priority="130" stopIfTrue="1" operator="equal">
      <formula>"þ"</formula>
    </cfRule>
  </conditionalFormatting>
  <conditionalFormatting sqref="G10">
    <cfRule type="cellIs" dxfId="194" priority="129" stopIfTrue="1" operator="equal">
      <formula>"þ"</formula>
    </cfRule>
  </conditionalFormatting>
  <conditionalFormatting sqref="G10">
    <cfRule type="cellIs" dxfId="193" priority="128" stopIfTrue="1" operator="equal">
      <formula>"þ"</formula>
    </cfRule>
  </conditionalFormatting>
  <conditionalFormatting sqref="F19">
    <cfRule type="cellIs" dxfId="192" priority="127" stopIfTrue="1" operator="equal">
      <formula>"þ"</formula>
    </cfRule>
  </conditionalFormatting>
  <conditionalFormatting sqref="F19">
    <cfRule type="cellIs" dxfId="191" priority="126" stopIfTrue="1" operator="equal">
      <formula>"þ"</formula>
    </cfRule>
  </conditionalFormatting>
  <conditionalFormatting sqref="E19">
    <cfRule type="cellIs" dxfId="190" priority="125" stopIfTrue="1" operator="equal">
      <formula>"þ"</formula>
    </cfRule>
  </conditionalFormatting>
  <conditionalFormatting sqref="E19">
    <cfRule type="cellIs" dxfId="189" priority="124" stopIfTrue="1" operator="equal">
      <formula>"þ"</formula>
    </cfRule>
  </conditionalFormatting>
  <conditionalFormatting sqref="L19">
    <cfRule type="cellIs" dxfId="188" priority="123" stopIfTrue="1" operator="equal">
      <formula>"þ"</formula>
    </cfRule>
  </conditionalFormatting>
  <conditionalFormatting sqref="L19">
    <cfRule type="cellIs" dxfId="187" priority="122" stopIfTrue="1" operator="equal">
      <formula>"þ"</formula>
    </cfRule>
  </conditionalFormatting>
  <conditionalFormatting sqref="F11">
    <cfRule type="cellIs" dxfId="186" priority="121" stopIfTrue="1" operator="equal">
      <formula>"þ"</formula>
    </cfRule>
  </conditionalFormatting>
  <conditionalFormatting sqref="F11">
    <cfRule type="cellIs" dxfId="185" priority="120" stopIfTrue="1" operator="equal">
      <formula>"þ"</formula>
    </cfRule>
  </conditionalFormatting>
  <conditionalFormatting sqref="L11">
    <cfRule type="cellIs" dxfId="184" priority="118" stopIfTrue="1" operator="equal">
      <formula>"þ"</formula>
    </cfRule>
  </conditionalFormatting>
  <conditionalFormatting sqref="L11">
    <cfRule type="cellIs" dxfId="183" priority="119" stopIfTrue="1" operator="equal">
      <formula>"þ"</formula>
    </cfRule>
  </conditionalFormatting>
  <conditionalFormatting sqref="L5">
    <cfRule type="cellIs" dxfId="182" priority="116" stopIfTrue="1" operator="equal">
      <formula>"þ"</formula>
    </cfRule>
  </conditionalFormatting>
  <conditionalFormatting sqref="L5">
    <cfRule type="cellIs" dxfId="181" priority="117" stopIfTrue="1" operator="equal">
      <formula>"þ"</formula>
    </cfRule>
  </conditionalFormatting>
  <conditionalFormatting sqref="F23">
    <cfRule type="cellIs" dxfId="180" priority="112" stopIfTrue="1" operator="equal">
      <formula>"þ"</formula>
    </cfRule>
  </conditionalFormatting>
  <conditionalFormatting sqref="F23">
    <cfRule type="cellIs" dxfId="179" priority="111" stopIfTrue="1" operator="equal">
      <formula>"þ"</formula>
    </cfRule>
  </conditionalFormatting>
  <conditionalFormatting sqref="G23">
    <cfRule type="cellIs" dxfId="178" priority="110" stopIfTrue="1" operator="equal">
      <formula>"þ"</formula>
    </cfRule>
  </conditionalFormatting>
  <conditionalFormatting sqref="G23">
    <cfRule type="cellIs" dxfId="177" priority="109" stopIfTrue="1" operator="equal">
      <formula>"þ"</formula>
    </cfRule>
  </conditionalFormatting>
  <conditionalFormatting sqref="L22:L23">
    <cfRule type="cellIs" dxfId="176" priority="108" stopIfTrue="1" operator="equal">
      <formula>"þ"</formula>
    </cfRule>
  </conditionalFormatting>
  <conditionalFormatting sqref="L22:L23">
    <cfRule type="cellIs" dxfId="175" priority="107" stopIfTrue="1" operator="equal">
      <formula>"þ"</formula>
    </cfRule>
  </conditionalFormatting>
  <conditionalFormatting sqref="M32:M39">
    <cfRule type="cellIs" dxfId="174" priority="106" stopIfTrue="1" operator="equal">
      <formula>"þ"</formula>
    </cfRule>
  </conditionalFormatting>
  <conditionalFormatting sqref="M32:M39">
    <cfRule type="cellIs" dxfId="173" priority="105" stopIfTrue="1" operator="equal">
      <formula>"þ"</formula>
    </cfRule>
  </conditionalFormatting>
  <conditionalFormatting sqref="L6">
    <cfRule type="cellIs" dxfId="172" priority="104" stopIfTrue="1" operator="equal">
      <formula>"þ"</formula>
    </cfRule>
  </conditionalFormatting>
  <conditionalFormatting sqref="L6">
    <cfRule type="cellIs" dxfId="171" priority="103" stopIfTrue="1" operator="equal">
      <formula>"þ"</formula>
    </cfRule>
  </conditionalFormatting>
  <conditionalFormatting sqref="L10">
    <cfRule type="cellIs" dxfId="170" priority="102" stopIfTrue="1" operator="equal">
      <formula>"þ"</formula>
    </cfRule>
  </conditionalFormatting>
  <conditionalFormatting sqref="L10">
    <cfRule type="cellIs" dxfId="169" priority="101" stopIfTrue="1" operator="equal">
      <formula>"þ"</formula>
    </cfRule>
  </conditionalFormatting>
  <conditionalFormatting sqref="L8">
    <cfRule type="cellIs" dxfId="168" priority="100" stopIfTrue="1" operator="equal">
      <formula>"þ"</formula>
    </cfRule>
  </conditionalFormatting>
  <conditionalFormatting sqref="L8">
    <cfRule type="cellIs" dxfId="167" priority="99" stopIfTrue="1" operator="equal">
      <formula>"þ"</formula>
    </cfRule>
  </conditionalFormatting>
  <conditionalFormatting sqref="F34">
    <cfRule type="cellIs" dxfId="166" priority="96" stopIfTrue="1" operator="equal">
      <formula>"þ"</formula>
    </cfRule>
  </conditionalFormatting>
  <conditionalFormatting sqref="F34">
    <cfRule type="cellIs" dxfId="165" priority="95" stopIfTrue="1" operator="equal">
      <formula>"þ"</formula>
    </cfRule>
  </conditionalFormatting>
  <conditionalFormatting sqref="F33">
    <cfRule type="cellIs" dxfId="164" priority="94" stopIfTrue="1" operator="equal">
      <formula>"þ"</formula>
    </cfRule>
  </conditionalFormatting>
  <conditionalFormatting sqref="F33">
    <cfRule type="cellIs" dxfId="163" priority="93" stopIfTrue="1" operator="equal">
      <formula>"þ"</formula>
    </cfRule>
  </conditionalFormatting>
  <conditionalFormatting sqref="E33">
    <cfRule type="cellIs" dxfId="162" priority="92" stopIfTrue="1" operator="equal">
      <formula>"þ"</formula>
    </cfRule>
  </conditionalFormatting>
  <conditionalFormatting sqref="E33">
    <cfRule type="cellIs" dxfId="161" priority="91" stopIfTrue="1" operator="equal">
      <formula>"þ"</formula>
    </cfRule>
  </conditionalFormatting>
  <conditionalFormatting sqref="G38">
    <cfRule type="cellIs" dxfId="160" priority="90" stopIfTrue="1" operator="equal">
      <formula>"þ"</formula>
    </cfRule>
  </conditionalFormatting>
  <conditionalFormatting sqref="G38">
    <cfRule type="cellIs" dxfId="159" priority="89" stopIfTrue="1" operator="equal">
      <formula>"þ"</formula>
    </cfRule>
  </conditionalFormatting>
  <conditionalFormatting sqref="G36">
    <cfRule type="cellIs" dxfId="158" priority="88" stopIfTrue="1" operator="equal">
      <formula>"þ"</formula>
    </cfRule>
  </conditionalFormatting>
  <conditionalFormatting sqref="G36">
    <cfRule type="cellIs" dxfId="157" priority="87" stopIfTrue="1" operator="equal">
      <formula>"þ"</formula>
    </cfRule>
  </conditionalFormatting>
  <conditionalFormatting sqref="H36">
    <cfRule type="cellIs" dxfId="156" priority="85" stopIfTrue="1" operator="equal">
      <formula>"þ"</formula>
    </cfRule>
  </conditionalFormatting>
  <conditionalFormatting sqref="K36">
    <cfRule type="cellIs" dxfId="155" priority="86" operator="lessThan">
      <formula>$P$1</formula>
    </cfRule>
  </conditionalFormatting>
  <conditionalFormatting sqref="H36">
    <cfRule type="cellIs" dxfId="154" priority="84" stopIfTrue="1" operator="equal">
      <formula>"þ"</formula>
    </cfRule>
  </conditionalFormatting>
  <conditionalFormatting sqref="G36">
    <cfRule type="cellIs" dxfId="153" priority="83" stopIfTrue="1" operator="equal">
      <formula>"þ"</formula>
    </cfRule>
  </conditionalFormatting>
  <conditionalFormatting sqref="G36">
    <cfRule type="cellIs" dxfId="152" priority="82" stopIfTrue="1" operator="equal">
      <formula>"þ"</formula>
    </cfRule>
  </conditionalFormatting>
  <conditionalFormatting sqref="E36">
    <cfRule type="cellIs" dxfId="151" priority="81" stopIfTrue="1" operator="equal">
      <formula>"þ"</formula>
    </cfRule>
  </conditionalFormatting>
  <conditionalFormatting sqref="E36">
    <cfRule type="cellIs" dxfId="150" priority="80" stopIfTrue="1" operator="equal">
      <formula>"þ"</formula>
    </cfRule>
  </conditionalFormatting>
  <conditionalFormatting sqref="F36">
    <cfRule type="cellIs" dxfId="149" priority="79" stopIfTrue="1" operator="equal">
      <formula>"þ"</formula>
    </cfRule>
  </conditionalFormatting>
  <conditionalFormatting sqref="F36">
    <cfRule type="cellIs" dxfId="148" priority="78" stopIfTrue="1" operator="equal">
      <formula>"þ"</formula>
    </cfRule>
  </conditionalFormatting>
  <conditionalFormatting sqref="F36">
    <cfRule type="cellIs" dxfId="147" priority="77" stopIfTrue="1" operator="equal">
      <formula>"þ"</formula>
    </cfRule>
  </conditionalFormatting>
  <conditionalFormatting sqref="F36">
    <cfRule type="cellIs" dxfId="146" priority="76" stopIfTrue="1" operator="equal">
      <formula>"þ"</formula>
    </cfRule>
  </conditionalFormatting>
  <conditionalFormatting sqref="H37">
    <cfRule type="cellIs" dxfId="145" priority="74" stopIfTrue="1" operator="equal">
      <formula>"þ"</formula>
    </cfRule>
  </conditionalFormatting>
  <conditionalFormatting sqref="K37">
    <cfRule type="cellIs" dxfId="144" priority="75" operator="lessThan">
      <formula>$P$1</formula>
    </cfRule>
  </conditionalFormatting>
  <conditionalFormatting sqref="H37">
    <cfRule type="cellIs" dxfId="143" priority="73" stopIfTrue="1" operator="equal">
      <formula>"þ"</formula>
    </cfRule>
  </conditionalFormatting>
  <conditionalFormatting sqref="E37">
    <cfRule type="cellIs" dxfId="142" priority="72" stopIfTrue="1" operator="equal">
      <formula>"þ"</formula>
    </cfRule>
  </conditionalFormatting>
  <conditionalFormatting sqref="E37">
    <cfRule type="cellIs" dxfId="141" priority="71" stopIfTrue="1" operator="equal">
      <formula>"þ"</formula>
    </cfRule>
  </conditionalFormatting>
  <conditionalFormatting sqref="H38">
    <cfRule type="cellIs" dxfId="140" priority="69" stopIfTrue="1" operator="equal">
      <formula>"þ"</formula>
    </cfRule>
  </conditionalFormatting>
  <conditionalFormatting sqref="K38">
    <cfRule type="cellIs" dxfId="139" priority="70" operator="lessThan">
      <formula>$P$1</formula>
    </cfRule>
  </conditionalFormatting>
  <conditionalFormatting sqref="H38">
    <cfRule type="cellIs" dxfId="138" priority="68" stopIfTrue="1" operator="equal">
      <formula>"þ"</formula>
    </cfRule>
  </conditionalFormatting>
  <conditionalFormatting sqref="G38">
    <cfRule type="cellIs" dxfId="137" priority="67" stopIfTrue="1" operator="equal">
      <formula>"þ"</formula>
    </cfRule>
  </conditionalFormatting>
  <conditionalFormatting sqref="G38">
    <cfRule type="cellIs" dxfId="136" priority="66" stopIfTrue="1" operator="equal">
      <formula>"þ"</formula>
    </cfRule>
  </conditionalFormatting>
  <conditionalFormatting sqref="E38">
    <cfRule type="cellIs" dxfId="135" priority="65" stopIfTrue="1" operator="equal">
      <formula>"þ"</formula>
    </cfRule>
  </conditionalFormatting>
  <conditionalFormatting sqref="E38">
    <cfRule type="cellIs" dxfId="134" priority="64" stopIfTrue="1" operator="equal">
      <formula>"þ"</formula>
    </cfRule>
  </conditionalFormatting>
  <conditionalFormatting sqref="F38">
    <cfRule type="cellIs" dxfId="133" priority="63" stopIfTrue="1" operator="equal">
      <formula>"þ"</formula>
    </cfRule>
  </conditionalFormatting>
  <conditionalFormatting sqref="F38">
    <cfRule type="cellIs" dxfId="132" priority="62" stopIfTrue="1" operator="equal">
      <formula>"þ"</formula>
    </cfRule>
  </conditionalFormatting>
  <conditionalFormatting sqref="F38">
    <cfRule type="cellIs" dxfId="131" priority="61" stopIfTrue="1" operator="equal">
      <formula>"þ"</formula>
    </cfRule>
  </conditionalFormatting>
  <conditionalFormatting sqref="F38">
    <cfRule type="cellIs" dxfId="130" priority="60" stopIfTrue="1" operator="equal">
      <formula>"þ"</formula>
    </cfRule>
  </conditionalFormatting>
  <conditionalFormatting sqref="F38">
    <cfRule type="cellIs" dxfId="129" priority="59" stopIfTrue="1" operator="equal">
      <formula>"þ"</formula>
    </cfRule>
  </conditionalFormatting>
  <conditionalFormatting sqref="F38">
    <cfRule type="cellIs" dxfId="128" priority="58" stopIfTrue="1" operator="equal">
      <formula>"þ"</formula>
    </cfRule>
  </conditionalFormatting>
  <conditionalFormatting sqref="L38">
    <cfRule type="cellIs" dxfId="127" priority="57" stopIfTrue="1" operator="equal">
      <formula>"þ"</formula>
    </cfRule>
  </conditionalFormatting>
  <conditionalFormatting sqref="K39">
    <cfRule type="cellIs" dxfId="126" priority="56" operator="lessThan">
      <formula>$P$1</formula>
    </cfRule>
  </conditionalFormatting>
  <conditionalFormatting sqref="E39">
    <cfRule type="cellIs" dxfId="125" priority="53" stopIfTrue="1" operator="equal">
      <formula>"þ"</formula>
    </cfRule>
  </conditionalFormatting>
  <conditionalFormatting sqref="E39">
    <cfRule type="cellIs" dxfId="124" priority="52" stopIfTrue="1" operator="equal">
      <formula>"þ"</formula>
    </cfRule>
  </conditionalFormatting>
  <conditionalFormatting sqref="F39">
    <cfRule type="cellIs" dxfId="123" priority="51" stopIfTrue="1" operator="equal">
      <formula>"þ"</formula>
    </cfRule>
  </conditionalFormatting>
  <conditionalFormatting sqref="F39">
    <cfRule type="cellIs" dxfId="122" priority="50" stopIfTrue="1" operator="equal">
      <formula>"þ"</formula>
    </cfRule>
  </conditionalFormatting>
  <conditionalFormatting sqref="F39">
    <cfRule type="cellIs" dxfId="121" priority="49" stopIfTrue="1" operator="equal">
      <formula>"þ"</formula>
    </cfRule>
  </conditionalFormatting>
  <conditionalFormatting sqref="F39">
    <cfRule type="cellIs" dxfId="120" priority="48" stopIfTrue="1" operator="equal">
      <formula>"þ"</formula>
    </cfRule>
  </conditionalFormatting>
  <conditionalFormatting sqref="F39">
    <cfRule type="cellIs" dxfId="119" priority="47" stopIfTrue="1" operator="equal">
      <formula>"þ"</formula>
    </cfRule>
  </conditionalFormatting>
  <conditionalFormatting sqref="F39">
    <cfRule type="cellIs" dxfId="118" priority="46" stopIfTrue="1" operator="equal">
      <formula>"þ"</formula>
    </cfRule>
  </conditionalFormatting>
  <conditionalFormatting sqref="L39">
    <cfRule type="cellIs" dxfId="117" priority="45" stopIfTrue="1" operator="equal">
      <formula>"þ"</formula>
    </cfRule>
  </conditionalFormatting>
  <conditionalFormatting sqref="F39">
    <cfRule type="cellIs" dxfId="116" priority="44" stopIfTrue="1" operator="equal">
      <formula>"þ"</formula>
    </cfRule>
  </conditionalFormatting>
  <conditionalFormatting sqref="F39">
    <cfRule type="cellIs" dxfId="115" priority="43" stopIfTrue="1" operator="equal">
      <formula>"þ"</formula>
    </cfRule>
  </conditionalFormatting>
  <conditionalFormatting sqref="E39">
    <cfRule type="cellIs" dxfId="114" priority="42" stopIfTrue="1" operator="equal">
      <formula>"þ"</formula>
    </cfRule>
  </conditionalFormatting>
  <conditionalFormatting sqref="E39">
    <cfRule type="cellIs" dxfId="113" priority="41" stopIfTrue="1" operator="equal">
      <formula>"þ"</formula>
    </cfRule>
  </conditionalFormatting>
  <conditionalFormatting sqref="E39">
    <cfRule type="cellIs" dxfId="112" priority="40" stopIfTrue="1" operator="equal">
      <formula>"þ"</formula>
    </cfRule>
  </conditionalFormatting>
  <conditionalFormatting sqref="E39">
    <cfRule type="cellIs" dxfId="111" priority="39" stopIfTrue="1" operator="equal">
      <formula>"þ"</formula>
    </cfRule>
  </conditionalFormatting>
  <conditionalFormatting sqref="E39">
    <cfRule type="cellIs" dxfId="110" priority="38" stopIfTrue="1" operator="equal">
      <formula>"þ"</formula>
    </cfRule>
  </conditionalFormatting>
  <conditionalFormatting sqref="E39">
    <cfRule type="cellIs" dxfId="109" priority="37" stopIfTrue="1" operator="equal">
      <formula>"þ"</formula>
    </cfRule>
  </conditionalFormatting>
  <conditionalFormatting sqref="L36">
    <cfRule type="cellIs" dxfId="108" priority="36" stopIfTrue="1" operator="equal">
      <formula>"þ"</formula>
    </cfRule>
  </conditionalFormatting>
  <conditionalFormatting sqref="F37">
    <cfRule type="cellIs" dxfId="107" priority="35" stopIfTrue="1" operator="equal">
      <formula>"þ"</formula>
    </cfRule>
  </conditionalFormatting>
  <conditionalFormatting sqref="F37">
    <cfRule type="cellIs" dxfId="106" priority="34" stopIfTrue="1" operator="equal">
      <formula>"þ"</formula>
    </cfRule>
  </conditionalFormatting>
  <conditionalFormatting sqref="L37">
    <cfRule type="cellIs" dxfId="105" priority="33" stopIfTrue="1" operator="equal">
      <formula>"þ"</formula>
    </cfRule>
  </conditionalFormatting>
  <conditionalFormatting sqref="G39">
    <cfRule type="cellIs" dxfId="104" priority="32" stopIfTrue="1" operator="equal">
      <formula>"þ"</formula>
    </cfRule>
  </conditionalFormatting>
  <conditionalFormatting sqref="G39">
    <cfRule type="cellIs" dxfId="103" priority="31" stopIfTrue="1" operator="equal">
      <formula>"þ"</formula>
    </cfRule>
  </conditionalFormatting>
  <conditionalFormatting sqref="G37">
    <cfRule type="cellIs" dxfId="102" priority="30" stopIfTrue="1" operator="equal">
      <formula>"þ"</formula>
    </cfRule>
  </conditionalFormatting>
  <conditionalFormatting sqref="G37">
    <cfRule type="cellIs" dxfId="101" priority="29" stopIfTrue="1" operator="equal">
      <formula>"þ"</formula>
    </cfRule>
  </conditionalFormatting>
  <conditionalFormatting sqref="F35">
    <cfRule type="cellIs" dxfId="100" priority="28" stopIfTrue="1" operator="equal">
      <formula>"þ"</formula>
    </cfRule>
  </conditionalFormatting>
  <conditionalFormatting sqref="F35">
    <cfRule type="cellIs" dxfId="99" priority="27" stopIfTrue="1" operator="equal">
      <formula>"þ"</formula>
    </cfRule>
  </conditionalFormatting>
  <conditionalFormatting sqref="M40">
    <cfRule type="cellIs" dxfId="98" priority="26" stopIfTrue="1" operator="equal">
      <formula>"þ"</formula>
    </cfRule>
  </conditionalFormatting>
  <conditionalFormatting sqref="M40">
    <cfRule type="cellIs" dxfId="97" priority="25" stopIfTrue="1" operator="equal">
      <formula>"þ"</formula>
    </cfRule>
  </conditionalFormatting>
  <conditionalFormatting sqref="H40">
    <cfRule type="cellIs" dxfId="96" priority="23" stopIfTrue="1" operator="equal">
      <formula>"þ"</formula>
    </cfRule>
  </conditionalFormatting>
  <conditionalFormatting sqref="K40">
    <cfRule type="cellIs" dxfId="95" priority="24" operator="lessThan">
      <formula>$P$1</formula>
    </cfRule>
  </conditionalFormatting>
  <conditionalFormatting sqref="H40">
    <cfRule type="cellIs" dxfId="94" priority="22" stopIfTrue="1" operator="equal">
      <formula>"þ"</formula>
    </cfRule>
  </conditionalFormatting>
  <conditionalFormatting sqref="E40">
    <cfRule type="cellIs" dxfId="93" priority="21" stopIfTrue="1" operator="equal">
      <formula>"þ"</formula>
    </cfRule>
  </conditionalFormatting>
  <conditionalFormatting sqref="E40">
    <cfRule type="cellIs" dxfId="92" priority="20" stopIfTrue="1" operator="equal">
      <formula>"þ"</formula>
    </cfRule>
  </conditionalFormatting>
  <conditionalFormatting sqref="F40">
    <cfRule type="cellIs" dxfId="91" priority="19" stopIfTrue="1" operator="equal">
      <formula>"þ"</formula>
    </cfRule>
  </conditionalFormatting>
  <conditionalFormatting sqref="F40">
    <cfRule type="cellIs" dxfId="90" priority="18" stopIfTrue="1" operator="equal">
      <formula>"þ"</formula>
    </cfRule>
  </conditionalFormatting>
  <conditionalFormatting sqref="F40">
    <cfRule type="cellIs" dxfId="89" priority="17" stopIfTrue="1" operator="equal">
      <formula>"þ"</formula>
    </cfRule>
  </conditionalFormatting>
  <conditionalFormatting sqref="F40">
    <cfRule type="cellIs" dxfId="88" priority="16" stopIfTrue="1" operator="equal">
      <formula>"þ"</formula>
    </cfRule>
  </conditionalFormatting>
  <conditionalFormatting sqref="F40">
    <cfRule type="cellIs" dxfId="87" priority="15" stopIfTrue="1" operator="equal">
      <formula>"þ"</formula>
    </cfRule>
  </conditionalFormatting>
  <conditionalFormatting sqref="F40">
    <cfRule type="cellIs" dxfId="86" priority="14" stopIfTrue="1" operator="equal">
      <formula>"þ"</formula>
    </cfRule>
  </conditionalFormatting>
  <conditionalFormatting sqref="L40">
    <cfRule type="cellIs" dxfId="85" priority="13" stopIfTrue="1" operator="equal">
      <formula>"þ"</formula>
    </cfRule>
  </conditionalFormatting>
  <conditionalFormatting sqref="F40">
    <cfRule type="cellIs" dxfId="84" priority="12" stopIfTrue="1" operator="equal">
      <formula>"þ"</formula>
    </cfRule>
  </conditionalFormatting>
  <conditionalFormatting sqref="F40">
    <cfRule type="cellIs" dxfId="83" priority="11" stopIfTrue="1" operator="equal">
      <formula>"þ"</formula>
    </cfRule>
  </conditionalFormatting>
  <conditionalFormatting sqref="E40">
    <cfRule type="cellIs" dxfId="82" priority="10" stopIfTrue="1" operator="equal">
      <formula>"þ"</formula>
    </cfRule>
  </conditionalFormatting>
  <conditionalFormatting sqref="E40">
    <cfRule type="cellIs" dxfId="81" priority="9" stopIfTrue="1" operator="equal">
      <formula>"þ"</formula>
    </cfRule>
  </conditionalFormatting>
  <conditionalFormatting sqref="E40">
    <cfRule type="cellIs" dxfId="80" priority="8" stopIfTrue="1" operator="equal">
      <formula>"þ"</formula>
    </cfRule>
  </conditionalFormatting>
  <conditionalFormatting sqref="E40">
    <cfRule type="cellIs" dxfId="79" priority="7" stopIfTrue="1" operator="equal">
      <formula>"þ"</formula>
    </cfRule>
  </conditionalFormatting>
  <conditionalFormatting sqref="E40">
    <cfRule type="cellIs" dxfId="78" priority="6" stopIfTrue="1" operator="equal">
      <formula>"þ"</formula>
    </cfRule>
  </conditionalFormatting>
  <conditionalFormatting sqref="E40">
    <cfRule type="cellIs" dxfId="77" priority="5" stopIfTrue="1" operator="equal">
      <formula>"þ"</formula>
    </cfRule>
  </conditionalFormatting>
  <conditionalFormatting sqref="G40">
    <cfRule type="cellIs" dxfId="76" priority="4" stopIfTrue="1" operator="equal">
      <formula>"þ"</formula>
    </cfRule>
  </conditionalFormatting>
  <conditionalFormatting sqref="G40">
    <cfRule type="cellIs" dxfId="75" priority="3" stopIfTrue="1" operator="equal">
      <formula>"þ"</formula>
    </cfRule>
  </conditionalFormatting>
  <conditionalFormatting sqref="H39">
    <cfRule type="cellIs" dxfId="74" priority="2" stopIfTrue="1" operator="equal">
      <formula>"þ"</formula>
    </cfRule>
  </conditionalFormatting>
  <conditionalFormatting sqref="H39">
    <cfRule type="cellIs" dxfId="73" priority="1" stopIfTrue="1" operator="equal">
      <formula>"þ"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4.3984375" style="48" bestFit="1" customWidth="1"/>
    <col min="2" max="2" width="16.3984375" style="48" bestFit="1" customWidth="1"/>
    <col min="3" max="3" width="7.7968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5.796875" style="43" bestFit="1" customWidth="1"/>
    <col min="16" max="16384" width="8.796875" style="43"/>
  </cols>
  <sheetData>
    <row r="1" spans="1:15" ht="31.8" thickBot="1" x14ac:dyDescent="0.35">
      <c r="A1" s="133" t="s">
        <v>0</v>
      </c>
      <c r="B1" s="129" t="s">
        <v>35</v>
      </c>
      <c r="C1" s="129" t="s">
        <v>36</v>
      </c>
      <c r="D1" s="130" t="s">
        <v>92</v>
      </c>
      <c r="E1" s="132" t="s">
        <v>37</v>
      </c>
      <c r="F1" s="131" t="s">
        <v>91</v>
      </c>
      <c r="G1" s="130" t="s">
        <v>90</v>
      </c>
      <c r="H1" s="129" t="s">
        <v>38</v>
      </c>
      <c r="I1" s="129" t="s">
        <v>39</v>
      </c>
      <c r="J1" s="126" t="s">
        <v>89</v>
      </c>
      <c r="K1" s="128" t="s">
        <v>3</v>
      </c>
      <c r="L1" s="126" t="s">
        <v>26</v>
      </c>
      <c r="M1" s="127" t="s">
        <v>86</v>
      </c>
      <c r="N1" s="126" t="s">
        <v>85</v>
      </c>
      <c r="O1" s="215" t="s">
        <v>88</v>
      </c>
    </row>
    <row r="2" spans="1:15" x14ac:dyDescent="0.3">
      <c r="A2" s="124" t="s">
        <v>142</v>
      </c>
      <c r="B2" s="68" t="s">
        <v>173</v>
      </c>
      <c r="C2" s="44" t="s">
        <v>174</v>
      </c>
      <c r="D2" s="125" t="s">
        <v>82</v>
      </c>
      <c r="E2" s="124">
        <v>4</v>
      </c>
      <c r="F2" s="123">
        <v>0</v>
      </c>
      <c r="G2" s="122">
        <v>4</v>
      </c>
      <c r="H2" s="44">
        <v>0</v>
      </c>
      <c r="I2" s="44">
        <v>0</v>
      </c>
      <c r="J2" s="44">
        <f t="shared" ref="J2:J18" si="0">IF(D2="þ",SUM(E2,G2:I2),SUM(E2,F2,H2,I2))</f>
        <v>4</v>
      </c>
      <c r="K2" s="45">
        <f t="shared" ref="K2:K18" ca="1" si="1">RANDBETWEEN(1,20)</f>
        <v>2</v>
      </c>
      <c r="L2" s="44">
        <f t="shared" ref="L2:L4" ca="1" si="2">SUM(J2:K2)</f>
        <v>6</v>
      </c>
      <c r="M2" s="63">
        <v>20</v>
      </c>
      <c r="N2" s="66" t="str">
        <f t="shared" ref="N2:N4" ca="1" si="3">IF(K2&gt;(M2-1),"þ","ý")</f>
        <v>ý</v>
      </c>
      <c r="O2" s="214"/>
    </row>
    <row r="3" spans="1:15" x14ac:dyDescent="0.3">
      <c r="A3" s="124" t="s">
        <v>142</v>
      </c>
      <c r="B3" s="68" t="s">
        <v>161</v>
      </c>
      <c r="C3" s="44"/>
      <c r="D3" s="125" t="s">
        <v>87</v>
      </c>
      <c r="E3" s="124">
        <v>4</v>
      </c>
      <c r="F3" s="123">
        <v>0</v>
      </c>
      <c r="G3" s="122">
        <v>4</v>
      </c>
      <c r="H3" s="44">
        <v>0</v>
      </c>
      <c r="I3" s="44">
        <v>0</v>
      </c>
      <c r="J3" s="44">
        <f t="shared" ref="J3" si="4">IF(D3="þ",SUM(E3,G3:I3),SUM(E3,F3,H3,I3))</f>
        <v>8</v>
      </c>
      <c r="K3" s="45">
        <f t="shared" ca="1" si="1"/>
        <v>1</v>
      </c>
      <c r="L3" s="44">
        <f t="shared" ref="L3" ca="1" si="5">SUM(J3:K3)</f>
        <v>9</v>
      </c>
      <c r="M3" s="63">
        <v>20</v>
      </c>
      <c r="N3" s="66" t="str">
        <f t="shared" ref="N3" ca="1" si="6">IF(K3&gt;(M3-1),"þ","ý")</f>
        <v>ý</v>
      </c>
      <c r="O3" s="214"/>
    </row>
    <row r="4" spans="1:15" x14ac:dyDescent="0.3">
      <c r="A4" s="124" t="s">
        <v>142</v>
      </c>
      <c r="B4" s="68" t="s">
        <v>171</v>
      </c>
      <c r="C4" s="44"/>
      <c r="D4" s="125" t="s">
        <v>82</v>
      </c>
      <c r="E4" s="124">
        <v>4</v>
      </c>
      <c r="F4" s="123">
        <v>0</v>
      </c>
      <c r="G4" s="122">
        <v>4</v>
      </c>
      <c r="H4" s="44">
        <v>0</v>
      </c>
      <c r="I4" s="44">
        <v>0</v>
      </c>
      <c r="J4" s="44">
        <f t="shared" si="0"/>
        <v>4</v>
      </c>
      <c r="K4" s="45">
        <f t="shared" ca="1" si="1"/>
        <v>3</v>
      </c>
      <c r="L4" s="44">
        <f t="shared" ca="1" si="2"/>
        <v>7</v>
      </c>
      <c r="M4" s="63">
        <v>20</v>
      </c>
      <c r="N4" s="66" t="str">
        <f t="shared" ca="1" si="3"/>
        <v>ý</v>
      </c>
      <c r="O4" s="68"/>
    </row>
    <row r="5" spans="1:15" x14ac:dyDescent="0.3">
      <c r="A5" s="120" t="s">
        <v>142</v>
      </c>
      <c r="B5" s="46" t="s">
        <v>155</v>
      </c>
      <c r="C5" s="46" t="s">
        <v>155</v>
      </c>
      <c r="D5" s="121" t="s">
        <v>82</v>
      </c>
      <c r="E5" s="120">
        <v>4</v>
      </c>
      <c r="F5" s="119">
        <v>0</v>
      </c>
      <c r="G5" s="118">
        <v>4</v>
      </c>
      <c r="H5" s="46">
        <v>0</v>
      </c>
      <c r="I5" s="46">
        <v>0</v>
      </c>
      <c r="J5" s="46">
        <f t="shared" si="0"/>
        <v>4</v>
      </c>
      <c r="K5" s="47">
        <f t="shared" ca="1" si="1"/>
        <v>12</v>
      </c>
      <c r="L5" s="46">
        <f t="shared" ref="L5" ca="1" si="7">SUM(J5:K5)</f>
        <v>16</v>
      </c>
      <c r="M5" s="64">
        <v>20</v>
      </c>
      <c r="N5" s="65" t="str">
        <f t="shared" ref="N5" ca="1" si="8">IF(K5&gt;(M5-1),"þ","ý")</f>
        <v>ý</v>
      </c>
      <c r="O5" s="117"/>
    </row>
    <row r="6" spans="1:15" x14ac:dyDescent="0.3">
      <c r="A6" s="124" t="s">
        <v>140</v>
      </c>
      <c r="B6" s="68" t="s">
        <v>159</v>
      </c>
      <c r="C6" s="44" t="s">
        <v>160</v>
      </c>
      <c r="D6" s="125" t="s">
        <v>87</v>
      </c>
      <c r="E6" s="124">
        <v>3</v>
      </c>
      <c r="F6" s="123">
        <v>0</v>
      </c>
      <c r="G6" s="122">
        <v>3</v>
      </c>
      <c r="H6" s="44">
        <v>1</v>
      </c>
      <c r="I6" s="230">
        <v>1</v>
      </c>
      <c r="J6" s="44">
        <f t="shared" si="0"/>
        <v>8</v>
      </c>
      <c r="K6" s="45">
        <f t="shared" ca="1" si="1"/>
        <v>1</v>
      </c>
      <c r="L6" s="44">
        <f t="shared" ref="L6:L18" ca="1" si="9">SUM(J6:K6)</f>
        <v>9</v>
      </c>
      <c r="M6" s="63">
        <v>20</v>
      </c>
      <c r="N6" s="66" t="str">
        <f t="shared" ref="N6:N18" ca="1" si="10">IF(K6&gt;(M6-1),"þ","ý")</f>
        <v>ý</v>
      </c>
      <c r="O6" s="68"/>
    </row>
    <row r="7" spans="1:15" x14ac:dyDescent="0.3">
      <c r="A7" s="124" t="s">
        <v>140</v>
      </c>
      <c r="B7" s="68" t="s">
        <v>132</v>
      </c>
      <c r="C7" s="44" t="s">
        <v>153</v>
      </c>
      <c r="D7" s="123" t="s">
        <v>153</v>
      </c>
      <c r="E7" s="124" t="s">
        <v>153</v>
      </c>
      <c r="F7" s="123" t="s">
        <v>153</v>
      </c>
      <c r="G7" s="122" t="s">
        <v>153</v>
      </c>
      <c r="H7" s="44" t="s">
        <v>153</v>
      </c>
      <c r="I7" s="44" t="s">
        <v>153</v>
      </c>
      <c r="J7" s="44" t="s">
        <v>153</v>
      </c>
      <c r="K7" s="45" t="s">
        <v>153</v>
      </c>
      <c r="L7" s="44" t="s">
        <v>153</v>
      </c>
      <c r="M7" s="63" t="s">
        <v>153</v>
      </c>
      <c r="N7" s="44" t="s">
        <v>153</v>
      </c>
      <c r="O7" s="68"/>
    </row>
    <row r="8" spans="1:15" x14ac:dyDescent="0.3">
      <c r="A8" s="124" t="s">
        <v>143</v>
      </c>
      <c r="B8" s="68" t="s">
        <v>158</v>
      </c>
      <c r="C8" s="44" t="s">
        <v>157</v>
      </c>
      <c r="D8" s="125" t="s">
        <v>87</v>
      </c>
      <c r="E8" s="124">
        <v>2</v>
      </c>
      <c r="F8" s="123">
        <v>0</v>
      </c>
      <c r="G8" s="122">
        <v>3</v>
      </c>
      <c r="H8" s="44">
        <v>1</v>
      </c>
      <c r="I8" s="44">
        <v>0</v>
      </c>
      <c r="J8" s="44">
        <v>0</v>
      </c>
      <c r="K8" s="45">
        <v>17</v>
      </c>
      <c r="L8" s="44">
        <v>17</v>
      </c>
      <c r="M8" s="63">
        <v>20</v>
      </c>
      <c r="N8" s="66" t="s">
        <v>156</v>
      </c>
      <c r="O8" s="68"/>
    </row>
    <row r="9" spans="1:15" x14ac:dyDescent="0.3">
      <c r="A9" s="124" t="s">
        <v>143</v>
      </c>
      <c r="B9" s="68" t="s">
        <v>148</v>
      </c>
      <c r="C9" s="44" t="s">
        <v>162</v>
      </c>
      <c r="D9" s="125" t="s">
        <v>82</v>
      </c>
      <c r="E9" s="124">
        <v>2</v>
      </c>
      <c r="F9" s="123">
        <v>0</v>
      </c>
      <c r="G9" s="122">
        <v>3</v>
      </c>
      <c r="H9" s="44">
        <v>0</v>
      </c>
      <c r="I9" s="44">
        <v>0</v>
      </c>
      <c r="J9" s="44">
        <f t="shared" si="0"/>
        <v>2</v>
      </c>
      <c r="K9" s="45">
        <f t="shared" ca="1" si="1"/>
        <v>1</v>
      </c>
      <c r="L9" s="44">
        <f t="shared" ref="L9:L16" ca="1" si="11">SUM(J9:K9)</f>
        <v>3</v>
      </c>
      <c r="M9" s="63">
        <v>20</v>
      </c>
      <c r="N9" s="66" t="str">
        <f t="shared" ref="N9:N16" ca="1" si="12">IF(K9&gt;(M9-1),"þ","ý")</f>
        <v>ý</v>
      </c>
      <c r="O9" s="68"/>
    </row>
    <row r="10" spans="1:15" x14ac:dyDescent="0.3">
      <c r="A10" s="124" t="s">
        <v>144</v>
      </c>
      <c r="B10" s="68" t="s">
        <v>158</v>
      </c>
      <c r="C10" s="44" t="s">
        <v>157</v>
      </c>
      <c r="D10" s="125" t="s">
        <v>87</v>
      </c>
      <c r="E10" s="124">
        <v>3</v>
      </c>
      <c r="F10" s="123">
        <v>0</v>
      </c>
      <c r="G10" s="122">
        <v>3</v>
      </c>
      <c r="H10" s="44">
        <v>1</v>
      </c>
      <c r="I10" s="44">
        <v>0</v>
      </c>
      <c r="J10" s="44">
        <f t="shared" ref="J10" si="13">IF(D10="þ",SUM(E10,G10:I10),SUM(E10,F10,H10,I10))</f>
        <v>7</v>
      </c>
      <c r="K10" s="45">
        <f t="shared" ca="1" si="1"/>
        <v>16</v>
      </c>
      <c r="L10" s="44">
        <f t="shared" ref="L10" ca="1" si="14">SUM(J10:K10)</f>
        <v>23</v>
      </c>
      <c r="M10" s="63">
        <v>20</v>
      </c>
      <c r="N10" s="66" t="str">
        <f t="shared" ref="N10" ca="1" si="15">IF(K10&gt;(M10-1),"þ","ý")</f>
        <v>ý</v>
      </c>
      <c r="O10" s="68"/>
    </row>
    <row r="11" spans="1:15" x14ac:dyDescent="0.3">
      <c r="A11" s="124" t="s">
        <v>144</v>
      </c>
      <c r="B11" s="68" t="s">
        <v>149</v>
      </c>
      <c r="C11" s="44" t="s">
        <v>170</v>
      </c>
      <c r="D11" s="125" t="s">
        <v>87</v>
      </c>
      <c r="E11" s="124">
        <v>3</v>
      </c>
      <c r="F11" s="123">
        <v>0</v>
      </c>
      <c r="G11" s="122">
        <v>3</v>
      </c>
      <c r="H11" s="44">
        <v>0</v>
      </c>
      <c r="I11" s="44">
        <v>0</v>
      </c>
      <c r="J11" s="44">
        <f t="shared" si="0"/>
        <v>6</v>
      </c>
      <c r="K11" s="45">
        <f t="shared" ca="1" si="1"/>
        <v>15</v>
      </c>
      <c r="L11" s="44">
        <f t="shared" ca="1" si="11"/>
        <v>21</v>
      </c>
      <c r="M11" s="63">
        <v>20</v>
      </c>
      <c r="N11" s="66" t="str">
        <f t="shared" ca="1" si="12"/>
        <v>ý</v>
      </c>
      <c r="O11" s="68"/>
    </row>
    <row r="12" spans="1:15" x14ac:dyDescent="0.3">
      <c r="A12" s="124" t="s">
        <v>145</v>
      </c>
      <c r="B12" s="68" t="s">
        <v>168</v>
      </c>
      <c r="C12" s="44"/>
      <c r="D12" s="125" t="s">
        <v>87</v>
      </c>
      <c r="E12" s="124">
        <v>3</v>
      </c>
      <c r="F12" s="123">
        <v>0</v>
      </c>
      <c r="G12" s="122">
        <v>3</v>
      </c>
      <c r="H12" s="44">
        <v>1</v>
      </c>
      <c r="I12" s="44">
        <v>0</v>
      </c>
      <c r="J12" s="44">
        <f t="shared" ref="J12" si="16">IF(D12="þ",SUM(E12,G12:I12),SUM(E12,F12,H12,I12))</f>
        <v>7</v>
      </c>
      <c r="K12" s="45">
        <f t="shared" ca="1" si="1"/>
        <v>14</v>
      </c>
      <c r="L12" s="44">
        <f t="shared" ref="L12" ca="1" si="17">SUM(J12:K12)</f>
        <v>21</v>
      </c>
      <c r="M12" s="63">
        <v>20</v>
      </c>
      <c r="N12" s="66" t="str">
        <f t="shared" ref="N12" ca="1" si="18">IF(K12&gt;(M12-1),"þ","ý")</f>
        <v>ý</v>
      </c>
      <c r="O12" s="68"/>
    </row>
    <row r="13" spans="1:15" x14ac:dyDescent="0.3">
      <c r="A13" s="124" t="s">
        <v>145</v>
      </c>
      <c r="B13" s="68" t="s">
        <v>150</v>
      </c>
      <c r="C13" s="44" t="s">
        <v>153</v>
      </c>
      <c r="D13" s="123" t="s">
        <v>153</v>
      </c>
      <c r="E13" s="124" t="s">
        <v>153</v>
      </c>
      <c r="F13" s="123" t="s">
        <v>153</v>
      </c>
      <c r="G13" s="122" t="s">
        <v>153</v>
      </c>
      <c r="H13" s="44" t="s">
        <v>153</v>
      </c>
      <c r="I13" s="44" t="s">
        <v>153</v>
      </c>
      <c r="J13" s="44" t="s">
        <v>153</v>
      </c>
      <c r="K13" s="45" t="s">
        <v>153</v>
      </c>
      <c r="L13" s="44" t="s">
        <v>153</v>
      </c>
      <c r="M13" s="63" t="s">
        <v>153</v>
      </c>
      <c r="N13" s="44" t="s">
        <v>153</v>
      </c>
      <c r="O13" s="68"/>
    </row>
    <row r="14" spans="1:15" x14ac:dyDescent="0.3">
      <c r="A14" s="124" t="s">
        <v>146</v>
      </c>
      <c r="B14" s="68" t="s">
        <v>167</v>
      </c>
      <c r="C14" s="44"/>
      <c r="D14" s="125" t="s">
        <v>87</v>
      </c>
      <c r="E14" s="124">
        <v>2</v>
      </c>
      <c r="F14" s="123">
        <v>0</v>
      </c>
      <c r="G14" s="122">
        <v>3</v>
      </c>
      <c r="H14" s="44">
        <v>1</v>
      </c>
      <c r="I14" s="44">
        <v>0</v>
      </c>
      <c r="J14" s="44">
        <f t="shared" ref="J14" si="19">IF(D14="þ",SUM(E14,G14:I14),SUM(E14,F14,H14,I14))</f>
        <v>6</v>
      </c>
      <c r="K14" s="45">
        <f t="shared" ca="1" si="1"/>
        <v>19</v>
      </c>
      <c r="L14" s="44">
        <f t="shared" ref="L14" ca="1" si="20">SUM(J14:K14)</f>
        <v>25</v>
      </c>
      <c r="M14" s="63">
        <v>20</v>
      </c>
      <c r="N14" s="66" t="str">
        <f t="shared" ref="N14" ca="1" si="21">IF(K14&gt;(M14-1),"þ","ý")</f>
        <v>ý</v>
      </c>
      <c r="O14" s="68"/>
    </row>
    <row r="15" spans="1:15" x14ac:dyDescent="0.3">
      <c r="A15" s="124" t="s">
        <v>146</v>
      </c>
      <c r="B15" s="68" t="s">
        <v>151</v>
      </c>
      <c r="C15" s="44" t="s">
        <v>164</v>
      </c>
      <c r="D15" s="123" t="s">
        <v>153</v>
      </c>
      <c r="E15" s="124" t="s">
        <v>153</v>
      </c>
      <c r="F15" s="123" t="s">
        <v>153</v>
      </c>
      <c r="G15" s="122" t="s">
        <v>153</v>
      </c>
      <c r="H15" s="44" t="s">
        <v>153</v>
      </c>
      <c r="I15" s="44" t="s">
        <v>153</v>
      </c>
      <c r="J15" s="44" t="s">
        <v>153</v>
      </c>
      <c r="K15" s="45" t="s">
        <v>153</v>
      </c>
      <c r="L15" s="44" t="s">
        <v>153</v>
      </c>
      <c r="M15" s="63" t="s">
        <v>153</v>
      </c>
      <c r="N15" s="44" t="s">
        <v>153</v>
      </c>
      <c r="O15" s="68" t="s">
        <v>165</v>
      </c>
    </row>
    <row r="16" spans="1:15" x14ac:dyDescent="0.3">
      <c r="A16" s="124" t="s">
        <v>147</v>
      </c>
      <c r="B16" s="68" t="s">
        <v>166</v>
      </c>
      <c r="C16" s="44" t="s">
        <v>153</v>
      </c>
      <c r="D16" s="125" t="s">
        <v>82</v>
      </c>
      <c r="E16" s="124">
        <v>3</v>
      </c>
      <c r="F16" s="123">
        <v>0</v>
      </c>
      <c r="G16" s="122">
        <v>3</v>
      </c>
      <c r="H16" s="44">
        <v>1</v>
      </c>
      <c r="I16" s="44">
        <v>0</v>
      </c>
      <c r="J16" s="44">
        <f t="shared" ref="J16" si="22">IF(D16="þ",SUM(E16,G16:I16),SUM(E16,F16,H16,I16))</f>
        <v>4</v>
      </c>
      <c r="K16" s="45">
        <f t="shared" ca="1" si="1"/>
        <v>10</v>
      </c>
      <c r="L16" s="44">
        <f t="shared" ca="1" si="11"/>
        <v>14</v>
      </c>
      <c r="M16" s="63">
        <v>20</v>
      </c>
      <c r="N16" s="66" t="str">
        <f t="shared" ca="1" si="12"/>
        <v>ý</v>
      </c>
      <c r="O16" s="68"/>
    </row>
    <row r="17" spans="1:15" x14ac:dyDescent="0.3">
      <c r="A17" s="124" t="s">
        <v>147</v>
      </c>
      <c r="B17" s="68" t="s">
        <v>152</v>
      </c>
      <c r="C17" s="44" t="s">
        <v>153</v>
      </c>
      <c r="D17" s="123" t="s">
        <v>153</v>
      </c>
      <c r="E17" s="124" t="s">
        <v>153</v>
      </c>
      <c r="F17" s="123" t="s">
        <v>153</v>
      </c>
      <c r="G17" s="122" t="s">
        <v>153</v>
      </c>
      <c r="H17" s="44" t="s">
        <v>153</v>
      </c>
      <c r="I17" s="44" t="s">
        <v>153</v>
      </c>
      <c r="J17" s="44" t="s">
        <v>153</v>
      </c>
      <c r="K17" s="45" t="s">
        <v>153</v>
      </c>
      <c r="L17" s="44" t="s">
        <v>153</v>
      </c>
      <c r="M17" s="63" t="s">
        <v>153</v>
      </c>
      <c r="N17" s="44" t="s">
        <v>153</v>
      </c>
      <c r="O17" s="68"/>
    </row>
    <row r="18" spans="1:15" x14ac:dyDescent="0.3">
      <c r="A18" s="120" t="s">
        <v>154</v>
      </c>
      <c r="B18" s="46" t="s">
        <v>155</v>
      </c>
      <c r="C18" s="46" t="s">
        <v>155</v>
      </c>
      <c r="D18" s="121" t="s">
        <v>82</v>
      </c>
      <c r="E18" s="120">
        <v>2</v>
      </c>
      <c r="F18" s="119">
        <v>0</v>
      </c>
      <c r="G18" s="118">
        <v>3</v>
      </c>
      <c r="H18" s="46">
        <v>0</v>
      </c>
      <c r="I18" s="46">
        <v>0</v>
      </c>
      <c r="J18" s="46">
        <f t="shared" si="0"/>
        <v>2</v>
      </c>
      <c r="K18" s="47">
        <f t="shared" ca="1" si="1"/>
        <v>13</v>
      </c>
      <c r="L18" s="46">
        <f t="shared" ca="1" si="9"/>
        <v>15</v>
      </c>
      <c r="M18" s="64">
        <v>20</v>
      </c>
      <c r="N18" s="65" t="str">
        <f t="shared" ca="1" si="10"/>
        <v>ý</v>
      </c>
      <c r="O18" s="117"/>
    </row>
    <row r="21" spans="1:15" ht="16.2" thickBot="1" x14ac:dyDescent="0.35"/>
    <row r="22" spans="1:15" ht="31.8" thickBot="1" x14ac:dyDescent="0.35">
      <c r="A22" s="133" t="s">
        <v>0</v>
      </c>
      <c r="B22" s="129" t="s">
        <v>35</v>
      </c>
      <c r="C22" s="129" t="s">
        <v>36</v>
      </c>
      <c r="D22" s="130" t="s">
        <v>92</v>
      </c>
      <c r="E22" s="132" t="s">
        <v>37</v>
      </c>
      <c r="F22" s="131" t="s">
        <v>91</v>
      </c>
      <c r="G22" s="130" t="s">
        <v>90</v>
      </c>
      <c r="H22" s="129" t="s">
        <v>38</v>
      </c>
      <c r="I22" s="129" t="s">
        <v>39</v>
      </c>
      <c r="J22" s="126" t="s">
        <v>89</v>
      </c>
      <c r="K22" s="128" t="s">
        <v>3</v>
      </c>
      <c r="L22" s="126" t="s">
        <v>26</v>
      </c>
      <c r="M22" s="127" t="s">
        <v>86</v>
      </c>
      <c r="N22" s="126" t="s">
        <v>85</v>
      </c>
      <c r="O22" s="215" t="s">
        <v>88</v>
      </c>
    </row>
    <row r="23" spans="1:15" x14ac:dyDescent="0.3">
      <c r="A23" s="228"/>
      <c r="B23" s="68"/>
      <c r="C23" s="44"/>
      <c r="D23" s="125" t="s">
        <v>82</v>
      </c>
      <c r="E23" s="124">
        <v>0</v>
      </c>
      <c r="F23" s="123">
        <v>0</v>
      </c>
      <c r="G23" s="122">
        <v>0</v>
      </c>
      <c r="H23" s="44">
        <v>0</v>
      </c>
      <c r="I23" s="44">
        <v>0</v>
      </c>
      <c r="J23" s="44">
        <f t="shared" ref="J23:J25" si="23">IF(D23="þ",SUM(E23,G23:I23),SUM(E23,F23,H23,I23))</f>
        <v>0</v>
      </c>
      <c r="K23" s="45">
        <f t="shared" ref="K23:K33" ca="1" si="24">RANDBETWEEN(1,20)</f>
        <v>9</v>
      </c>
      <c r="L23" s="44">
        <f t="shared" ref="L23:L24" ca="1" si="25">SUM(J23:K23)</f>
        <v>9</v>
      </c>
      <c r="M23" s="63">
        <v>20</v>
      </c>
      <c r="N23" s="66" t="str">
        <f t="shared" ref="N23:N25" ca="1" si="26">IF(K23&gt;(M23-1),"þ","ý")</f>
        <v>ý</v>
      </c>
      <c r="O23" s="214"/>
    </row>
    <row r="24" spans="1:15" x14ac:dyDescent="0.3">
      <c r="A24" s="228"/>
      <c r="B24" s="68"/>
      <c r="C24" s="44"/>
      <c r="D24" s="125" t="s">
        <v>82</v>
      </c>
      <c r="E24" s="124">
        <v>0</v>
      </c>
      <c r="F24" s="123">
        <v>0</v>
      </c>
      <c r="G24" s="122">
        <v>0</v>
      </c>
      <c r="H24" s="44">
        <v>0</v>
      </c>
      <c r="I24" s="44">
        <v>0</v>
      </c>
      <c r="J24" s="44">
        <f t="shared" si="23"/>
        <v>0</v>
      </c>
      <c r="K24" s="45">
        <f t="shared" ca="1" si="24"/>
        <v>19</v>
      </c>
      <c r="L24" s="44">
        <f t="shared" ca="1" si="25"/>
        <v>19</v>
      </c>
      <c r="M24" s="63">
        <v>20</v>
      </c>
      <c r="N24" s="66" t="str">
        <f t="shared" ca="1" si="26"/>
        <v>ý</v>
      </c>
      <c r="O24" s="68"/>
    </row>
    <row r="25" spans="1:15" x14ac:dyDescent="0.3">
      <c r="A25" s="229"/>
      <c r="B25" s="46"/>
      <c r="C25" s="46"/>
      <c r="D25" s="121" t="s">
        <v>82</v>
      </c>
      <c r="E25" s="120">
        <v>0</v>
      </c>
      <c r="F25" s="119">
        <v>0</v>
      </c>
      <c r="G25" s="118">
        <v>0</v>
      </c>
      <c r="H25" s="46">
        <v>0</v>
      </c>
      <c r="I25" s="46">
        <v>0</v>
      </c>
      <c r="J25" s="46">
        <f t="shared" si="23"/>
        <v>0</v>
      </c>
      <c r="K25" s="47">
        <f t="shared" ca="1" si="24"/>
        <v>5</v>
      </c>
      <c r="L25" s="46">
        <f t="shared" ref="L25" ca="1" si="27">SUM(J25:K25)</f>
        <v>5</v>
      </c>
      <c r="M25" s="64">
        <v>20</v>
      </c>
      <c r="N25" s="65" t="str">
        <f t="shared" ca="1" si="26"/>
        <v>ý</v>
      </c>
      <c r="O25" s="117"/>
    </row>
    <row r="26" spans="1:15" x14ac:dyDescent="0.3">
      <c r="A26" s="228"/>
      <c r="B26" s="68"/>
      <c r="C26" s="44"/>
      <c r="D26" s="125" t="s">
        <v>82</v>
      </c>
      <c r="E26" s="124">
        <v>0</v>
      </c>
      <c r="F26" s="123">
        <v>0</v>
      </c>
      <c r="G26" s="122">
        <v>0</v>
      </c>
      <c r="H26" s="44">
        <v>0</v>
      </c>
      <c r="I26" s="44">
        <v>0</v>
      </c>
      <c r="J26" s="44">
        <f t="shared" ref="J26:J29" si="28">IF(D26="þ",SUM(E26,G26:I26),SUM(E26,F26,H26,I26))</f>
        <v>0</v>
      </c>
      <c r="K26" s="45">
        <f t="shared" ca="1" si="24"/>
        <v>5</v>
      </c>
      <c r="L26" s="44">
        <f t="shared" ref="L26:L28" ca="1" si="29">SUM(J26:K26)</f>
        <v>5</v>
      </c>
      <c r="M26" s="63">
        <v>20</v>
      </c>
      <c r="N26" s="66" t="str">
        <f t="shared" ref="N26:N29" ca="1" si="30">IF(K26&gt;(M26-1),"þ","ý")</f>
        <v>ý</v>
      </c>
      <c r="O26" s="214"/>
    </row>
    <row r="27" spans="1:15" x14ac:dyDescent="0.3">
      <c r="A27" s="228"/>
      <c r="B27" s="68"/>
      <c r="C27" s="44"/>
      <c r="D27" s="125" t="s">
        <v>82</v>
      </c>
      <c r="E27" s="124">
        <v>0</v>
      </c>
      <c r="F27" s="123">
        <v>0</v>
      </c>
      <c r="G27" s="122">
        <v>0</v>
      </c>
      <c r="H27" s="44">
        <v>0</v>
      </c>
      <c r="I27" s="44">
        <v>0</v>
      </c>
      <c r="J27" s="44">
        <f t="shared" si="28"/>
        <v>0</v>
      </c>
      <c r="K27" s="45">
        <f t="shared" ca="1" si="24"/>
        <v>17</v>
      </c>
      <c r="L27" s="44">
        <f t="shared" ca="1" si="29"/>
        <v>17</v>
      </c>
      <c r="M27" s="63">
        <v>20</v>
      </c>
      <c r="N27" s="66" t="str">
        <f t="shared" ca="1" si="30"/>
        <v>ý</v>
      </c>
      <c r="O27" s="68"/>
    </row>
    <row r="28" spans="1:15" x14ac:dyDescent="0.3">
      <c r="A28" s="228"/>
      <c r="B28" s="68"/>
      <c r="C28" s="44"/>
      <c r="D28" s="125" t="s">
        <v>82</v>
      </c>
      <c r="E28" s="124">
        <v>0</v>
      </c>
      <c r="F28" s="123">
        <v>0</v>
      </c>
      <c r="G28" s="122">
        <v>0</v>
      </c>
      <c r="H28" s="44">
        <v>0</v>
      </c>
      <c r="I28" s="44">
        <v>0</v>
      </c>
      <c r="J28" s="44">
        <f t="shared" si="28"/>
        <v>0</v>
      </c>
      <c r="K28" s="45">
        <f t="shared" ca="1" si="24"/>
        <v>16</v>
      </c>
      <c r="L28" s="44">
        <f t="shared" ca="1" si="29"/>
        <v>16</v>
      </c>
      <c r="M28" s="63">
        <v>19</v>
      </c>
      <c r="N28" s="66" t="str">
        <f t="shared" ca="1" si="30"/>
        <v>ý</v>
      </c>
      <c r="O28" s="68"/>
    </row>
    <row r="29" spans="1:15" x14ac:dyDescent="0.3">
      <c r="A29" s="229"/>
      <c r="B29" s="46"/>
      <c r="C29" s="46"/>
      <c r="D29" s="121" t="s">
        <v>82</v>
      </c>
      <c r="E29" s="120">
        <v>0</v>
      </c>
      <c r="F29" s="119">
        <v>0</v>
      </c>
      <c r="G29" s="118">
        <v>0</v>
      </c>
      <c r="H29" s="46">
        <v>0</v>
      </c>
      <c r="I29" s="46">
        <v>0</v>
      </c>
      <c r="J29" s="46">
        <f t="shared" si="28"/>
        <v>0</v>
      </c>
      <c r="K29" s="47">
        <f t="shared" ca="1" si="24"/>
        <v>6</v>
      </c>
      <c r="L29" s="46">
        <f t="shared" ref="L29" ca="1" si="31">SUM(J29:K29)</f>
        <v>6</v>
      </c>
      <c r="M29" s="64">
        <v>20</v>
      </c>
      <c r="N29" s="65" t="str">
        <f t="shared" ca="1" si="30"/>
        <v>ý</v>
      </c>
      <c r="O29" s="117"/>
    </row>
    <row r="30" spans="1:15" x14ac:dyDescent="0.3">
      <c r="A30" s="228"/>
      <c r="B30" s="68"/>
      <c r="C30" s="44"/>
      <c r="D30" s="125" t="s">
        <v>82</v>
      </c>
      <c r="E30" s="124">
        <v>0</v>
      </c>
      <c r="F30" s="123">
        <v>0</v>
      </c>
      <c r="G30" s="122">
        <v>0</v>
      </c>
      <c r="H30" s="44">
        <v>0</v>
      </c>
      <c r="I30" s="44">
        <v>0</v>
      </c>
      <c r="J30" s="44">
        <f t="shared" ref="J30:J33" si="32">IF(D30="þ",SUM(E30,G30:I30),SUM(E30,F30,H30,I30))</f>
        <v>0</v>
      </c>
      <c r="K30" s="45">
        <f t="shared" ca="1" si="24"/>
        <v>3</v>
      </c>
      <c r="L30" s="44">
        <f t="shared" ref="L30:L32" ca="1" si="33">SUM(J30:K30)</f>
        <v>3</v>
      </c>
      <c r="M30" s="63">
        <v>20</v>
      </c>
      <c r="N30" s="66" t="str">
        <f t="shared" ref="N30:N33" ca="1" si="34">IF(K30&gt;(M30-1),"þ","ý")</f>
        <v>ý</v>
      </c>
      <c r="O30" s="214"/>
    </row>
    <row r="31" spans="1:15" x14ac:dyDescent="0.3">
      <c r="A31" s="228"/>
      <c r="B31" s="68"/>
      <c r="C31" s="44"/>
      <c r="D31" s="125" t="s">
        <v>82</v>
      </c>
      <c r="E31" s="124">
        <v>0</v>
      </c>
      <c r="F31" s="123">
        <v>0</v>
      </c>
      <c r="G31" s="122">
        <v>0</v>
      </c>
      <c r="H31" s="44">
        <v>0</v>
      </c>
      <c r="I31" s="44">
        <v>0</v>
      </c>
      <c r="J31" s="44">
        <f t="shared" si="32"/>
        <v>0</v>
      </c>
      <c r="K31" s="45">
        <f t="shared" ca="1" si="24"/>
        <v>15</v>
      </c>
      <c r="L31" s="44">
        <f t="shared" ca="1" si="33"/>
        <v>15</v>
      </c>
      <c r="M31" s="63">
        <v>20</v>
      </c>
      <c r="N31" s="66" t="str">
        <f t="shared" ca="1" si="34"/>
        <v>ý</v>
      </c>
      <c r="O31" s="68"/>
    </row>
    <row r="32" spans="1:15" x14ac:dyDescent="0.3">
      <c r="A32" s="228"/>
      <c r="B32" s="68"/>
      <c r="C32" s="44"/>
      <c r="D32" s="125" t="s">
        <v>82</v>
      </c>
      <c r="E32" s="124">
        <v>0</v>
      </c>
      <c r="F32" s="123">
        <v>0</v>
      </c>
      <c r="G32" s="122">
        <v>0</v>
      </c>
      <c r="H32" s="44">
        <v>0</v>
      </c>
      <c r="I32" s="44">
        <v>0</v>
      </c>
      <c r="J32" s="44">
        <f t="shared" si="32"/>
        <v>0</v>
      </c>
      <c r="K32" s="45">
        <f t="shared" ca="1" si="24"/>
        <v>7</v>
      </c>
      <c r="L32" s="44">
        <f t="shared" ca="1" si="33"/>
        <v>7</v>
      </c>
      <c r="M32" s="63">
        <v>19</v>
      </c>
      <c r="N32" s="66" t="str">
        <f t="shared" ca="1" si="34"/>
        <v>ý</v>
      </c>
      <c r="O32" s="68"/>
    </row>
    <row r="33" spans="1:15" x14ac:dyDescent="0.3">
      <c r="A33" s="229"/>
      <c r="B33" s="46"/>
      <c r="C33" s="46"/>
      <c r="D33" s="121" t="s">
        <v>82</v>
      </c>
      <c r="E33" s="120">
        <v>0</v>
      </c>
      <c r="F33" s="119">
        <v>0</v>
      </c>
      <c r="G33" s="118">
        <v>0</v>
      </c>
      <c r="H33" s="46">
        <v>0</v>
      </c>
      <c r="I33" s="46">
        <v>0</v>
      </c>
      <c r="J33" s="46">
        <f t="shared" si="32"/>
        <v>0</v>
      </c>
      <c r="K33" s="47">
        <f t="shared" ca="1" si="24"/>
        <v>18</v>
      </c>
      <c r="L33" s="46">
        <f t="shared" ref="L33" ca="1" si="35">SUM(J33:K33)</f>
        <v>18</v>
      </c>
      <c r="M33" s="64">
        <v>20</v>
      </c>
      <c r="N33" s="65" t="str">
        <f t="shared" ca="1" si="34"/>
        <v>ý</v>
      </c>
      <c r="O33" s="117"/>
    </row>
  </sheetData>
  <conditionalFormatting sqref="D5">
    <cfRule type="cellIs" dxfId="72" priority="179" operator="equal">
      <formula>"þ"</formula>
    </cfRule>
  </conditionalFormatting>
  <conditionalFormatting sqref="N5">
    <cfRule type="cellIs" dxfId="71" priority="180" operator="equal">
      <formula>"þ"</formula>
    </cfRule>
  </conditionalFormatting>
  <conditionalFormatting sqref="K23:K25 K2:K5">
    <cfRule type="cellIs" dxfId="70" priority="97" operator="greaterThanOrEqual">
      <formula>$M2</formula>
    </cfRule>
  </conditionalFormatting>
  <conditionalFormatting sqref="D4">
    <cfRule type="cellIs" dxfId="69" priority="86" operator="equal">
      <formula>"þ"</formula>
    </cfRule>
  </conditionalFormatting>
  <conditionalFormatting sqref="N4">
    <cfRule type="cellIs" dxfId="68" priority="87" operator="equal">
      <formula>"þ"</formula>
    </cfRule>
  </conditionalFormatting>
  <conditionalFormatting sqref="N2:N3">
    <cfRule type="cellIs" dxfId="67" priority="91" operator="equal">
      <formula>"þ"</formula>
    </cfRule>
  </conditionalFormatting>
  <conditionalFormatting sqref="D2:D3">
    <cfRule type="cellIs" dxfId="66" priority="90" operator="equal">
      <formula>"þ"</formula>
    </cfRule>
  </conditionalFormatting>
  <conditionalFormatting sqref="N5">
    <cfRule type="cellIs" dxfId="65" priority="84" operator="equal">
      <formula>"þ"</formula>
    </cfRule>
  </conditionalFormatting>
  <conditionalFormatting sqref="D5">
    <cfRule type="cellIs" dxfId="64" priority="83" operator="equal">
      <formula>"þ"</formula>
    </cfRule>
  </conditionalFormatting>
  <conditionalFormatting sqref="N6">
    <cfRule type="cellIs" dxfId="63" priority="54" operator="equal">
      <formula>"þ"</formula>
    </cfRule>
  </conditionalFormatting>
  <conditionalFormatting sqref="N18">
    <cfRule type="cellIs" dxfId="62" priority="52" operator="equal">
      <formula>"þ"</formula>
    </cfRule>
  </conditionalFormatting>
  <conditionalFormatting sqref="D18">
    <cfRule type="cellIs" dxfId="61" priority="51" operator="equal">
      <formula>"þ"</formula>
    </cfRule>
  </conditionalFormatting>
  <conditionalFormatting sqref="D6">
    <cfRule type="cellIs" dxfId="60" priority="49" operator="equal">
      <formula>"þ"</formula>
    </cfRule>
  </conditionalFormatting>
  <conditionalFormatting sqref="N9 N16 N11">
    <cfRule type="cellIs" dxfId="59" priority="48" operator="equal">
      <formula>"þ"</formula>
    </cfRule>
  </conditionalFormatting>
  <conditionalFormatting sqref="D9 D16 D11">
    <cfRule type="cellIs" dxfId="58" priority="47" operator="equal">
      <formula>"þ"</formula>
    </cfRule>
  </conditionalFormatting>
  <conditionalFormatting sqref="D25">
    <cfRule type="cellIs" dxfId="57" priority="43" operator="equal">
      <formula>"þ"</formula>
    </cfRule>
  </conditionalFormatting>
  <conditionalFormatting sqref="N25">
    <cfRule type="cellIs" dxfId="56" priority="44" operator="equal">
      <formula>"þ"</formula>
    </cfRule>
  </conditionalFormatting>
  <conditionalFormatting sqref="D24">
    <cfRule type="cellIs" dxfId="55" priority="36" operator="equal">
      <formula>"þ"</formula>
    </cfRule>
  </conditionalFormatting>
  <conditionalFormatting sqref="N24">
    <cfRule type="cellIs" dxfId="54" priority="37" operator="equal">
      <formula>"þ"</formula>
    </cfRule>
  </conditionalFormatting>
  <conditionalFormatting sqref="N23">
    <cfRule type="cellIs" dxfId="53" priority="41" operator="equal">
      <formula>"þ"</formula>
    </cfRule>
  </conditionalFormatting>
  <conditionalFormatting sqref="D23">
    <cfRule type="cellIs" dxfId="52" priority="40" operator="equal">
      <formula>"þ"</formula>
    </cfRule>
  </conditionalFormatting>
  <conditionalFormatting sqref="N25">
    <cfRule type="cellIs" dxfId="51" priority="35" operator="equal">
      <formula>"þ"</formula>
    </cfRule>
  </conditionalFormatting>
  <conditionalFormatting sqref="D25">
    <cfRule type="cellIs" dxfId="50" priority="34" operator="equal">
      <formula>"þ"</formula>
    </cfRule>
  </conditionalFormatting>
  <conditionalFormatting sqref="D29">
    <cfRule type="cellIs" dxfId="49" priority="32" operator="equal">
      <formula>"þ"</formula>
    </cfRule>
  </conditionalFormatting>
  <conditionalFormatting sqref="N29">
    <cfRule type="cellIs" dxfId="48" priority="33" operator="equal">
      <formula>"þ"</formula>
    </cfRule>
  </conditionalFormatting>
  <conditionalFormatting sqref="K26:K29">
    <cfRule type="cellIs" dxfId="47" priority="31" operator="greaterThanOrEqual">
      <formula>$M26</formula>
    </cfRule>
  </conditionalFormatting>
  <conditionalFormatting sqref="D27">
    <cfRule type="cellIs" dxfId="46" priority="25" operator="equal">
      <formula>"þ"</formula>
    </cfRule>
  </conditionalFormatting>
  <conditionalFormatting sqref="N27">
    <cfRule type="cellIs" dxfId="45" priority="26" operator="equal">
      <formula>"þ"</formula>
    </cfRule>
  </conditionalFormatting>
  <conditionalFormatting sqref="N26">
    <cfRule type="cellIs" dxfId="44" priority="30" operator="equal">
      <formula>"þ"</formula>
    </cfRule>
  </conditionalFormatting>
  <conditionalFormatting sqref="D26">
    <cfRule type="cellIs" dxfId="43" priority="29" operator="equal">
      <formula>"þ"</formula>
    </cfRule>
  </conditionalFormatting>
  <conditionalFormatting sqref="N28">
    <cfRule type="cellIs" dxfId="42" priority="28" operator="equal">
      <formula>"þ"</formula>
    </cfRule>
  </conditionalFormatting>
  <conditionalFormatting sqref="D28">
    <cfRule type="cellIs" dxfId="41" priority="27" operator="equal">
      <formula>"þ"</formula>
    </cfRule>
  </conditionalFormatting>
  <conditionalFormatting sqref="N29">
    <cfRule type="cellIs" dxfId="40" priority="24" operator="equal">
      <formula>"þ"</formula>
    </cfRule>
  </conditionalFormatting>
  <conditionalFormatting sqref="D29">
    <cfRule type="cellIs" dxfId="39" priority="23" operator="equal">
      <formula>"þ"</formula>
    </cfRule>
  </conditionalFormatting>
  <conditionalFormatting sqref="D33">
    <cfRule type="cellIs" dxfId="38" priority="21" operator="equal">
      <formula>"þ"</formula>
    </cfRule>
  </conditionalFormatting>
  <conditionalFormatting sqref="N33">
    <cfRule type="cellIs" dxfId="37" priority="22" operator="equal">
      <formula>"þ"</formula>
    </cfRule>
  </conditionalFormatting>
  <conditionalFormatting sqref="K30:K33">
    <cfRule type="cellIs" dxfId="36" priority="20" operator="greaterThanOrEqual">
      <formula>$M30</formula>
    </cfRule>
  </conditionalFormatting>
  <conditionalFormatting sqref="D31">
    <cfRule type="cellIs" dxfId="35" priority="14" operator="equal">
      <formula>"þ"</formula>
    </cfRule>
  </conditionalFormatting>
  <conditionalFormatting sqref="N31">
    <cfRule type="cellIs" dxfId="34" priority="15" operator="equal">
      <formula>"þ"</formula>
    </cfRule>
  </conditionalFormatting>
  <conditionalFormatting sqref="N30">
    <cfRule type="cellIs" dxfId="33" priority="19" operator="equal">
      <formula>"þ"</formula>
    </cfRule>
  </conditionalFormatting>
  <conditionalFormatting sqref="D30">
    <cfRule type="cellIs" dxfId="32" priority="18" operator="equal">
      <formula>"þ"</formula>
    </cfRule>
  </conditionalFormatting>
  <conditionalFormatting sqref="N32">
    <cfRule type="cellIs" dxfId="31" priority="17" operator="equal">
      <formula>"þ"</formula>
    </cfRule>
  </conditionalFormatting>
  <conditionalFormatting sqref="N33">
    <cfRule type="cellIs" dxfId="30" priority="13" operator="equal">
      <formula>"þ"</formula>
    </cfRule>
  </conditionalFormatting>
  <conditionalFormatting sqref="D33">
    <cfRule type="cellIs" dxfId="29" priority="12" operator="equal">
      <formula>"þ"</formula>
    </cfRule>
  </conditionalFormatting>
  <conditionalFormatting sqref="D32">
    <cfRule type="cellIs" dxfId="28" priority="11" operator="equal">
      <formula>"þ"</formula>
    </cfRule>
  </conditionalFormatting>
  <conditionalFormatting sqref="N8">
    <cfRule type="cellIs" dxfId="27" priority="8" operator="equal">
      <formula>"þ"</formula>
    </cfRule>
  </conditionalFormatting>
  <conditionalFormatting sqref="D8">
    <cfRule type="cellIs" dxfId="26" priority="7" operator="equal">
      <formula>"þ"</formula>
    </cfRule>
  </conditionalFormatting>
  <conditionalFormatting sqref="N10">
    <cfRule type="cellIs" dxfId="25" priority="6" operator="equal">
      <formula>"þ"</formula>
    </cfRule>
  </conditionalFormatting>
  <conditionalFormatting sqref="D10">
    <cfRule type="cellIs" dxfId="24" priority="5" operator="equal">
      <formula>"þ"</formula>
    </cfRule>
  </conditionalFormatting>
  <conditionalFormatting sqref="N12">
    <cfRule type="cellIs" dxfId="23" priority="4" operator="equal">
      <formula>"þ"</formula>
    </cfRule>
  </conditionalFormatting>
  <conditionalFormatting sqref="D12">
    <cfRule type="cellIs" dxfId="22" priority="3" operator="equal">
      <formula>"þ"</formula>
    </cfRule>
  </conditionalFormatting>
  <conditionalFormatting sqref="N14">
    <cfRule type="cellIs" dxfId="21" priority="2" operator="equal">
      <formula>"þ"</formula>
    </cfRule>
  </conditionalFormatting>
  <conditionalFormatting sqref="D14">
    <cfRule type="cellIs" dxfId="20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4.3984375" style="18" bestFit="1" customWidth="1"/>
    <col min="2" max="2" width="11.898437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9.5" style="18" bestFit="1" customWidth="1"/>
    <col min="8" max="9" width="11.6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5" t="s">
        <v>0</v>
      </c>
      <c r="B1" s="85" t="s">
        <v>65</v>
      </c>
      <c r="C1" s="85" t="s">
        <v>40</v>
      </c>
      <c r="D1" s="86" t="s">
        <v>3</v>
      </c>
      <c r="E1" s="85" t="s">
        <v>135</v>
      </c>
      <c r="F1" s="18"/>
      <c r="G1" s="85" t="s">
        <v>0</v>
      </c>
      <c r="H1" s="85" t="s">
        <v>106</v>
      </c>
      <c r="I1" s="85" t="s">
        <v>40</v>
      </c>
      <c r="J1" s="86" t="s">
        <v>3</v>
      </c>
      <c r="K1" s="85" t="s">
        <v>135</v>
      </c>
    </row>
    <row r="2" spans="1:11" x14ac:dyDescent="0.3">
      <c r="A2" s="176" t="s">
        <v>142</v>
      </c>
      <c r="B2" s="5" t="s">
        <v>41</v>
      </c>
      <c r="C2" s="189">
        <v>2</v>
      </c>
      <c r="D2" s="88">
        <f t="shared" ref="D2:D9" ca="1" si="0">RANDBETWEEN(1,20)</f>
        <v>12</v>
      </c>
      <c r="E2" s="87">
        <f t="shared" ref="E2:E7" ca="1" si="1">D2+C2</f>
        <v>14</v>
      </c>
      <c r="G2" s="178" t="s">
        <v>176</v>
      </c>
      <c r="H2" s="5" t="s">
        <v>41</v>
      </c>
      <c r="I2" s="90">
        <v>3</v>
      </c>
      <c r="J2" s="45">
        <f t="shared" ref="J2:J11" ca="1" si="2">RANDBETWEEN(1,20)</f>
        <v>18</v>
      </c>
      <c r="K2" s="44">
        <f t="shared" ref="K2:K4" ca="1" si="3">J2+I2</f>
        <v>21</v>
      </c>
    </row>
    <row r="3" spans="1:11" x14ac:dyDescent="0.3">
      <c r="A3" s="175" t="s">
        <v>142</v>
      </c>
      <c r="B3" s="5" t="s">
        <v>42</v>
      </c>
      <c r="C3" s="189">
        <v>8</v>
      </c>
      <c r="D3" s="45">
        <f t="shared" ca="1" si="0"/>
        <v>20</v>
      </c>
      <c r="E3" s="44">
        <f t="shared" ca="1" si="1"/>
        <v>28</v>
      </c>
      <c r="G3" s="178" t="s">
        <v>176</v>
      </c>
      <c r="H3" s="5" t="s">
        <v>42</v>
      </c>
      <c r="I3" s="90">
        <v>5</v>
      </c>
      <c r="J3" s="45">
        <f t="shared" ca="1" si="2"/>
        <v>3</v>
      </c>
      <c r="K3" s="44">
        <f t="shared" ca="1" si="3"/>
        <v>8</v>
      </c>
    </row>
    <row r="4" spans="1:11" x14ac:dyDescent="0.3">
      <c r="A4" s="177" t="s">
        <v>142</v>
      </c>
      <c r="B4" s="89" t="s">
        <v>43</v>
      </c>
      <c r="C4" s="190">
        <v>4</v>
      </c>
      <c r="D4" s="47">
        <f t="shared" ca="1" si="0"/>
        <v>9</v>
      </c>
      <c r="E4" s="46">
        <f t="shared" ca="1" si="1"/>
        <v>13</v>
      </c>
      <c r="G4" s="179" t="s">
        <v>176</v>
      </c>
      <c r="H4" s="89" t="s">
        <v>43</v>
      </c>
      <c r="I4" s="91">
        <v>4</v>
      </c>
      <c r="J4" s="47">
        <f t="shared" ca="1" si="2"/>
        <v>1</v>
      </c>
      <c r="K4" s="46">
        <f t="shared" ca="1" si="3"/>
        <v>5</v>
      </c>
    </row>
    <row r="5" spans="1:11" x14ac:dyDescent="0.3">
      <c r="A5" s="176" t="s">
        <v>141</v>
      </c>
      <c r="B5" s="5" t="s">
        <v>41</v>
      </c>
      <c r="C5" s="189">
        <v>1</v>
      </c>
      <c r="D5" s="88">
        <f t="shared" ca="1" si="0"/>
        <v>8</v>
      </c>
      <c r="E5" s="87">
        <f t="shared" ca="1" si="1"/>
        <v>9</v>
      </c>
      <c r="G5" s="178"/>
      <c r="H5" s="5" t="s">
        <v>41</v>
      </c>
      <c r="I5" s="90"/>
      <c r="J5" s="45">
        <f t="shared" ca="1" si="2"/>
        <v>19</v>
      </c>
      <c r="K5" s="44">
        <f t="shared" ref="K5:K10" ca="1" si="4">J5+I5</f>
        <v>19</v>
      </c>
    </row>
    <row r="6" spans="1:11" x14ac:dyDescent="0.3">
      <c r="A6" s="175" t="s">
        <v>141</v>
      </c>
      <c r="B6" s="5" t="s">
        <v>42</v>
      </c>
      <c r="C6" s="189">
        <v>6</v>
      </c>
      <c r="D6" s="45">
        <f t="shared" ca="1" si="0"/>
        <v>8</v>
      </c>
      <c r="E6" s="44">
        <f t="shared" ca="1" si="1"/>
        <v>14</v>
      </c>
      <c r="G6" s="178"/>
      <c r="H6" s="5" t="s">
        <v>42</v>
      </c>
      <c r="I6" s="90"/>
      <c r="J6" s="45">
        <f t="shared" ca="1" si="2"/>
        <v>11</v>
      </c>
      <c r="K6" s="44">
        <f t="shared" ca="1" si="4"/>
        <v>11</v>
      </c>
    </row>
    <row r="7" spans="1:11" x14ac:dyDescent="0.3">
      <c r="A7" s="177" t="s">
        <v>141</v>
      </c>
      <c r="B7" s="89" t="s">
        <v>43</v>
      </c>
      <c r="C7" s="190">
        <v>4</v>
      </c>
      <c r="D7" s="47">
        <f t="shared" ca="1" si="0"/>
        <v>3</v>
      </c>
      <c r="E7" s="46">
        <f t="shared" ca="1" si="1"/>
        <v>7</v>
      </c>
      <c r="G7" s="179"/>
      <c r="H7" s="89" t="s">
        <v>43</v>
      </c>
      <c r="I7" s="91"/>
      <c r="J7" s="47">
        <f t="shared" ca="1" si="2"/>
        <v>10</v>
      </c>
      <c r="K7" s="46">
        <f t="shared" ca="1" si="4"/>
        <v>10</v>
      </c>
    </row>
    <row r="8" spans="1:11" x14ac:dyDescent="0.3">
      <c r="A8" s="177" t="s">
        <v>140</v>
      </c>
      <c r="B8" s="89" t="s">
        <v>42</v>
      </c>
      <c r="C8" s="231">
        <f>6+1</f>
        <v>7</v>
      </c>
      <c r="D8" s="47">
        <f t="shared" ca="1" si="0"/>
        <v>12</v>
      </c>
      <c r="E8" s="46">
        <f t="shared" ref="E8" ca="1" si="5">D8+C8</f>
        <v>19</v>
      </c>
      <c r="G8" s="178"/>
      <c r="H8" s="5" t="s">
        <v>41</v>
      </c>
      <c r="I8" s="90"/>
      <c r="J8" s="45">
        <f t="shared" ca="1" si="2"/>
        <v>14</v>
      </c>
      <c r="K8" s="44">
        <f t="shared" ca="1" si="4"/>
        <v>14</v>
      </c>
    </row>
    <row r="9" spans="1:11" x14ac:dyDescent="0.3">
      <c r="A9" s="177" t="s">
        <v>142</v>
      </c>
      <c r="B9" s="89" t="s">
        <v>172</v>
      </c>
      <c r="C9" s="190">
        <v>6</v>
      </c>
      <c r="D9" s="47">
        <f t="shared" ca="1" si="0"/>
        <v>2</v>
      </c>
      <c r="E9" s="46">
        <f t="shared" ref="E9" ca="1" si="6">D9+C9</f>
        <v>8</v>
      </c>
      <c r="G9" s="178"/>
      <c r="H9" s="5" t="s">
        <v>42</v>
      </c>
      <c r="I9" s="90"/>
      <c r="J9" s="45">
        <f t="shared" ca="1" si="2"/>
        <v>4</v>
      </c>
      <c r="K9" s="44">
        <f t="shared" ca="1" si="4"/>
        <v>4</v>
      </c>
    </row>
    <row r="10" spans="1:11" x14ac:dyDescent="0.3">
      <c r="G10" s="179"/>
      <c r="H10" s="89" t="s">
        <v>43</v>
      </c>
      <c r="I10" s="91"/>
      <c r="J10" s="47">
        <f t="shared" ca="1" si="2"/>
        <v>20</v>
      </c>
      <c r="K10" s="46">
        <f t="shared" ca="1" si="4"/>
        <v>20</v>
      </c>
    </row>
    <row r="11" spans="1:11" x14ac:dyDescent="0.3">
      <c r="G11" s="179" t="s">
        <v>140</v>
      </c>
      <c r="H11" s="89" t="s">
        <v>169</v>
      </c>
      <c r="I11" s="91">
        <v>4</v>
      </c>
      <c r="J11" s="47">
        <f t="shared" ca="1" si="2"/>
        <v>4</v>
      </c>
      <c r="K11" s="46">
        <f t="shared" ref="K11" ca="1" si="7">J11+I11</f>
        <v>8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5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9.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10" style="48" bestFit="1" customWidth="1"/>
    <col min="8" max="8" width="2.8984375" style="48" bestFit="1" customWidth="1"/>
    <col min="9" max="9" width="8.39843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7.5" style="48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4.5976562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30" width="2.296875" style="48" customWidth="1"/>
    <col min="31" max="31" width="7.796875" style="48" bestFit="1" customWidth="1"/>
    <col min="32" max="16384" width="9.69921875" style="48"/>
  </cols>
  <sheetData>
    <row r="1" spans="1:31" s="16" customFormat="1" ht="32.4" thickTop="1" thickBot="1" x14ac:dyDescent="0.35">
      <c r="A1" s="30" t="s">
        <v>0</v>
      </c>
      <c r="B1" s="171" t="s">
        <v>110</v>
      </c>
      <c r="C1" s="49" t="s">
        <v>45</v>
      </c>
      <c r="D1" s="50" t="s">
        <v>44</v>
      </c>
      <c r="E1" s="51" t="s">
        <v>46</v>
      </c>
      <c r="F1" s="42" t="s">
        <v>67</v>
      </c>
      <c r="G1" s="40" t="s">
        <v>47</v>
      </c>
      <c r="H1" s="41"/>
      <c r="I1" s="29" t="s">
        <v>48</v>
      </c>
      <c r="J1" s="15" t="s">
        <v>49</v>
      </c>
      <c r="K1" s="17" t="s">
        <v>50</v>
      </c>
      <c r="L1" s="20" t="s">
        <v>51</v>
      </c>
      <c r="M1" s="21" t="s">
        <v>52</v>
      </c>
      <c r="N1" s="22" t="s">
        <v>53</v>
      </c>
      <c r="O1" s="24" t="s">
        <v>54</v>
      </c>
      <c r="P1" s="25" t="s">
        <v>71</v>
      </c>
      <c r="Q1" s="52" t="s">
        <v>68</v>
      </c>
      <c r="R1" s="26" t="s">
        <v>55</v>
      </c>
      <c r="S1" s="27" t="s">
        <v>56</v>
      </c>
      <c r="T1" s="28" t="s">
        <v>69</v>
      </c>
      <c r="U1" s="23" t="s">
        <v>72</v>
      </c>
      <c r="V1" s="31" t="s">
        <v>57</v>
      </c>
      <c r="W1" s="32" t="s">
        <v>58</v>
      </c>
      <c r="X1" s="35" t="s">
        <v>59</v>
      </c>
      <c r="Y1" s="53" t="s">
        <v>70</v>
      </c>
      <c r="Z1" s="36" t="s">
        <v>60</v>
      </c>
      <c r="AA1" s="34" t="s">
        <v>61</v>
      </c>
      <c r="AB1" s="32" t="s">
        <v>62</v>
      </c>
      <c r="AC1" s="33" t="s">
        <v>63</v>
      </c>
      <c r="AE1" s="181" t="s">
        <v>115</v>
      </c>
    </row>
    <row r="2" spans="1:31" ht="18.600000000000001" thickTop="1" x14ac:dyDescent="0.3">
      <c r="A2" s="148" t="s">
        <v>101</v>
      </c>
      <c r="B2" s="172">
        <v>1</v>
      </c>
      <c r="C2" s="92">
        <v>12</v>
      </c>
      <c r="D2" s="115">
        <v>22</v>
      </c>
      <c r="E2" s="97">
        <v>24</v>
      </c>
      <c r="F2" s="149">
        <v>0</v>
      </c>
      <c r="G2" s="174" t="s">
        <v>112</v>
      </c>
      <c r="H2" s="150">
        <v>5</v>
      </c>
      <c r="I2" s="151"/>
      <c r="J2" s="152"/>
      <c r="K2" s="153"/>
      <c r="L2" s="147"/>
      <c r="M2" s="154"/>
      <c r="N2" s="170" t="s">
        <v>109</v>
      </c>
      <c r="O2" s="155"/>
      <c r="P2" s="156"/>
      <c r="Q2" s="166" t="s">
        <v>100</v>
      </c>
      <c r="R2" s="162"/>
      <c r="S2" s="168" t="s">
        <v>100</v>
      </c>
      <c r="T2" s="157"/>
      <c r="U2" s="158"/>
      <c r="V2" s="93"/>
      <c r="W2" s="94">
        <f t="shared" ref="W2:W7" si="0">SUM(I2:V2)</f>
        <v>0</v>
      </c>
      <c r="X2" s="159"/>
      <c r="Y2" s="160"/>
      <c r="Z2" s="161"/>
      <c r="AA2" s="95">
        <v>45</v>
      </c>
      <c r="AB2" s="56">
        <f t="shared" ref="AB2:AB4" si="1">SUM(Z2:AA2)-(W2+X2)</f>
        <v>45</v>
      </c>
      <c r="AC2" s="145">
        <f t="shared" ref="AC2:AC4" si="2">SMALL(AA2:AB2,1)+Y2</f>
        <v>45</v>
      </c>
      <c r="AE2" s="182"/>
    </row>
    <row r="3" spans="1:31" ht="18" x14ac:dyDescent="0.3">
      <c r="A3" s="96" t="s">
        <v>139</v>
      </c>
      <c r="B3" s="173">
        <v>1</v>
      </c>
      <c r="C3" s="92">
        <v>12</v>
      </c>
      <c r="D3" s="115">
        <v>18</v>
      </c>
      <c r="E3" s="97">
        <v>20</v>
      </c>
      <c r="F3" s="98">
        <v>0</v>
      </c>
      <c r="G3" s="99" t="s">
        <v>64</v>
      </c>
      <c r="H3" s="100">
        <v>0</v>
      </c>
      <c r="I3" s="101"/>
      <c r="J3" s="102"/>
      <c r="K3" s="103"/>
      <c r="L3" s="147"/>
      <c r="M3" s="104"/>
      <c r="N3" s="105"/>
      <c r="O3" s="106"/>
      <c r="P3" s="107"/>
      <c r="Q3" s="167" t="s">
        <v>100</v>
      </c>
      <c r="R3" s="116"/>
      <c r="S3" s="109"/>
      <c r="T3" s="110"/>
      <c r="U3" s="111"/>
      <c r="V3" s="93"/>
      <c r="W3" s="94">
        <f t="shared" si="0"/>
        <v>0</v>
      </c>
      <c r="X3" s="112"/>
      <c r="Y3" s="113"/>
      <c r="Z3" s="114"/>
      <c r="AA3" s="95">
        <v>48</v>
      </c>
      <c r="AB3" s="56">
        <f t="shared" si="1"/>
        <v>48</v>
      </c>
      <c r="AC3" s="145">
        <f t="shared" si="2"/>
        <v>48</v>
      </c>
      <c r="AE3" s="183"/>
    </row>
    <row r="4" spans="1:31" ht="18" x14ac:dyDescent="0.3">
      <c r="A4" s="96" t="s">
        <v>103</v>
      </c>
      <c r="B4" s="173">
        <v>1</v>
      </c>
      <c r="C4" s="92">
        <v>14</v>
      </c>
      <c r="D4" s="191">
        <f>15+4</f>
        <v>19</v>
      </c>
      <c r="E4" s="180">
        <f>18+4</f>
        <v>22</v>
      </c>
      <c r="F4" s="98">
        <v>0</v>
      </c>
      <c r="G4" s="144" t="s">
        <v>64</v>
      </c>
      <c r="H4" s="100">
        <v>0</v>
      </c>
      <c r="I4" s="101"/>
      <c r="J4" s="102"/>
      <c r="K4" s="103"/>
      <c r="L4" s="147"/>
      <c r="M4" s="169"/>
      <c r="N4" s="105"/>
      <c r="O4" s="106"/>
      <c r="P4" s="107"/>
      <c r="Q4" s="167" t="s">
        <v>100</v>
      </c>
      <c r="R4" s="163" t="s">
        <v>100</v>
      </c>
      <c r="S4" s="109"/>
      <c r="T4" s="110"/>
      <c r="U4" s="111"/>
      <c r="V4" s="93"/>
      <c r="W4" s="94">
        <f t="shared" si="0"/>
        <v>0</v>
      </c>
      <c r="X4" s="112"/>
      <c r="Y4" s="113"/>
      <c r="Z4" s="114"/>
      <c r="AA4" s="95">
        <v>48</v>
      </c>
      <c r="AB4" s="56">
        <f t="shared" si="1"/>
        <v>48</v>
      </c>
      <c r="AC4" s="145">
        <f t="shared" si="2"/>
        <v>48</v>
      </c>
      <c r="AE4" s="183"/>
    </row>
    <row r="5" spans="1:31" x14ac:dyDescent="0.3">
      <c r="A5" s="96" t="s">
        <v>116</v>
      </c>
      <c r="B5" s="173">
        <v>1</v>
      </c>
      <c r="C5" s="92">
        <f>11</f>
        <v>11</v>
      </c>
      <c r="D5" s="115">
        <v>18</v>
      </c>
      <c r="E5" s="97">
        <f>19</f>
        <v>19</v>
      </c>
      <c r="F5" s="98">
        <v>0</v>
      </c>
      <c r="G5" s="144" t="s">
        <v>64</v>
      </c>
      <c r="H5" s="100">
        <v>0</v>
      </c>
      <c r="I5" s="101"/>
      <c r="J5" s="102"/>
      <c r="K5" s="103"/>
      <c r="L5" s="147"/>
      <c r="M5" s="169"/>
      <c r="N5" s="105"/>
      <c r="O5" s="106"/>
      <c r="P5" s="107"/>
      <c r="Q5" s="167" t="s">
        <v>100</v>
      </c>
      <c r="R5" s="116"/>
      <c r="S5" s="109"/>
      <c r="T5" s="110"/>
      <c r="U5" s="111"/>
      <c r="V5" s="93"/>
      <c r="W5" s="94">
        <f t="shared" si="0"/>
        <v>0</v>
      </c>
      <c r="X5" s="112"/>
      <c r="Y5" s="113"/>
      <c r="Z5" s="114"/>
      <c r="AA5" s="95">
        <v>36</v>
      </c>
      <c r="AB5" s="56">
        <f t="shared" ref="AB5" si="3">SUM(Z5:AA5)-(W5+X5)</f>
        <v>36</v>
      </c>
      <c r="AC5" s="145">
        <f t="shared" ref="AC5" si="4">SMALL(AA5:AB5,1)+Y5</f>
        <v>36</v>
      </c>
      <c r="AE5" s="183"/>
    </row>
    <row r="6" spans="1:31" x14ac:dyDescent="0.3">
      <c r="A6" s="96" t="s">
        <v>175</v>
      </c>
      <c r="B6" s="173">
        <v>1</v>
      </c>
      <c r="C6" s="92">
        <v>12</v>
      </c>
      <c r="D6" s="115">
        <v>13</v>
      </c>
      <c r="E6" s="97">
        <v>15</v>
      </c>
      <c r="F6" s="98">
        <v>0</v>
      </c>
      <c r="G6" s="144" t="s">
        <v>64</v>
      </c>
      <c r="H6" s="100">
        <v>0</v>
      </c>
      <c r="I6" s="101"/>
      <c r="J6" s="102"/>
      <c r="K6" s="103"/>
      <c r="L6" s="147"/>
      <c r="M6" s="169"/>
      <c r="N6" s="105"/>
      <c r="O6" s="106"/>
      <c r="P6" s="107"/>
      <c r="Q6" s="167" t="s">
        <v>100</v>
      </c>
      <c r="R6" s="116"/>
      <c r="S6" s="109"/>
      <c r="T6" s="110"/>
      <c r="U6" s="111"/>
      <c r="V6" s="93"/>
      <c r="W6" s="94">
        <f t="shared" ref="W6" si="5">SUM(I6:V6)</f>
        <v>0</v>
      </c>
      <c r="X6" s="112"/>
      <c r="Y6" s="113"/>
      <c r="Z6" s="114"/>
      <c r="AA6" s="95">
        <v>21</v>
      </c>
      <c r="AB6" s="56">
        <f t="shared" ref="AB6" si="6">SUM(Z6:AA6)-(W6+X6)</f>
        <v>21</v>
      </c>
      <c r="AC6" s="145">
        <f t="shared" ref="AC6" si="7">SMALL(AA6:AB6,1)+Y6</f>
        <v>21</v>
      </c>
      <c r="AE6" s="183"/>
    </row>
    <row r="7" spans="1:31" ht="18" x14ac:dyDescent="0.3">
      <c r="A7" s="195" t="s">
        <v>131</v>
      </c>
      <c r="B7" s="196">
        <v>1</v>
      </c>
      <c r="C7" s="92">
        <v>15</v>
      </c>
      <c r="D7" s="191">
        <v>15</v>
      </c>
      <c r="E7" s="97">
        <v>18</v>
      </c>
      <c r="F7" s="98">
        <v>0</v>
      </c>
      <c r="G7" s="144" t="s">
        <v>64</v>
      </c>
      <c r="H7" s="100">
        <v>0</v>
      </c>
      <c r="I7" s="101"/>
      <c r="J7" s="102"/>
      <c r="K7" s="103"/>
      <c r="L7" s="147"/>
      <c r="M7" s="169"/>
      <c r="N7" s="146" t="s">
        <v>100</v>
      </c>
      <c r="O7" s="106"/>
      <c r="P7" s="107"/>
      <c r="Q7" s="167" t="s">
        <v>100</v>
      </c>
      <c r="R7" s="116"/>
      <c r="S7" s="109"/>
      <c r="T7" s="110"/>
      <c r="U7" s="111"/>
      <c r="V7" s="93"/>
      <c r="W7" s="94">
        <f t="shared" si="0"/>
        <v>0</v>
      </c>
      <c r="X7" s="112"/>
      <c r="Y7" s="113"/>
      <c r="Z7" s="114"/>
      <c r="AA7" s="95">
        <v>44</v>
      </c>
      <c r="AB7" s="56">
        <f t="shared" ref="AB7" si="8">SUM(Z7:AA7)-(W7+X7)</f>
        <v>44</v>
      </c>
      <c r="AC7" s="145">
        <f t="shared" ref="AC7" si="9">SMALL(AA7:AB7,1)+Y7</f>
        <v>44</v>
      </c>
      <c r="AE7" s="183"/>
    </row>
    <row r="8" spans="1:31" x14ac:dyDescent="0.3">
      <c r="A8" s="192" t="s">
        <v>142</v>
      </c>
      <c r="B8" s="193">
        <v>2</v>
      </c>
      <c r="C8" s="92">
        <v>14</v>
      </c>
      <c r="D8" s="191">
        <f t="shared" ref="D8" si="10">15+4</f>
        <v>19</v>
      </c>
      <c r="E8" s="180">
        <f t="shared" ref="E8:E13" si="11">18+4</f>
        <v>22</v>
      </c>
      <c r="F8" s="98">
        <v>0</v>
      </c>
      <c r="G8" s="144" t="s">
        <v>64</v>
      </c>
      <c r="H8" s="100">
        <v>0</v>
      </c>
      <c r="I8" s="101">
        <v>15</v>
      </c>
      <c r="J8" s="102"/>
      <c r="K8" s="103"/>
      <c r="L8" s="147"/>
      <c r="M8" s="169"/>
      <c r="N8" s="105"/>
      <c r="O8" s="106"/>
      <c r="P8" s="242" t="s">
        <v>100</v>
      </c>
      <c r="Q8" s="108"/>
      <c r="R8" s="116"/>
      <c r="S8" s="109"/>
      <c r="T8" s="110"/>
      <c r="U8" s="111">
        <v>8</v>
      </c>
      <c r="V8" s="93"/>
      <c r="W8" s="94">
        <f t="shared" ref="W8:W15" si="12">SUM(I8:V8)</f>
        <v>23</v>
      </c>
      <c r="X8" s="112"/>
      <c r="Y8" s="113"/>
      <c r="Z8" s="114"/>
      <c r="AA8" s="95">
        <v>40</v>
      </c>
      <c r="AB8" s="56">
        <f t="shared" ref="AB8" si="13">SUM(Z8:AA8)-(W8+X8)</f>
        <v>17</v>
      </c>
      <c r="AC8" s="145">
        <f t="shared" ref="AC8:AC9" si="14">SMALL(AA8:AB8,1)+Y8</f>
        <v>17</v>
      </c>
      <c r="AE8" s="183"/>
    </row>
    <row r="9" spans="1:31" x14ac:dyDescent="0.3">
      <c r="A9" s="192" t="s">
        <v>140</v>
      </c>
      <c r="B9" s="193">
        <v>2</v>
      </c>
      <c r="C9" s="92">
        <v>15</v>
      </c>
      <c r="D9" s="115">
        <v>14</v>
      </c>
      <c r="E9" s="97">
        <v>18</v>
      </c>
      <c r="F9" s="98">
        <v>0</v>
      </c>
      <c r="G9" s="144" t="s">
        <v>64</v>
      </c>
      <c r="H9" s="100">
        <v>0</v>
      </c>
      <c r="I9" s="101"/>
      <c r="J9" s="102"/>
      <c r="K9" s="103"/>
      <c r="L9" s="147"/>
      <c r="M9" s="169"/>
      <c r="N9" s="105"/>
      <c r="O9" s="106"/>
      <c r="P9" s="107"/>
      <c r="Q9" s="108"/>
      <c r="R9" s="116"/>
      <c r="S9" s="168" t="s">
        <v>100</v>
      </c>
      <c r="T9" s="110"/>
      <c r="U9" s="111"/>
      <c r="V9" s="93"/>
      <c r="W9" s="94">
        <f t="shared" si="12"/>
        <v>0</v>
      </c>
      <c r="X9" s="112"/>
      <c r="Y9" s="113"/>
      <c r="Z9" s="114"/>
      <c r="AA9" s="95">
        <v>38</v>
      </c>
      <c r="AB9" s="56">
        <f t="shared" ref="AB9" si="15">SUM(Z9:AA9)-(W9+X9)</f>
        <v>38</v>
      </c>
      <c r="AC9" s="145">
        <f t="shared" si="14"/>
        <v>38</v>
      </c>
      <c r="AE9" s="183"/>
    </row>
    <row r="10" spans="1:31" x14ac:dyDescent="0.3">
      <c r="A10" s="192" t="s">
        <v>143</v>
      </c>
      <c r="B10" s="193">
        <v>2</v>
      </c>
      <c r="C10" s="92">
        <v>15</v>
      </c>
      <c r="D10" s="115">
        <v>14</v>
      </c>
      <c r="E10" s="97">
        <v>18</v>
      </c>
      <c r="F10" s="98">
        <v>0</v>
      </c>
      <c r="G10" s="144" t="s">
        <v>64</v>
      </c>
      <c r="H10" s="100">
        <v>0</v>
      </c>
      <c r="I10" s="101"/>
      <c r="J10" s="102"/>
      <c r="K10" s="103"/>
      <c r="L10" s="147"/>
      <c r="M10" s="169"/>
      <c r="N10" s="105"/>
      <c r="O10" s="106"/>
      <c r="P10" s="107"/>
      <c r="Q10" s="108"/>
      <c r="R10" s="163" t="s">
        <v>100</v>
      </c>
      <c r="S10" s="109"/>
      <c r="T10" s="110"/>
      <c r="U10" s="111"/>
      <c r="V10" s="93"/>
      <c r="W10" s="94">
        <f t="shared" si="12"/>
        <v>0</v>
      </c>
      <c r="X10" s="112"/>
      <c r="Y10" s="113"/>
      <c r="Z10" s="114"/>
      <c r="AA10" s="95">
        <v>36</v>
      </c>
      <c r="AB10" s="56">
        <f t="shared" ref="AB10" si="16">SUM(Z10:AA10)-(W10+X10)</f>
        <v>36</v>
      </c>
      <c r="AC10" s="145">
        <f t="shared" ref="AC10" si="17">SMALL(AA10:AB10,1)+Y10</f>
        <v>36</v>
      </c>
      <c r="AE10" s="183"/>
    </row>
    <row r="11" spans="1:31" x14ac:dyDescent="0.3">
      <c r="A11" s="192" t="s">
        <v>144</v>
      </c>
      <c r="B11" s="193">
        <v>2</v>
      </c>
      <c r="C11" s="92">
        <v>15</v>
      </c>
      <c r="D11" s="115">
        <v>14</v>
      </c>
      <c r="E11" s="97">
        <v>18</v>
      </c>
      <c r="F11" s="98">
        <v>0</v>
      </c>
      <c r="G11" s="144" t="s">
        <v>64</v>
      </c>
      <c r="H11" s="100">
        <v>0</v>
      </c>
      <c r="I11" s="101"/>
      <c r="J11" s="102"/>
      <c r="K11" s="103"/>
      <c r="L11" s="147"/>
      <c r="M11" s="169"/>
      <c r="N11" s="105"/>
      <c r="O11" s="106"/>
      <c r="P11" s="107"/>
      <c r="Q11" s="167" t="s">
        <v>100</v>
      </c>
      <c r="R11" s="116"/>
      <c r="S11" s="109"/>
      <c r="T11" s="110"/>
      <c r="U11" s="111"/>
      <c r="V11" s="93"/>
      <c r="W11" s="94">
        <f t="shared" si="12"/>
        <v>0</v>
      </c>
      <c r="X11" s="112"/>
      <c r="Y11" s="113"/>
      <c r="Z11" s="114"/>
      <c r="AA11" s="95">
        <v>34</v>
      </c>
      <c r="AB11" s="56">
        <f t="shared" ref="AB11:AB13" si="18">SUM(Z11:AA11)-(W11+X11)</f>
        <v>34</v>
      </c>
      <c r="AC11" s="145">
        <f t="shared" ref="AC11:AC13" si="19">SMALL(AA11:AB11,1)+Y11</f>
        <v>34</v>
      </c>
      <c r="AE11" s="183"/>
    </row>
    <row r="12" spans="1:31" x14ac:dyDescent="0.3">
      <c r="A12" s="192" t="s">
        <v>145</v>
      </c>
      <c r="B12" s="193">
        <v>2</v>
      </c>
      <c r="C12" s="92">
        <v>15</v>
      </c>
      <c r="D12" s="115">
        <v>14</v>
      </c>
      <c r="E12" s="97">
        <v>18</v>
      </c>
      <c r="F12" s="98">
        <v>0</v>
      </c>
      <c r="G12" s="144" t="s">
        <v>64</v>
      </c>
      <c r="H12" s="100">
        <v>0</v>
      </c>
      <c r="I12" s="101"/>
      <c r="J12" s="102"/>
      <c r="K12" s="103"/>
      <c r="L12" s="147"/>
      <c r="M12" s="169"/>
      <c r="N12" s="105"/>
      <c r="O12" s="106"/>
      <c r="P12" s="107"/>
      <c r="Q12" s="108"/>
      <c r="R12" s="163" t="s">
        <v>100</v>
      </c>
      <c r="S12" s="109"/>
      <c r="T12" s="110"/>
      <c r="U12" s="111"/>
      <c r="V12" s="93"/>
      <c r="W12" s="94">
        <f t="shared" si="12"/>
        <v>0</v>
      </c>
      <c r="X12" s="112"/>
      <c r="Y12" s="113"/>
      <c r="Z12" s="114"/>
      <c r="AA12" s="95">
        <v>32</v>
      </c>
      <c r="AB12" s="56">
        <f t="shared" si="18"/>
        <v>32</v>
      </c>
      <c r="AC12" s="145">
        <f t="shared" si="19"/>
        <v>32</v>
      </c>
      <c r="AE12" s="183"/>
    </row>
    <row r="13" spans="1:31" x14ac:dyDescent="0.3">
      <c r="A13" s="192" t="s">
        <v>146</v>
      </c>
      <c r="B13" s="193">
        <v>2</v>
      </c>
      <c r="C13" s="92">
        <v>15</v>
      </c>
      <c r="D13" s="191">
        <f>14+4</f>
        <v>18</v>
      </c>
      <c r="E13" s="180">
        <f t="shared" si="11"/>
        <v>22</v>
      </c>
      <c r="F13" s="98">
        <v>0</v>
      </c>
      <c r="G13" s="144" t="s">
        <v>64</v>
      </c>
      <c r="H13" s="100">
        <v>0</v>
      </c>
      <c r="I13" s="101"/>
      <c r="J13" s="102"/>
      <c r="K13" s="103"/>
      <c r="L13" s="147"/>
      <c r="M13" s="169"/>
      <c r="N13" s="146"/>
      <c r="O13" s="106"/>
      <c r="P13" s="107"/>
      <c r="Q13" s="167" t="s">
        <v>100</v>
      </c>
      <c r="R13" s="163" t="s">
        <v>100</v>
      </c>
      <c r="S13" s="109"/>
      <c r="T13" s="110"/>
      <c r="U13" s="111"/>
      <c r="V13" s="93"/>
      <c r="W13" s="94">
        <f t="shared" si="12"/>
        <v>0</v>
      </c>
      <c r="X13" s="112"/>
      <c r="Y13" s="113"/>
      <c r="Z13" s="114"/>
      <c r="AA13" s="95">
        <v>30</v>
      </c>
      <c r="AB13" s="56">
        <f t="shared" si="18"/>
        <v>30</v>
      </c>
      <c r="AC13" s="145">
        <f t="shared" si="19"/>
        <v>30</v>
      </c>
      <c r="AE13" s="183"/>
    </row>
    <row r="14" spans="1:31" x14ac:dyDescent="0.3">
      <c r="A14" s="192" t="s">
        <v>147</v>
      </c>
      <c r="B14" s="193">
        <v>2</v>
      </c>
      <c r="C14" s="92">
        <v>15</v>
      </c>
      <c r="D14" s="115">
        <v>14</v>
      </c>
      <c r="E14" s="97">
        <v>18</v>
      </c>
      <c r="F14" s="98">
        <v>0</v>
      </c>
      <c r="G14" s="144" t="s">
        <v>64</v>
      </c>
      <c r="H14" s="100">
        <v>0</v>
      </c>
      <c r="I14" s="101"/>
      <c r="J14" s="102"/>
      <c r="K14" s="103"/>
      <c r="L14" s="147"/>
      <c r="M14" s="169"/>
      <c r="N14" s="105"/>
      <c r="O14" s="106"/>
      <c r="P14" s="107"/>
      <c r="Q14" s="167" t="s">
        <v>100</v>
      </c>
      <c r="R14" s="116"/>
      <c r="S14" s="168" t="s">
        <v>100</v>
      </c>
      <c r="T14" s="110"/>
      <c r="U14" s="111"/>
      <c r="V14" s="93"/>
      <c r="W14" s="94">
        <f t="shared" si="12"/>
        <v>0</v>
      </c>
      <c r="X14" s="112"/>
      <c r="Y14" s="113"/>
      <c r="Z14" s="114"/>
      <c r="AA14" s="95">
        <v>28</v>
      </c>
      <c r="AB14" s="56">
        <f t="shared" ref="AB14:AB15" si="20">SUM(Z14:AA14)-(W14+X14)</f>
        <v>28</v>
      </c>
      <c r="AC14" s="145">
        <f t="shared" ref="AC14:AC15" si="21">SMALL(AA14:AB14,1)+Y14</f>
        <v>28</v>
      </c>
      <c r="AE14" s="183"/>
    </row>
    <row r="15" spans="1:31" x14ac:dyDescent="0.3">
      <c r="A15" s="192"/>
      <c r="B15" s="193">
        <v>2</v>
      </c>
      <c r="C15" s="92"/>
      <c r="D15" s="115"/>
      <c r="E15" s="97"/>
      <c r="F15" s="98">
        <v>0</v>
      </c>
      <c r="G15" s="144" t="s">
        <v>64</v>
      </c>
      <c r="H15" s="100">
        <v>0</v>
      </c>
      <c r="I15" s="101"/>
      <c r="J15" s="102"/>
      <c r="K15" s="103"/>
      <c r="L15" s="147"/>
      <c r="M15" s="169"/>
      <c r="N15" s="146"/>
      <c r="O15" s="106"/>
      <c r="P15" s="107"/>
      <c r="Q15" s="108"/>
      <c r="R15" s="116"/>
      <c r="S15" s="109"/>
      <c r="T15" s="110"/>
      <c r="U15" s="111"/>
      <c r="V15" s="93"/>
      <c r="W15" s="94">
        <f t="shared" si="12"/>
        <v>0</v>
      </c>
      <c r="X15" s="112"/>
      <c r="Y15" s="113"/>
      <c r="Z15" s="114"/>
      <c r="AA15" s="95"/>
      <c r="AB15" s="56">
        <f t="shared" si="20"/>
        <v>0</v>
      </c>
      <c r="AC15" s="145">
        <f t="shared" si="21"/>
        <v>0</v>
      </c>
      <c r="AE15" s="183"/>
    </row>
  </sheetData>
  <sortState xmlns:xlrd2="http://schemas.microsoft.com/office/spreadsheetml/2017/richdata2" ref="A2:AC4">
    <sortCondition ref="A2:A4"/>
  </sortState>
  <conditionalFormatting sqref="AC2 AC4">
    <cfRule type="cellIs" dxfId="19" priority="227" stopIfTrue="1" operator="lessThan">
      <formula>0.5</formula>
    </cfRule>
    <cfRule type="cellIs" dxfId="18" priority="228" operator="lessThan">
      <formula>0.5*AA2</formula>
    </cfRule>
  </conditionalFormatting>
  <conditionalFormatting sqref="AC3">
    <cfRule type="cellIs" dxfId="17" priority="125" stopIfTrue="1" operator="lessThan">
      <formula>0.5</formula>
    </cfRule>
    <cfRule type="cellIs" dxfId="16" priority="126" operator="lessThan">
      <formula>0.5*AA3</formula>
    </cfRule>
  </conditionalFormatting>
  <conditionalFormatting sqref="AC5">
    <cfRule type="cellIs" dxfId="15" priority="75" stopIfTrue="1" operator="lessThan">
      <formula>0.5</formula>
    </cfRule>
    <cfRule type="cellIs" dxfId="14" priority="76" operator="lessThan">
      <formula>0.5*AA5</formula>
    </cfRule>
  </conditionalFormatting>
  <conditionalFormatting sqref="AC7">
    <cfRule type="cellIs" dxfId="13" priority="55" stopIfTrue="1" operator="lessThan">
      <formula>0.5</formula>
    </cfRule>
    <cfRule type="cellIs" dxfId="12" priority="56" operator="lessThan">
      <formula>0.5*AA7</formula>
    </cfRule>
  </conditionalFormatting>
  <conditionalFormatting sqref="AC8">
    <cfRule type="cellIs" dxfId="11" priority="49" stopIfTrue="1" operator="lessThan">
      <formula>0.5</formula>
    </cfRule>
    <cfRule type="cellIs" dxfId="10" priority="50" operator="lessThan">
      <formula>0.5*AA8</formula>
    </cfRule>
  </conditionalFormatting>
  <conditionalFormatting sqref="AC9">
    <cfRule type="cellIs" dxfId="9" priority="13" stopIfTrue="1" operator="lessThan">
      <formula>0.5</formula>
    </cfRule>
    <cfRule type="cellIs" dxfId="8" priority="14" operator="lessThan">
      <formula>0.5*AA9</formula>
    </cfRule>
  </conditionalFormatting>
  <conditionalFormatting sqref="AC10">
    <cfRule type="cellIs" dxfId="7" priority="11" stopIfTrue="1" operator="lessThan">
      <formula>0.5</formula>
    </cfRule>
    <cfRule type="cellIs" dxfId="6" priority="12" operator="lessThan">
      <formula>0.5*AA10</formula>
    </cfRule>
  </conditionalFormatting>
  <conditionalFormatting sqref="AC11:AC13">
    <cfRule type="cellIs" dxfId="5" priority="9" stopIfTrue="1" operator="lessThan">
      <formula>0.5</formula>
    </cfRule>
    <cfRule type="cellIs" dxfId="4" priority="10" operator="lessThan">
      <formula>0.5*AA11</formula>
    </cfRule>
  </conditionalFormatting>
  <conditionalFormatting sqref="AC14:AC15">
    <cfRule type="cellIs" dxfId="3" priority="7" stopIfTrue="1" operator="lessThan">
      <formula>0.5</formula>
    </cfRule>
    <cfRule type="cellIs" dxfId="2" priority="8" operator="lessThan">
      <formula>0.5*AA14</formula>
    </cfRule>
  </conditionalFormatting>
  <conditionalFormatting sqref="AC6">
    <cfRule type="cellIs" dxfId="1" priority="1" stopIfTrue="1" operator="lessThan">
      <formula>0.5</formula>
    </cfRule>
    <cfRule type="cellIs" dxfId="0" priority="2" operator="lessThan">
      <formula>0.5*AA6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2</v>
      </c>
      <c r="D2" s="7">
        <f ca="1">RANDBETWEEN(1,3)+RANDBETWEEN(1,3)</f>
        <v>2</v>
      </c>
      <c r="E2" s="7">
        <f ca="1">RANDBETWEEN(1,3)+RANDBETWEEN(1,3)+RANDBETWEEN(1,3)</f>
        <v>5</v>
      </c>
      <c r="F2" s="7">
        <f ca="1">RANDBETWEEN(1,3)+RANDBETWEEN(1,3)+RANDBETWEEN(1,3)+RANDBETWEEN(1,3)</f>
        <v>8</v>
      </c>
      <c r="G2" s="7">
        <f ca="1">RANDBETWEEN(1,3)+RANDBETWEEN(1,3)+RANDBETWEEN(1,3)+RANDBETWEEN(1,3)+RANDBETWEEN(1,3)</f>
        <v>12</v>
      </c>
      <c r="H2" s="8">
        <f ca="1">RANDBETWEEN(1,3)+RANDBETWEEN(1,3)+RANDBETWEEN(1,3)+RANDBETWEEN(1,3)+RANDBETWEEN(1,3)+RANDBETWEEN(1,3)</f>
        <v>15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4</v>
      </c>
      <c r="D3" s="10">
        <f ca="1">RANDBETWEEN(1,4)+RANDBETWEEN(1,4)</f>
        <v>5</v>
      </c>
      <c r="E3" s="10">
        <f ca="1">RANDBETWEEN(1,4)+RANDBETWEEN(1,4)+RANDBETWEEN(1,4)</f>
        <v>7</v>
      </c>
      <c r="F3" s="10">
        <f ca="1">RANDBETWEEN(1,4)+RANDBETWEEN(1,4)+RANDBETWEEN(1,4)+RANDBETWEEN(1,4)</f>
        <v>6</v>
      </c>
      <c r="G3" s="10">
        <f ca="1">RANDBETWEEN(1,4)+RANDBETWEEN(1,4)+RANDBETWEEN(1,4)+RANDBETWEEN(1,4)+RANDBETWEEN(1,4)</f>
        <v>10</v>
      </c>
      <c r="H3" s="11">
        <f ca="1">RANDBETWEEN(1,4)+RANDBETWEEN(1,4)+RANDBETWEEN(1,4)+RANDBETWEEN(1,4)+RANDBETWEEN(1,4)+RANDBETWEEN(1,4)</f>
        <v>15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1</v>
      </c>
      <c r="D4" s="10">
        <f ca="1">RANDBETWEEN(1,6)+RANDBETWEEN(1,6)</f>
        <v>9</v>
      </c>
      <c r="E4" s="10">
        <f ca="1">RANDBETWEEN(1,6)+RANDBETWEEN(1,6)+RANDBETWEEN(1,6)</f>
        <v>10</v>
      </c>
      <c r="F4" s="10">
        <f ca="1">RANDBETWEEN(1,6)+RANDBETWEEN(1,6)+RANDBETWEEN(1,6)+RANDBETWEEN(1,6)</f>
        <v>11</v>
      </c>
      <c r="G4" s="10">
        <f ca="1">RANDBETWEEN(1,6)+RANDBETWEEN(1,6)+RANDBETWEEN(1,6)+RANDBETWEEN(1,6)+RANDBETWEEN(1,6)</f>
        <v>13</v>
      </c>
      <c r="H4" s="11">
        <f ca="1">RANDBETWEEN(1,6)+RANDBETWEEN(1,6)+RANDBETWEEN(1,6)+RANDBETWEEN(1,6)+RANDBETWEEN(1,6)+RANDBETWEEN(1,6)</f>
        <v>21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6</v>
      </c>
      <c r="D5" s="10">
        <f ca="1">RANDBETWEEN(1,8)+RANDBETWEEN(1,8)</f>
        <v>12</v>
      </c>
      <c r="E5" s="10">
        <f ca="1">RANDBETWEEN(1,8)+RANDBETWEEN(1,8)+RANDBETWEEN(1,8)</f>
        <v>16</v>
      </c>
      <c r="F5" s="10">
        <f ca="1">RANDBETWEEN(1,8)+RANDBETWEEN(1,8)+RANDBETWEEN(1,8)+RANDBETWEEN(1,8)</f>
        <v>20</v>
      </c>
      <c r="G5" s="10">
        <f ca="1">RANDBETWEEN(1,8)+RANDBETWEEN(1,8)+RANDBETWEEN(1,8)+RANDBETWEEN(1,8)+RANDBETWEEN(1,8)</f>
        <v>21</v>
      </c>
      <c r="H5" s="11">
        <f ca="1">RANDBETWEEN(1,8)+RANDBETWEEN(1,8)+RANDBETWEEN(1,8)+RANDBETWEEN(1,8)+RANDBETWEEN(1,8)+RANDBETWEEN(1,8)</f>
        <v>22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6</v>
      </c>
      <c r="D6" s="10">
        <f ca="1">RANDBETWEEN(1,10)+RANDBETWEEN(1,10)</f>
        <v>13</v>
      </c>
      <c r="E6" s="10">
        <f ca="1">RANDBETWEEN(1,10)+RANDBETWEEN(1,10)+RANDBETWEEN(1,10)</f>
        <v>16</v>
      </c>
      <c r="F6" s="10">
        <f ca="1">RANDBETWEEN(1,10)+RANDBETWEEN(1,10)+RANDBETWEEN(1,10)+RANDBETWEEN(1,10)</f>
        <v>22</v>
      </c>
      <c r="G6" s="10">
        <f ca="1">RANDBETWEEN(1,10)+RANDBETWEEN(1,10)+RANDBETWEEN(1,10)+RANDBETWEEN(1,10)+RANDBETWEEN(1,10)</f>
        <v>22</v>
      </c>
      <c r="H6" s="11">
        <f ca="1">RANDBETWEEN(1,10)+RANDBETWEEN(1,10)+RANDBETWEEN(1,10)+RANDBETWEEN(1,10)+RANDBETWEEN(1,10)+RANDBETWEEN(1,10)</f>
        <v>26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2</v>
      </c>
      <c r="D7" s="10">
        <f ca="1">RANDBETWEEN(1,12)+RANDBETWEEN(1,12)</f>
        <v>11</v>
      </c>
      <c r="E7" s="10">
        <f ca="1">RANDBETWEEN(1,12)+RANDBETWEEN(1,12)+RANDBETWEEN(1,12)</f>
        <v>25</v>
      </c>
      <c r="F7" s="10">
        <f ca="1">RANDBETWEEN(1,12)+RANDBETWEEN(1,12)+RANDBETWEEN(1,12)+RANDBETWEEN(1,12)</f>
        <v>35</v>
      </c>
      <c r="G7" s="10">
        <f ca="1">RANDBETWEEN(1,12)+RANDBETWEEN(1,12)+RANDBETWEEN(1,12)+RANDBETWEEN(1,12)+RANDBETWEEN(1,12)</f>
        <v>30</v>
      </c>
      <c r="H7" s="11">
        <f ca="1">RANDBETWEEN(1,12)+RANDBETWEEN(1,12)+RANDBETWEEN(1,12)+RANDBETWEEN(1,12)+RANDBETWEEN(1,12)+RANDBETWEEN(1,12)</f>
        <v>56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20</v>
      </c>
      <c r="D8" s="10">
        <f ca="1">RANDBETWEEN(1,20)+RANDBETWEEN(1,20)</f>
        <v>21</v>
      </c>
      <c r="E8" s="10">
        <f ca="1">RANDBETWEEN(1,20)+RANDBETWEEN(1,20)+RANDBETWEEN(1,20)</f>
        <v>33</v>
      </c>
      <c r="F8" s="10">
        <f ca="1">RANDBETWEEN(1,20)+RANDBETWEEN(1,20)+RANDBETWEEN(1,20)+RANDBETWEEN(1,20)</f>
        <v>32</v>
      </c>
      <c r="G8" s="10">
        <f ca="1">RANDBETWEEN(1,20)+RANDBETWEEN(1,20)+RANDBETWEEN(1,20)+RANDBETWEEN(1,20)+RANDBETWEEN(1,20)</f>
        <v>36</v>
      </c>
      <c r="H8" s="11">
        <f ca="1">RANDBETWEEN(1,20)+RANDBETWEEN(1,20)+RANDBETWEEN(1,20)+RANDBETWEEN(1,20)+RANDBETWEEN(1,20)+RANDBETWEEN(1,20)</f>
        <v>67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88</v>
      </c>
      <c r="D9" s="13">
        <f ca="1">RANDBETWEEN(1,100)+RANDBETWEEN(1,100)</f>
        <v>103</v>
      </c>
      <c r="E9" s="13">
        <f ca="1">RANDBETWEEN(1,100)+RANDBETWEEN(1,100)+RANDBETWEEN(1,100)</f>
        <v>171</v>
      </c>
      <c r="F9" s="13">
        <f ca="1">RANDBETWEEN(1,100)+RANDBETWEEN(1,100)+RANDBETWEEN(1,100)+RANDBETWEEN(1,100)</f>
        <v>153</v>
      </c>
      <c r="G9" s="13">
        <f ca="1">RANDBETWEEN(1,100)+RANDBETWEEN(1,100)+RANDBETWEEN(1,100)+RANDBETWEEN(1,100)+RANDBETWEEN(1,100)</f>
        <v>184</v>
      </c>
      <c r="H9" s="14">
        <f ca="1">RANDBETWEEN(1,100)+RANDBETWEEN(1,100)+RANDBETWEEN(1,100)+RANDBETWEEN(1,100)+RANDBETWEEN(1,100)+RANDBETWEEN(1,100)</f>
        <v>223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4"/>
      <c r="U27" s="54"/>
      <c r="V27" s="54"/>
    </row>
    <row r="28" spans="1:22" x14ac:dyDescent="0.3">
      <c r="A28" s="1"/>
      <c r="C28" s="1"/>
      <c r="D28" s="1"/>
      <c r="E28" s="1"/>
      <c r="F28" s="1"/>
      <c r="T28" s="54"/>
      <c r="U28" s="54"/>
      <c r="V28" s="54"/>
    </row>
    <row r="29" spans="1:22" x14ac:dyDescent="0.3">
      <c r="A29" s="1"/>
      <c r="C29" s="1"/>
      <c r="D29" s="1"/>
      <c r="E29" s="1"/>
      <c r="F29" s="1"/>
      <c r="Q29" s="54"/>
      <c r="R29" s="54"/>
      <c r="S29" s="54"/>
      <c r="T29" s="54"/>
      <c r="U29" s="54"/>
      <c r="V29" s="54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2021-11-14T19:38:48Z</dcterms:modified>
</cp:coreProperties>
</file>