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\FoL\Used\Battle Tallies\"/>
    </mc:Choice>
  </mc:AlternateContent>
  <xr:revisionPtr revIDLastSave="0" documentId="13_ncr:1_{7B38417D-6FD8-4488-B2BD-C904D85C1B2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9" l="1"/>
  <c r="K6" i="9"/>
  <c r="N6" i="9" s="1"/>
  <c r="L6" i="9" l="1"/>
  <c r="D13" i="1"/>
  <c r="W11" i="5"/>
  <c r="AB11" i="5" s="1"/>
  <c r="AC11" i="5" s="1"/>
  <c r="D15" i="7"/>
  <c r="E15" i="7" s="1"/>
  <c r="D14" i="7"/>
  <c r="E14" i="7" s="1"/>
  <c r="D13" i="7"/>
  <c r="E13" i="7" s="1"/>
  <c r="E6" i="1"/>
  <c r="K14" i="9" l="1"/>
  <c r="N14" i="9" s="1"/>
  <c r="J14" i="9"/>
  <c r="K13" i="9"/>
  <c r="J13" i="9"/>
  <c r="J2" i="9"/>
  <c r="K2" i="9"/>
  <c r="N2" i="9" s="1"/>
  <c r="J3" i="9"/>
  <c r="K3" i="9"/>
  <c r="N3" i="9" s="1"/>
  <c r="J4" i="9"/>
  <c r="K4" i="9"/>
  <c r="N4" i="9" s="1"/>
  <c r="J5" i="9"/>
  <c r="K5" i="9"/>
  <c r="J7" i="9"/>
  <c r="K7" i="9"/>
  <c r="N7" i="9" s="1"/>
  <c r="J8" i="9"/>
  <c r="K8" i="9"/>
  <c r="N8" i="9" s="1"/>
  <c r="J9" i="9"/>
  <c r="K9" i="9"/>
  <c r="N9" i="9" s="1"/>
  <c r="J10" i="9"/>
  <c r="K10" i="9"/>
  <c r="N10" i="9" s="1"/>
  <c r="J11" i="9"/>
  <c r="K11" i="9"/>
  <c r="N11" i="9" s="1"/>
  <c r="J12" i="9"/>
  <c r="K12" i="9"/>
  <c r="N12" i="9" s="1"/>
  <c r="E15" i="9"/>
  <c r="E16" i="9" s="1"/>
  <c r="J16" i="9" s="1"/>
  <c r="K15" i="9"/>
  <c r="N15" i="9" s="1"/>
  <c r="K16" i="9"/>
  <c r="N16" i="9" s="1"/>
  <c r="E17" i="9"/>
  <c r="J17" i="9" s="1"/>
  <c r="K17" i="9"/>
  <c r="N17" i="9" s="1"/>
  <c r="D8" i="7"/>
  <c r="E8" i="7" s="1"/>
  <c r="D9" i="7"/>
  <c r="E9" i="7" s="1"/>
  <c r="D10" i="7"/>
  <c r="E10" i="7" s="1"/>
  <c r="D11" i="7"/>
  <c r="E11" i="7" s="1"/>
  <c r="D12" i="7"/>
  <c r="E12" i="7" s="1"/>
  <c r="L13" i="9" l="1"/>
  <c r="L14" i="9"/>
  <c r="N13" i="9"/>
  <c r="L5" i="9"/>
  <c r="L7" i="9"/>
  <c r="N5" i="9"/>
  <c r="L16" i="9"/>
  <c r="L9" i="9"/>
  <c r="L11" i="9"/>
  <c r="L8" i="9"/>
  <c r="L10" i="9"/>
  <c r="L3" i="9"/>
  <c r="L2" i="9"/>
  <c r="L12" i="9"/>
  <c r="L4" i="9"/>
  <c r="J15" i="9"/>
  <c r="L15" i="9" s="1"/>
  <c r="L17" i="9"/>
  <c r="E10" i="5"/>
  <c r="D10" i="5"/>
  <c r="E9" i="5"/>
  <c r="D9" i="5"/>
  <c r="C9" i="5"/>
  <c r="C10" i="5"/>
  <c r="W10" i="5"/>
  <c r="AB10" i="5" s="1"/>
  <c r="AC10" i="5" s="1"/>
  <c r="I4" i="7"/>
  <c r="I3" i="7"/>
  <c r="I2" i="7"/>
  <c r="E18" i="9"/>
  <c r="J10" i="1"/>
  <c r="N9" i="1"/>
  <c r="W8" i="5"/>
  <c r="AB8" i="5" s="1"/>
  <c r="AC8" i="5" s="1"/>
  <c r="I11" i="1" l="1"/>
  <c r="I10" i="1"/>
  <c r="I12" i="1" s="1"/>
  <c r="M14" i="1" s="1"/>
  <c r="W6" i="5"/>
  <c r="AB6" i="5" s="1"/>
  <c r="AC6" i="5" s="1"/>
  <c r="E8" i="1"/>
  <c r="I13" i="1" l="1"/>
  <c r="M15" i="1" s="1"/>
  <c r="M16" i="1"/>
  <c r="E2" i="1" l="1"/>
  <c r="J11" i="7"/>
  <c r="K11" i="7" s="1"/>
  <c r="J40" i="10"/>
  <c r="K40" i="10" s="1"/>
  <c r="M40" i="10" s="1"/>
  <c r="J36" i="10"/>
  <c r="K36" i="10" s="1"/>
  <c r="M36" i="10" s="1"/>
  <c r="J37" i="10"/>
  <c r="K37" i="10" s="1"/>
  <c r="M37" i="10" s="1"/>
  <c r="J38" i="10"/>
  <c r="K38" i="10" s="1"/>
  <c r="M38" i="10" s="1"/>
  <c r="J39" i="10"/>
  <c r="K39" i="10" s="1"/>
  <c r="M39" i="10" s="1"/>
  <c r="E5" i="5" l="1"/>
  <c r="C5" i="5"/>
  <c r="J19" i="9" l="1"/>
  <c r="K19" i="9"/>
  <c r="J20" i="9"/>
  <c r="K20" i="9"/>
  <c r="J21" i="9"/>
  <c r="K21" i="9"/>
  <c r="N20" i="9" l="1"/>
  <c r="L20" i="9"/>
  <c r="N19" i="9"/>
  <c r="L19" i="9"/>
  <c r="N21" i="9"/>
  <c r="L21" i="9"/>
  <c r="C2" i="4"/>
  <c r="D2" i="4"/>
  <c r="E2" i="4"/>
  <c r="F2" i="4"/>
  <c r="G2" i="4"/>
  <c r="H2" i="4"/>
  <c r="C3" i="4"/>
  <c r="D3" i="4"/>
  <c r="E3" i="4"/>
  <c r="F3" i="4"/>
  <c r="G3" i="4"/>
  <c r="H3" i="4"/>
  <c r="C4" i="4"/>
  <c r="D4" i="4"/>
  <c r="E4" i="4"/>
  <c r="F4" i="4"/>
  <c r="G4" i="4"/>
  <c r="H4" i="4"/>
  <c r="C5" i="4"/>
  <c r="D5" i="4"/>
  <c r="E5" i="4"/>
  <c r="F5" i="4"/>
  <c r="G5" i="4"/>
  <c r="H5" i="4"/>
  <c r="C6" i="4"/>
  <c r="D6" i="4"/>
  <c r="E6" i="4"/>
  <c r="F6" i="4"/>
  <c r="G6" i="4"/>
  <c r="H6" i="4"/>
  <c r="J10" i="7" l="1"/>
  <c r="K10" i="7" s="1"/>
  <c r="J9" i="7"/>
  <c r="K9" i="7" s="1"/>
  <c r="J8" i="7"/>
  <c r="K8" i="7" s="1"/>
  <c r="K22" i="9"/>
  <c r="J22" i="9"/>
  <c r="N22" i="9" l="1"/>
  <c r="L22" i="9"/>
  <c r="J18" i="9"/>
  <c r="K18" i="9"/>
  <c r="N18" i="9" l="1"/>
  <c r="L18" i="9"/>
  <c r="J7" i="7"/>
  <c r="J6" i="7"/>
  <c r="K6" i="7" s="1"/>
  <c r="J5" i="7"/>
  <c r="K5" i="7" s="1"/>
  <c r="J2" i="7"/>
  <c r="K2" i="7" s="1"/>
  <c r="J3" i="7"/>
  <c r="K3" i="7" s="1"/>
  <c r="K7" i="7" l="1"/>
  <c r="J4" i="7"/>
  <c r="K4" i="7" s="1"/>
  <c r="W9" i="5" l="1"/>
  <c r="M11" i="1" l="1"/>
  <c r="M9" i="1"/>
  <c r="M10" i="1"/>
  <c r="I20" i="1" l="1"/>
  <c r="I19" i="1"/>
  <c r="I21" i="1" s="1"/>
  <c r="I22" i="1" s="1"/>
  <c r="AB9" i="5"/>
  <c r="AC9" i="5" s="1"/>
  <c r="D7" i="7" l="1"/>
  <c r="E7" i="7" s="1"/>
  <c r="D6" i="7"/>
  <c r="E6" i="7" s="1"/>
  <c r="D5" i="7"/>
  <c r="E5" i="7" s="1"/>
  <c r="E5" i="1"/>
  <c r="D2" i="7" l="1"/>
  <c r="E2" i="7" l="1"/>
  <c r="D3" i="7"/>
  <c r="E3" i="7" s="1"/>
  <c r="D4" i="7"/>
  <c r="E4" i="7" s="1"/>
  <c r="M29" i="10" l="1"/>
  <c r="M28" i="10"/>
  <c r="M26" i="10"/>
  <c r="M25" i="10"/>
  <c r="M24" i="10"/>
  <c r="M21" i="10"/>
  <c r="M20" i="10"/>
  <c r="M18" i="10"/>
  <c r="M17" i="10"/>
  <c r="M16" i="10"/>
  <c r="M15" i="10"/>
  <c r="M14" i="10"/>
  <c r="M9" i="10"/>
  <c r="M7" i="10"/>
  <c r="M5" i="10"/>
  <c r="M4" i="10"/>
  <c r="M3" i="10"/>
  <c r="E13" i="1"/>
  <c r="D11" i="1"/>
  <c r="W2" i="5" l="1"/>
  <c r="W3" i="5"/>
  <c r="W4" i="5"/>
  <c r="W5" i="5"/>
  <c r="W7" i="5"/>
  <c r="J20" i="10" l="1"/>
  <c r="K20" i="10" s="1"/>
  <c r="J7" i="10"/>
  <c r="K7" i="10" s="1"/>
  <c r="J34" i="10" l="1"/>
  <c r="K34" i="10" s="1"/>
  <c r="M34" i="10" s="1"/>
  <c r="J33" i="10" l="1"/>
  <c r="K33" i="10" s="1"/>
  <c r="M33" i="10" s="1"/>
  <c r="J18" i="10" l="1"/>
  <c r="K18" i="10" s="1"/>
  <c r="J17" i="10" l="1"/>
  <c r="K17" i="10" s="1"/>
  <c r="AB7" i="5" l="1"/>
  <c r="AC7" i="5" s="1"/>
  <c r="J26" i="10" l="1"/>
  <c r="K26" i="10" s="1"/>
  <c r="J29" i="10"/>
  <c r="K29" i="10" s="1"/>
  <c r="J28" i="10"/>
  <c r="K28" i="10" s="1"/>
  <c r="J27" i="10"/>
  <c r="K27" i="10" s="1"/>
  <c r="M27" i="10" s="1"/>
  <c r="E4" i="1" l="1"/>
  <c r="J4" i="10" l="1"/>
  <c r="K4" i="10" s="1"/>
  <c r="J12" i="10"/>
  <c r="K12" i="10" s="1"/>
  <c r="M12" i="10" s="1"/>
  <c r="J15" i="10"/>
  <c r="K15" i="10" s="1"/>
  <c r="J21" i="10"/>
  <c r="K21" i="10" s="1"/>
  <c r="J25" i="10" l="1"/>
  <c r="K25" i="10" s="1"/>
  <c r="I24" i="10" l="1"/>
  <c r="J23" i="10" l="1"/>
  <c r="K23" i="10" s="1"/>
  <c r="M23" i="10" s="1"/>
  <c r="J10" i="10" l="1"/>
  <c r="K10" i="10" s="1"/>
  <c r="M10" i="10" s="1"/>
  <c r="J19" i="10" l="1"/>
  <c r="K19" i="10" s="1"/>
  <c r="M19" i="10" s="1"/>
  <c r="J11" i="10"/>
  <c r="K11" i="10" s="1"/>
  <c r="M11" i="10" s="1"/>
  <c r="T1" i="10" l="1"/>
  <c r="J24" i="10" l="1"/>
  <c r="K24" i="10" s="1"/>
  <c r="J22" i="10"/>
  <c r="K22" i="10" s="1"/>
  <c r="M22" i="10" s="1"/>
  <c r="E9" i="1" l="1"/>
  <c r="AB5" i="5" l="1"/>
  <c r="AC5" i="5" s="1"/>
  <c r="J9" i="10" l="1"/>
  <c r="K9" i="10" s="1"/>
  <c r="E4" i="5" l="1"/>
  <c r="D4" i="5"/>
  <c r="J2" i="10" l="1"/>
  <c r="K2" i="10" s="1"/>
  <c r="M2" i="10" s="1"/>
  <c r="J5" i="10" l="1"/>
  <c r="K5" i="10" s="1"/>
  <c r="J35" i="10" l="1"/>
  <c r="K35" i="10" s="1"/>
  <c r="M35" i="10" s="1"/>
  <c r="J14" i="10" l="1"/>
  <c r="K14" i="10" s="1"/>
  <c r="J16" i="10" l="1"/>
  <c r="K16" i="10" s="1"/>
  <c r="J32" i="10" l="1"/>
  <c r="K32" i="10" s="1"/>
  <c r="M32" i="10" s="1"/>
  <c r="AB2" i="5" l="1"/>
  <c r="AC2" i="5" s="1"/>
  <c r="E3" i="1" l="1"/>
  <c r="E7" i="1" l="1"/>
  <c r="AB4" i="5" l="1"/>
  <c r="AC4" i="5" s="1"/>
  <c r="J3" i="10" l="1"/>
  <c r="K3" i="10" s="1"/>
  <c r="J13" i="10" l="1"/>
  <c r="K13" i="10" s="1"/>
  <c r="M13" i="10" s="1"/>
  <c r="J8" i="10"/>
  <c r="K8" i="10" s="1"/>
  <c r="M8" i="10" s="1"/>
  <c r="J6" i="10"/>
  <c r="K6" i="10" s="1"/>
  <c r="M6" i="10" s="1"/>
  <c r="AB3" i="5" l="1"/>
  <c r="AC3" i="5" s="1"/>
  <c r="H9" i="4" l="1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M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A5" authorId="0" shapeId="0" xr:uid="{D4BD1FD6-06A2-4209-B4B5-97AD9F8612E3}">
      <text>
        <r>
          <rPr>
            <b/>
            <sz val="9"/>
            <color indexed="81"/>
            <rFont val="Tahoma"/>
            <family val="2"/>
          </rPr>
          <t>Minor Auras:</t>
        </r>
        <r>
          <rPr>
            <sz val="9"/>
            <color indexed="81"/>
            <rFont val="Tahoma"/>
            <family val="2"/>
          </rPr>
          <t xml:space="preserve">
Demand Fortitude (Fort +3) (during combat)
Watchful Eye (Ref +3) (at all other times)
</t>
        </r>
        <r>
          <rPr>
            <b/>
            <sz val="9"/>
            <color indexed="81"/>
            <rFont val="Tahoma"/>
            <family val="2"/>
          </rPr>
          <t>Major Aura:</t>
        </r>
        <r>
          <rPr>
            <sz val="9"/>
            <color indexed="81"/>
            <rFont val="Tahoma"/>
            <family val="2"/>
          </rPr>
          <t xml:space="preserve">
Hardy Soldiers (DR 1/—) (at all times)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3" authorId="0" shapeId="0" xr:uid="{A66FA7B9-76BB-4094-B19B-20AE16576E57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D4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4" authorId="0" shapeId="0" xr:uid="{68F493C2-F977-4C75-8850-EBEDC4EDCB5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G4" authorId="0" shapeId="0" xr:uid="{FF0956D0-F111-41B0-9DDA-7515430F2DF9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C5" authorId="0" shapeId="0" xr:uid="{438DD5EB-2EAF-41C0-93A3-A561DB394C3D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E5" authorId="0" shapeId="0" xr:uid="{B79AC26F-424E-4003-863D-A4E8CF402D56}">
      <text>
        <r>
          <rPr>
            <i/>
            <sz val="12"/>
            <color indexed="81"/>
            <rFont val="Times New Roman"/>
            <family val="1"/>
          </rPr>
          <t>shield other +1</t>
        </r>
      </text>
    </comment>
    <comment ref="G5" authorId="0" shapeId="0" xr:uid="{55B32FAC-B0AF-4B2F-BFC5-70F9D550AD14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G6" authorId="0" shapeId="0" xr:uid="{C7C93A4A-A3F8-4375-AB38-8D60482270C9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D7" authorId="0" shapeId="0" xr:uid="{AE5E1C4A-83C9-498A-9189-5AFEA486876E}">
      <text>
        <r>
          <rPr>
            <i/>
            <sz val="12"/>
            <color indexed="81"/>
            <rFont val="Times New Roman"/>
            <family val="1"/>
          </rPr>
          <t>Uncanny Dodge</t>
        </r>
      </text>
    </comment>
    <comment ref="G7" authorId="0" shapeId="0" xr:uid="{BA1082AE-B8DD-416B-9FC1-DA26C460DB62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G8" authorId="0" shapeId="0" xr:uid="{32401E1C-C09E-4A12-A439-C31A20F7711E}">
      <text>
        <r>
          <rPr>
            <i/>
            <sz val="12"/>
            <color indexed="81"/>
            <rFont val="Times New Roman"/>
            <family val="1"/>
          </rPr>
          <t>When in the Captain’s Presence</t>
        </r>
      </text>
    </comment>
    <comment ref="C9" authorId="0" shapeId="0" xr:uid="{AA99EB01-0F7E-453D-8B71-13FCC575E236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9" authorId="0" shapeId="0" xr:uid="{4333B03E-A63E-4637-BB65-10E8507E144F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9" authorId="0" shapeId="0" xr:uid="{5E24256A-6426-4792-969B-100BDD6C4B25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C10" authorId="0" shapeId="0" xr:uid="{D4CED9AD-4FCB-4223-8074-50B1A8D56AC2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D10" authorId="0" shapeId="0" xr:uid="{E83EC8EB-3B7B-4409-BC19-044B6B75823E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  <comment ref="E10" authorId="0" shapeId="0" xr:uid="{DC49A3B5-F4C5-4847-97F1-AF3D4D7A1757}">
      <text>
        <r>
          <rPr>
            <i/>
            <sz val="12"/>
            <color indexed="81"/>
            <rFont val="Times New Roman"/>
            <family val="1"/>
          </rPr>
          <t>DK: Puissance</t>
        </r>
      </text>
    </comment>
  </commentList>
</comments>
</file>

<file path=xl/sharedStrings.xml><?xml version="1.0" encoding="utf-8"?>
<sst xmlns="http://schemas.openxmlformats.org/spreadsheetml/2006/main" count="552" uniqueCount="174">
  <si>
    <t>Character</t>
  </si>
  <si>
    <t>Group</t>
  </si>
  <si>
    <t>Initiative</t>
  </si>
  <si>
    <t>Roll</t>
  </si>
  <si>
    <t>Modified Roll</t>
  </si>
  <si>
    <t>Move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</si>
  <si>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</si>
  <si>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</si>
  <si>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</si>
  <si>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</si>
  <si>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</si>
  <si>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</si>
  <si>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</si>
  <si>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</si>
  <si>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</si>
  <si>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</si>
  <si>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</si>
  <si>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</si>
  <si>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</si>
  <si>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</si>
  <si>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</si>
  <si>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Party Composition</t>
  </si>
  <si>
    <t>ECL</t>
  </si>
  <si>
    <t>Classes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</si>
  <si>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</si>
  <si>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</si>
  <si>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</si>
  <si>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</si>
  <si>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</si>
  <si>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</si>
  <si>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</si>
  <si>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</si>
  <si>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</si>
  <si>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</si>
  <si>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</si>
  <si>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</si>
  <si>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</si>
  <si>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</si>
  <si>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</si>
  <si>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</si>
  <si>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</si>
  <si>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</si>
  <si>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</si>
  <si>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</si>
  <si>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</si>
  <si>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</si>
  <si>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</si>
  <si>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</si>
  <si>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</si>
  <si>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</si>
  <si>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</si>
  <si>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</si>
  <si>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</si>
  <si>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</si>
  <si>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</si>
  <si>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</si>
  <si>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</si>
  <si>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</si>
  <si>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</si>
  <si>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</si>
  <si>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</si>
  <si>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</si>
  <si>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</si>
  <si>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</si>
  <si>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</si>
  <si>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</si>
  <si>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</si>
  <si>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</si>
  <si>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</si>
  <si>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</si>
  <si>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</si>
  <si>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</si>
  <si>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</si>
  <si>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</si>
  <si>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</si>
  <si>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</si>
  <si>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</si>
  <si>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</si>
  <si>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</si>
  <si>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</si>
  <si>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</si>
  <si>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</si>
  <si>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</si>
  <si>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</si>
  <si>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</si>
  <si>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</si>
  <si>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þ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</si>
  <si>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</si>
  <si>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</si>
  <si>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</si>
  <si>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</si>
  <si>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</si>
  <si>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</si>
  <si>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</si>
  <si>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</si>
  <si>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</si>
  <si>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</si>
  <si>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</si>
  <si>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</si>
  <si>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</si>
  <si>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Barkley</t>
  </si>
  <si>
    <t>Elsabet</t>
  </si>
  <si>
    <t>Saradette</t>
  </si>
  <si>
    <t>Hound Archon</t>
  </si>
  <si>
    <t>Check</t>
  </si>
  <si>
    <t>R10</t>
  </si>
  <si>
    <t>Party</t>
  </si>
  <si>
    <t>/+1</t>
  </si>
  <si>
    <t>Delayed Damage</t>
  </si>
  <si>
    <t>Luran</t>
  </si>
  <si>
    <t>Time @ Round 1</t>
  </si>
  <si>
    <t>Current Time</t>
  </si>
  <si>
    <t>Solstice</t>
  </si>
  <si>
    <t>Musteval / Rogue</t>
  </si>
  <si>
    <t>40’</t>
  </si>
  <si>
    <t>Bard / Lyric Thaumaturge</t>
  </si>
  <si>
    <r>
      <t>Solstice</t>
    </r>
    <r>
      <rPr>
        <b/>
        <vertAlign val="superscript"/>
        <sz val="12"/>
        <color theme="1"/>
        <rFont val="Times New Roman"/>
        <family val="1"/>
      </rPr>
      <t>PfE</t>
    </r>
  </si>
  <si>
    <t>Result</t>
  </si>
  <si>
    <t>Allied Party Composition</t>
  </si>
  <si>
    <r>
      <t>Elsabet</t>
    </r>
    <r>
      <rPr>
        <b/>
        <vertAlign val="superscript"/>
        <sz val="12"/>
        <color theme="1"/>
        <rFont val="Times New Roman"/>
        <family val="1"/>
      </rPr>
      <t>PfE</t>
    </r>
  </si>
  <si>
    <t>Grapple</t>
  </si>
  <si>
    <t>Sense Motive</t>
  </si>
  <si>
    <t>Concentration</t>
  </si>
  <si>
    <t>Aliya</t>
  </si>
  <si>
    <t>Captain Slatestein</t>
  </si>
  <si>
    <t>Sorceress</t>
  </si>
  <si>
    <t>Favored Soul / Crusader / Warlock</t>
  </si>
  <si>
    <t>Captain Stlatestein</t>
  </si>
  <si>
    <t>Battle Axe +1</t>
  </si>
  <si>
    <t>Battle Axe, 2nd Swing</t>
  </si>
  <si>
    <t>1d8+3+1,x3</t>
  </si>
  <si>
    <t>MW Heavy Crossbow</t>
  </si>
  <si>
    <t>1d10;19-20, 120’</t>
  </si>
  <si>
    <t>/—</t>
  </si>
  <si>
    <t>Slatestein</t>
  </si>
  <si>
    <t>Who</t>
  </si>
  <si>
    <t>Hound Archon Zombie</t>
  </si>
  <si>
    <t>Crypt Chanter</t>
  </si>
  <si>
    <t>Libris Mortis 93</t>
  </si>
  <si>
    <t>Urmeena</t>
  </si>
  <si>
    <t>Fighter (5) / Marshal (4)</t>
  </si>
  <si>
    <t>Undead 1</t>
  </si>
  <si>
    <t>Power Attack 3</t>
  </si>
  <si>
    <t>Undead Forces</t>
  </si>
  <si>
    <t>zombie 1</t>
  </si>
  <si>
    <t>slashing</t>
  </si>
  <si>
    <t>Zombie, M</t>
  </si>
  <si>
    <t>Skeleton, M</t>
  </si>
  <si>
    <t>Longbow</t>
  </si>
  <si>
    <t>1d8,x3, 100’</t>
  </si>
  <si>
    <t>skeleton 1</t>
  </si>
  <si>
    <t>bludgeon</t>
  </si>
  <si>
    <t>2d6</t>
  </si>
  <si>
    <t>Reflex DC 15 for ½</t>
  </si>
  <si>
    <t>Destruction Retribution, 10’ radius</t>
  </si>
  <si>
    <t>Bite</t>
  </si>
  <si>
    <t>Slam</t>
  </si>
  <si>
    <t>1d8+3+1d6 cold</t>
  </si>
  <si>
    <t>1d6+3+1d6 cold</t>
  </si>
  <si>
    <t>Aid</t>
  </si>
  <si>
    <t>Mage Armor</t>
  </si>
  <si>
    <t>Bridge Haunt</t>
  </si>
  <si>
    <t>-</t>
  </si>
  <si>
    <t>Incorporeal Touch</t>
  </si>
  <si>
    <t>3d6+push</t>
  </si>
  <si>
    <t>30’/30’ f</t>
  </si>
  <si>
    <t>30’/10’ b</t>
  </si>
  <si>
    <t>6d6</t>
  </si>
  <si>
    <t>Miss 50%</t>
  </si>
  <si>
    <t>Bolts:  20 regular; 1 fire; 5 electric</t>
  </si>
  <si>
    <t>skeletons</t>
  </si>
  <si>
    <t>zombies</t>
  </si>
  <si>
    <t>MM I</t>
  </si>
  <si>
    <t>Rogue / Illusionist / Artificer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</si>
</sst>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i/>
      <sz val="12"/>
      <color theme="0" tint="-0.49998474074526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CC"/>
      <name val="Times New Roman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5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38" xfId="0" quotePrefix="1" applyFill="1" applyBorder="1" applyAlignment="1">
      <alignment vertical="center"/>
    </xf>
    <xf numFmtId="164" fontId="0" fillId="3" borderId="0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right" vertical="center"/>
    </xf>
    <xf numFmtId="164" fontId="0" fillId="3" borderId="40" xfId="0" applyNumberForma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21" fillId="26" borderId="32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5" borderId="34" xfId="0" applyFont="1" applyFill="1" applyBorder="1" applyAlignment="1">
      <alignment horizontal="center" vertical="center" wrapText="1"/>
    </xf>
    <xf numFmtId="0" fontId="2" fillId="26" borderId="3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right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 vertical="center"/>
    </xf>
    <xf numFmtId="164" fontId="7" fillId="5" borderId="40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50" xfId="0" applyFont="1" applyFill="1" applyBorder="1" applyAlignment="1">
      <alignment horizontal="center" vertical="center"/>
    </xf>
    <xf numFmtId="0" fontId="15" fillId="28" borderId="50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0" fillId="13" borderId="54" xfId="0" quotePrefix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 wrapText="1"/>
    </xf>
    <xf numFmtId="1" fontId="5" fillId="24" borderId="59" xfId="0" applyNumberFormat="1" applyFont="1" applyFill="1" applyBorder="1" applyAlignment="1">
      <alignment horizontal="center" vertical="center"/>
    </xf>
    <xf numFmtId="1" fontId="5" fillId="24" borderId="60" xfId="0" applyNumberFormat="1" applyFont="1" applyFill="1" applyBorder="1" applyAlignment="1">
      <alignment horizontal="center" vertical="center"/>
    </xf>
    <xf numFmtId="0" fontId="15" fillId="29" borderId="50" xfId="0" applyFont="1" applyFill="1" applyBorder="1" applyAlignment="1">
      <alignment horizontal="center" vertical="center"/>
    </xf>
    <xf numFmtId="0" fontId="2" fillId="19" borderId="53" xfId="0" applyFont="1" applyFill="1" applyBorder="1" applyAlignment="1">
      <alignment horizontal="center" vertical="center" wrapText="1"/>
    </xf>
    <xf numFmtId="0" fontId="6" fillId="30" borderId="53" xfId="0" applyFont="1" applyFill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/>
    </xf>
    <xf numFmtId="0" fontId="2" fillId="31" borderId="53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7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2" fillId="7" borderId="37" xfId="0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8" xfId="0" quotePrefix="1" applyFill="1" applyBorder="1" applyAlignment="1">
      <alignment vertical="center"/>
    </xf>
    <xf numFmtId="164" fontId="0" fillId="7" borderId="0" xfId="0" applyNumberForma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right" vertical="center"/>
    </xf>
    <xf numFmtId="164" fontId="0" fillId="7" borderId="40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23" borderId="63" xfId="11" applyNumberFormat="1" applyFont="1" applyFill="1" applyBorder="1" applyAlignment="1">
      <alignment horizontal="center" vertical="center" shrinkToFit="1"/>
    </xf>
    <xf numFmtId="0" fontId="20" fillId="20" borderId="63" xfId="11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6" borderId="18" xfId="0" quotePrefix="1" applyFill="1" applyBorder="1" applyAlignment="1">
      <alignment horizontal="center" vertical="center"/>
    </xf>
    <xf numFmtId="0" fontId="0" fillId="6" borderId="21" xfId="0" quotePrefix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5" fillId="19" borderId="2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14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Percent" xfId="11" builtinId="5"/>
    <cellStyle name="Percent 2" xfId="6" xr:uid="{00000000-0005-0000-0000-00000B000000}"/>
    <cellStyle name="Percent 2 2" xfId="8" xr:uid="{00000000-0005-0000-0000-00000C000000}"/>
  </cellStyles>
  <dxfs count="519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CC"/>
      <color rgb="FFFF00FF"/>
      <color rgb="FF00FFFF"/>
      <color rgb="FF00FF00"/>
      <color rgb="FF0000FF"/>
      <color rgb="FF0033CC"/>
      <color rgb="FFFF5050"/>
      <color rgb="FFFF0000"/>
      <color rgb="FF00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13</c:v>
                </c:pt>
                <c:pt idx="4">
                  <c:v>24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19</c:v>
                </c:pt>
                <c:pt idx="3">
                  <c:v>20</c:v>
                </c:pt>
                <c:pt idx="4">
                  <c:v>32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25</c:v>
                </c:pt>
                <c:pt idx="3">
                  <c:v>25</c:v>
                </c:pt>
                <c:pt idx="4">
                  <c:v>27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25</c:v>
                </c:pt>
                <c:pt idx="3">
                  <c:v>32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17</c:v>
                </c:pt>
                <c:pt idx="2">
                  <c:v>41</c:v>
                </c:pt>
                <c:pt idx="3">
                  <c:v>38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11</c:v>
                </c:pt>
                <c:pt idx="5">
                  <c:v>6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19</c:v>
                </c:pt>
                <c:pt idx="4">
                  <c:v>25</c:v>
                </c:pt>
                <c:pt idx="5">
                  <c:v>25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24</c:v>
                </c:pt>
                <c:pt idx="3">
                  <c:v>32</c:v>
                </c:pt>
                <c:pt idx="4">
                  <c:v>27</c:v>
                </c:pt>
                <c:pt idx="5">
                  <c:v>22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5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Rolls!$H$2:$H$8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16</c:v>
                </c:pt>
                <c:pt idx="3">
                  <c:v>31</c:v>
                </c:pt>
                <c:pt idx="4">
                  <c:v>45</c:v>
                </c:pt>
                <c:pt idx="5">
                  <c:v>26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Rolls!$C$2:$H$2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Rolls!$C$3:$H$3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Rolls!$C$4:$H$4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13</c:v>
                </c:pt>
                <c:pt idx="4">
                  <c:v>24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Rolls!$C$5:$H$5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19</c:v>
                </c:pt>
                <c:pt idx="3">
                  <c:v>20</c:v>
                </c:pt>
                <c:pt idx="4">
                  <c:v>32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Rolls!$C$6:$H$6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25</c:v>
                </c:pt>
                <c:pt idx="3">
                  <c:v>25</c:v>
                </c:pt>
                <c:pt idx="4">
                  <c:v>27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Rolls!$C$7:$H$7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25</c:v>
                </c:pt>
                <c:pt idx="3">
                  <c:v>32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Rolls!$C$1:$H$1</c:f>
              <c:strCache>
                <c:ptCount val="6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</c:strCache>
            </c:strRef>
          </c:cat>
          <c:val>
            <c:numRef>
              <c:f>Rolls!$C$8:$H$8</c:f>
              <c:numCache>
                <c:formatCode>General</c:formatCode>
                <c:ptCount val="6"/>
                <c:pt idx="0">
                  <c:v>20</c:v>
                </c:pt>
                <c:pt idx="1">
                  <c:v>17</c:v>
                </c:pt>
                <c:pt idx="2">
                  <c:v>41</c:v>
                </c:pt>
                <c:pt idx="3">
                  <c:v>38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42182</xdr:colOff>
      <xdr:row>5</xdr:row>
      <xdr:rowOff>30480</xdr:rowOff>
    </xdr:from>
    <xdr:to>
      <xdr:col>20</xdr:col>
      <xdr:colOff>126698</xdr:colOff>
      <xdr:row>18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678D0F-541F-4D72-A271-FE75BDAA0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6842" y="1226820"/>
          <a:ext cx="3437316" cy="2689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15</xdr:row>
      <xdr:rowOff>190500</xdr:rowOff>
    </xdr:from>
    <xdr:to>
      <xdr:col>11</xdr:col>
      <xdr:colOff>121920</xdr:colOff>
      <xdr:row>24</xdr:row>
      <xdr:rowOff>152400</xdr:rowOff>
    </xdr:to>
    <xdr:sp macro="" textlink="">
      <xdr:nvSpPr>
        <xdr:cNvPr id="2" name="Rectangle: Beveled 1">
          <a:extLst>
            <a:ext uri="{FF2B5EF4-FFF2-40B4-BE49-F238E27FC236}">
              <a16:creationId xmlns:a16="http://schemas.microsoft.com/office/drawing/2014/main" id="{16CFEF5E-147C-44F0-A555-A18D46B04234}"/>
            </a:ext>
          </a:extLst>
        </xdr:cNvPr>
        <xdr:cNvSpPr/>
      </xdr:nvSpPr>
      <xdr:spPr>
        <a:xfrm>
          <a:off x="861060" y="3162300"/>
          <a:ext cx="6522720" cy="1744980"/>
        </a:xfrm>
        <a:prstGeom prst="bevel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6600">
              <a:latin typeface="Times New Roman" panose="02020603050405020304" pitchFamily="18" charset="0"/>
              <a:cs typeface="Times New Roman" panose="02020603050405020304" pitchFamily="18" charset="0"/>
            </a:rPr>
            <a:t>Aura of Menace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228599</xdr:colOff>
      <xdr:row>0</xdr:row>
      <xdr:rowOff>66674</xdr:rowOff>
    </xdr:from>
    <xdr:to>
      <xdr:col>22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93344</xdr:colOff>
      <xdr:row>0</xdr:row>
      <xdr:rowOff>74295</xdr:rowOff>
    </xdr:from>
    <xdr:to>
      <xdr:col>15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15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workbookViewId="0"/>
  </sheetViews>
  <sheetFormatPr defaultRowHeight="15.6" x14ac:dyDescent="0.3"/>
  <cols>
    <col min="1" max="1" width="15.79687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9" style="48" bestFit="1" customWidth="1"/>
    <col min="7" max="7" width="3" style="43" customWidth="1"/>
    <col min="8" max="8" width="15.796875" style="43" bestFit="1" customWidth="1"/>
    <col min="9" max="9" width="8.5" style="43" bestFit="1" customWidth="1"/>
    <col min="10" max="10" width="29.19921875" style="43" bestFit="1" customWidth="1"/>
    <col min="11" max="11" width="3" style="43" customWidth="1"/>
    <col min="12" max="12" width="20.19921875" style="43" bestFit="1" customWidth="1"/>
    <col min="13" max="13" width="6.09765625" style="43" bestFit="1" customWidth="1"/>
    <col min="14" max="14" width="23.59765625" style="43" bestFit="1" customWidth="1"/>
    <col min="15" max="16384" width="8.796875" style="43"/>
  </cols>
  <sheetData>
    <row r="1" spans="1:14" s="38" customFormat="1" ht="31.8" thickBot="1" x14ac:dyDescent="0.35">
      <c r="A1" s="203" t="s">
        <v>0</v>
      </c>
      <c r="B1" s="203" t="s">
        <v>1</v>
      </c>
      <c r="C1" s="203" t="s">
        <v>2</v>
      </c>
      <c r="D1" s="204" t="s">
        <v>3</v>
      </c>
      <c r="E1" s="37" t="s">
        <v>4</v>
      </c>
      <c r="F1" s="203" t="s">
        <v>5</v>
      </c>
      <c r="H1" s="39" t="s">
        <v>21</v>
      </c>
      <c r="I1" s="39"/>
      <c r="J1" s="39"/>
      <c r="K1" s="39"/>
      <c r="L1" s="39" t="s">
        <v>82</v>
      </c>
      <c r="M1" s="39"/>
      <c r="N1" s="39"/>
    </row>
    <row r="2" spans="1:14" ht="16.8" thickTop="1" thickBot="1" x14ac:dyDescent="0.35">
      <c r="A2" s="70" t="s">
        <v>101</v>
      </c>
      <c r="B2" s="70">
        <v>1</v>
      </c>
      <c r="C2" s="44">
        <v>4</v>
      </c>
      <c r="D2" s="45">
        <v>19</v>
      </c>
      <c r="E2" s="44">
        <f t="shared" ref="E2:E9" si="0">SUM(C2:D2)</f>
        <v>23</v>
      </c>
      <c r="F2" s="44" t="s">
        <v>6</v>
      </c>
      <c r="H2" s="71" t="s">
        <v>0</v>
      </c>
      <c r="I2" s="72" t="s">
        <v>22</v>
      </c>
      <c r="J2" s="73" t="s">
        <v>23</v>
      </c>
      <c r="L2" s="135" t="s">
        <v>0</v>
      </c>
      <c r="M2" s="136" t="s">
        <v>83</v>
      </c>
      <c r="N2" s="137" t="s">
        <v>65</v>
      </c>
    </row>
    <row r="3" spans="1:14" x14ac:dyDescent="0.3">
      <c r="A3" s="70" t="s">
        <v>100</v>
      </c>
      <c r="B3" s="70">
        <v>1</v>
      </c>
      <c r="C3" s="44">
        <v>2</v>
      </c>
      <c r="D3" s="45">
        <v>19</v>
      </c>
      <c r="E3" s="44">
        <f t="shared" si="0"/>
        <v>21</v>
      </c>
      <c r="F3" s="44" t="s">
        <v>114</v>
      </c>
      <c r="H3" s="74" t="s">
        <v>100</v>
      </c>
      <c r="I3" s="70">
        <v>8</v>
      </c>
      <c r="J3" s="75" t="s">
        <v>103</v>
      </c>
      <c r="L3" s="138" t="s">
        <v>137</v>
      </c>
      <c r="M3" s="125">
        <v>7</v>
      </c>
      <c r="N3" s="139" t="s">
        <v>138</v>
      </c>
    </row>
    <row r="4" spans="1:14" x14ac:dyDescent="0.3">
      <c r="A4" s="63" t="s">
        <v>112</v>
      </c>
      <c r="B4" s="63">
        <v>1</v>
      </c>
      <c r="C4" s="44">
        <v>1</v>
      </c>
      <c r="D4" s="45">
        <v>16</v>
      </c>
      <c r="E4" s="44">
        <f t="shared" si="0"/>
        <v>17</v>
      </c>
      <c r="F4" s="44" t="s">
        <v>166</v>
      </c>
      <c r="H4" s="74" t="s">
        <v>102</v>
      </c>
      <c r="I4" s="70">
        <v>8</v>
      </c>
      <c r="J4" s="75" t="s">
        <v>173</v>
      </c>
      <c r="L4" s="138" t="s">
        <v>170</v>
      </c>
      <c r="M4" s="125">
        <v>3</v>
      </c>
      <c r="N4" s="139" t="s">
        <v>172</v>
      </c>
    </row>
    <row r="5" spans="1:14" x14ac:dyDescent="0.3">
      <c r="A5" s="63" t="s">
        <v>124</v>
      </c>
      <c r="B5" s="63">
        <v>2</v>
      </c>
      <c r="C5" s="44">
        <v>3</v>
      </c>
      <c r="D5" s="45">
        <v>11</v>
      </c>
      <c r="E5" s="44">
        <f t="shared" si="0"/>
        <v>14</v>
      </c>
      <c r="F5" s="44" t="s">
        <v>98</v>
      </c>
      <c r="H5" s="74" t="s">
        <v>101</v>
      </c>
      <c r="I5" s="70">
        <v>8</v>
      </c>
      <c r="J5" s="75" t="s">
        <v>126</v>
      </c>
      <c r="L5" s="138" t="s">
        <v>171</v>
      </c>
      <c r="M5" s="125">
        <v>4</v>
      </c>
      <c r="N5" s="139" t="s">
        <v>172</v>
      </c>
    </row>
    <row r="6" spans="1:14" x14ac:dyDescent="0.3">
      <c r="A6" s="176" t="s">
        <v>143</v>
      </c>
      <c r="B6" s="176">
        <v>2</v>
      </c>
      <c r="C6" s="44">
        <v>1</v>
      </c>
      <c r="D6" s="45">
        <v>13</v>
      </c>
      <c r="E6" s="44">
        <f t="shared" si="0"/>
        <v>14</v>
      </c>
      <c r="F6" s="44" t="s">
        <v>6</v>
      </c>
      <c r="H6" s="74" t="s">
        <v>109</v>
      </c>
      <c r="I6" s="70">
        <v>8</v>
      </c>
      <c r="J6" s="75" t="s">
        <v>115</v>
      </c>
      <c r="L6" s="138"/>
      <c r="M6" s="125"/>
      <c r="N6" s="139"/>
    </row>
    <row r="7" spans="1:14" x14ac:dyDescent="0.3">
      <c r="A7" s="70" t="s">
        <v>102</v>
      </c>
      <c r="B7" s="70">
        <v>1</v>
      </c>
      <c r="C7" s="44">
        <v>3</v>
      </c>
      <c r="D7" s="45">
        <v>10</v>
      </c>
      <c r="E7" s="44">
        <f t="shared" si="0"/>
        <v>13</v>
      </c>
      <c r="F7" s="44" t="s">
        <v>98</v>
      </c>
      <c r="H7" s="74" t="s">
        <v>123</v>
      </c>
      <c r="I7" s="70">
        <v>7</v>
      </c>
      <c r="J7" s="75" t="s">
        <v>125</v>
      </c>
      <c r="L7" s="138"/>
      <c r="M7" s="125"/>
      <c r="N7" s="139"/>
    </row>
    <row r="8" spans="1:14" ht="16.2" thickBot="1" x14ac:dyDescent="0.35">
      <c r="A8" s="70" t="s">
        <v>123</v>
      </c>
      <c r="B8" s="70">
        <v>1</v>
      </c>
      <c r="C8" s="44">
        <v>2</v>
      </c>
      <c r="D8" s="45">
        <v>7</v>
      </c>
      <c r="E8" s="44">
        <f t="shared" si="0"/>
        <v>9</v>
      </c>
      <c r="F8" s="44" t="s">
        <v>6</v>
      </c>
      <c r="H8" s="74" t="s">
        <v>109</v>
      </c>
      <c r="I8" s="70">
        <v>8</v>
      </c>
      <c r="J8" s="75" t="s">
        <v>115</v>
      </c>
      <c r="L8" s="239"/>
      <c r="M8" s="240"/>
      <c r="N8" s="241"/>
    </row>
    <row r="9" spans="1:14" ht="16.2" thickBot="1" x14ac:dyDescent="0.35">
      <c r="A9" s="70" t="s">
        <v>109</v>
      </c>
      <c r="B9" s="70">
        <v>1</v>
      </c>
      <c r="C9" s="44">
        <v>1</v>
      </c>
      <c r="D9" s="45">
        <v>3</v>
      </c>
      <c r="E9" s="44">
        <f t="shared" si="0"/>
        <v>4</v>
      </c>
      <c r="F9" s="44" t="s">
        <v>6</v>
      </c>
      <c r="H9" s="199" t="s">
        <v>112</v>
      </c>
      <c r="I9" s="200">
        <v>9</v>
      </c>
      <c r="J9" s="201" t="s">
        <v>113</v>
      </c>
      <c r="L9" s="140" t="s">
        <v>24</v>
      </c>
      <c r="M9" s="202">
        <f>SUM(M3:M8)</f>
        <v>14</v>
      </c>
      <c r="N9" s="139" t="str">
        <f>CONCATENATE("Average Level: ",ROUND(AVERAGE(M3:M8),0))</f>
        <v>Average Level: 5</v>
      </c>
    </row>
    <row r="10" spans="1:14" x14ac:dyDescent="0.3">
      <c r="H10" s="76" t="s">
        <v>24</v>
      </c>
      <c r="I10" s="214">
        <f>SUM(I3:I9)</f>
        <v>56</v>
      </c>
      <c r="J10" s="75" t="str">
        <f>CONCATENATE("Average Level: ",ROUND(AVERAGE(I3:I9),0))</f>
        <v>Average Level: 8</v>
      </c>
      <c r="L10" s="140" t="s">
        <v>97</v>
      </c>
      <c r="M10" s="141">
        <f>AVERAGE(M3:M8)</f>
        <v>4.666666666666667</v>
      </c>
      <c r="N10" s="139"/>
    </row>
    <row r="11" spans="1:14" ht="16.2" thickBot="1" x14ac:dyDescent="0.35">
      <c r="D11" s="45">
        <f ca="1">RANDBETWEEN(1,20)</f>
        <v>16</v>
      </c>
      <c r="H11" s="76" t="s">
        <v>25</v>
      </c>
      <c r="I11" s="77">
        <f>COUNT(I3:I9)</f>
        <v>7</v>
      </c>
      <c r="J11" s="78"/>
      <c r="L11" s="142" t="s">
        <v>25</v>
      </c>
      <c r="M11" s="143">
        <f>COUNT(M3:M8)</f>
        <v>3</v>
      </c>
      <c r="N11" s="144"/>
    </row>
    <row r="12" spans="1:14" ht="16.2" thickTop="1" x14ac:dyDescent="0.3">
      <c r="H12" s="76" t="s">
        <v>27</v>
      </c>
      <c r="I12" s="79">
        <f>I10/4</f>
        <v>14</v>
      </c>
      <c r="J12" s="75" t="s">
        <v>28</v>
      </c>
    </row>
    <row r="13" spans="1:14" ht="16.2" thickBot="1" x14ac:dyDescent="0.35">
      <c r="A13" s="176" t="s">
        <v>161</v>
      </c>
      <c r="B13" s="176">
        <v>2</v>
      </c>
      <c r="C13" s="44">
        <v>7</v>
      </c>
      <c r="D13" s="45">
        <f ca="1">RANDBETWEEN(1,20)</f>
        <v>10</v>
      </c>
      <c r="E13" s="44">
        <f ca="1">SUM(C13:D13)</f>
        <v>17</v>
      </c>
      <c r="F13" s="44" t="s">
        <v>165</v>
      </c>
      <c r="H13" s="80" t="s">
        <v>29</v>
      </c>
      <c r="I13" s="81">
        <f>I12*2</f>
        <v>28</v>
      </c>
      <c r="J13" s="82" t="s">
        <v>30</v>
      </c>
      <c r="N13" s="83"/>
    </row>
    <row r="14" spans="1:14" ht="16.2" thickTop="1" x14ac:dyDescent="0.3">
      <c r="L14" s="84" t="s">
        <v>31</v>
      </c>
      <c r="M14" s="85">
        <f>I12</f>
        <v>14</v>
      </c>
      <c r="N14" s="83"/>
    </row>
    <row r="15" spans="1:14" ht="16.2" thickBot="1" x14ac:dyDescent="0.35">
      <c r="H15" s="39" t="s">
        <v>118</v>
      </c>
      <c r="I15" s="39"/>
      <c r="J15" s="39"/>
      <c r="L15" s="84" t="s">
        <v>32</v>
      </c>
      <c r="M15" s="85">
        <f>I13</f>
        <v>28</v>
      </c>
      <c r="N15" s="83"/>
    </row>
    <row r="16" spans="1:14" ht="16.8" thickTop="1" thickBot="1" x14ac:dyDescent="0.35">
      <c r="H16" s="215" t="s">
        <v>0</v>
      </c>
      <c r="I16" s="216" t="s">
        <v>22</v>
      </c>
      <c r="J16" s="217" t="s">
        <v>23</v>
      </c>
      <c r="L16" s="84" t="s">
        <v>33</v>
      </c>
      <c r="M16" s="85">
        <f>I10</f>
        <v>56</v>
      </c>
      <c r="N16" s="83"/>
    </row>
    <row r="17" spans="8:13" x14ac:dyDescent="0.3">
      <c r="H17" s="218" t="s">
        <v>127</v>
      </c>
      <c r="I17" s="63">
        <v>9</v>
      </c>
      <c r="J17" s="219" t="s">
        <v>140</v>
      </c>
    </row>
    <row r="18" spans="8:13" ht="16.2" thickBot="1" x14ac:dyDescent="0.35">
      <c r="H18" s="199"/>
      <c r="I18" s="200"/>
      <c r="J18" s="201"/>
      <c r="L18" s="86" t="s">
        <v>34</v>
      </c>
      <c r="M18" s="85">
        <f>M9</f>
        <v>14</v>
      </c>
    </row>
    <row r="19" spans="8:13" x14ac:dyDescent="0.3">
      <c r="H19" s="220" t="s">
        <v>24</v>
      </c>
      <c r="I19" s="221">
        <f>SUM(I17:I18)</f>
        <v>9</v>
      </c>
      <c r="J19" s="219"/>
    </row>
    <row r="20" spans="8:13" x14ac:dyDescent="0.3">
      <c r="H20" s="220" t="s">
        <v>25</v>
      </c>
      <c r="I20" s="222">
        <f>COUNT(I17:I18)</f>
        <v>1</v>
      </c>
      <c r="J20" s="223"/>
    </row>
    <row r="21" spans="8:13" x14ac:dyDescent="0.3">
      <c r="H21" s="220" t="s">
        <v>27</v>
      </c>
      <c r="I21" s="224">
        <f>I19/4</f>
        <v>2.25</v>
      </c>
      <c r="J21" s="219" t="s">
        <v>28</v>
      </c>
    </row>
    <row r="22" spans="8:13" ht="16.2" thickBot="1" x14ac:dyDescent="0.35">
      <c r="H22" s="225" t="s">
        <v>29</v>
      </c>
      <c r="I22" s="226">
        <f>I21*2</f>
        <v>4.5</v>
      </c>
      <c r="J22" s="227" t="s">
        <v>30</v>
      </c>
    </row>
    <row r="23" spans="8:13" ht="16.2" thickTop="1" x14ac:dyDescent="0.3"/>
  </sheetData>
  <sortState xmlns:xlrd2="http://schemas.microsoft.com/office/spreadsheetml/2017/richdata2" ref="A2:F9">
    <sortCondition descending="1" ref="E2:E9"/>
    <sortCondition descending="1" ref="C2:C9"/>
  </sortState>
  <conditionalFormatting sqref="M18">
    <cfRule type="cellIs" dxfId="518" priority="1434" operator="greaterThan">
      <formula>$M$16</formula>
    </cfRule>
    <cfRule type="cellIs" dxfId="517" priority="1435" operator="between">
      <formula>$M$15</formula>
      <formula>$M$16</formula>
    </cfRule>
    <cfRule type="cellIs" dxfId="516" priority="1436" operator="between">
      <formula>$M$14</formula>
      <formula>$M$15</formula>
    </cfRule>
    <cfRule type="cellIs" dxfId="515" priority="1437" operator="lessThan">
      <formula>$M$14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3.5" style="48" bestFit="1" customWidth="1"/>
    <col min="2" max="2" width="21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210" t="s">
        <v>72</v>
      </c>
      <c r="B1" s="211" t="s">
        <v>73</v>
      </c>
      <c r="C1" s="211" t="s">
        <v>74</v>
      </c>
      <c r="D1" s="210" t="s">
        <v>75</v>
      </c>
      <c r="E1" s="210" t="s">
        <v>95</v>
      </c>
      <c r="F1" s="210" t="s">
        <v>94</v>
      </c>
      <c r="G1" s="210" t="s">
        <v>93</v>
      </c>
      <c r="H1" s="210" t="s">
        <v>92</v>
      </c>
      <c r="I1" s="210" t="s">
        <v>96</v>
      </c>
      <c r="J1" s="210" t="s">
        <v>76</v>
      </c>
      <c r="K1" s="210" t="s">
        <v>77</v>
      </c>
      <c r="L1" s="210" t="s">
        <v>78</v>
      </c>
      <c r="M1" s="210" t="s">
        <v>79</v>
      </c>
      <c r="O1" s="186" t="s">
        <v>80</v>
      </c>
      <c r="P1" s="67">
        <v>3</v>
      </c>
      <c r="Q1" s="187" t="s">
        <v>110</v>
      </c>
      <c r="R1" s="188">
        <v>0.66666666666666663</v>
      </c>
      <c r="S1" s="189" t="s">
        <v>111</v>
      </c>
      <c r="T1" s="188">
        <f>R1+((P1)/(24*60*10))</f>
        <v>0.666875</v>
      </c>
    </row>
    <row r="2" spans="1:20" ht="16.8" x14ac:dyDescent="0.3">
      <c r="A2" s="208" t="s">
        <v>100</v>
      </c>
      <c r="B2" s="209" t="s">
        <v>159</v>
      </c>
      <c r="C2" s="205"/>
      <c r="D2" s="96">
        <v>5</v>
      </c>
      <c r="E2" s="206" t="s">
        <v>81</v>
      </c>
      <c r="F2" s="206" t="s">
        <v>86</v>
      </c>
      <c r="G2" s="206" t="s">
        <v>81</v>
      </c>
      <c r="H2" s="206" t="s">
        <v>81</v>
      </c>
      <c r="I2" s="96"/>
      <c r="J2" s="96">
        <f t="shared" ref="J2:J40" si="0">IF($E2="þ",$D2,IF($F2="þ",($D2*10),IF($G2="þ",($D2*100),IF($H2="þ",($D2*600),$I2))))</f>
        <v>50</v>
      </c>
      <c r="K2" s="96">
        <f t="shared" ref="K2:K13" si="1">J2+C2</f>
        <v>50</v>
      </c>
      <c r="L2" s="206" t="s">
        <v>86</v>
      </c>
      <c r="M2" s="207" t="str">
        <f t="shared" ref="M2:M29" si="2">IF(C2="","",IF(K2&lt;=$P$1,"þ","q"))</f>
        <v/>
      </c>
    </row>
    <row r="3" spans="1:20" ht="16.8" x14ac:dyDescent="0.3">
      <c r="A3" s="165" t="s">
        <v>100</v>
      </c>
      <c r="B3" s="60"/>
      <c r="C3" s="61"/>
      <c r="D3" s="56">
        <v>5</v>
      </c>
      <c r="E3" s="57" t="s">
        <v>81</v>
      </c>
      <c r="F3" s="57" t="s">
        <v>86</v>
      </c>
      <c r="G3" s="57" t="s">
        <v>81</v>
      </c>
      <c r="H3" s="57" t="s">
        <v>81</v>
      </c>
      <c r="I3" s="56"/>
      <c r="J3" s="56">
        <f t="shared" si="0"/>
        <v>50</v>
      </c>
      <c r="K3" s="56">
        <f t="shared" ref="K3:K5" si="3">J3+C3</f>
        <v>50</v>
      </c>
      <c r="L3" s="57" t="s">
        <v>81</v>
      </c>
      <c r="M3" s="58" t="str">
        <f t="shared" si="2"/>
        <v/>
      </c>
      <c r="O3" s="69"/>
    </row>
    <row r="4" spans="1:20" ht="16.8" x14ac:dyDescent="0.3">
      <c r="A4" s="165" t="s">
        <v>100</v>
      </c>
      <c r="B4" s="60"/>
      <c r="C4" s="61"/>
      <c r="D4" s="56">
        <v>6</v>
      </c>
      <c r="E4" s="57" t="s">
        <v>81</v>
      </c>
      <c r="F4" s="57" t="s">
        <v>81</v>
      </c>
      <c r="G4" s="57" t="s">
        <v>86</v>
      </c>
      <c r="H4" s="57" t="s">
        <v>81</v>
      </c>
      <c r="I4" s="56"/>
      <c r="J4" s="56">
        <f t="shared" si="0"/>
        <v>600</v>
      </c>
      <c r="K4" s="56">
        <f t="shared" ref="K4" si="4">J4+C4</f>
        <v>600</v>
      </c>
      <c r="L4" s="57" t="s">
        <v>81</v>
      </c>
      <c r="M4" s="58" t="str">
        <f t="shared" si="2"/>
        <v/>
      </c>
    </row>
    <row r="5" spans="1:20" ht="16.8" x14ac:dyDescent="0.3">
      <c r="A5" s="165" t="s">
        <v>100</v>
      </c>
      <c r="B5" s="60"/>
      <c r="C5" s="61"/>
      <c r="D5" s="56">
        <v>4</v>
      </c>
      <c r="E5" s="57" t="s">
        <v>81</v>
      </c>
      <c r="F5" s="57" t="s">
        <v>86</v>
      </c>
      <c r="G5" s="57" t="s">
        <v>81</v>
      </c>
      <c r="H5" s="57" t="s">
        <v>81</v>
      </c>
      <c r="I5" s="56"/>
      <c r="J5" s="56">
        <f t="shared" si="0"/>
        <v>40</v>
      </c>
      <c r="K5" s="56">
        <f t="shared" si="3"/>
        <v>40</v>
      </c>
      <c r="L5" s="57" t="s">
        <v>81</v>
      </c>
      <c r="M5" s="58" t="str">
        <f t="shared" si="2"/>
        <v/>
      </c>
    </row>
    <row r="6" spans="1:20" ht="16.8" x14ac:dyDescent="0.3">
      <c r="A6" s="166" t="s">
        <v>101</v>
      </c>
      <c r="B6" s="60"/>
      <c r="C6" s="61"/>
      <c r="D6" s="56">
        <v>4</v>
      </c>
      <c r="E6" s="57" t="s">
        <v>81</v>
      </c>
      <c r="F6" s="57" t="s">
        <v>86</v>
      </c>
      <c r="G6" s="57" t="s">
        <v>81</v>
      </c>
      <c r="H6" s="57" t="s">
        <v>81</v>
      </c>
      <c r="I6" s="56"/>
      <c r="J6" s="56">
        <f t="shared" si="0"/>
        <v>40</v>
      </c>
      <c r="K6" s="56">
        <f t="shared" si="1"/>
        <v>40</v>
      </c>
      <c r="L6" s="57" t="s">
        <v>81</v>
      </c>
      <c r="M6" s="58" t="str">
        <f t="shared" si="2"/>
        <v/>
      </c>
      <c r="O6" s="69"/>
      <c r="Q6" s="69"/>
    </row>
    <row r="7" spans="1:20" ht="16.8" x14ac:dyDescent="0.3">
      <c r="A7" s="166" t="s">
        <v>101</v>
      </c>
      <c r="B7" s="60"/>
      <c r="C7" s="61"/>
      <c r="D7" s="56">
        <v>4</v>
      </c>
      <c r="E7" s="57" t="s">
        <v>81</v>
      </c>
      <c r="F7" s="57" t="s">
        <v>81</v>
      </c>
      <c r="G7" s="57" t="s">
        <v>81</v>
      </c>
      <c r="H7" s="57" t="s">
        <v>86</v>
      </c>
      <c r="I7" s="56"/>
      <c r="J7" s="56">
        <f t="shared" si="0"/>
        <v>2400</v>
      </c>
      <c r="K7" s="56">
        <f t="shared" si="1"/>
        <v>2400</v>
      </c>
      <c r="L7" s="57" t="s">
        <v>81</v>
      </c>
      <c r="M7" s="58" t="str">
        <f t="shared" si="2"/>
        <v/>
      </c>
      <c r="O7" s="69"/>
      <c r="Q7" s="69"/>
    </row>
    <row r="8" spans="1:20" ht="16.8" x14ac:dyDescent="0.3">
      <c r="A8" s="166" t="s">
        <v>101</v>
      </c>
      <c r="B8" s="60"/>
      <c r="C8" s="61"/>
      <c r="D8" s="56">
        <v>4</v>
      </c>
      <c r="E8" s="57" t="s">
        <v>81</v>
      </c>
      <c r="F8" s="57" t="s">
        <v>86</v>
      </c>
      <c r="G8" s="57" t="s">
        <v>81</v>
      </c>
      <c r="H8" s="57" t="s">
        <v>81</v>
      </c>
      <c r="I8" s="56">
        <v>10</v>
      </c>
      <c r="J8" s="56">
        <f t="shared" si="0"/>
        <v>40</v>
      </c>
      <c r="K8" s="56">
        <f t="shared" si="1"/>
        <v>40</v>
      </c>
      <c r="L8" s="57" t="s">
        <v>81</v>
      </c>
      <c r="M8" s="58" t="str">
        <f t="shared" si="2"/>
        <v/>
      </c>
      <c r="O8" s="69"/>
      <c r="Q8" s="69"/>
    </row>
    <row r="9" spans="1:20" ht="16.8" x14ac:dyDescent="0.3">
      <c r="A9" s="166" t="s">
        <v>101</v>
      </c>
      <c r="B9" s="60"/>
      <c r="C9" s="61"/>
      <c r="D9" s="56">
        <v>3</v>
      </c>
      <c r="E9" s="57" t="s">
        <v>81</v>
      </c>
      <c r="F9" s="57" t="s">
        <v>81</v>
      </c>
      <c r="G9" s="57" t="s">
        <v>86</v>
      </c>
      <c r="H9" s="57" t="s">
        <v>81</v>
      </c>
      <c r="I9" s="56"/>
      <c r="J9" s="56">
        <f t="shared" si="0"/>
        <v>300</v>
      </c>
      <c r="K9" s="56">
        <f t="shared" ref="K9:K11" si="5">J9+C9</f>
        <v>300</v>
      </c>
      <c r="L9" s="57" t="s">
        <v>81</v>
      </c>
      <c r="M9" s="58" t="str">
        <f t="shared" si="2"/>
        <v/>
      </c>
      <c r="O9" s="69"/>
      <c r="Q9" s="69"/>
    </row>
    <row r="10" spans="1:20" ht="16.8" x14ac:dyDescent="0.3">
      <c r="A10" s="166" t="s">
        <v>101</v>
      </c>
      <c r="B10" s="60"/>
      <c r="C10" s="61"/>
      <c r="D10" s="56">
        <v>4</v>
      </c>
      <c r="E10" s="57" t="s">
        <v>81</v>
      </c>
      <c r="F10" s="57" t="s">
        <v>81</v>
      </c>
      <c r="G10" s="57" t="s">
        <v>81</v>
      </c>
      <c r="H10" s="57" t="s">
        <v>81</v>
      </c>
      <c r="I10" s="56">
        <v>10</v>
      </c>
      <c r="J10" s="56">
        <f t="shared" si="0"/>
        <v>10</v>
      </c>
      <c r="K10" s="56">
        <f t="shared" ref="K10" si="6">J10+C10</f>
        <v>10</v>
      </c>
      <c r="L10" s="57" t="s">
        <v>81</v>
      </c>
      <c r="M10" s="58" t="str">
        <f t="shared" si="2"/>
        <v/>
      </c>
      <c r="O10" s="69"/>
      <c r="Q10" s="69"/>
    </row>
    <row r="11" spans="1:20" ht="16.8" x14ac:dyDescent="0.3">
      <c r="A11" s="166" t="s">
        <v>101</v>
      </c>
      <c r="B11" s="60"/>
      <c r="C11" s="61"/>
      <c r="D11" s="56">
        <v>4</v>
      </c>
      <c r="E11" s="57" t="s">
        <v>81</v>
      </c>
      <c r="F11" s="57" t="s">
        <v>86</v>
      </c>
      <c r="G11" s="57" t="s">
        <v>81</v>
      </c>
      <c r="H11" s="57" t="s">
        <v>81</v>
      </c>
      <c r="I11" s="56"/>
      <c r="J11" s="56">
        <f t="shared" si="0"/>
        <v>40</v>
      </c>
      <c r="K11" s="56">
        <f t="shared" si="5"/>
        <v>40</v>
      </c>
      <c r="L11" s="57" t="s">
        <v>81</v>
      </c>
      <c r="M11" s="58" t="str">
        <f t="shared" si="2"/>
        <v/>
      </c>
      <c r="O11" s="69"/>
      <c r="Q11" s="69"/>
    </row>
    <row r="12" spans="1:20" ht="16.8" x14ac:dyDescent="0.3">
      <c r="A12" s="166" t="s">
        <v>101</v>
      </c>
      <c r="B12" s="60"/>
      <c r="C12" s="61"/>
      <c r="D12" s="56">
        <v>5</v>
      </c>
      <c r="E12" s="57" t="s">
        <v>81</v>
      </c>
      <c r="F12" s="57" t="s">
        <v>86</v>
      </c>
      <c r="G12" s="57" t="s">
        <v>81</v>
      </c>
      <c r="H12" s="57" t="s">
        <v>81</v>
      </c>
      <c r="I12" s="56"/>
      <c r="J12" s="56">
        <f t="shared" si="0"/>
        <v>50</v>
      </c>
      <c r="K12" s="56">
        <f t="shared" ref="K12" si="7">J12+C12</f>
        <v>50</v>
      </c>
      <c r="L12" s="57" t="s">
        <v>81</v>
      </c>
      <c r="M12" s="58" t="str">
        <f t="shared" si="2"/>
        <v/>
      </c>
      <c r="O12" s="69"/>
      <c r="Q12" s="69"/>
    </row>
    <row r="13" spans="1:20" ht="16.8" x14ac:dyDescent="0.3">
      <c r="A13" s="62" t="s">
        <v>102</v>
      </c>
      <c r="B13" s="60" t="s">
        <v>160</v>
      </c>
      <c r="C13" s="61">
        <v>1</v>
      </c>
      <c r="D13" s="56">
        <v>1</v>
      </c>
      <c r="E13" s="57" t="s">
        <v>81</v>
      </c>
      <c r="F13" s="57" t="s">
        <v>81</v>
      </c>
      <c r="G13" s="57" t="s">
        <v>81</v>
      </c>
      <c r="H13" s="57" t="s">
        <v>86</v>
      </c>
      <c r="I13" s="56"/>
      <c r="J13" s="56">
        <f t="shared" si="0"/>
        <v>600</v>
      </c>
      <c r="K13" s="56">
        <f t="shared" si="1"/>
        <v>601</v>
      </c>
      <c r="L13" s="57" t="s">
        <v>81</v>
      </c>
      <c r="M13" s="58" t="str">
        <f t="shared" si="2"/>
        <v>q</v>
      </c>
      <c r="O13" s="69"/>
      <c r="Q13" s="69"/>
    </row>
    <row r="14" spans="1:20" ht="16.8" x14ac:dyDescent="0.3">
      <c r="A14" s="62" t="s">
        <v>102</v>
      </c>
      <c r="B14" s="60"/>
      <c r="C14" s="61"/>
      <c r="D14" s="56">
        <v>1</v>
      </c>
      <c r="E14" s="57" t="s">
        <v>81</v>
      </c>
      <c r="F14" s="57" t="s">
        <v>86</v>
      </c>
      <c r="G14" s="57" t="s">
        <v>81</v>
      </c>
      <c r="H14" s="57" t="s">
        <v>81</v>
      </c>
      <c r="I14" s="56"/>
      <c r="J14" s="56">
        <f t="shared" si="0"/>
        <v>10</v>
      </c>
      <c r="K14" s="56">
        <f t="shared" ref="K14" si="8">J14+C14</f>
        <v>10</v>
      </c>
      <c r="L14" s="57" t="s">
        <v>81</v>
      </c>
      <c r="M14" s="58" t="str">
        <f t="shared" si="2"/>
        <v/>
      </c>
      <c r="O14" s="69"/>
      <c r="Q14" s="69"/>
    </row>
    <row r="15" spans="1:20" ht="16.8" x14ac:dyDescent="0.3">
      <c r="A15" s="62" t="s">
        <v>102</v>
      </c>
      <c r="B15" s="60"/>
      <c r="C15" s="61"/>
      <c r="D15" s="56">
        <v>5</v>
      </c>
      <c r="E15" s="57" t="s">
        <v>81</v>
      </c>
      <c r="F15" s="57" t="s">
        <v>86</v>
      </c>
      <c r="G15" s="57" t="s">
        <v>81</v>
      </c>
      <c r="H15" s="57" t="s">
        <v>81</v>
      </c>
      <c r="I15" s="56"/>
      <c r="J15" s="56">
        <f t="shared" si="0"/>
        <v>50</v>
      </c>
      <c r="K15" s="56">
        <f t="shared" ref="K15" si="9">J15+C15</f>
        <v>50</v>
      </c>
      <c r="L15" s="57" t="s">
        <v>81</v>
      </c>
      <c r="M15" s="58" t="str">
        <f t="shared" si="2"/>
        <v/>
      </c>
      <c r="O15" s="69"/>
      <c r="Q15" s="69"/>
    </row>
    <row r="16" spans="1:20" ht="16.8" x14ac:dyDescent="0.3">
      <c r="A16" s="62" t="s">
        <v>102</v>
      </c>
      <c r="B16" s="60"/>
      <c r="C16" s="61"/>
      <c r="D16" s="56">
        <v>1</v>
      </c>
      <c r="E16" s="57" t="s">
        <v>81</v>
      </c>
      <c r="F16" s="57" t="s">
        <v>81</v>
      </c>
      <c r="G16" s="57" t="s">
        <v>81</v>
      </c>
      <c r="H16" s="57" t="s">
        <v>81</v>
      </c>
      <c r="I16" s="56">
        <v>10</v>
      </c>
      <c r="J16" s="56">
        <f t="shared" si="0"/>
        <v>10</v>
      </c>
      <c r="K16" s="56">
        <f t="shared" ref="K16:K20" si="10">J16+C16</f>
        <v>10</v>
      </c>
      <c r="L16" s="57" t="s">
        <v>81</v>
      </c>
      <c r="M16" s="58" t="str">
        <f t="shared" si="2"/>
        <v/>
      </c>
      <c r="O16" s="69"/>
      <c r="Q16" s="69"/>
    </row>
    <row r="17" spans="1:17" ht="16.8" x14ac:dyDescent="0.3">
      <c r="A17" s="62" t="s">
        <v>102</v>
      </c>
      <c r="B17" s="60"/>
      <c r="C17" s="61"/>
      <c r="D17" s="56">
        <v>4</v>
      </c>
      <c r="E17" s="57" t="s">
        <v>81</v>
      </c>
      <c r="F17" s="57" t="s">
        <v>86</v>
      </c>
      <c r="G17" s="57" t="s">
        <v>81</v>
      </c>
      <c r="H17" s="57" t="s">
        <v>81</v>
      </c>
      <c r="I17" s="56"/>
      <c r="J17" s="56">
        <f t="shared" si="0"/>
        <v>40</v>
      </c>
      <c r="K17" s="56">
        <f t="shared" ref="K17" si="11">J17+C17</f>
        <v>40</v>
      </c>
      <c r="L17" s="57" t="s">
        <v>81</v>
      </c>
      <c r="M17" s="58" t="str">
        <f t="shared" si="2"/>
        <v/>
      </c>
      <c r="O17" s="69"/>
      <c r="Q17" s="69"/>
    </row>
    <row r="18" spans="1:17" ht="16.8" x14ac:dyDescent="0.3">
      <c r="A18" s="62" t="s">
        <v>102</v>
      </c>
      <c r="B18" s="60"/>
      <c r="C18" s="61"/>
      <c r="D18" s="56">
        <v>4</v>
      </c>
      <c r="E18" s="57" t="s">
        <v>86</v>
      </c>
      <c r="F18" s="57" t="s">
        <v>81</v>
      </c>
      <c r="G18" s="57" t="s">
        <v>81</v>
      </c>
      <c r="H18" s="57" t="s">
        <v>81</v>
      </c>
      <c r="I18" s="56"/>
      <c r="J18" s="56">
        <f t="shared" si="0"/>
        <v>4</v>
      </c>
      <c r="K18" s="56">
        <f t="shared" ref="K18" si="12">J18+C18</f>
        <v>4</v>
      </c>
      <c r="L18" s="57" t="s">
        <v>81</v>
      </c>
      <c r="M18" s="58" t="str">
        <f t="shared" si="2"/>
        <v/>
      </c>
      <c r="O18" s="69"/>
      <c r="Q18" s="69"/>
    </row>
    <row r="19" spans="1:17" ht="16.8" x14ac:dyDescent="0.3">
      <c r="A19" s="185" t="s">
        <v>109</v>
      </c>
      <c r="B19" s="60"/>
      <c r="C19" s="61"/>
      <c r="D19" s="56">
        <v>7</v>
      </c>
      <c r="E19" s="57" t="s">
        <v>86</v>
      </c>
      <c r="F19" s="57" t="s">
        <v>81</v>
      </c>
      <c r="G19" s="57" t="s">
        <v>81</v>
      </c>
      <c r="H19" s="57" t="s">
        <v>81</v>
      </c>
      <c r="I19" s="56"/>
      <c r="J19" s="56">
        <f t="shared" si="0"/>
        <v>7</v>
      </c>
      <c r="K19" s="56">
        <f t="shared" si="10"/>
        <v>7</v>
      </c>
      <c r="L19" s="57" t="s">
        <v>81</v>
      </c>
      <c r="M19" s="58" t="str">
        <f t="shared" si="2"/>
        <v/>
      </c>
      <c r="O19" s="69"/>
      <c r="Q19" s="69"/>
    </row>
    <row r="20" spans="1:17" ht="16.8" x14ac:dyDescent="0.3">
      <c r="A20" s="185" t="s">
        <v>109</v>
      </c>
      <c r="B20" s="60"/>
      <c r="C20" s="61"/>
      <c r="D20" s="56">
        <v>7</v>
      </c>
      <c r="E20" s="57" t="s">
        <v>81</v>
      </c>
      <c r="F20" s="57" t="s">
        <v>81</v>
      </c>
      <c r="G20" s="57" t="s">
        <v>86</v>
      </c>
      <c r="H20" s="57" t="s">
        <v>81</v>
      </c>
      <c r="I20" s="56"/>
      <c r="J20" s="56">
        <f t="shared" si="0"/>
        <v>700</v>
      </c>
      <c r="K20" s="56">
        <f t="shared" si="10"/>
        <v>700</v>
      </c>
      <c r="L20" s="57" t="s">
        <v>81</v>
      </c>
      <c r="M20" s="58" t="str">
        <f t="shared" si="2"/>
        <v/>
      </c>
      <c r="O20" s="69"/>
      <c r="Q20" s="69"/>
    </row>
    <row r="21" spans="1:17" ht="16.8" x14ac:dyDescent="0.3">
      <c r="A21" s="185" t="s">
        <v>109</v>
      </c>
      <c r="B21" s="60"/>
      <c r="C21" s="61"/>
      <c r="D21" s="56">
        <v>5</v>
      </c>
      <c r="E21" s="57" t="s">
        <v>81</v>
      </c>
      <c r="F21" s="57" t="s">
        <v>86</v>
      </c>
      <c r="G21" s="57" t="s">
        <v>81</v>
      </c>
      <c r="H21" s="57" t="s">
        <v>81</v>
      </c>
      <c r="I21" s="56"/>
      <c r="J21" s="56">
        <f t="shared" si="0"/>
        <v>50</v>
      </c>
      <c r="K21" s="56">
        <f t="shared" ref="K21" si="13">J21+C21</f>
        <v>50</v>
      </c>
      <c r="L21" s="57" t="s">
        <v>81</v>
      </c>
      <c r="M21" s="58" t="str">
        <f t="shared" si="2"/>
        <v/>
      </c>
      <c r="O21" s="69"/>
      <c r="Q21" s="69"/>
    </row>
    <row r="22" spans="1:17" ht="16.8" x14ac:dyDescent="0.3">
      <c r="A22" s="185" t="s">
        <v>109</v>
      </c>
      <c r="B22" s="60"/>
      <c r="C22" s="61"/>
      <c r="D22" s="56">
        <v>7</v>
      </c>
      <c r="E22" s="57" t="s">
        <v>81</v>
      </c>
      <c r="F22" s="57" t="s">
        <v>86</v>
      </c>
      <c r="G22" s="57" t="s">
        <v>81</v>
      </c>
      <c r="H22" s="57" t="s">
        <v>81</v>
      </c>
      <c r="I22" s="56"/>
      <c r="J22" s="56">
        <f t="shared" si="0"/>
        <v>70</v>
      </c>
      <c r="K22" s="56">
        <f t="shared" ref="K22:K24" si="14">J22+C22</f>
        <v>70</v>
      </c>
      <c r="L22" s="57" t="s">
        <v>81</v>
      </c>
      <c r="M22" s="58" t="str">
        <f t="shared" si="2"/>
        <v/>
      </c>
      <c r="O22" s="69"/>
      <c r="Q22" s="69"/>
    </row>
    <row r="23" spans="1:17" ht="16.8" x14ac:dyDescent="0.3">
      <c r="A23" s="185" t="s">
        <v>109</v>
      </c>
      <c r="B23" s="60"/>
      <c r="C23" s="61"/>
      <c r="D23" s="56">
        <v>7</v>
      </c>
      <c r="E23" s="57" t="s">
        <v>81</v>
      </c>
      <c r="F23" s="57" t="s">
        <v>81</v>
      </c>
      <c r="G23" s="57" t="s">
        <v>86</v>
      </c>
      <c r="H23" s="57" t="s">
        <v>81</v>
      </c>
      <c r="I23" s="56"/>
      <c r="J23" s="56">
        <f t="shared" si="0"/>
        <v>700</v>
      </c>
      <c r="K23" s="56">
        <f t="shared" ref="K23" si="15">J23+C23</f>
        <v>700</v>
      </c>
      <c r="L23" s="57" t="s">
        <v>81</v>
      </c>
      <c r="M23" s="58" t="str">
        <f t="shared" si="2"/>
        <v/>
      </c>
      <c r="O23" s="69"/>
      <c r="Q23" s="69"/>
    </row>
    <row r="24" spans="1:17" ht="16.8" x14ac:dyDescent="0.3">
      <c r="A24" s="185" t="s">
        <v>109</v>
      </c>
      <c r="B24" s="60"/>
      <c r="C24" s="61"/>
      <c r="D24" s="56">
        <v>7</v>
      </c>
      <c r="E24" s="57" t="s">
        <v>81</v>
      </c>
      <c r="F24" s="57" t="s">
        <v>81</v>
      </c>
      <c r="G24" s="57" t="s">
        <v>81</v>
      </c>
      <c r="H24" s="57" t="s">
        <v>81</v>
      </c>
      <c r="I24" s="56">
        <f>3+1</f>
        <v>4</v>
      </c>
      <c r="J24" s="56">
        <f t="shared" si="0"/>
        <v>4</v>
      </c>
      <c r="K24" s="56">
        <f t="shared" si="14"/>
        <v>4</v>
      </c>
      <c r="L24" s="57" t="s">
        <v>81</v>
      </c>
      <c r="M24" s="58" t="str">
        <f t="shared" si="2"/>
        <v/>
      </c>
      <c r="O24" s="69"/>
      <c r="Q24" s="69"/>
    </row>
    <row r="25" spans="1:17" ht="16.8" x14ac:dyDescent="0.3">
      <c r="A25" s="185" t="s">
        <v>109</v>
      </c>
      <c r="B25" s="60"/>
      <c r="C25" s="61"/>
      <c r="D25" s="56">
        <v>5</v>
      </c>
      <c r="E25" s="57" t="s">
        <v>81</v>
      </c>
      <c r="F25" s="57" t="s">
        <v>86</v>
      </c>
      <c r="G25" s="57" t="s">
        <v>81</v>
      </c>
      <c r="H25" s="57" t="s">
        <v>81</v>
      </c>
      <c r="I25" s="56"/>
      <c r="J25" s="56">
        <f t="shared" si="0"/>
        <v>50</v>
      </c>
      <c r="K25" s="56">
        <f t="shared" ref="K25:K26" si="16">J25+C25</f>
        <v>50</v>
      </c>
      <c r="L25" s="57" t="s">
        <v>81</v>
      </c>
      <c r="M25" s="58" t="str">
        <f t="shared" si="2"/>
        <v/>
      </c>
      <c r="O25" s="69"/>
      <c r="Q25" s="69"/>
    </row>
    <row r="26" spans="1:17" ht="16.8" x14ac:dyDescent="0.3">
      <c r="A26" s="195" t="s">
        <v>112</v>
      </c>
      <c r="B26" s="60"/>
      <c r="C26" s="61"/>
      <c r="D26" s="56">
        <v>5</v>
      </c>
      <c r="E26" s="57" t="s">
        <v>81</v>
      </c>
      <c r="F26" s="57" t="s">
        <v>86</v>
      </c>
      <c r="G26" s="57" t="s">
        <v>81</v>
      </c>
      <c r="H26" s="57" t="s">
        <v>81</v>
      </c>
      <c r="I26" s="56"/>
      <c r="J26" s="56">
        <f t="shared" si="0"/>
        <v>50</v>
      </c>
      <c r="K26" s="56">
        <f t="shared" si="16"/>
        <v>50</v>
      </c>
      <c r="L26" s="57" t="s">
        <v>81</v>
      </c>
      <c r="M26" s="58" t="str">
        <f t="shared" si="2"/>
        <v/>
      </c>
      <c r="O26" s="69"/>
      <c r="Q26" s="69"/>
    </row>
    <row r="27" spans="1:17" ht="16.8" x14ac:dyDescent="0.3">
      <c r="A27" s="195" t="s">
        <v>112</v>
      </c>
      <c r="B27" s="60"/>
      <c r="C27" s="61"/>
      <c r="D27" s="56">
        <v>4</v>
      </c>
      <c r="E27" s="57" t="s">
        <v>81</v>
      </c>
      <c r="F27" s="57" t="s">
        <v>86</v>
      </c>
      <c r="G27" s="57" t="s">
        <v>81</v>
      </c>
      <c r="H27" s="57" t="s">
        <v>81</v>
      </c>
      <c r="I27" s="56"/>
      <c r="J27" s="56">
        <f t="shared" si="0"/>
        <v>40</v>
      </c>
      <c r="K27" s="56">
        <f t="shared" ref="K27:K29" si="17">J27+C27</f>
        <v>40</v>
      </c>
      <c r="L27" s="57" t="s">
        <v>81</v>
      </c>
      <c r="M27" s="58" t="str">
        <f t="shared" si="2"/>
        <v/>
      </c>
      <c r="O27" s="69"/>
      <c r="Q27" s="69"/>
    </row>
    <row r="28" spans="1:17" ht="16.8" x14ac:dyDescent="0.3">
      <c r="A28" s="195" t="s">
        <v>112</v>
      </c>
      <c r="B28" s="60"/>
      <c r="C28" s="61"/>
      <c r="D28" s="56">
        <v>5</v>
      </c>
      <c r="E28" s="57" t="s">
        <v>81</v>
      </c>
      <c r="F28" s="57" t="s">
        <v>86</v>
      </c>
      <c r="G28" s="57" t="s">
        <v>81</v>
      </c>
      <c r="H28" s="57" t="s">
        <v>81</v>
      </c>
      <c r="I28" s="56"/>
      <c r="J28" s="56">
        <f t="shared" si="0"/>
        <v>50</v>
      </c>
      <c r="K28" s="56">
        <f t="shared" si="17"/>
        <v>50</v>
      </c>
      <c r="L28" s="57" t="s">
        <v>81</v>
      </c>
      <c r="M28" s="58" t="str">
        <f t="shared" si="2"/>
        <v/>
      </c>
      <c r="O28" s="69"/>
      <c r="Q28" s="69"/>
    </row>
    <row r="29" spans="1:17" ht="16.8" x14ac:dyDescent="0.3">
      <c r="A29" s="195" t="s">
        <v>112</v>
      </c>
      <c r="B29" s="60"/>
      <c r="C29" s="61"/>
      <c r="D29" s="56">
        <v>5</v>
      </c>
      <c r="E29" s="57" t="s">
        <v>81</v>
      </c>
      <c r="F29" s="57" t="s">
        <v>86</v>
      </c>
      <c r="G29" s="57" t="s">
        <v>81</v>
      </c>
      <c r="H29" s="57" t="s">
        <v>81</v>
      </c>
      <c r="I29" s="56"/>
      <c r="J29" s="56">
        <f t="shared" si="0"/>
        <v>50</v>
      </c>
      <c r="K29" s="56">
        <f t="shared" si="17"/>
        <v>50</v>
      </c>
      <c r="L29" s="57" t="s">
        <v>81</v>
      </c>
      <c r="M29" s="58" t="str">
        <f t="shared" si="2"/>
        <v/>
      </c>
      <c r="O29" s="69"/>
      <c r="Q29" s="69"/>
    </row>
    <row r="30" spans="1:17" x14ac:dyDescent="0.3">
      <c r="O30" s="43"/>
    </row>
    <row r="31" spans="1:17" ht="31.8" thickBot="1" x14ac:dyDescent="0.35">
      <c r="A31" s="210" t="s">
        <v>72</v>
      </c>
      <c r="B31" s="211" t="s">
        <v>73</v>
      </c>
      <c r="C31" s="211" t="s">
        <v>74</v>
      </c>
      <c r="D31" s="210" t="s">
        <v>75</v>
      </c>
      <c r="E31" s="210" t="s">
        <v>95</v>
      </c>
      <c r="F31" s="210" t="s">
        <v>94</v>
      </c>
      <c r="G31" s="210" t="s">
        <v>93</v>
      </c>
      <c r="H31" s="210" t="s">
        <v>92</v>
      </c>
      <c r="I31" s="210" t="s">
        <v>96</v>
      </c>
      <c r="J31" s="210" t="s">
        <v>76</v>
      </c>
      <c r="K31" s="210" t="s">
        <v>77</v>
      </c>
      <c r="L31" s="210" t="s">
        <v>78</v>
      </c>
      <c r="M31" s="210" t="s">
        <v>79</v>
      </c>
    </row>
    <row r="32" spans="1:17" ht="16.8" x14ac:dyDescent="0.3">
      <c r="A32" s="230" t="s">
        <v>135</v>
      </c>
      <c r="B32" s="231"/>
      <c r="C32" s="232"/>
      <c r="D32" s="233"/>
      <c r="E32" s="234" t="s">
        <v>81</v>
      </c>
      <c r="F32" s="234" t="s">
        <v>86</v>
      </c>
      <c r="G32" s="234" t="s">
        <v>81</v>
      </c>
      <c r="H32" s="234" t="s">
        <v>81</v>
      </c>
      <c r="I32" s="233"/>
      <c r="J32" s="233">
        <f t="shared" si="0"/>
        <v>0</v>
      </c>
      <c r="K32" s="233">
        <f t="shared" ref="K32" si="18">J32+C32</f>
        <v>0</v>
      </c>
      <c r="L32" s="234" t="s">
        <v>81</v>
      </c>
      <c r="M32" s="235" t="str">
        <f t="shared" ref="M32:M35" si="19">IF(C32="","",IF(K32&lt;=$P$1,"þ","q"))</f>
        <v/>
      </c>
    </row>
    <row r="33" spans="1:13" ht="16.8" x14ac:dyDescent="0.3">
      <c r="A33" s="242" t="s">
        <v>135</v>
      </c>
      <c r="B33" s="198"/>
      <c r="C33" s="61"/>
      <c r="D33" s="56"/>
      <c r="E33" s="57" t="s">
        <v>86</v>
      </c>
      <c r="F33" s="57" t="s">
        <v>81</v>
      </c>
      <c r="G33" s="57" t="s">
        <v>81</v>
      </c>
      <c r="H33" s="57" t="s">
        <v>81</v>
      </c>
      <c r="I33" s="56"/>
      <c r="J33" s="56">
        <f t="shared" si="0"/>
        <v>0</v>
      </c>
      <c r="K33" s="56">
        <f t="shared" ref="K33" si="20">J33+C33</f>
        <v>0</v>
      </c>
      <c r="L33" s="57" t="s">
        <v>81</v>
      </c>
      <c r="M33" s="58" t="str">
        <f t="shared" si="19"/>
        <v/>
      </c>
    </row>
    <row r="34" spans="1:13" ht="16.8" x14ac:dyDescent="0.3">
      <c r="A34" s="242" t="s">
        <v>135</v>
      </c>
      <c r="B34" s="198"/>
      <c r="C34" s="61"/>
      <c r="D34" s="56"/>
      <c r="E34" s="57" t="s">
        <v>81</v>
      </c>
      <c r="F34" s="57" t="s">
        <v>86</v>
      </c>
      <c r="G34" s="57" t="s">
        <v>81</v>
      </c>
      <c r="H34" s="57" t="s">
        <v>81</v>
      </c>
      <c r="I34" s="56"/>
      <c r="J34" s="56">
        <f t="shared" si="0"/>
        <v>0</v>
      </c>
      <c r="K34" s="56">
        <f t="shared" ref="K34" si="21">J34+C34</f>
        <v>0</v>
      </c>
      <c r="L34" s="57" t="s">
        <v>81</v>
      </c>
      <c r="M34" s="58" t="str">
        <f t="shared" si="19"/>
        <v/>
      </c>
    </row>
    <row r="35" spans="1:13" ht="16.8" x14ac:dyDescent="0.3">
      <c r="A35" s="242" t="s">
        <v>135</v>
      </c>
      <c r="B35" s="236"/>
      <c r="C35" s="61"/>
      <c r="D35" s="56"/>
      <c r="E35" s="57" t="s">
        <v>81</v>
      </c>
      <c r="F35" s="57" t="s">
        <v>86</v>
      </c>
      <c r="G35" s="57" t="s">
        <v>81</v>
      </c>
      <c r="H35" s="57" t="s">
        <v>81</v>
      </c>
      <c r="I35" s="56"/>
      <c r="J35" s="56">
        <f t="shared" si="0"/>
        <v>0</v>
      </c>
      <c r="K35" s="56">
        <f t="shared" ref="K35" si="22">J35+C35</f>
        <v>0</v>
      </c>
      <c r="L35" s="57" t="s">
        <v>81</v>
      </c>
      <c r="M35" s="58" t="str">
        <f t="shared" si="19"/>
        <v/>
      </c>
    </row>
    <row r="36" spans="1:13" ht="16.8" x14ac:dyDescent="0.3">
      <c r="A36" s="242" t="s">
        <v>135</v>
      </c>
      <c r="B36" s="236"/>
      <c r="C36" s="61"/>
      <c r="D36" s="56"/>
      <c r="E36" s="57" t="s">
        <v>81</v>
      </c>
      <c r="F36" s="57" t="s">
        <v>81</v>
      </c>
      <c r="G36" s="57" t="s">
        <v>81</v>
      </c>
      <c r="H36" s="57" t="s">
        <v>81</v>
      </c>
      <c r="I36" s="56"/>
      <c r="J36" s="56">
        <f t="shared" si="0"/>
        <v>0</v>
      </c>
      <c r="K36" s="56">
        <f t="shared" ref="K36:K39" si="23">J36+C36</f>
        <v>0</v>
      </c>
      <c r="L36" s="57" t="s">
        <v>81</v>
      </c>
      <c r="M36" s="58" t="str">
        <f t="shared" ref="M36:M39" si="24">IF(C36="","",IF(K36&lt;=$P$1,"þ","q"))</f>
        <v/>
      </c>
    </row>
    <row r="37" spans="1:13" ht="16.8" x14ac:dyDescent="0.3">
      <c r="A37" s="246" t="s">
        <v>139</v>
      </c>
      <c r="B37" s="198"/>
      <c r="C37" s="61"/>
      <c r="D37" s="56"/>
      <c r="E37" s="57" t="s">
        <v>81</v>
      </c>
      <c r="F37" s="57" t="s">
        <v>81</v>
      </c>
      <c r="G37" s="57" t="s">
        <v>86</v>
      </c>
      <c r="H37" s="57" t="s">
        <v>81</v>
      </c>
      <c r="I37" s="56"/>
      <c r="J37" s="56">
        <f t="shared" si="0"/>
        <v>0</v>
      </c>
      <c r="K37" s="56">
        <f t="shared" si="23"/>
        <v>0</v>
      </c>
      <c r="L37" s="57" t="s">
        <v>81</v>
      </c>
      <c r="M37" s="58" t="str">
        <f t="shared" si="24"/>
        <v/>
      </c>
    </row>
    <row r="38" spans="1:13" ht="16.8" x14ac:dyDescent="0.3">
      <c r="A38" s="246" t="s">
        <v>139</v>
      </c>
      <c r="B38" s="198"/>
      <c r="C38" s="61"/>
      <c r="D38" s="56"/>
      <c r="E38" s="57" t="s">
        <v>81</v>
      </c>
      <c r="F38" s="57" t="s">
        <v>81</v>
      </c>
      <c r="G38" s="57" t="s">
        <v>81</v>
      </c>
      <c r="H38" s="57" t="s">
        <v>81</v>
      </c>
      <c r="I38" s="56"/>
      <c r="J38" s="56">
        <f t="shared" si="0"/>
        <v>0</v>
      </c>
      <c r="K38" s="56">
        <f t="shared" si="23"/>
        <v>0</v>
      </c>
      <c r="L38" s="57" t="s">
        <v>81</v>
      </c>
      <c r="M38" s="58" t="str">
        <f t="shared" si="24"/>
        <v/>
      </c>
    </row>
    <row r="39" spans="1:13" ht="16.8" x14ac:dyDescent="0.3">
      <c r="A39" s="246" t="s">
        <v>139</v>
      </c>
      <c r="B39" s="198"/>
      <c r="C39" s="61"/>
      <c r="D39" s="56"/>
      <c r="E39" s="57" t="s">
        <v>81</v>
      </c>
      <c r="F39" s="57" t="s">
        <v>81</v>
      </c>
      <c r="G39" s="57" t="s">
        <v>81</v>
      </c>
      <c r="H39" s="57" t="s">
        <v>86</v>
      </c>
      <c r="I39" s="56"/>
      <c r="J39" s="56">
        <f t="shared" si="0"/>
        <v>0</v>
      </c>
      <c r="K39" s="56">
        <f t="shared" si="23"/>
        <v>0</v>
      </c>
      <c r="L39" s="57" t="s">
        <v>81</v>
      </c>
      <c r="M39" s="58" t="str">
        <f t="shared" si="24"/>
        <v/>
      </c>
    </row>
    <row r="40" spans="1:13" ht="16.8" x14ac:dyDescent="0.3">
      <c r="A40" s="246" t="s">
        <v>139</v>
      </c>
      <c r="B40" s="198"/>
      <c r="C40" s="61"/>
      <c r="D40" s="56"/>
      <c r="E40" s="57" t="s">
        <v>81</v>
      </c>
      <c r="F40" s="57" t="s">
        <v>81</v>
      </c>
      <c r="G40" s="57" t="s">
        <v>86</v>
      </c>
      <c r="H40" s="57" t="s">
        <v>81</v>
      </c>
      <c r="I40" s="56"/>
      <c r="J40" s="56">
        <f t="shared" si="0"/>
        <v>0</v>
      </c>
      <c r="K40" s="56">
        <f t="shared" ref="K40" si="25">J40+C40</f>
        <v>0</v>
      </c>
      <c r="L40" s="57" t="s">
        <v>81</v>
      </c>
      <c r="M40" s="58" t="str">
        <f t="shared" ref="M40" si="26">IF(C40="","",IF(K40&lt;=$P$1,"þ","q"))</f>
        <v/>
      </c>
    </row>
  </sheetData>
  <sortState xmlns:xlrd2="http://schemas.microsoft.com/office/spreadsheetml/2017/richdata2" ref="A2:M30">
    <sortCondition ref="A2:A30"/>
    <sortCondition ref="C2:C30"/>
  </sortState>
  <conditionalFormatting sqref="M2 G6:H6 M6 M8 G8:H8">
    <cfRule type="cellIs" dxfId="514" priority="1196" stopIfTrue="1" operator="equal">
      <formula>"þ"</formula>
    </cfRule>
  </conditionalFormatting>
  <conditionalFormatting sqref="K2 K6 K8">
    <cfRule type="cellIs" dxfId="513" priority="1195" operator="lessThan">
      <formula>$P$1</formula>
    </cfRule>
  </conditionalFormatting>
  <conditionalFormatting sqref="L30:M30">
    <cfRule type="cellIs" dxfId="512" priority="1194" stopIfTrue="1" operator="equal">
      <formula>"þ"</formula>
    </cfRule>
  </conditionalFormatting>
  <conditionalFormatting sqref="E2 H2">
    <cfRule type="cellIs" dxfId="511" priority="1142" stopIfTrue="1" operator="equal">
      <formula>"þ"</formula>
    </cfRule>
  </conditionalFormatting>
  <conditionalFormatting sqref="G2">
    <cfRule type="cellIs" dxfId="510" priority="1111" stopIfTrue="1" operator="equal">
      <formula>"þ"</formula>
    </cfRule>
  </conditionalFormatting>
  <conditionalFormatting sqref="E6:F6 E8">
    <cfRule type="cellIs" dxfId="509" priority="1096" stopIfTrue="1" operator="equal">
      <formula>"þ"</formula>
    </cfRule>
  </conditionalFormatting>
  <conditionalFormatting sqref="E6:F6 E8">
    <cfRule type="cellIs" dxfId="508" priority="1095" stopIfTrue="1" operator="equal">
      <formula>"þ"</formula>
    </cfRule>
  </conditionalFormatting>
  <conditionalFormatting sqref="M13">
    <cfRule type="cellIs" dxfId="507" priority="1077" stopIfTrue="1" operator="equal">
      <formula>"þ"</formula>
    </cfRule>
  </conditionalFormatting>
  <conditionalFormatting sqref="M13">
    <cfRule type="cellIs" dxfId="506" priority="1076" stopIfTrue="1" operator="equal">
      <formula>"þ"</formula>
    </cfRule>
  </conditionalFormatting>
  <conditionalFormatting sqref="K13">
    <cfRule type="cellIs" dxfId="505" priority="1075" operator="lessThan">
      <formula>$P$1</formula>
    </cfRule>
  </conditionalFormatting>
  <conditionalFormatting sqref="E13">
    <cfRule type="cellIs" dxfId="504" priority="1074" stopIfTrue="1" operator="equal">
      <formula>"þ"</formula>
    </cfRule>
  </conditionalFormatting>
  <conditionalFormatting sqref="E13">
    <cfRule type="cellIs" dxfId="503" priority="1073" stopIfTrue="1" operator="equal">
      <formula>"þ"</formula>
    </cfRule>
  </conditionalFormatting>
  <conditionalFormatting sqref="G13">
    <cfRule type="cellIs" dxfId="502" priority="1072" stopIfTrue="1" operator="equal">
      <formula>"þ"</formula>
    </cfRule>
  </conditionalFormatting>
  <conditionalFormatting sqref="G13">
    <cfRule type="cellIs" dxfId="501" priority="1071" stopIfTrue="1" operator="equal">
      <formula>"þ"</formula>
    </cfRule>
  </conditionalFormatting>
  <conditionalFormatting sqref="H3">
    <cfRule type="cellIs" dxfId="500" priority="1005" stopIfTrue="1" operator="equal">
      <formula>"þ"</formula>
    </cfRule>
  </conditionalFormatting>
  <conditionalFormatting sqref="H3">
    <cfRule type="cellIs" dxfId="499" priority="1004" stopIfTrue="1" operator="equal">
      <formula>"þ"</formula>
    </cfRule>
  </conditionalFormatting>
  <conditionalFormatting sqref="M3">
    <cfRule type="cellIs" dxfId="498" priority="1009" stopIfTrue="1" operator="equal">
      <formula>"þ"</formula>
    </cfRule>
  </conditionalFormatting>
  <conditionalFormatting sqref="K3">
    <cfRule type="cellIs" dxfId="497" priority="1008" operator="lessThan">
      <formula>$P$1</formula>
    </cfRule>
  </conditionalFormatting>
  <conditionalFormatting sqref="G3">
    <cfRule type="cellIs" dxfId="496" priority="1002" stopIfTrue="1" operator="equal">
      <formula>"þ"</formula>
    </cfRule>
  </conditionalFormatting>
  <conditionalFormatting sqref="G3">
    <cfRule type="cellIs" dxfId="495" priority="979" stopIfTrue="1" operator="equal">
      <formula>"þ"</formula>
    </cfRule>
  </conditionalFormatting>
  <conditionalFormatting sqref="F2">
    <cfRule type="cellIs" dxfId="494" priority="813" stopIfTrue="1" operator="equal">
      <formula>"þ"</formula>
    </cfRule>
  </conditionalFormatting>
  <conditionalFormatting sqref="F2">
    <cfRule type="cellIs" dxfId="493" priority="812" stopIfTrue="1" operator="equal">
      <formula>"þ"</formula>
    </cfRule>
  </conditionalFormatting>
  <conditionalFormatting sqref="E3">
    <cfRule type="cellIs" dxfId="492" priority="809" stopIfTrue="1" operator="equal">
      <formula>"þ"</formula>
    </cfRule>
  </conditionalFormatting>
  <conditionalFormatting sqref="E3">
    <cfRule type="cellIs" dxfId="491" priority="808" stopIfTrue="1" operator="equal">
      <formula>"þ"</formula>
    </cfRule>
  </conditionalFormatting>
  <conditionalFormatting sqref="F3">
    <cfRule type="cellIs" dxfId="490" priority="807" stopIfTrue="1" operator="equal">
      <formula>"þ"</formula>
    </cfRule>
  </conditionalFormatting>
  <conditionalFormatting sqref="F3">
    <cfRule type="cellIs" dxfId="489" priority="806" stopIfTrue="1" operator="equal">
      <formula>"þ"</formula>
    </cfRule>
  </conditionalFormatting>
  <conditionalFormatting sqref="L2 L14">
    <cfRule type="cellIs" dxfId="488" priority="804" stopIfTrue="1" operator="equal">
      <formula>"þ"</formula>
    </cfRule>
  </conditionalFormatting>
  <conditionalFormatting sqref="H32">
    <cfRule type="cellIs" dxfId="487" priority="792" stopIfTrue="1" operator="equal">
      <formula>"þ"</formula>
    </cfRule>
  </conditionalFormatting>
  <conditionalFormatting sqref="K32">
    <cfRule type="cellIs" dxfId="486" priority="793" operator="lessThan">
      <formula>$P$1</formula>
    </cfRule>
  </conditionalFormatting>
  <conditionalFormatting sqref="H32">
    <cfRule type="cellIs" dxfId="485" priority="791" stopIfTrue="1" operator="equal">
      <formula>"þ"</formula>
    </cfRule>
  </conditionalFormatting>
  <conditionalFormatting sqref="G32">
    <cfRule type="cellIs" dxfId="484" priority="790" stopIfTrue="1" operator="equal">
      <formula>"þ"</formula>
    </cfRule>
  </conditionalFormatting>
  <conditionalFormatting sqref="G32">
    <cfRule type="cellIs" dxfId="483" priority="789" stopIfTrue="1" operator="equal">
      <formula>"þ"</formula>
    </cfRule>
  </conditionalFormatting>
  <conditionalFormatting sqref="L32">
    <cfRule type="cellIs" dxfId="482" priority="788" stopIfTrue="1" operator="equal">
      <formula>"þ"</formula>
    </cfRule>
  </conditionalFormatting>
  <conditionalFormatting sqref="M16">
    <cfRule type="cellIs" dxfId="481" priority="725" stopIfTrue="1" operator="equal">
      <formula>"þ"</formula>
    </cfRule>
  </conditionalFormatting>
  <conditionalFormatting sqref="M16">
    <cfRule type="cellIs" dxfId="480" priority="724" stopIfTrue="1" operator="equal">
      <formula>"þ"</formula>
    </cfRule>
  </conditionalFormatting>
  <conditionalFormatting sqref="E16 H16">
    <cfRule type="cellIs" dxfId="479" priority="722" stopIfTrue="1" operator="equal">
      <formula>"þ"</formula>
    </cfRule>
  </conditionalFormatting>
  <conditionalFormatting sqref="E16 H16">
    <cfRule type="cellIs" dxfId="478" priority="721" stopIfTrue="1" operator="equal">
      <formula>"þ"</formula>
    </cfRule>
  </conditionalFormatting>
  <conditionalFormatting sqref="F16">
    <cfRule type="cellIs" dxfId="477" priority="718" stopIfTrue="1" operator="equal">
      <formula>"þ"</formula>
    </cfRule>
  </conditionalFormatting>
  <conditionalFormatting sqref="L2">
    <cfRule type="cellIs" dxfId="476" priority="727" stopIfTrue="1" operator="equal">
      <formula>"þ"</formula>
    </cfRule>
  </conditionalFormatting>
  <conditionalFormatting sqref="K16">
    <cfRule type="cellIs" dxfId="475" priority="723" operator="lessThan">
      <formula>$P$1</formula>
    </cfRule>
  </conditionalFormatting>
  <conditionalFormatting sqref="G16">
    <cfRule type="cellIs" dxfId="474" priority="720" stopIfTrue="1" operator="equal">
      <formula>"þ"</formula>
    </cfRule>
  </conditionalFormatting>
  <conditionalFormatting sqref="G16">
    <cfRule type="cellIs" dxfId="473" priority="719" stopIfTrue="1" operator="equal">
      <formula>"þ"</formula>
    </cfRule>
  </conditionalFormatting>
  <conditionalFormatting sqref="F16">
    <cfRule type="cellIs" dxfId="472" priority="717" stopIfTrue="1" operator="equal">
      <formula>"þ"</formula>
    </cfRule>
  </conditionalFormatting>
  <conditionalFormatting sqref="L16">
    <cfRule type="cellIs" dxfId="471" priority="716" stopIfTrue="1" operator="equal">
      <formula>"þ"</formula>
    </cfRule>
  </conditionalFormatting>
  <conditionalFormatting sqref="M14">
    <cfRule type="cellIs" dxfId="470" priority="713" stopIfTrue="1" operator="equal">
      <formula>"þ"</formula>
    </cfRule>
  </conditionalFormatting>
  <conditionalFormatting sqref="M14">
    <cfRule type="cellIs" dxfId="469" priority="712" stopIfTrue="1" operator="equal">
      <formula>"þ"</formula>
    </cfRule>
  </conditionalFormatting>
  <conditionalFormatting sqref="K14">
    <cfRule type="cellIs" dxfId="468" priority="711" operator="lessThan">
      <formula>$P$1</formula>
    </cfRule>
  </conditionalFormatting>
  <conditionalFormatting sqref="H14 E14">
    <cfRule type="cellIs" dxfId="467" priority="710" stopIfTrue="1" operator="equal">
      <formula>"þ"</formula>
    </cfRule>
  </conditionalFormatting>
  <conditionalFormatting sqref="H14 E14">
    <cfRule type="cellIs" dxfId="466" priority="709" stopIfTrue="1" operator="equal">
      <formula>"þ"</formula>
    </cfRule>
  </conditionalFormatting>
  <conditionalFormatting sqref="G14">
    <cfRule type="cellIs" dxfId="465" priority="708" stopIfTrue="1" operator="equal">
      <formula>"þ"</formula>
    </cfRule>
  </conditionalFormatting>
  <conditionalFormatting sqref="G14">
    <cfRule type="cellIs" dxfId="464" priority="707" stopIfTrue="1" operator="equal">
      <formula>"þ"</formula>
    </cfRule>
  </conditionalFormatting>
  <conditionalFormatting sqref="F13">
    <cfRule type="cellIs" dxfId="463" priority="697" stopIfTrue="1" operator="equal">
      <formula>"þ"</formula>
    </cfRule>
  </conditionalFormatting>
  <conditionalFormatting sqref="F13">
    <cfRule type="cellIs" dxfId="462" priority="696" stopIfTrue="1" operator="equal">
      <formula>"þ"</formula>
    </cfRule>
  </conditionalFormatting>
  <conditionalFormatting sqref="H13">
    <cfRule type="cellIs" dxfId="461" priority="694" stopIfTrue="1" operator="equal">
      <formula>"þ"</formula>
    </cfRule>
  </conditionalFormatting>
  <conditionalFormatting sqref="H13">
    <cfRule type="cellIs" dxfId="460" priority="695" stopIfTrue="1" operator="equal">
      <formula>"þ"</formula>
    </cfRule>
  </conditionalFormatting>
  <conditionalFormatting sqref="F14">
    <cfRule type="cellIs" dxfId="459" priority="693" stopIfTrue="1" operator="equal">
      <formula>"þ"</formula>
    </cfRule>
  </conditionalFormatting>
  <conditionalFormatting sqref="F14">
    <cfRule type="cellIs" dxfId="458" priority="692" stopIfTrue="1" operator="equal">
      <formula>"þ"</formula>
    </cfRule>
  </conditionalFormatting>
  <conditionalFormatting sqref="H35">
    <cfRule type="cellIs" dxfId="457" priority="641" stopIfTrue="1" operator="equal">
      <formula>"þ"</formula>
    </cfRule>
  </conditionalFormatting>
  <conditionalFormatting sqref="K35">
    <cfRule type="cellIs" dxfId="456" priority="642" operator="lessThan">
      <formula>$P$1</formula>
    </cfRule>
  </conditionalFormatting>
  <conditionalFormatting sqref="H35">
    <cfRule type="cellIs" dxfId="455" priority="640" stopIfTrue="1" operator="equal">
      <formula>"þ"</formula>
    </cfRule>
  </conditionalFormatting>
  <conditionalFormatting sqref="G35">
    <cfRule type="cellIs" dxfId="454" priority="639" stopIfTrue="1" operator="equal">
      <formula>"þ"</formula>
    </cfRule>
  </conditionalFormatting>
  <conditionalFormatting sqref="G35">
    <cfRule type="cellIs" dxfId="453" priority="638" stopIfTrue="1" operator="equal">
      <formula>"þ"</formula>
    </cfRule>
  </conditionalFormatting>
  <conditionalFormatting sqref="E35">
    <cfRule type="cellIs" dxfId="452" priority="637" stopIfTrue="1" operator="equal">
      <formula>"þ"</formula>
    </cfRule>
  </conditionalFormatting>
  <conditionalFormatting sqref="E35">
    <cfRule type="cellIs" dxfId="451" priority="636" stopIfTrue="1" operator="equal">
      <formula>"þ"</formula>
    </cfRule>
  </conditionalFormatting>
  <conditionalFormatting sqref="H36">
    <cfRule type="cellIs" dxfId="450" priority="626" stopIfTrue="1" operator="equal">
      <formula>"þ"</formula>
    </cfRule>
  </conditionalFormatting>
  <conditionalFormatting sqref="K36">
    <cfRule type="cellIs" dxfId="449" priority="627" operator="lessThan">
      <formula>$P$1</formula>
    </cfRule>
  </conditionalFormatting>
  <conditionalFormatting sqref="H36">
    <cfRule type="cellIs" dxfId="448" priority="625" stopIfTrue="1" operator="equal">
      <formula>"þ"</formula>
    </cfRule>
  </conditionalFormatting>
  <conditionalFormatting sqref="L14">
    <cfRule type="cellIs" dxfId="447" priority="609" stopIfTrue="1" operator="equal">
      <formula>"þ"</formula>
    </cfRule>
  </conditionalFormatting>
  <conditionalFormatting sqref="G5:H5 M5">
    <cfRule type="cellIs" dxfId="446" priority="608" stopIfTrue="1" operator="equal">
      <formula>"þ"</formula>
    </cfRule>
  </conditionalFormatting>
  <conditionalFormatting sqref="K5">
    <cfRule type="cellIs" dxfId="445" priority="607" operator="lessThan">
      <formula>$P$1</formula>
    </cfRule>
  </conditionalFormatting>
  <conditionalFormatting sqref="E5:F5">
    <cfRule type="cellIs" dxfId="444" priority="606" stopIfTrue="1" operator="equal">
      <formula>"þ"</formula>
    </cfRule>
  </conditionalFormatting>
  <conditionalFormatting sqref="E5:F5">
    <cfRule type="cellIs" dxfId="443" priority="605" stopIfTrue="1" operator="equal">
      <formula>"þ"</formula>
    </cfRule>
  </conditionalFormatting>
  <conditionalFormatting sqref="E36">
    <cfRule type="cellIs" dxfId="442" priority="592" stopIfTrue="1" operator="equal">
      <formula>"þ"</formula>
    </cfRule>
  </conditionalFormatting>
  <conditionalFormatting sqref="E36">
    <cfRule type="cellIs" dxfId="441" priority="591" stopIfTrue="1" operator="equal">
      <formula>"þ"</formula>
    </cfRule>
  </conditionalFormatting>
  <conditionalFormatting sqref="L13">
    <cfRule type="cellIs" dxfId="440" priority="571" stopIfTrue="1" operator="equal">
      <formula>"þ"</formula>
    </cfRule>
  </conditionalFormatting>
  <conditionalFormatting sqref="L13">
    <cfRule type="cellIs" dxfId="439" priority="570" stopIfTrue="1" operator="equal">
      <formula>"þ"</formula>
    </cfRule>
  </conditionalFormatting>
  <conditionalFormatting sqref="M9 G9:H9">
    <cfRule type="cellIs" dxfId="438" priority="569" stopIfTrue="1" operator="equal">
      <formula>"þ"</formula>
    </cfRule>
  </conditionalFormatting>
  <conditionalFormatting sqref="K9">
    <cfRule type="cellIs" dxfId="437" priority="568" operator="lessThan">
      <formula>$P$1</formula>
    </cfRule>
  </conditionalFormatting>
  <conditionalFormatting sqref="E9">
    <cfRule type="cellIs" dxfId="436" priority="567" stopIfTrue="1" operator="equal">
      <formula>"þ"</formula>
    </cfRule>
  </conditionalFormatting>
  <conditionalFormatting sqref="E9">
    <cfRule type="cellIs" dxfId="435" priority="566" stopIfTrue="1" operator="equal">
      <formula>"þ"</formula>
    </cfRule>
  </conditionalFormatting>
  <conditionalFormatting sqref="F9">
    <cfRule type="cellIs" dxfId="434" priority="562" stopIfTrue="1" operator="equal">
      <formula>"þ"</formula>
    </cfRule>
  </conditionalFormatting>
  <conditionalFormatting sqref="F9">
    <cfRule type="cellIs" dxfId="433" priority="561" stopIfTrue="1" operator="equal">
      <formula>"þ"</formula>
    </cfRule>
  </conditionalFormatting>
  <conditionalFormatting sqref="M22 M24">
    <cfRule type="cellIs" dxfId="432" priority="552" stopIfTrue="1" operator="equal">
      <formula>"þ"</formula>
    </cfRule>
  </conditionalFormatting>
  <conditionalFormatting sqref="M22 M24">
    <cfRule type="cellIs" dxfId="431" priority="551" stopIfTrue="1" operator="equal">
      <formula>"þ"</formula>
    </cfRule>
  </conditionalFormatting>
  <conditionalFormatting sqref="E22 H22 H24 E24">
    <cfRule type="cellIs" dxfId="430" priority="549" stopIfTrue="1" operator="equal">
      <formula>"þ"</formula>
    </cfRule>
  </conditionalFormatting>
  <conditionalFormatting sqref="E22 H22 H24 E24">
    <cfRule type="cellIs" dxfId="429" priority="548" stopIfTrue="1" operator="equal">
      <formula>"þ"</formula>
    </cfRule>
  </conditionalFormatting>
  <conditionalFormatting sqref="F24">
    <cfRule type="cellIs" dxfId="428" priority="545" stopIfTrue="1" operator="equal">
      <formula>"þ"</formula>
    </cfRule>
  </conditionalFormatting>
  <conditionalFormatting sqref="K22 K24">
    <cfRule type="cellIs" dxfId="427" priority="550" operator="lessThan">
      <formula>$P$1</formula>
    </cfRule>
  </conditionalFormatting>
  <conditionalFormatting sqref="G22 G24">
    <cfRule type="cellIs" dxfId="426" priority="547" stopIfTrue="1" operator="equal">
      <formula>"þ"</formula>
    </cfRule>
  </conditionalFormatting>
  <conditionalFormatting sqref="G22 G24">
    <cfRule type="cellIs" dxfId="425" priority="546" stopIfTrue="1" operator="equal">
      <formula>"þ"</formula>
    </cfRule>
  </conditionalFormatting>
  <conditionalFormatting sqref="F24">
    <cfRule type="cellIs" dxfId="424" priority="544" stopIfTrue="1" operator="equal">
      <formula>"þ"</formula>
    </cfRule>
  </conditionalFormatting>
  <conditionalFormatting sqref="P1">
    <cfRule type="cellIs" dxfId="423" priority="542" operator="equal">
      <formula>0</formula>
    </cfRule>
  </conditionalFormatting>
  <conditionalFormatting sqref="T1">
    <cfRule type="cellIs" dxfId="422" priority="540" operator="equal">
      <formula>0</formula>
    </cfRule>
  </conditionalFormatting>
  <conditionalFormatting sqref="R1">
    <cfRule type="cellIs" dxfId="421" priority="541" operator="equal">
      <formula>0</formula>
    </cfRule>
  </conditionalFormatting>
  <conditionalFormatting sqref="H11">
    <cfRule type="cellIs" dxfId="420" priority="537" stopIfTrue="1" operator="equal">
      <formula>"þ"</formula>
    </cfRule>
  </conditionalFormatting>
  <conditionalFormatting sqref="H11">
    <cfRule type="cellIs" dxfId="419" priority="536" stopIfTrue="1" operator="equal">
      <formula>"þ"</formula>
    </cfRule>
  </conditionalFormatting>
  <conditionalFormatting sqref="M11">
    <cfRule type="cellIs" dxfId="418" priority="539" stopIfTrue="1" operator="equal">
      <formula>"þ"</formula>
    </cfRule>
  </conditionalFormatting>
  <conditionalFormatting sqref="K11">
    <cfRule type="cellIs" dxfId="417" priority="538" operator="lessThan">
      <formula>$P$1</formula>
    </cfRule>
  </conditionalFormatting>
  <conditionalFormatting sqref="G11">
    <cfRule type="cellIs" dxfId="416" priority="535" stopIfTrue="1" operator="equal">
      <formula>"þ"</formula>
    </cfRule>
  </conditionalFormatting>
  <conditionalFormatting sqref="G11">
    <cfRule type="cellIs" dxfId="415" priority="534" stopIfTrue="1" operator="equal">
      <formula>"þ"</formula>
    </cfRule>
  </conditionalFormatting>
  <conditionalFormatting sqref="E11">
    <cfRule type="cellIs" dxfId="414" priority="533" stopIfTrue="1" operator="equal">
      <formula>"þ"</formula>
    </cfRule>
  </conditionalFormatting>
  <conditionalFormatting sqref="E11">
    <cfRule type="cellIs" dxfId="413" priority="532" stopIfTrue="1" operator="equal">
      <formula>"þ"</formula>
    </cfRule>
  </conditionalFormatting>
  <conditionalFormatting sqref="H19">
    <cfRule type="cellIs" dxfId="412" priority="525" stopIfTrue="1" operator="equal">
      <formula>"þ"</formula>
    </cfRule>
  </conditionalFormatting>
  <conditionalFormatting sqref="H19">
    <cfRule type="cellIs" dxfId="411" priority="524" stopIfTrue="1" operator="equal">
      <formula>"þ"</formula>
    </cfRule>
  </conditionalFormatting>
  <conditionalFormatting sqref="M19">
    <cfRule type="cellIs" dxfId="410" priority="527" stopIfTrue="1" operator="equal">
      <formula>"þ"</formula>
    </cfRule>
  </conditionalFormatting>
  <conditionalFormatting sqref="K19">
    <cfRule type="cellIs" dxfId="409" priority="526" operator="lessThan">
      <formula>$P$1</formula>
    </cfRule>
  </conditionalFormatting>
  <conditionalFormatting sqref="G19">
    <cfRule type="cellIs" dxfId="408" priority="523" stopIfTrue="1" operator="equal">
      <formula>"þ"</formula>
    </cfRule>
  </conditionalFormatting>
  <conditionalFormatting sqref="G19">
    <cfRule type="cellIs" dxfId="407" priority="522" stopIfTrue="1" operator="equal">
      <formula>"þ"</formula>
    </cfRule>
  </conditionalFormatting>
  <conditionalFormatting sqref="E19">
    <cfRule type="cellIs" dxfId="406" priority="521" stopIfTrue="1" operator="equal">
      <formula>"þ"</formula>
    </cfRule>
  </conditionalFormatting>
  <conditionalFormatting sqref="E19">
    <cfRule type="cellIs" dxfId="405" priority="520" stopIfTrue="1" operator="equal">
      <formula>"þ"</formula>
    </cfRule>
  </conditionalFormatting>
  <conditionalFormatting sqref="F19">
    <cfRule type="cellIs" dxfId="404" priority="519" stopIfTrue="1" operator="equal">
      <formula>"þ"</formula>
    </cfRule>
  </conditionalFormatting>
  <conditionalFormatting sqref="F19">
    <cfRule type="cellIs" dxfId="403" priority="518" stopIfTrue="1" operator="equal">
      <formula>"þ"</formula>
    </cfRule>
  </conditionalFormatting>
  <conditionalFormatting sqref="M10 H10">
    <cfRule type="cellIs" dxfId="402" priority="513" stopIfTrue="1" operator="equal">
      <formula>"þ"</formula>
    </cfRule>
  </conditionalFormatting>
  <conditionalFormatting sqref="K10">
    <cfRule type="cellIs" dxfId="401" priority="512" operator="lessThan">
      <formula>$P$1</formula>
    </cfRule>
  </conditionalFormatting>
  <conditionalFormatting sqref="E10">
    <cfRule type="cellIs" dxfId="400" priority="511" stopIfTrue="1" operator="equal">
      <formula>"þ"</formula>
    </cfRule>
  </conditionalFormatting>
  <conditionalFormatting sqref="E10">
    <cfRule type="cellIs" dxfId="399" priority="510" stopIfTrue="1" operator="equal">
      <formula>"þ"</formula>
    </cfRule>
  </conditionalFormatting>
  <conditionalFormatting sqref="F10">
    <cfRule type="cellIs" dxfId="398" priority="505" stopIfTrue="1" operator="equal">
      <formula>"þ"</formula>
    </cfRule>
  </conditionalFormatting>
  <conditionalFormatting sqref="F22">
    <cfRule type="cellIs" dxfId="397" priority="504" stopIfTrue="1" operator="equal">
      <formula>"þ"</formula>
    </cfRule>
  </conditionalFormatting>
  <conditionalFormatting sqref="F22">
    <cfRule type="cellIs" dxfId="396" priority="503" stopIfTrue="1" operator="equal">
      <formula>"þ"</formula>
    </cfRule>
  </conditionalFormatting>
  <conditionalFormatting sqref="M23">
    <cfRule type="cellIs" dxfId="395" priority="496" stopIfTrue="1" operator="equal">
      <formula>"þ"</formula>
    </cfRule>
  </conditionalFormatting>
  <conditionalFormatting sqref="M23">
    <cfRule type="cellIs" dxfId="394" priority="495" stopIfTrue="1" operator="equal">
      <formula>"þ"</formula>
    </cfRule>
  </conditionalFormatting>
  <conditionalFormatting sqref="E23 H23">
    <cfRule type="cellIs" dxfId="393" priority="493" stopIfTrue="1" operator="equal">
      <formula>"þ"</formula>
    </cfRule>
  </conditionalFormatting>
  <conditionalFormatting sqref="E23 H23">
    <cfRule type="cellIs" dxfId="392" priority="492" stopIfTrue="1" operator="equal">
      <formula>"þ"</formula>
    </cfRule>
  </conditionalFormatting>
  <conditionalFormatting sqref="K23">
    <cfRule type="cellIs" dxfId="391" priority="494" operator="lessThan">
      <formula>$P$1</formula>
    </cfRule>
  </conditionalFormatting>
  <conditionalFormatting sqref="G23">
    <cfRule type="cellIs" dxfId="390" priority="491" stopIfTrue="1" operator="equal">
      <formula>"þ"</formula>
    </cfRule>
  </conditionalFormatting>
  <conditionalFormatting sqref="G23">
    <cfRule type="cellIs" dxfId="389" priority="490" stopIfTrue="1" operator="equal">
      <formula>"þ"</formula>
    </cfRule>
  </conditionalFormatting>
  <conditionalFormatting sqref="F23">
    <cfRule type="cellIs" dxfId="388" priority="489" stopIfTrue="1" operator="equal">
      <formula>"þ"</formula>
    </cfRule>
  </conditionalFormatting>
  <conditionalFormatting sqref="F23">
    <cfRule type="cellIs" dxfId="387" priority="488" stopIfTrue="1" operator="equal">
      <formula>"þ"</formula>
    </cfRule>
  </conditionalFormatting>
  <conditionalFormatting sqref="L24">
    <cfRule type="cellIs" dxfId="386" priority="484" stopIfTrue="1" operator="equal">
      <formula>"þ"</formula>
    </cfRule>
  </conditionalFormatting>
  <conditionalFormatting sqref="L24">
    <cfRule type="cellIs" dxfId="385" priority="483" stopIfTrue="1" operator="equal">
      <formula>"þ"</formula>
    </cfRule>
  </conditionalFormatting>
  <conditionalFormatting sqref="M25">
    <cfRule type="cellIs" dxfId="384" priority="482" stopIfTrue="1" operator="equal">
      <formula>"þ"</formula>
    </cfRule>
  </conditionalFormatting>
  <conditionalFormatting sqref="M25">
    <cfRule type="cellIs" dxfId="383" priority="481" stopIfTrue="1" operator="equal">
      <formula>"þ"</formula>
    </cfRule>
  </conditionalFormatting>
  <conditionalFormatting sqref="H25 E25">
    <cfRule type="cellIs" dxfId="382" priority="479" stopIfTrue="1" operator="equal">
      <formula>"þ"</formula>
    </cfRule>
  </conditionalFormatting>
  <conditionalFormatting sqref="H25 E25">
    <cfRule type="cellIs" dxfId="381" priority="478" stopIfTrue="1" operator="equal">
      <formula>"þ"</formula>
    </cfRule>
  </conditionalFormatting>
  <conditionalFormatting sqref="K25">
    <cfRule type="cellIs" dxfId="380" priority="480" operator="lessThan">
      <formula>$P$1</formula>
    </cfRule>
  </conditionalFormatting>
  <conditionalFormatting sqref="G25">
    <cfRule type="cellIs" dxfId="379" priority="477" stopIfTrue="1" operator="equal">
      <formula>"þ"</formula>
    </cfRule>
  </conditionalFormatting>
  <conditionalFormatting sqref="G25">
    <cfRule type="cellIs" dxfId="378" priority="476" stopIfTrue="1" operator="equal">
      <formula>"þ"</formula>
    </cfRule>
  </conditionalFormatting>
  <conditionalFormatting sqref="L25">
    <cfRule type="cellIs" dxfId="377" priority="473" stopIfTrue="1" operator="equal">
      <formula>"þ"</formula>
    </cfRule>
  </conditionalFormatting>
  <conditionalFormatting sqref="L25">
    <cfRule type="cellIs" dxfId="376" priority="472" stopIfTrue="1" operator="equal">
      <formula>"þ"</formula>
    </cfRule>
  </conditionalFormatting>
  <conditionalFormatting sqref="F25">
    <cfRule type="cellIs" dxfId="375" priority="471" stopIfTrue="1" operator="equal">
      <formula>"þ"</formula>
    </cfRule>
  </conditionalFormatting>
  <conditionalFormatting sqref="F25">
    <cfRule type="cellIs" dxfId="374" priority="470" stopIfTrue="1" operator="equal">
      <formula>"þ"</formula>
    </cfRule>
  </conditionalFormatting>
  <conditionalFormatting sqref="H21">
    <cfRule type="cellIs" dxfId="373" priority="465" stopIfTrue="1" operator="equal">
      <formula>"þ"</formula>
    </cfRule>
  </conditionalFormatting>
  <conditionalFormatting sqref="H21">
    <cfRule type="cellIs" dxfId="372" priority="464" stopIfTrue="1" operator="equal">
      <formula>"þ"</formula>
    </cfRule>
  </conditionalFormatting>
  <conditionalFormatting sqref="M21">
    <cfRule type="cellIs" dxfId="371" priority="467" stopIfTrue="1" operator="equal">
      <formula>"þ"</formula>
    </cfRule>
  </conditionalFormatting>
  <conditionalFormatting sqref="K21">
    <cfRule type="cellIs" dxfId="370" priority="466" operator="lessThan">
      <formula>$P$1</formula>
    </cfRule>
  </conditionalFormatting>
  <conditionalFormatting sqref="G21">
    <cfRule type="cellIs" dxfId="369" priority="463" stopIfTrue="1" operator="equal">
      <formula>"þ"</formula>
    </cfRule>
  </conditionalFormatting>
  <conditionalFormatting sqref="G21">
    <cfRule type="cellIs" dxfId="368" priority="462" stopIfTrue="1" operator="equal">
      <formula>"þ"</formula>
    </cfRule>
  </conditionalFormatting>
  <conditionalFormatting sqref="E21">
    <cfRule type="cellIs" dxfId="367" priority="461" stopIfTrue="1" operator="equal">
      <formula>"þ"</formula>
    </cfRule>
  </conditionalFormatting>
  <conditionalFormatting sqref="E21">
    <cfRule type="cellIs" dxfId="366" priority="460" stopIfTrue="1" operator="equal">
      <formula>"þ"</formula>
    </cfRule>
  </conditionalFormatting>
  <conditionalFormatting sqref="F21">
    <cfRule type="cellIs" dxfId="365" priority="459" stopIfTrue="1" operator="equal">
      <formula>"þ"</formula>
    </cfRule>
  </conditionalFormatting>
  <conditionalFormatting sqref="F21">
    <cfRule type="cellIs" dxfId="364" priority="458" stopIfTrue="1" operator="equal">
      <formula>"þ"</formula>
    </cfRule>
  </conditionalFormatting>
  <conditionalFormatting sqref="L21">
    <cfRule type="cellIs" dxfId="363" priority="457" stopIfTrue="1" operator="equal">
      <formula>"þ"</formula>
    </cfRule>
  </conditionalFormatting>
  <conditionalFormatting sqref="L21">
    <cfRule type="cellIs" dxfId="362" priority="456" stopIfTrue="1" operator="equal">
      <formula>"þ"</formula>
    </cfRule>
  </conditionalFormatting>
  <conditionalFormatting sqref="M15">
    <cfRule type="cellIs" dxfId="361" priority="455" stopIfTrue="1" operator="equal">
      <formula>"þ"</formula>
    </cfRule>
  </conditionalFormatting>
  <conditionalFormatting sqref="M15">
    <cfRule type="cellIs" dxfId="360" priority="454" stopIfTrue="1" operator="equal">
      <formula>"þ"</formula>
    </cfRule>
  </conditionalFormatting>
  <conditionalFormatting sqref="K15">
    <cfRule type="cellIs" dxfId="359" priority="453" operator="lessThan">
      <formula>$P$1</formula>
    </cfRule>
  </conditionalFormatting>
  <conditionalFormatting sqref="E15 H15">
    <cfRule type="cellIs" dxfId="358" priority="452" stopIfTrue="1" operator="equal">
      <formula>"þ"</formula>
    </cfRule>
  </conditionalFormatting>
  <conditionalFormatting sqref="E15 H15">
    <cfRule type="cellIs" dxfId="357" priority="451" stopIfTrue="1" operator="equal">
      <formula>"þ"</formula>
    </cfRule>
  </conditionalFormatting>
  <conditionalFormatting sqref="G15">
    <cfRule type="cellIs" dxfId="356" priority="450" stopIfTrue="1" operator="equal">
      <formula>"þ"</formula>
    </cfRule>
  </conditionalFormatting>
  <conditionalFormatting sqref="G15">
    <cfRule type="cellIs" dxfId="355" priority="449" stopIfTrue="1" operator="equal">
      <formula>"þ"</formula>
    </cfRule>
  </conditionalFormatting>
  <conditionalFormatting sqref="F15">
    <cfRule type="cellIs" dxfId="354" priority="448" stopIfTrue="1" operator="equal">
      <formula>"þ"</formula>
    </cfRule>
  </conditionalFormatting>
  <conditionalFormatting sqref="F15">
    <cfRule type="cellIs" dxfId="353" priority="447" stopIfTrue="1" operator="equal">
      <formula>"þ"</formula>
    </cfRule>
  </conditionalFormatting>
  <conditionalFormatting sqref="L15">
    <cfRule type="cellIs" dxfId="352" priority="446" stopIfTrue="1" operator="equal">
      <formula>"þ"</formula>
    </cfRule>
  </conditionalFormatting>
  <conditionalFormatting sqref="L15">
    <cfRule type="cellIs" dxfId="351" priority="445" stopIfTrue="1" operator="equal">
      <formula>"þ"</formula>
    </cfRule>
  </conditionalFormatting>
  <conditionalFormatting sqref="H12">
    <cfRule type="cellIs" dxfId="350" priority="442" stopIfTrue="1" operator="equal">
      <formula>"þ"</formula>
    </cfRule>
  </conditionalFormatting>
  <conditionalFormatting sqref="H12">
    <cfRule type="cellIs" dxfId="349" priority="441" stopIfTrue="1" operator="equal">
      <formula>"þ"</formula>
    </cfRule>
  </conditionalFormatting>
  <conditionalFormatting sqref="M12">
    <cfRule type="cellIs" dxfId="348" priority="444" stopIfTrue="1" operator="equal">
      <formula>"þ"</formula>
    </cfRule>
  </conditionalFormatting>
  <conditionalFormatting sqref="K12">
    <cfRule type="cellIs" dxfId="347" priority="443" operator="lessThan">
      <formula>$P$1</formula>
    </cfRule>
  </conditionalFormatting>
  <conditionalFormatting sqref="G12">
    <cfRule type="cellIs" dxfId="346" priority="440" stopIfTrue="1" operator="equal">
      <formula>"þ"</formula>
    </cfRule>
  </conditionalFormatting>
  <conditionalFormatting sqref="G12">
    <cfRule type="cellIs" dxfId="345" priority="439" stopIfTrue="1" operator="equal">
      <formula>"þ"</formula>
    </cfRule>
  </conditionalFormatting>
  <conditionalFormatting sqref="E12">
    <cfRule type="cellIs" dxfId="344" priority="438" stopIfTrue="1" operator="equal">
      <formula>"þ"</formula>
    </cfRule>
  </conditionalFormatting>
  <conditionalFormatting sqref="E12">
    <cfRule type="cellIs" dxfId="343" priority="437" stopIfTrue="1" operator="equal">
      <formula>"þ"</formula>
    </cfRule>
  </conditionalFormatting>
  <conditionalFormatting sqref="F12">
    <cfRule type="cellIs" dxfId="342" priority="436" stopIfTrue="1" operator="equal">
      <formula>"þ"</formula>
    </cfRule>
  </conditionalFormatting>
  <conditionalFormatting sqref="F12">
    <cfRule type="cellIs" dxfId="341" priority="435" stopIfTrue="1" operator="equal">
      <formula>"þ"</formula>
    </cfRule>
  </conditionalFormatting>
  <conditionalFormatting sqref="L12">
    <cfRule type="cellIs" dxfId="340" priority="433" stopIfTrue="1" operator="equal">
      <formula>"þ"</formula>
    </cfRule>
  </conditionalFormatting>
  <conditionalFormatting sqref="L12">
    <cfRule type="cellIs" dxfId="339" priority="434" stopIfTrue="1" operator="equal">
      <formula>"þ"</formula>
    </cfRule>
  </conditionalFormatting>
  <conditionalFormatting sqref="H4">
    <cfRule type="cellIs" dxfId="338" priority="430" stopIfTrue="1" operator="equal">
      <formula>"þ"</formula>
    </cfRule>
  </conditionalFormatting>
  <conditionalFormatting sqref="H4">
    <cfRule type="cellIs" dxfId="337" priority="429" stopIfTrue="1" operator="equal">
      <formula>"þ"</formula>
    </cfRule>
  </conditionalFormatting>
  <conditionalFormatting sqref="M4">
    <cfRule type="cellIs" dxfId="336" priority="432" stopIfTrue="1" operator="equal">
      <formula>"þ"</formula>
    </cfRule>
  </conditionalFormatting>
  <conditionalFormatting sqref="K4">
    <cfRule type="cellIs" dxfId="335" priority="431" operator="lessThan">
      <formula>$P$1</formula>
    </cfRule>
  </conditionalFormatting>
  <conditionalFormatting sqref="G4">
    <cfRule type="cellIs" dxfId="334" priority="428" stopIfTrue="1" operator="equal">
      <formula>"þ"</formula>
    </cfRule>
  </conditionalFormatting>
  <conditionalFormatting sqref="G4">
    <cfRule type="cellIs" dxfId="333" priority="427" stopIfTrue="1" operator="equal">
      <formula>"þ"</formula>
    </cfRule>
  </conditionalFormatting>
  <conditionalFormatting sqref="E4">
    <cfRule type="cellIs" dxfId="332" priority="426" stopIfTrue="1" operator="equal">
      <formula>"þ"</formula>
    </cfRule>
  </conditionalFormatting>
  <conditionalFormatting sqref="E4">
    <cfRule type="cellIs" dxfId="331" priority="425" stopIfTrue="1" operator="equal">
      <formula>"þ"</formula>
    </cfRule>
  </conditionalFormatting>
  <conditionalFormatting sqref="F4">
    <cfRule type="cellIs" dxfId="330" priority="424" stopIfTrue="1" operator="equal">
      <formula>"þ"</formula>
    </cfRule>
  </conditionalFormatting>
  <conditionalFormatting sqref="F4">
    <cfRule type="cellIs" dxfId="329" priority="423" stopIfTrue="1" operator="equal">
      <formula>"þ"</formula>
    </cfRule>
  </conditionalFormatting>
  <conditionalFormatting sqref="L4">
    <cfRule type="cellIs" dxfId="328" priority="421" stopIfTrue="1" operator="equal">
      <formula>"þ"</formula>
    </cfRule>
  </conditionalFormatting>
  <conditionalFormatting sqref="L4">
    <cfRule type="cellIs" dxfId="327" priority="422" stopIfTrue="1" operator="equal">
      <formula>"þ"</formula>
    </cfRule>
  </conditionalFormatting>
  <conditionalFormatting sqref="M27:M29">
    <cfRule type="cellIs" dxfId="326" priority="420" stopIfTrue="1" operator="equal">
      <formula>"þ"</formula>
    </cfRule>
  </conditionalFormatting>
  <conditionalFormatting sqref="M27:M29">
    <cfRule type="cellIs" dxfId="325" priority="419" stopIfTrue="1" operator="equal">
      <formula>"þ"</formula>
    </cfRule>
  </conditionalFormatting>
  <conditionalFormatting sqref="H27:H29 E27:E29">
    <cfRule type="cellIs" dxfId="324" priority="417" stopIfTrue="1" operator="equal">
      <formula>"þ"</formula>
    </cfRule>
  </conditionalFormatting>
  <conditionalFormatting sqref="H27:H29 E27:E29">
    <cfRule type="cellIs" dxfId="323" priority="416" stopIfTrue="1" operator="equal">
      <formula>"þ"</formula>
    </cfRule>
  </conditionalFormatting>
  <conditionalFormatting sqref="K27:K29">
    <cfRule type="cellIs" dxfId="322" priority="418" operator="lessThan">
      <formula>$P$1</formula>
    </cfRule>
  </conditionalFormatting>
  <conditionalFormatting sqref="G27:G29">
    <cfRule type="cellIs" dxfId="321" priority="415" stopIfTrue="1" operator="equal">
      <formula>"þ"</formula>
    </cfRule>
  </conditionalFormatting>
  <conditionalFormatting sqref="G27:G29">
    <cfRule type="cellIs" dxfId="320" priority="414" stopIfTrue="1" operator="equal">
      <formula>"þ"</formula>
    </cfRule>
  </conditionalFormatting>
  <conditionalFormatting sqref="L27:L29">
    <cfRule type="cellIs" dxfId="319" priority="413" stopIfTrue="1" operator="equal">
      <formula>"þ"</formula>
    </cfRule>
  </conditionalFormatting>
  <conditionalFormatting sqref="L27:L29">
    <cfRule type="cellIs" dxfId="318" priority="412" stopIfTrue="1" operator="equal">
      <formula>"þ"</formula>
    </cfRule>
  </conditionalFormatting>
  <conditionalFormatting sqref="F27:F29">
    <cfRule type="cellIs" dxfId="317" priority="411" stopIfTrue="1" operator="equal">
      <formula>"þ"</formula>
    </cfRule>
  </conditionalFormatting>
  <conditionalFormatting sqref="F27:F29">
    <cfRule type="cellIs" dxfId="316" priority="410" stopIfTrue="1" operator="equal">
      <formula>"þ"</formula>
    </cfRule>
  </conditionalFormatting>
  <conditionalFormatting sqref="H26">
    <cfRule type="cellIs" dxfId="315" priority="407" stopIfTrue="1" operator="equal">
      <formula>"þ"</formula>
    </cfRule>
  </conditionalFormatting>
  <conditionalFormatting sqref="H26">
    <cfRule type="cellIs" dxfId="314" priority="406" stopIfTrue="1" operator="equal">
      <formula>"þ"</formula>
    </cfRule>
  </conditionalFormatting>
  <conditionalFormatting sqref="M26">
    <cfRule type="cellIs" dxfId="313" priority="409" stopIfTrue="1" operator="equal">
      <formula>"þ"</formula>
    </cfRule>
  </conditionalFormatting>
  <conditionalFormatting sqref="K26">
    <cfRule type="cellIs" dxfId="312" priority="408" operator="lessThan">
      <formula>$P$1</formula>
    </cfRule>
  </conditionalFormatting>
  <conditionalFormatting sqref="G26">
    <cfRule type="cellIs" dxfId="311" priority="405" stopIfTrue="1" operator="equal">
      <formula>"þ"</formula>
    </cfRule>
  </conditionalFormatting>
  <conditionalFormatting sqref="G26">
    <cfRule type="cellIs" dxfId="310" priority="404" stopIfTrue="1" operator="equal">
      <formula>"þ"</formula>
    </cfRule>
  </conditionalFormatting>
  <conditionalFormatting sqref="E26">
    <cfRule type="cellIs" dxfId="309" priority="403" stopIfTrue="1" operator="equal">
      <formula>"þ"</formula>
    </cfRule>
  </conditionalFormatting>
  <conditionalFormatting sqref="E26">
    <cfRule type="cellIs" dxfId="308" priority="402" stopIfTrue="1" operator="equal">
      <formula>"þ"</formula>
    </cfRule>
  </conditionalFormatting>
  <conditionalFormatting sqref="F26">
    <cfRule type="cellIs" dxfId="307" priority="401" stopIfTrue="1" operator="equal">
      <formula>"þ"</formula>
    </cfRule>
  </conditionalFormatting>
  <conditionalFormatting sqref="F26">
    <cfRule type="cellIs" dxfId="306" priority="400" stopIfTrue="1" operator="equal">
      <formula>"þ"</formula>
    </cfRule>
  </conditionalFormatting>
  <conditionalFormatting sqref="L26">
    <cfRule type="cellIs" dxfId="305" priority="397" stopIfTrue="1" operator="equal">
      <formula>"þ"</formula>
    </cfRule>
  </conditionalFormatting>
  <conditionalFormatting sqref="L26">
    <cfRule type="cellIs" dxfId="304" priority="396" stopIfTrue="1" operator="equal">
      <formula>"þ"</formula>
    </cfRule>
  </conditionalFormatting>
  <conditionalFormatting sqref="L3">
    <cfRule type="cellIs" dxfId="303" priority="395" stopIfTrue="1" operator="equal">
      <formula>"þ"</formula>
    </cfRule>
  </conditionalFormatting>
  <conditionalFormatting sqref="L3">
    <cfRule type="cellIs" dxfId="302" priority="394" stopIfTrue="1" operator="equal">
      <formula>"þ"</formula>
    </cfRule>
  </conditionalFormatting>
  <conditionalFormatting sqref="M17">
    <cfRule type="cellIs" dxfId="301" priority="385" stopIfTrue="1" operator="equal">
      <formula>"þ"</formula>
    </cfRule>
  </conditionalFormatting>
  <conditionalFormatting sqref="M17">
    <cfRule type="cellIs" dxfId="300" priority="384" stopIfTrue="1" operator="equal">
      <formula>"þ"</formula>
    </cfRule>
  </conditionalFormatting>
  <conditionalFormatting sqref="E17 H17">
    <cfRule type="cellIs" dxfId="299" priority="382" stopIfTrue="1" operator="equal">
      <formula>"þ"</formula>
    </cfRule>
  </conditionalFormatting>
  <conditionalFormatting sqref="E17 H17">
    <cfRule type="cellIs" dxfId="298" priority="381" stopIfTrue="1" operator="equal">
      <formula>"þ"</formula>
    </cfRule>
  </conditionalFormatting>
  <conditionalFormatting sqref="K17">
    <cfRule type="cellIs" dxfId="297" priority="383" operator="lessThan">
      <formula>$P$1</formula>
    </cfRule>
  </conditionalFormatting>
  <conditionalFormatting sqref="G17">
    <cfRule type="cellIs" dxfId="296" priority="380" stopIfTrue="1" operator="equal">
      <formula>"þ"</formula>
    </cfRule>
  </conditionalFormatting>
  <conditionalFormatting sqref="G17">
    <cfRule type="cellIs" dxfId="295" priority="379" stopIfTrue="1" operator="equal">
      <formula>"þ"</formula>
    </cfRule>
  </conditionalFormatting>
  <conditionalFormatting sqref="L17">
    <cfRule type="cellIs" dxfId="294" priority="373" stopIfTrue="1" operator="equal">
      <formula>"þ"</formula>
    </cfRule>
  </conditionalFormatting>
  <conditionalFormatting sqref="L17">
    <cfRule type="cellIs" dxfId="293" priority="372" stopIfTrue="1" operator="equal">
      <formula>"þ"</formula>
    </cfRule>
  </conditionalFormatting>
  <conditionalFormatting sqref="F17">
    <cfRule type="cellIs" dxfId="292" priority="371" stopIfTrue="1" operator="equal">
      <formula>"þ"</formula>
    </cfRule>
  </conditionalFormatting>
  <conditionalFormatting sqref="F17">
    <cfRule type="cellIs" dxfId="291" priority="370" stopIfTrue="1" operator="equal">
      <formula>"þ"</formula>
    </cfRule>
  </conditionalFormatting>
  <conditionalFormatting sqref="M18">
    <cfRule type="cellIs" dxfId="290" priority="369" stopIfTrue="1" operator="equal">
      <formula>"þ"</formula>
    </cfRule>
  </conditionalFormatting>
  <conditionalFormatting sqref="M18">
    <cfRule type="cellIs" dxfId="289" priority="368" stopIfTrue="1" operator="equal">
      <formula>"þ"</formula>
    </cfRule>
  </conditionalFormatting>
  <conditionalFormatting sqref="E18 H18">
    <cfRule type="cellIs" dxfId="288" priority="366" stopIfTrue="1" operator="equal">
      <formula>"þ"</formula>
    </cfRule>
  </conditionalFormatting>
  <conditionalFormatting sqref="E18 H18">
    <cfRule type="cellIs" dxfId="287" priority="365" stopIfTrue="1" operator="equal">
      <formula>"þ"</formula>
    </cfRule>
  </conditionalFormatting>
  <conditionalFormatting sqref="K18">
    <cfRule type="cellIs" dxfId="286" priority="367" operator="lessThan">
      <formula>$P$1</formula>
    </cfRule>
  </conditionalFormatting>
  <conditionalFormatting sqref="G18">
    <cfRule type="cellIs" dxfId="285" priority="364" stopIfTrue="1" operator="equal">
      <formula>"þ"</formula>
    </cfRule>
  </conditionalFormatting>
  <conditionalFormatting sqref="G18">
    <cfRule type="cellIs" dxfId="284" priority="363" stopIfTrue="1" operator="equal">
      <formula>"þ"</formula>
    </cfRule>
  </conditionalFormatting>
  <conditionalFormatting sqref="L18">
    <cfRule type="cellIs" dxfId="283" priority="362" stopIfTrue="1" operator="equal">
      <formula>"þ"</formula>
    </cfRule>
  </conditionalFormatting>
  <conditionalFormatting sqref="L18">
    <cfRule type="cellIs" dxfId="282" priority="361" stopIfTrue="1" operator="equal">
      <formula>"þ"</formula>
    </cfRule>
  </conditionalFormatting>
  <conditionalFormatting sqref="F18">
    <cfRule type="cellIs" dxfId="281" priority="360" stopIfTrue="1" operator="equal">
      <formula>"þ"</formula>
    </cfRule>
  </conditionalFormatting>
  <conditionalFormatting sqref="F18">
    <cfRule type="cellIs" dxfId="280" priority="359" stopIfTrue="1" operator="equal">
      <formula>"þ"</formula>
    </cfRule>
  </conditionalFormatting>
  <conditionalFormatting sqref="F18">
    <cfRule type="cellIs" dxfId="279" priority="358" stopIfTrue="1" operator="equal">
      <formula>"þ"</formula>
    </cfRule>
  </conditionalFormatting>
  <conditionalFormatting sqref="F18">
    <cfRule type="cellIs" dxfId="278" priority="357" stopIfTrue="1" operator="equal">
      <formula>"þ"</formula>
    </cfRule>
  </conditionalFormatting>
  <conditionalFormatting sqref="E18">
    <cfRule type="cellIs" dxfId="277" priority="356" stopIfTrue="1" operator="equal">
      <formula>"þ"</formula>
    </cfRule>
  </conditionalFormatting>
  <conditionalFormatting sqref="E18">
    <cfRule type="cellIs" dxfId="276" priority="355" stopIfTrue="1" operator="equal">
      <formula>"þ"</formula>
    </cfRule>
  </conditionalFormatting>
  <conditionalFormatting sqref="E11">
    <cfRule type="cellIs" dxfId="275" priority="352" stopIfTrue="1" operator="equal">
      <formula>"þ"</formula>
    </cfRule>
  </conditionalFormatting>
  <conditionalFormatting sqref="E11">
    <cfRule type="cellIs" dxfId="274" priority="351" stopIfTrue="1" operator="equal">
      <formula>"þ"</formula>
    </cfRule>
  </conditionalFormatting>
  <conditionalFormatting sqref="F32">
    <cfRule type="cellIs" dxfId="273" priority="334" stopIfTrue="1" operator="equal">
      <formula>"þ"</formula>
    </cfRule>
  </conditionalFormatting>
  <conditionalFormatting sqref="F32">
    <cfRule type="cellIs" dxfId="272" priority="333" stopIfTrue="1" operator="equal">
      <formula>"þ"</formula>
    </cfRule>
  </conditionalFormatting>
  <conditionalFormatting sqref="H33">
    <cfRule type="cellIs" dxfId="271" priority="321" stopIfTrue="1" operator="equal">
      <formula>"þ"</formula>
    </cfRule>
  </conditionalFormatting>
  <conditionalFormatting sqref="K33">
    <cfRule type="cellIs" dxfId="270" priority="322" operator="lessThan">
      <formula>$P$1</formula>
    </cfRule>
  </conditionalFormatting>
  <conditionalFormatting sqref="H33">
    <cfRule type="cellIs" dxfId="269" priority="320" stopIfTrue="1" operator="equal">
      <formula>"þ"</formula>
    </cfRule>
  </conditionalFormatting>
  <conditionalFormatting sqref="G33">
    <cfRule type="cellIs" dxfId="268" priority="319" stopIfTrue="1" operator="equal">
      <formula>"þ"</formula>
    </cfRule>
  </conditionalFormatting>
  <conditionalFormatting sqref="G33">
    <cfRule type="cellIs" dxfId="267" priority="318" stopIfTrue="1" operator="equal">
      <formula>"þ"</formula>
    </cfRule>
  </conditionalFormatting>
  <conditionalFormatting sqref="L33:L40">
    <cfRule type="cellIs" dxfId="266" priority="317" stopIfTrue="1" operator="equal">
      <formula>"þ"</formula>
    </cfRule>
  </conditionalFormatting>
  <conditionalFormatting sqref="H37">
    <cfRule type="cellIs" dxfId="265" priority="309" stopIfTrue="1" operator="equal">
      <formula>"þ"</formula>
    </cfRule>
  </conditionalFormatting>
  <conditionalFormatting sqref="K37">
    <cfRule type="cellIs" dxfId="264" priority="310" operator="lessThan">
      <formula>$P$1</formula>
    </cfRule>
  </conditionalFormatting>
  <conditionalFormatting sqref="H37">
    <cfRule type="cellIs" dxfId="263" priority="308" stopIfTrue="1" operator="equal">
      <formula>"þ"</formula>
    </cfRule>
  </conditionalFormatting>
  <conditionalFormatting sqref="G37">
    <cfRule type="cellIs" dxfId="262" priority="307" stopIfTrue="1" operator="equal">
      <formula>"þ"</formula>
    </cfRule>
  </conditionalFormatting>
  <conditionalFormatting sqref="G37">
    <cfRule type="cellIs" dxfId="261" priority="306" stopIfTrue="1" operator="equal">
      <formula>"þ"</formula>
    </cfRule>
  </conditionalFormatting>
  <conditionalFormatting sqref="E37">
    <cfRule type="cellIs" dxfId="260" priority="305" stopIfTrue="1" operator="equal">
      <formula>"þ"</formula>
    </cfRule>
  </conditionalFormatting>
  <conditionalFormatting sqref="E37">
    <cfRule type="cellIs" dxfId="259" priority="304" stopIfTrue="1" operator="equal">
      <formula>"þ"</formula>
    </cfRule>
  </conditionalFormatting>
  <conditionalFormatting sqref="F37">
    <cfRule type="cellIs" dxfId="258" priority="303" stopIfTrue="1" operator="equal">
      <formula>"þ"</formula>
    </cfRule>
  </conditionalFormatting>
  <conditionalFormatting sqref="F37">
    <cfRule type="cellIs" dxfId="257" priority="302" stopIfTrue="1" operator="equal">
      <formula>"þ"</formula>
    </cfRule>
  </conditionalFormatting>
  <conditionalFormatting sqref="F37">
    <cfRule type="cellIs" dxfId="256" priority="301" stopIfTrue="1" operator="equal">
      <formula>"þ"</formula>
    </cfRule>
  </conditionalFormatting>
  <conditionalFormatting sqref="F37">
    <cfRule type="cellIs" dxfId="255" priority="300" stopIfTrue="1" operator="equal">
      <formula>"þ"</formula>
    </cfRule>
  </conditionalFormatting>
  <conditionalFormatting sqref="F37">
    <cfRule type="cellIs" dxfId="254" priority="299" stopIfTrue="1" operator="equal">
      <formula>"þ"</formula>
    </cfRule>
  </conditionalFormatting>
  <conditionalFormatting sqref="F37">
    <cfRule type="cellIs" dxfId="253" priority="298" stopIfTrue="1" operator="equal">
      <formula>"þ"</formula>
    </cfRule>
  </conditionalFormatting>
  <conditionalFormatting sqref="L37">
    <cfRule type="cellIs" dxfId="252" priority="297" stopIfTrue="1" operator="equal">
      <formula>"þ"</formula>
    </cfRule>
  </conditionalFormatting>
  <conditionalFormatting sqref="H34 E34">
    <cfRule type="cellIs" dxfId="251" priority="269" stopIfTrue="1" operator="equal">
      <formula>"þ"</formula>
    </cfRule>
  </conditionalFormatting>
  <conditionalFormatting sqref="K34">
    <cfRule type="cellIs" dxfId="250" priority="270" operator="lessThan">
      <formula>$P$1</formula>
    </cfRule>
  </conditionalFormatting>
  <conditionalFormatting sqref="H34 E34">
    <cfRule type="cellIs" dxfId="249" priority="268" stopIfTrue="1" operator="equal">
      <formula>"þ"</formula>
    </cfRule>
  </conditionalFormatting>
  <conditionalFormatting sqref="G34">
    <cfRule type="cellIs" dxfId="248" priority="267" stopIfTrue="1" operator="equal">
      <formula>"þ"</formula>
    </cfRule>
  </conditionalFormatting>
  <conditionalFormatting sqref="G34">
    <cfRule type="cellIs" dxfId="247" priority="266" stopIfTrue="1" operator="equal">
      <formula>"þ"</formula>
    </cfRule>
  </conditionalFormatting>
  <conditionalFormatting sqref="L34">
    <cfRule type="cellIs" dxfId="246" priority="265" stopIfTrue="1" operator="equal">
      <formula>"þ"</formula>
    </cfRule>
  </conditionalFormatting>
  <conditionalFormatting sqref="E34">
    <cfRule type="cellIs" dxfId="245" priority="264" stopIfTrue="1" operator="equal">
      <formula>"þ"</formula>
    </cfRule>
  </conditionalFormatting>
  <conditionalFormatting sqref="E34">
    <cfRule type="cellIs" dxfId="244" priority="263" stopIfTrue="1" operator="equal">
      <formula>"þ"</formula>
    </cfRule>
  </conditionalFormatting>
  <conditionalFormatting sqref="H38">
    <cfRule type="cellIs" dxfId="243" priority="253" stopIfTrue="1" operator="equal">
      <formula>"þ"</formula>
    </cfRule>
  </conditionalFormatting>
  <conditionalFormatting sqref="K38">
    <cfRule type="cellIs" dxfId="242" priority="254" operator="lessThan">
      <formula>$P$1</formula>
    </cfRule>
  </conditionalFormatting>
  <conditionalFormatting sqref="H38">
    <cfRule type="cellIs" dxfId="241" priority="252" stopIfTrue="1" operator="equal">
      <formula>"þ"</formula>
    </cfRule>
  </conditionalFormatting>
  <conditionalFormatting sqref="E38">
    <cfRule type="cellIs" dxfId="240" priority="249" stopIfTrue="1" operator="equal">
      <formula>"þ"</formula>
    </cfRule>
  </conditionalFormatting>
  <conditionalFormatting sqref="E38">
    <cfRule type="cellIs" dxfId="239" priority="248" stopIfTrue="1" operator="equal">
      <formula>"þ"</formula>
    </cfRule>
  </conditionalFormatting>
  <conditionalFormatting sqref="F38">
    <cfRule type="cellIs" dxfId="238" priority="247" stopIfTrue="1" operator="equal">
      <formula>"þ"</formula>
    </cfRule>
  </conditionalFormatting>
  <conditionalFormatting sqref="F38">
    <cfRule type="cellIs" dxfId="237" priority="246" stopIfTrue="1" operator="equal">
      <formula>"þ"</formula>
    </cfRule>
  </conditionalFormatting>
  <conditionalFormatting sqref="F38">
    <cfRule type="cellIs" dxfId="236" priority="245" stopIfTrue="1" operator="equal">
      <formula>"þ"</formula>
    </cfRule>
  </conditionalFormatting>
  <conditionalFormatting sqref="F38">
    <cfRule type="cellIs" dxfId="235" priority="244" stopIfTrue="1" operator="equal">
      <formula>"þ"</formula>
    </cfRule>
  </conditionalFormatting>
  <conditionalFormatting sqref="F38">
    <cfRule type="cellIs" dxfId="234" priority="243" stopIfTrue="1" operator="equal">
      <formula>"þ"</formula>
    </cfRule>
  </conditionalFormatting>
  <conditionalFormatting sqref="F38">
    <cfRule type="cellIs" dxfId="233" priority="242" stopIfTrue="1" operator="equal">
      <formula>"þ"</formula>
    </cfRule>
  </conditionalFormatting>
  <conditionalFormatting sqref="L38">
    <cfRule type="cellIs" dxfId="232" priority="241" stopIfTrue="1" operator="equal">
      <formula>"þ"</formula>
    </cfRule>
  </conditionalFormatting>
  <conditionalFormatting sqref="F38">
    <cfRule type="cellIs" dxfId="231" priority="240" stopIfTrue="1" operator="equal">
      <formula>"þ"</formula>
    </cfRule>
  </conditionalFormatting>
  <conditionalFormatting sqref="F38">
    <cfRule type="cellIs" dxfId="230" priority="239" stopIfTrue="1" operator="equal">
      <formula>"þ"</formula>
    </cfRule>
  </conditionalFormatting>
  <conditionalFormatting sqref="E38">
    <cfRule type="cellIs" dxfId="229" priority="238" stopIfTrue="1" operator="equal">
      <formula>"þ"</formula>
    </cfRule>
  </conditionalFormatting>
  <conditionalFormatting sqref="E38">
    <cfRule type="cellIs" dxfId="228" priority="237" stopIfTrue="1" operator="equal">
      <formula>"þ"</formula>
    </cfRule>
  </conditionalFormatting>
  <conditionalFormatting sqref="E38">
    <cfRule type="cellIs" dxfId="227" priority="236" stopIfTrue="1" operator="equal">
      <formula>"þ"</formula>
    </cfRule>
  </conditionalFormatting>
  <conditionalFormatting sqref="E38">
    <cfRule type="cellIs" dxfId="226" priority="235" stopIfTrue="1" operator="equal">
      <formula>"þ"</formula>
    </cfRule>
  </conditionalFormatting>
  <conditionalFormatting sqref="E38">
    <cfRule type="cellIs" dxfId="225" priority="234" stopIfTrue="1" operator="equal">
      <formula>"þ"</formula>
    </cfRule>
  </conditionalFormatting>
  <conditionalFormatting sqref="E38">
    <cfRule type="cellIs" dxfId="224" priority="233" stopIfTrue="1" operator="equal">
      <formula>"þ"</formula>
    </cfRule>
  </conditionalFormatting>
  <conditionalFormatting sqref="M7 G7:H7">
    <cfRule type="cellIs" dxfId="223" priority="176" stopIfTrue="1" operator="equal">
      <formula>"þ"</formula>
    </cfRule>
  </conditionalFormatting>
  <conditionalFormatting sqref="K7">
    <cfRule type="cellIs" dxfId="222" priority="175" operator="lessThan">
      <formula>$P$1</formula>
    </cfRule>
  </conditionalFormatting>
  <conditionalFormatting sqref="E7:H7">
    <cfRule type="cellIs" dxfId="221" priority="174" stopIfTrue="1" operator="equal">
      <formula>"þ"</formula>
    </cfRule>
  </conditionalFormatting>
  <conditionalFormatting sqref="E7:H7">
    <cfRule type="cellIs" dxfId="220" priority="173" stopIfTrue="1" operator="equal">
      <formula>"þ"</formula>
    </cfRule>
  </conditionalFormatting>
  <conditionalFormatting sqref="L7">
    <cfRule type="cellIs" dxfId="219" priority="170" stopIfTrue="1" operator="equal">
      <formula>"þ"</formula>
    </cfRule>
  </conditionalFormatting>
  <conditionalFormatting sqref="L7">
    <cfRule type="cellIs" dxfId="218" priority="169" stopIfTrue="1" operator="equal">
      <formula>"þ"</formula>
    </cfRule>
  </conditionalFormatting>
  <conditionalFormatting sqref="H20">
    <cfRule type="cellIs" dxfId="217" priority="166" stopIfTrue="1" operator="equal">
      <formula>"þ"</formula>
    </cfRule>
  </conditionalFormatting>
  <conditionalFormatting sqref="H20">
    <cfRule type="cellIs" dxfId="216" priority="165" stopIfTrue="1" operator="equal">
      <formula>"þ"</formula>
    </cfRule>
  </conditionalFormatting>
  <conditionalFormatting sqref="M20">
    <cfRule type="cellIs" dxfId="215" priority="168" stopIfTrue="1" operator="equal">
      <formula>"þ"</formula>
    </cfRule>
  </conditionalFormatting>
  <conditionalFormatting sqref="K20">
    <cfRule type="cellIs" dxfId="214" priority="167" operator="lessThan">
      <formula>$P$1</formula>
    </cfRule>
  </conditionalFormatting>
  <conditionalFormatting sqref="E20">
    <cfRule type="cellIs" dxfId="213" priority="162" stopIfTrue="1" operator="equal">
      <formula>"þ"</formula>
    </cfRule>
  </conditionalFormatting>
  <conditionalFormatting sqref="E20">
    <cfRule type="cellIs" dxfId="212" priority="161" stopIfTrue="1" operator="equal">
      <formula>"þ"</formula>
    </cfRule>
  </conditionalFormatting>
  <conditionalFormatting sqref="F20">
    <cfRule type="cellIs" dxfId="211" priority="160" stopIfTrue="1" operator="equal">
      <formula>"þ"</formula>
    </cfRule>
  </conditionalFormatting>
  <conditionalFormatting sqref="F20">
    <cfRule type="cellIs" dxfId="210" priority="159" stopIfTrue="1" operator="equal">
      <formula>"þ"</formula>
    </cfRule>
  </conditionalFormatting>
  <conditionalFormatting sqref="G20">
    <cfRule type="cellIs" dxfId="209" priority="156" stopIfTrue="1" operator="equal">
      <formula>"þ"</formula>
    </cfRule>
  </conditionalFormatting>
  <conditionalFormatting sqref="G20">
    <cfRule type="cellIs" dxfId="208" priority="155" stopIfTrue="1" operator="equal">
      <formula>"þ"</formula>
    </cfRule>
  </conditionalFormatting>
  <conditionalFormatting sqref="L20">
    <cfRule type="cellIs" dxfId="207" priority="154" stopIfTrue="1" operator="equal">
      <formula>"þ"</formula>
    </cfRule>
  </conditionalFormatting>
  <conditionalFormatting sqref="L20">
    <cfRule type="cellIs" dxfId="206" priority="153" stopIfTrue="1" operator="equal">
      <formula>"þ"</formula>
    </cfRule>
  </conditionalFormatting>
  <conditionalFormatting sqref="F4">
    <cfRule type="cellIs" dxfId="205" priority="152" stopIfTrue="1" operator="equal">
      <formula>"þ"</formula>
    </cfRule>
  </conditionalFormatting>
  <conditionalFormatting sqref="F4">
    <cfRule type="cellIs" dxfId="204" priority="151" stopIfTrue="1" operator="equal">
      <formula>"þ"</formula>
    </cfRule>
  </conditionalFormatting>
  <conditionalFormatting sqref="G4">
    <cfRule type="cellIs" dxfId="203" priority="150" stopIfTrue="1" operator="equal">
      <formula>"þ"</formula>
    </cfRule>
  </conditionalFormatting>
  <conditionalFormatting sqref="G4">
    <cfRule type="cellIs" dxfId="202" priority="149" stopIfTrue="1" operator="equal">
      <formula>"þ"</formula>
    </cfRule>
  </conditionalFormatting>
  <conditionalFormatting sqref="E32">
    <cfRule type="cellIs" dxfId="201" priority="148" stopIfTrue="1" operator="equal">
      <formula>"þ"</formula>
    </cfRule>
  </conditionalFormatting>
  <conditionalFormatting sqref="E32">
    <cfRule type="cellIs" dxfId="200" priority="147" stopIfTrue="1" operator="equal">
      <formula>"þ"</formula>
    </cfRule>
  </conditionalFormatting>
  <conditionalFormatting sqref="L35">
    <cfRule type="cellIs" dxfId="199" priority="146" stopIfTrue="1" operator="equal">
      <formula>"þ"</formula>
    </cfRule>
  </conditionalFormatting>
  <conditionalFormatting sqref="F36">
    <cfRule type="cellIs" dxfId="198" priority="145" stopIfTrue="1" operator="equal">
      <formula>"þ"</formula>
    </cfRule>
  </conditionalFormatting>
  <conditionalFormatting sqref="F36">
    <cfRule type="cellIs" dxfId="197" priority="144" stopIfTrue="1" operator="equal">
      <formula>"þ"</formula>
    </cfRule>
  </conditionalFormatting>
  <conditionalFormatting sqref="L36">
    <cfRule type="cellIs" dxfId="196" priority="143" stopIfTrue="1" operator="equal">
      <formula>"þ"</formula>
    </cfRule>
  </conditionalFormatting>
  <conditionalFormatting sqref="F8">
    <cfRule type="cellIs" dxfId="195" priority="142" stopIfTrue="1" operator="equal">
      <formula>"þ"</formula>
    </cfRule>
  </conditionalFormatting>
  <conditionalFormatting sqref="F8">
    <cfRule type="cellIs" dxfId="194" priority="141" stopIfTrue="1" operator="equal">
      <formula>"þ"</formula>
    </cfRule>
  </conditionalFormatting>
  <conditionalFormatting sqref="L9">
    <cfRule type="cellIs" dxfId="193" priority="137" stopIfTrue="1" operator="equal">
      <formula>"þ"</formula>
    </cfRule>
  </conditionalFormatting>
  <conditionalFormatting sqref="L9">
    <cfRule type="cellIs" dxfId="192" priority="138" stopIfTrue="1" operator="equal">
      <formula>"þ"</formula>
    </cfRule>
  </conditionalFormatting>
  <conditionalFormatting sqref="F9">
    <cfRule type="cellIs" dxfId="191" priority="136" stopIfTrue="1" operator="equal">
      <formula>"þ"</formula>
    </cfRule>
  </conditionalFormatting>
  <conditionalFormatting sqref="F9">
    <cfRule type="cellIs" dxfId="190" priority="135" stopIfTrue="1" operator="equal">
      <formula>"þ"</formula>
    </cfRule>
  </conditionalFormatting>
  <conditionalFormatting sqref="G9">
    <cfRule type="cellIs" dxfId="189" priority="134" stopIfTrue="1" operator="equal">
      <formula>"þ"</formula>
    </cfRule>
  </conditionalFormatting>
  <conditionalFormatting sqref="G9">
    <cfRule type="cellIs" dxfId="188" priority="133" stopIfTrue="1" operator="equal">
      <formula>"þ"</formula>
    </cfRule>
  </conditionalFormatting>
  <conditionalFormatting sqref="G10">
    <cfRule type="cellIs" dxfId="187" priority="132" stopIfTrue="1" operator="equal">
      <formula>"þ"</formula>
    </cfRule>
  </conditionalFormatting>
  <conditionalFormatting sqref="G10">
    <cfRule type="cellIs" dxfId="186" priority="131" stopIfTrue="1" operator="equal">
      <formula>"þ"</formula>
    </cfRule>
  </conditionalFormatting>
  <conditionalFormatting sqref="G10">
    <cfRule type="cellIs" dxfId="185" priority="130" stopIfTrue="1" operator="equal">
      <formula>"þ"</formula>
    </cfRule>
  </conditionalFormatting>
  <conditionalFormatting sqref="F19">
    <cfRule type="cellIs" dxfId="184" priority="129" stopIfTrue="1" operator="equal">
      <formula>"þ"</formula>
    </cfRule>
  </conditionalFormatting>
  <conditionalFormatting sqref="F19">
    <cfRule type="cellIs" dxfId="183" priority="128" stopIfTrue="1" operator="equal">
      <formula>"þ"</formula>
    </cfRule>
  </conditionalFormatting>
  <conditionalFormatting sqref="E19">
    <cfRule type="cellIs" dxfId="182" priority="127" stopIfTrue="1" operator="equal">
      <formula>"þ"</formula>
    </cfRule>
  </conditionalFormatting>
  <conditionalFormatting sqref="E19">
    <cfRule type="cellIs" dxfId="181" priority="126" stopIfTrue="1" operator="equal">
      <formula>"þ"</formula>
    </cfRule>
  </conditionalFormatting>
  <conditionalFormatting sqref="L19">
    <cfRule type="cellIs" dxfId="180" priority="125" stopIfTrue="1" operator="equal">
      <formula>"þ"</formula>
    </cfRule>
  </conditionalFormatting>
  <conditionalFormatting sqref="L19">
    <cfRule type="cellIs" dxfId="179" priority="124" stopIfTrue="1" operator="equal">
      <formula>"þ"</formula>
    </cfRule>
  </conditionalFormatting>
  <conditionalFormatting sqref="F11">
    <cfRule type="cellIs" dxfId="178" priority="123" stopIfTrue="1" operator="equal">
      <formula>"þ"</formula>
    </cfRule>
  </conditionalFormatting>
  <conditionalFormatting sqref="F11">
    <cfRule type="cellIs" dxfId="177" priority="122" stopIfTrue="1" operator="equal">
      <formula>"þ"</formula>
    </cfRule>
  </conditionalFormatting>
  <conditionalFormatting sqref="L11">
    <cfRule type="cellIs" dxfId="176" priority="120" stopIfTrue="1" operator="equal">
      <formula>"þ"</formula>
    </cfRule>
  </conditionalFormatting>
  <conditionalFormatting sqref="L11">
    <cfRule type="cellIs" dxfId="175" priority="121" stopIfTrue="1" operator="equal">
      <formula>"þ"</formula>
    </cfRule>
  </conditionalFormatting>
  <conditionalFormatting sqref="L5">
    <cfRule type="cellIs" dxfId="174" priority="118" stopIfTrue="1" operator="equal">
      <formula>"þ"</formula>
    </cfRule>
  </conditionalFormatting>
  <conditionalFormatting sqref="L5">
    <cfRule type="cellIs" dxfId="173" priority="119" stopIfTrue="1" operator="equal">
      <formula>"þ"</formula>
    </cfRule>
  </conditionalFormatting>
  <conditionalFormatting sqref="F23">
    <cfRule type="cellIs" dxfId="172" priority="114" stopIfTrue="1" operator="equal">
      <formula>"þ"</formula>
    </cfRule>
  </conditionalFormatting>
  <conditionalFormatting sqref="F23">
    <cfRule type="cellIs" dxfId="171" priority="113" stopIfTrue="1" operator="equal">
      <formula>"þ"</formula>
    </cfRule>
  </conditionalFormatting>
  <conditionalFormatting sqref="G23">
    <cfRule type="cellIs" dxfId="170" priority="112" stopIfTrue="1" operator="equal">
      <formula>"þ"</formula>
    </cfRule>
  </conditionalFormatting>
  <conditionalFormatting sqref="G23">
    <cfRule type="cellIs" dxfId="169" priority="111" stopIfTrue="1" operator="equal">
      <formula>"þ"</formula>
    </cfRule>
  </conditionalFormatting>
  <conditionalFormatting sqref="L22:L23">
    <cfRule type="cellIs" dxfId="168" priority="110" stopIfTrue="1" operator="equal">
      <formula>"þ"</formula>
    </cfRule>
  </conditionalFormatting>
  <conditionalFormatting sqref="L22:L23">
    <cfRule type="cellIs" dxfId="167" priority="109" stopIfTrue="1" operator="equal">
      <formula>"þ"</formula>
    </cfRule>
  </conditionalFormatting>
  <conditionalFormatting sqref="M32:M39">
    <cfRule type="cellIs" dxfId="166" priority="108" stopIfTrue="1" operator="equal">
      <formula>"þ"</formula>
    </cfRule>
  </conditionalFormatting>
  <conditionalFormatting sqref="M32:M39">
    <cfRule type="cellIs" dxfId="165" priority="107" stopIfTrue="1" operator="equal">
      <formula>"þ"</formula>
    </cfRule>
  </conditionalFormatting>
  <conditionalFormatting sqref="L10">
    <cfRule type="cellIs" dxfId="164" priority="104" stopIfTrue="1" operator="equal">
      <formula>"þ"</formula>
    </cfRule>
  </conditionalFormatting>
  <conditionalFormatting sqref="L10">
    <cfRule type="cellIs" dxfId="163" priority="103" stopIfTrue="1" operator="equal">
      <formula>"þ"</formula>
    </cfRule>
  </conditionalFormatting>
  <conditionalFormatting sqref="L8">
    <cfRule type="cellIs" dxfId="162" priority="102" stopIfTrue="1" operator="equal">
      <formula>"þ"</formula>
    </cfRule>
  </conditionalFormatting>
  <conditionalFormatting sqref="L8">
    <cfRule type="cellIs" dxfId="161" priority="101" stopIfTrue="1" operator="equal">
      <formula>"þ"</formula>
    </cfRule>
  </conditionalFormatting>
  <conditionalFormatting sqref="F34">
    <cfRule type="cellIs" dxfId="160" priority="98" stopIfTrue="1" operator="equal">
      <formula>"þ"</formula>
    </cfRule>
  </conditionalFormatting>
  <conditionalFormatting sqref="F34">
    <cfRule type="cellIs" dxfId="159" priority="97" stopIfTrue="1" operator="equal">
      <formula>"þ"</formula>
    </cfRule>
  </conditionalFormatting>
  <conditionalFormatting sqref="F33">
    <cfRule type="cellIs" dxfId="158" priority="96" stopIfTrue="1" operator="equal">
      <formula>"þ"</formula>
    </cfRule>
  </conditionalFormatting>
  <conditionalFormatting sqref="F33">
    <cfRule type="cellIs" dxfId="157" priority="95" stopIfTrue="1" operator="equal">
      <formula>"þ"</formula>
    </cfRule>
  </conditionalFormatting>
  <conditionalFormatting sqref="E33">
    <cfRule type="cellIs" dxfId="156" priority="94" stopIfTrue="1" operator="equal">
      <formula>"þ"</formula>
    </cfRule>
  </conditionalFormatting>
  <conditionalFormatting sqref="E33">
    <cfRule type="cellIs" dxfId="155" priority="93" stopIfTrue="1" operator="equal">
      <formula>"þ"</formula>
    </cfRule>
  </conditionalFormatting>
  <conditionalFormatting sqref="G38">
    <cfRule type="cellIs" dxfId="154" priority="92" stopIfTrue="1" operator="equal">
      <formula>"þ"</formula>
    </cfRule>
  </conditionalFormatting>
  <conditionalFormatting sqref="G38">
    <cfRule type="cellIs" dxfId="153" priority="91" stopIfTrue="1" operator="equal">
      <formula>"þ"</formula>
    </cfRule>
  </conditionalFormatting>
  <conditionalFormatting sqref="G36">
    <cfRule type="cellIs" dxfId="152" priority="90" stopIfTrue="1" operator="equal">
      <formula>"þ"</formula>
    </cfRule>
  </conditionalFormatting>
  <conditionalFormatting sqref="G36">
    <cfRule type="cellIs" dxfId="151" priority="89" stopIfTrue="1" operator="equal">
      <formula>"þ"</formula>
    </cfRule>
  </conditionalFormatting>
  <conditionalFormatting sqref="H36">
    <cfRule type="cellIs" dxfId="150" priority="87" stopIfTrue="1" operator="equal">
      <formula>"þ"</formula>
    </cfRule>
  </conditionalFormatting>
  <conditionalFormatting sqref="K36">
    <cfRule type="cellIs" dxfId="149" priority="88" operator="lessThan">
      <formula>$P$1</formula>
    </cfRule>
  </conditionalFormatting>
  <conditionalFormatting sqref="H36">
    <cfRule type="cellIs" dxfId="148" priority="86" stopIfTrue="1" operator="equal">
      <formula>"þ"</formula>
    </cfRule>
  </conditionalFormatting>
  <conditionalFormatting sqref="G36">
    <cfRule type="cellIs" dxfId="147" priority="85" stopIfTrue="1" operator="equal">
      <formula>"þ"</formula>
    </cfRule>
  </conditionalFormatting>
  <conditionalFormatting sqref="G36">
    <cfRule type="cellIs" dxfId="146" priority="84" stopIfTrue="1" operator="equal">
      <formula>"þ"</formula>
    </cfRule>
  </conditionalFormatting>
  <conditionalFormatting sqref="E36">
    <cfRule type="cellIs" dxfId="145" priority="83" stopIfTrue="1" operator="equal">
      <formula>"þ"</formula>
    </cfRule>
  </conditionalFormatting>
  <conditionalFormatting sqref="E36">
    <cfRule type="cellIs" dxfId="144" priority="82" stopIfTrue="1" operator="equal">
      <formula>"þ"</formula>
    </cfRule>
  </conditionalFormatting>
  <conditionalFormatting sqref="F36">
    <cfRule type="cellIs" dxfId="143" priority="81" stopIfTrue="1" operator="equal">
      <formula>"þ"</formula>
    </cfRule>
  </conditionalFormatting>
  <conditionalFormatting sqref="F36">
    <cfRule type="cellIs" dxfId="142" priority="80" stopIfTrue="1" operator="equal">
      <formula>"þ"</formula>
    </cfRule>
  </conditionalFormatting>
  <conditionalFormatting sqref="F36">
    <cfRule type="cellIs" dxfId="141" priority="79" stopIfTrue="1" operator="equal">
      <formula>"þ"</formula>
    </cfRule>
  </conditionalFormatting>
  <conditionalFormatting sqref="F36">
    <cfRule type="cellIs" dxfId="140" priority="78" stopIfTrue="1" operator="equal">
      <formula>"þ"</formula>
    </cfRule>
  </conditionalFormatting>
  <conditionalFormatting sqref="H37">
    <cfRule type="cellIs" dxfId="139" priority="76" stopIfTrue="1" operator="equal">
      <formula>"þ"</formula>
    </cfRule>
  </conditionalFormatting>
  <conditionalFormatting sqref="K37">
    <cfRule type="cellIs" dxfId="138" priority="77" operator="lessThan">
      <formula>$P$1</formula>
    </cfRule>
  </conditionalFormatting>
  <conditionalFormatting sqref="H37">
    <cfRule type="cellIs" dxfId="137" priority="75" stopIfTrue="1" operator="equal">
      <formula>"þ"</formula>
    </cfRule>
  </conditionalFormatting>
  <conditionalFormatting sqref="E37">
    <cfRule type="cellIs" dxfId="136" priority="74" stopIfTrue="1" operator="equal">
      <formula>"þ"</formula>
    </cfRule>
  </conditionalFormatting>
  <conditionalFormatting sqref="E37">
    <cfRule type="cellIs" dxfId="135" priority="73" stopIfTrue="1" operator="equal">
      <formula>"þ"</formula>
    </cfRule>
  </conditionalFormatting>
  <conditionalFormatting sqref="H38">
    <cfRule type="cellIs" dxfId="134" priority="71" stopIfTrue="1" operator="equal">
      <formula>"þ"</formula>
    </cfRule>
  </conditionalFormatting>
  <conditionalFormatting sqref="K38">
    <cfRule type="cellIs" dxfId="133" priority="72" operator="lessThan">
      <formula>$P$1</formula>
    </cfRule>
  </conditionalFormatting>
  <conditionalFormatting sqref="H38">
    <cfRule type="cellIs" dxfId="132" priority="70" stopIfTrue="1" operator="equal">
      <formula>"þ"</formula>
    </cfRule>
  </conditionalFormatting>
  <conditionalFormatting sqref="G38">
    <cfRule type="cellIs" dxfId="131" priority="69" stopIfTrue="1" operator="equal">
      <formula>"þ"</formula>
    </cfRule>
  </conditionalFormatting>
  <conditionalFormatting sqref="G38">
    <cfRule type="cellIs" dxfId="130" priority="68" stopIfTrue="1" operator="equal">
      <formula>"þ"</formula>
    </cfRule>
  </conditionalFormatting>
  <conditionalFormatting sqref="E38">
    <cfRule type="cellIs" dxfId="129" priority="67" stopIfTrue="1" operator="equal">
      <formula>"þ"</formula>
    </cfRule>
  </conditionalFormatting>
  <conditionalFormatting sqref="E38">
    <cfRule type="cellIs" dxfId="128" priority="66" stopIfTrue="1" operator="equal">
      <formula>"þ"</formula>
    </cfRule>
  </conditionalFormatting>
  <conditionalFormatting sqref="F38">
    <cfRule type="cellIs" dxfId="127" priority="65" stopIfTrue="1" operator="equal">
      <formula>"þ"</formula>
    </cfRule>
  </conditionalFormatting>
  <conditionalFormatting sqref="F38">
    <cfRule type="cellIs" dxfId="126" priority="64" stopIfTrue="1" operator="equal">
      <formula>"þ"</formula>
    </cfRule>
  </conditionalFormatting>
  <conditionalFormatting sqref="F38">
    <cfRule type="cellIs" dxfId="125" priority="63" stopIfTrue="1" operator="equal">
      <formula>"þ"</formula>
    </cfRule>
  </conditionalFormatting>
  <conditionalFormatting sqref="F38">
    <cfRule type="cellIs" dxfId="124" priority="62" stopIfTrue="1" operator="equal">
      <formula>"þ"</formula>
    </cfRule>
  </conditionalFormatting>
  <conditionalFormatting sqref="F38">
    <cfRule type="cellIs" dxfId="123" priority="61" stopIfTrue="1" operator="equal">
      <formula>"þ"</formula>
    </cfRule>
  </conditionalFormatting>
  <conditionalFormatting sqref="F38">
    <cfRule type="cellIs" dxfId="122" priority="60" stopIfTrue="1" operator="equal">
      <formula>"þ"</formula>
    </cfRule>
  </conditionalFormatting>
  <conditionalFormatting sqref="L38">
    <cfRule type="cellIs" dxfId="121" priority="59" stopIfTrue="1" operator="equal">
      <formula>"þ"</formula>
    </cfRule>
  </conditionalFormatting>
  <conditionalFormatting sqref="K39">
    <cfRule type="cellIs" dxfId="120" priority="58" operator="lessThan">
      <formula>$P$1</formula>
    </cfRule>
  </conditionalFormatting>
  <conditionalFormatting sqref="E39">
    <cfRule type="cellIs" dxfId="119" priority="55" stopIfTrue="1" operator="equal">
      <formula>"þ"</formula>
    </cfRule>
  </conditionalFormatting>
  <conditionalFormatting sqref="E39">
    <cfRule type="cellIs" dxfId="118" priority="54" stopIfTrue="1" operator="equal">
      <formula>"þ"</formula>
    </cfRule>
  </conditionalFormatting>
  <conditionalFormatting sqref="F39">
    <cfRule type="cellIs" dxfId="117" priority="53" stopIfTrue="1" operator="equal">
      <formula>"þ"</formula>
    </cfRule>
  </conditionalFormatting>
  <conditionalFormatting sqref="F39">
    <cfRule type="cellIs" dxfId="116" priority="52" stopIfTrue="1" operator="equal">
      <formula>"þ"</formula>
    </cfRule>
  </conditionalFormatting>
  <conditionalFormatting sqref="F39">
    <cfRule type="cellIs" dxfId="115" priority="51" stopIfTrue="1" operator="equal">
      <formula>"þ"</formula>
    </cfRule>
  </conditionalFormatting>
  <conditionalFormatting sqref="F39">
    <cfRule type="cellIs" dxfId="114" priority="50" stopIfTrue="1" operator="equal">
      <formula>"þ"</formula>
    </cfRule>
  </conditionalFormatting>
  <conditionalFormatting sqref="F39">
    <cfRule type="cellIs" dxfId="113" priority="49" stopIfTrue="1" operator="equal">
      <formula>"þ"</formula>
    </cfRule>
  </conditionalFormatting>
  <conditionalFormatting sqref="F39">
    <cfRule type="cellIs" dxfId="112" priority="48" stopIfTrue="1" operator="equal">
      <formula>"þ"</formula>
    </cfRule>
  </conditionalFormatting>
  <conditionalFormatting sqref="L39">
    <cfRule type="cellIs" dxfId="111" priority="47" stopIfTrue="1" operator="equal">
      <formula>"þ"</formula>
    </cfRule>
  </conditionalFormatting>
  <conditionalFormatting sqref="F39">
    <cfRule type="cellIs" dxfId="110" priority="46" stopIfTrue="1" operator="equal">
      <formula>"þ"</formula>
    </cfRule>
  </conditionalFormatting>
  <conditionalFormatting sqref="F39">
    <cfRule type="cellIs" dxfId="109" priority="45" stopIfTrue="1" operator="equal">
      <formula>"þ"</formula>
    </cfRule>
  </conditionalFormatting>
  <conditionalFormatting sqref="E39">
    <cfRule type="cellIs" dxfId="108" priority="44" stopIfTrue="1" operator="equal">
      <formula>"þ"</formula>
    </cfRule>
  </conditionalFormatting>
  <conditionalFormatting sqref="E39">
    <cfRule type="cellIs" dxfId="107" priority="43" stopIfTrue="1" operator="equal">
      <formula>"þ"</formula>
    </cfRule>
  </conditionalFormatting>
  <conditionalFormatting sqref="E39">
    <cfRule type="cellIs" dxfId="106" priority="42" stopIfTrue="1" operator="equal">
      <formula>"þ"</formula>
    </cfRule>
  </conditionalFormatting>
  <conditionalFormatting sqref="E39">
    <cfRule type="cellIs" dxfId="105" priority="41" stopIfTrue="1" operator="equal">
      <formula>"þ"</formula>
    </cfRule>
  </conditionalFormatting>
  <conditionalFormatting sqref="E39">
    <cfRule type="cellIs" dxfId="104" priority="40" stopIfTrue="1" operator="equal">
      <formula>"þ"</formula>
    </cfRule>
  </conditionalFormatting>
  <conditionalFormatting sqref="E39">
    <cfRule type="cellIs" dxfId="103" priority="39" stopIfTrue="1" operator="equal">
      <formula>"þ"</formula>
    </cfRule>
  </conditionalFormatting>
  <conditionalFormatting sqref="L36">
    <cfRule type="cellIs" dxfId="102" priority="38" stopIfTrue="1" operator="equal">
      <formula>"þ"</formula>
    </cfRule>
  </conditionalFormatting>
  <conditionalFormatting sqref="F37">
    <cfRule type="cellIs" dxfId="101" priority="37" stopIfTrue="1" operator="equal">
      <formula>"þ"</formula>
    </cfRule>
  </conditionalFormatting>
  <conditionalFormatting sqref="F37">
    <cfRule type="cellIs" dxfId="100" priority="36" stopIfTrue="1" operator="equal">
      <formula>"þ"</formula>
    </cfRule>
  </conditionalFormatting>
  <conditionalFormatting sqref="L37">
    <cfRule type="cellIs" dxfId="99" priority="35" stopIfTrue="1" operator="equal">
      <formula>"þ"</formula>
    </cfRule>
  </conditionalFormatting>
  <conditionalFormatting sqref="G39">
    <cfRule type="cellIs" dxfId="98" priority="34" stopIfTrue="1" operator="equal">
      <formula>"þ"</formula>
    </cfRule>
  </conditionalFormatting>
  <conditionalFormatting sqref="G39">
    <cfRule type="cellIs" dxfId="97" priority="33" stopIfTrue="1" operator="equal">
      <formula>"þ"</formula>
    </cfRule>
  </conditionalFormatting>
  <conditionalFormatting sqref="G37">
    <cfRule type="cellIs" dxfId="96" priority="32" stopIfTrue="1" operator="equal">
      <formula>"þ"</formula>
    </cfRule>
  </conditionalFormatting>
  <conditionalFormatting sqref="G37">
    <cfRule type="cellIs" dxfId="95" priority="31" stopIfTrue="1" operator="equal">
      <formula>"þ"</formula>
    </cfRule>
  </conditionalFormatting>
  <conditionalFormatting sqref="F35">
    <cfRule type="cellIs" dxfId="94" priority="30" stopIfTrue="1" operator="equal">
      <formula>"þ"</formula>
    </cfRule>
  </conditionalFormatting>
  <conditionalFormatting sqref="F35">
    <cfRule type="cellIs" dxfId="93" priority="29" stopIfTrue="1" operator="equal">
      <formula>"þ"</formula>
    </cfRule>
  </conditionalFormatting>
  <conditionalFormatting sqref="M40">
    <cfRule type="cellIs" dxfId="92" priority="28" stopIfTrue="1" operator="equal">
      <formula>"þ"</formula>
    </cfRule>
  </conditionalFormatting>
  <conditionalFormatting sqref="M40">
    <cfRule type="cellIs" dxfId="91" priority="27" stopIfTrue="1" operator="equal">
      <formula>"þ"</formula>
    </cfRule>
  </conditionalFormatting>
  <conditionalFormatting sqref="H40">
    <cfRule type="cellIs" dxfId="90" priority="25" stopIfTrue="1" operator="equal">
      <formula>"þ"</formula>
    </cfRule>
  </conditionalFormatting>
  <conditionalFormatting sqref="K40">
    <cfRule type="cellIs" dxfId="89" priority="26" operator="lessThan">
      <formula>$P$1</formula>
    </cfRule>
  </conditionalFormatting>
  <conditionalFormatting sqref="H40">
    <cfRule type="cellIs" dxfId="88" priority="24" stopIfTrue="1" operator="equal">
      <formula>"þ"</formula>
    </cfRule>
  </conditionalFormatting>
  <conditionalFormatting sqref="E40">
    <cfRule type="cellIs" dxfId="87" priority="23" stopIfTrue="1" operator="equal">
      <formula>"þ"</formula>
    </cfRule>
  </conditionalFormatting>
  <conditionalFormatting sqref="E40">
    <cfRule type="cellIs" dxfId="86" priority="22" stopIfTrue="1" operator="equal">
      <formula>"þ"</formula>
    </cfRule>
  </conditionalFormatting>
  <conditionalFormatting sqref="F40">
    <cfRule type="cellIs" dxfId="85" priority="21" stopIfTrue="1" operator="equal">
      <formula>"þ"</formula>
    </cfRule>
  </conditionalFormatting>
  <conditionalFormatting sqref="F40">
    <cfRule type="cellIs" dxfId="84" priority="20" stopIfTrue="1" operator="equal">
      <formula>"þ"</formula>
    </cfRule>
  </conditionalFormatting>
  <conditionalFormatting sqref="F40">
    <cfRule type="cellIs" dxfId="83" priority="19" stopIfTrue="1" operator="equal">
      <formula>"þ"</formula>
    </cfRule>
  </conditionalFormatting>
  <conditionalFormatting sqref="F40">
    <cfRule type="cellIs" dxfId="82" priority="18" stopIfTrue="1" operator="equal">
      <formula>"þ"</formula>
    </cfRule>
  </conditionalFormatting>
  <conditionalFormatting sqref="F40">
    <cfRule type="cellIs" dxfId="81" priority="17" stopIfTrue="1" operator="equal">
      <formula>"þ"</formula>
    </cfRule>
  </conditionalFormatting>
  <conditionalFormatting sqref="F40">
    <cfRule type="cellIs" dxfId="80" priority="16" stopIfTrue="1" operator="equal">
      <formula>"þ"</formula>
    </cfRule>
  </conditionalFormatting>
  <conditionalFormatting sqref="L40">
    <cfRule type="cellIs" dxfId="79" priority="15" stopIfTrue="1" operator="equal">
      <formula>"þ"</formula>
    </cfRule>
  </conditionalFormatting>
  <conditionalFormatting sqref="F40">
    <cfRule type="cellIs" dxfId="78" priority="14" stopIfTrue="1" operator="equal">
      <formula>"þ"</formula>
    </cfRule>
  </conditionalFormatting>
  <conditionalFormatting sqref="F40">
    <cfRule type="cellIs" dxfId="77" priority="13" stopIfTrue="1" operator="equal">
      <formula>"þ"</formula>
    </cfRule>
  </conditionalFormatting>
  <conditionalFormatting sqref="E40">
    <cfRule type="cellIs" dxfId="76" priority="12" stopIfTrue="1" operator="equal">
      <formula>"þ"</formula>
    </cfRule>
  </conditionalFormatting>
  <conditionalFormatting sqref="E40">
    <cfRule type="cellIs" dxfId="75" priority="11" stopIfTrue="1" operator="equal">
      <formula>"þ"</formula>
    </cfRule>
  </conditionalFormatting>
  <conditionalFormatting sqref="E40">
    <cfRule type="cellIs" dxfId="74" priority="10" stopIfTrue="1" operator="equal">
      <formula>"þ"</formula>
    </cfRule>
  </conditionalFormatting>
  <conditionalFormatting sqref="E40">
    <cfRule type="cellIs" dxfId="73" priority="9" stopIfTrue="1" operator="equal">
      <formula>"þ"</formula>
    </cfRule>
  </conditionalFormatting>
  <conditionalFormatting sqref="E40">
    <cfRule type="cellIs" dxfId="72" priority="8" stopIfTrue="1" operator="equal">
      <formula>"þ"</formula>
    </cfRule>
  </conditionalFormatting>
  <conditionalFormatting sqref="E40">
    <cfRule type="cellIs" dxfId="71" priority="7" stopIfTrue="1" operator="equal">
      <formula>"þ"</formula>
    </cfRule>
  </conditionalFormatting>
  <conditionalFormatting sqref="G40">
    <cfRule type="cellIs" dxfId="70" priority="6" stopIfTrue="1" operator="equal">
      <formula>"þ"</formula>
    </cfRule>
  </conditionalFormatting>
  <conditionalFormatting sqref="G40">
    <cfRule type="cellIs" dxfId="69" priority="5" stopIfTrue="1" operator="equal">
      <formula>"þ"</formula>
    </cfRule>
  </conditionalFormatting>
  <conditionalFormatting sqref="H39">
    <cfRule type="cellIs" dxfId="68" priority="4" stopIfTrue="1" operator="equal">
      <formula>"þ"</formula>
    </cfRule>
  </conditionalFormatting>
  <conditionalFormatting sqref="H39">
    <cfRule type="cellIs" dxfId="67" priority="3" stopIfTrue="1" operator="equal">
      <formula>"þ"</formula>
    </cfRule>
  </conditionalFormatting>
  <conditionalFormatting sqref="L6">
    <cfRule type="cellIs" dxfId="66" priority="1" stopIfTrue="1" operator="equal">
      <formula>"þ"</formula>
    </cfRule>
  </conditionalFormatting>
  <conditionalFormatting sqref="L6">
    <cfRule type="cellIs" dxfId="65" priority="2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9.09765625" style="48" bestFit="1" customWidth="1"/>
    <col min="2" max="2" width="18.8984375" style="48" bestFit="1" customWidth="1"/>
    <col min="3" max="3" width="14.89843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9" style="43" bestFit="1" customWidth="1"/>
    <col min="16" max="16384" width="8.796875" style="43"/>
  </cols>
  <sheetData>
    <row r="1" spans="1:15" ht="31.8" thickBot="1" x14ac:dyDescent="0.35">
      <c r="A1" s="134" t="s">
        <v>0</v>
      </c>
      <c r="B1" s="130" t="s">
        <v>35</v>
      </c>
      <c r="C1" s="130" t="s">
        <v>36</v>
      </c>
      <c r="D1" s="131" t="s">
        <v>91</v>
      </c>
      <c r="E1" s="133" t="s">
        <v>37</v>
      </c>
      <c r="F1" s="132" t="s">
        <v>90</v>
      </c>
      <c r="G1" s="131" t="s">
        <v>89</v>
      </c>
      <c r="H1" s="130" t="s">
        <v>38</v>
      </c>
      <c r="I1" s="130" t="s">
        <v>39</v>
      </c>
      <c r="J1" s="127" t="s">
        <v>88</v>
      </c>
      <c r="K1" s="129" t="s">
        <v>3</v>
      </c>
      <c r="L1" s="127" t="s">
        <v>26</v>
      </c>
      <c r="M1" s="128" t="s">
        <v>85</v>
      </c>
      <c r="N1" s="127" t="s">
        <v>84</v>
      </c>
      <c r="O1" s="213" t="s">
        <v>87</v>
      </c>
    </row>
    <row r="2" spans="1:15" x14ac:dyDescent="0.3">
      <c r="A2" s="125" t="s">
        <v>146</v>
      </c>
      <c r="B2" s="68"/>
      <c r="C2" s="44"/>
      <c r="D2" s="126" t="s">
        <v>81</v>
      </c>
      <c r="E2" s="125">
        <v>1</v>
      </c>
      <c r="F2" s="124">
        <v>1</v>
      </c>
      <c r="G2" s="123">
        <v>-1</v>
      </c>
      <c r="H2" s="44">
        <v>0</v>
      </c>
      <c r="I2" s="44">
        <v>0</v>
      </c>
      <c r="J2" s="44">
        <f t="shared" ref="J2:J6" si="0">IF(D2="þ",SUM(E2,G2:I2),SUM(E2,F2,H2,I2))</f>
        <v>2</v>
      </c>
      <c r="K2" s="45">
        <f t="shared" ref="K2:K14" ca="1" si="1">RANDBETWEEN(1,20)</f>
        <v>17</v>
      </c>
      <c r="L2" s="44">
        <f t="shared" ref="L2:L22" ca="1" si="2">SUM(J2:K2)</f>
        <v>19</v>
      </c>
      <c r="M2" s="63">
        <v>20</v>
      </c>
      <c r="N2" s="66" t="str">
        <f t="shared" ref="N2:N4" ca="1" si="3">IF(K2&gt;(M2-1),"þ","ý")</f>
        <v>ý</v>
      </c>
      <c r="O2" s="212"/>
    </row>
    <row r="3" spans="1:15" x14ac:dyDescent="0.3">
      <c r="A3" s="125" t="s">
        <v>146</v>
      </c>
      <c r="B3" s="68"/>
      <c r="C3" s="44"/>
      <c r="D3" s="126" t="s">
        <v>81</v>
      </c>
      <c r="E3" s="125">
        <v>1</v>
      </c>
      <c r="F3" s="124">
        <v>1</v>
      </c>
      <c r="G3" s="123">
        <v>-1</v>
      </c>
      <c r="H3" s="44">
        <v>0</v>
      </c>
      <c r="I3" s="44">
        <v>0</v>
      </c>
      <c r="J3" s="44">
        <f t="shared" ref="J3" si="4">IF(D3="þ",SUM(E3,G3:I3),SUM(E3,F3,H3,I3))</f>
        <v>2</v>
      </c>
      <c r="K3" s="45">
        <f t="shared" ca="1" si="1"/>
        <v>18</v>
      </c>
      <c r="L3" s="44">
        <f t="shared" ca="1" si="2"/>
        <v>20</v>
      </c>
      <c r="M3" s="63">
        <v>20</v>
      </c>
      <c r="N3" s="66" t="str">
        <f t="shared" ref="N3" ca="1" si="5">IF(K3&gt;(M3-1),"þ","ý")</f>
        <v>ý</v>
      </c>
      <c r="O3" s="212"/>
    </row>
    <row r="4" spans="1:15" x14ac:dyDescent="0.3">
      <c r="A4" s="125" t="s">
        <v>146</v>
      </c>
      <c r="B4" s="68"/>
      <c r="C4" s="44"/>
      <c r="D4" s="126" t="s">
        <v>81</v>
      </c>
      <c r="E4" s="125">
        <v>1</v>
      </c>
      <c r="F4" s="124">
        <v>1</v>
      </c>
      <c r="G4" s="123">
        <v>-1</v>
      </c>
      <c r="H4" s="44">
        <v>0</v>
      </c>
      <c r="I4" s="44">
        <v>0</v>
      </c>
      <c r="J4" s="44">
        <f t="shared" si="0"/>
        <v>2</v>
      </c>
      <c r="K4" s="45">
        <f t="shared" ca="1" si="1"/>
        <v>13</v>
      </c>
      <c r="L4" s="44">
        <f t="shared" ca="1" si="2"/>
        <v>15</v>
      </c>
      <c r="M4" s="63">
        <v>20</v>
      </c>
      <c r="N4" s="66" t="str">
        <f t="shared" ca="1" si="3"/>
        <v>ý</v>
      </c>
      <c r="O4" s="68"/>
    </row>
    <row r="5" spans="1:15" x14ac:dyDescent="0.3">
      <c r="A5" s="121" t="s">
        <v>146</v>
      </c>
      <c r="B5" s="46" t="s">
        <v>120</v>
      </c>
      <c r="C5" s="46" t="s">
        <v>120</v>
      </c>
      <c r="D5" s="122" t="s">
        <v>81</v>
      </c>
      <c r="E5" s="121">
        <v>1</v>
      </c>
      <c r="F5" s="120">
        <v>1</v>
      </c>
      <c r="G5" s="119">
        <v>-1</v>
      </c>
      <c r="H5" s="46">
        <v>0</v>
      </c>
      <c r="I5" s="46">
        <v>0</v>
      </c>
      <c r="J5" s="46">
        <f t="shared" si="0"/>
        <v>2</v>
      </c>
      <c r="K5" s="47">
        <f t="shared" ca="1" si="1"/>
        <v>4</v>
      </c>
      <c r="L5" s="46">
        <f t="shared" ca="1" si="2"/>
        <v>6</v>
      </c>
      <c r="M5" s="64">
        <v>20</v>
      </c>
      <c r="N5" s="65" t="str">
        <f t="shared" ref="N5" ca="1" si="6">IF(K5&gt;(M5-1),"þ","ý")</f>
        <v>ý</v>
      </c>
      <c r="O5" s="118"/>
    </row>
    <row r="6" spans="1:15" x14ac:dyDescent="0.3">
      <c r="A6" s="125" t="s">
        <v>147</v>
      </c>
      <c r="B6" s="68" t="s">
        <v>148</v>
      </c>
      <c r="C6" s="44" t="s">
        <v>149</v>
      </c>
      <c r="D6" s="126" t="s">
        <v>86</v>
      </c>
      <c r="E6" s="125">
        <v>0</v>
      </c>
      <c r="F6" s="124">
        <v>5</v>
      </c>
      <c r="G6" s="123">
        <v>1</v>
      </c>
      <c r="H6" s="44">
        <v>0</v>
      </c>
      <c r="I6" s="44">
        <v>0</v>
      </c>
      <c r="J6" s="44">
        <f t="shared" si="0"/>
        <v>1</v>
      </c>
      <c r="K6" s="45">
        <f t="shared" ca="1" si="1"/>
        <v>6</v>
      </c>
      <c r="L6" s="44">
        <f t="shared" ca="1" si="2"/>
        <v>7</v>
      </c>
      <c r="M6" s="63">
        <v>20</v>
      </c>
      <c r="N6" s="66" t="str">
        <f t="shared" ref="N6" ca="1" si="7">IF(K6&gt;(M6-1),"þ","ý")</f>
        <v>ý</v>
      </c>
      <c r="O6" s="68"/>
    </row>
    <row r="7" spans="1:15" x14ac:dyDescent="0.3">
      <c r="A7" s="125" t="s">
        <v>147</v>
      </c>
      <c r="B7" s="68"/>
      <c r="C7" s="44"/>
      <c r="D7" s="126" t="s">
        <v>81</v>
      </c>
      <c r="E7" s="125">
        <v>0</v>
      </c>
      <c r="F7" s="124">
        <v>5</v>
      </c>
      <c r="G7" s="123">
        <v>1</v>
      </c>
      <c r="H7" s="44">
        <v>0</v>
      </c>
      <c r="I7" s="44">
        <v>0</v>
      </c>
      <c r="J7" s="44">
        <f t="shared" ref="J7" si="8">IF(D7="þ",SUM(E7,G7:I7),SUM(E7,F7,H7,I7))</f>
        <v>5</v>
      </c>
      <c r="K7" s="45">
        <f t="shared" ca="1" si="1"/>
        <v>12</v>
      </c>
      <c r="L7" s="44">
        <f t="shared" ca="1" si="2"/>
        <v>17</v>
      </c>
      <c r="M7" s="63">
        <v>20</v>
      </c>
      <c r="N7" s="66" t="str">
        <f t="shared" ref="N7" ca="1" si="9">IF(K7&gt;(M7-1),"þ","ý")</f>
        <v>ý</v>
      </c>
      <c r="O7" s="68"/>
    </row>
    <row r="8" spans="1:15" x14ac:dyDescent="0.3">
      <c r="A8" s="125" t="s">
        <v>147</v>
      </c>
      <c r="B8" s="68"/>
      <c r="C8" s="44"/>
      <c r="D8" s="126" t="s">
        <v>81</v>
      </c>
      <c r="E8" s="125">
        <v>0</v>
      </c>
      <c r="F8" s="124">
        <v>5</v>
      </c>
      <c r="G8" s="123">
        <v>1</v>
      </c>
      <c r="H8" s="44">
        <v>0</v>
      </c>
      <c r="I8" s="44">
        <v>0</v>
      </c>
      <c r="J8" s="44">
        <f t="shared" ref="J8:J22" si="10">IF(D8="þ",SUM(E8,G8:I8),SUM(E8,F8,H8,I8))</f>
        <v>5</v>
      </c>
      <c r="K8" s="45">
        <f t="shared" ca="1" si="1"/>
        <v>6</v>
      </c>
      <c r="L8" s="44">
        <f t="shared" ca="1" si="2"/>
        <v>11</v>
      </c>
      <c r="M8" s="63">
        <v>20</v>
      </c>
      <c r="N8" s="66" t="str">
        <f t="shared" ref="N8" ca="1" si="11">IF(K8&gt;(M8-1),"þ","ý")</f>
        <v>ý</v>
      </c>
      <c r="O8" s="68"/>
    </row>
    <row r="9" spans="1:15" x14ac:dyDescent="0.3">
      <c r="A9" s="121" t="s">
        <v>147</v>
      </c>
      <c r="B9" s="46" t="s">
        <v>120</v>
      </c>
      <c r="C9" s="46" t="s">
        <v>120</v>
      </c>
      <c r="D9" s="122" t="s">
        <v>81</v>
      </c>
      <c r="E9" s="121">
        <v>0</v>
      </c>
      <c r="F9" s="120">
        <v>5</v>
      </c>
      <c r="G9" s="119">
        <v>1</v>
      </c>
      <c r="H9" s="46">
        <v>0</v>
      </c>
      <c r="I9" s="46">
        <v>0</v>
      </c>
      <c r="J9" s="46">
        <f t="shared" si="10"/>
        <v>5</v>
      </c>
      <c r="K9" s="47">
        <f t="shared" ca="1" si="1"/>
        <v>14</v>
      </c>
      <c r="L9" s="46">
        <f t="shared" ca="1" si="2"/>
        <v>19</v>
      </c>
      <c r="M9" s="64">
        <v>20</v>
      </c>
      <c r="N9" s="65" t="str">
        <f t="shared" ref="N9:N11" ca="1" si="12">IF(K9&gt;(M9-1),"þ","ý")</f>
        <v>ý</v>
      </c>
      <c r="O9" s="118"/>
    </row>
    <row r="10" spans="1:15" x14ac:dyDescent="0.3">
      <c r="A10" s="125" t="s">
        <v>136</v>
      </c>
      <c r="B10" s="68" t="s">
        <v>155</v>
      </c>
      <c r="C10" s="44" t="s">
        <v>157</v>
      </c>
      <c r="D10" s="126" t="s">
        <v>81</v>
      </c>
      <c r="E10" s="125">
        <v>6</v>
      </c>
      <c r="F10" s="124">
        <v>6</v>
      </c>
      <c r="G10" s="123">
        <v>0</v>
      </c>
      <c r="H10" s="44">
        <v>0</v>
      </c>
      <c r="I10" s="44">
        <v>0</v>
      </c>
      <c r="J10" s="44">
        <f t="shared" si="10"/>
        <v>12</v>
      </c>
      <c r="K10" s="45">
        <f t="shared" ca="1" si="1"/>
        <v>4</v>
      </c>
      <c r="L10" s="44">
        <f t="shared" ref="L10:L12" ca="1" si="13">SUM(J10:K10)</f>
        <v>16</v>
      </c>
      <c r="M10" s="63">
        <v>20</v>
      </c>
      <c r="N10" s="66" t="str">
        <f t="shared" ca="1" si="12"/>
        <v>ý</v>
      </c>
      <c r="O10" s="68"/>
    </row>
    <row r="11" spans="1:15" x14ac:dyDescent="0.3">
      <c r="A11" s="125" t="s">
        <v>136</v>
      </c>
      <c r="B11" s="68" t="s">
        <v>156</v>
      </c>
      <c r="C11" s="44" t="s">
        <v>158</v>
      </c>
      <c r="D11" s="126" t="s">
        <v>81</v>
      </c>
      <c r="E11" s="125">
        <v>6</v>
      </c>
      <c r="F11" s="124">
        <v>6</v>
      </c>
      <c r="G11" s="123">
        <v>0</v>
      </c>
      <c r="H11" s="44">
        <v>0</v>
      </c>
      <c r="I11" s="44">
        <v>0</v>
      </c>
      <c r="J11" s="44">
        <f t="shared" ref="J11:J13" si="14">IF(D11="þ",SUM(E11,G11:I11),SUM(E11,F11,H11,I11))</f>
        <v>12</v>
      </c>
      <c r="K11" s="45">
        <f t="shared" ca="1" si="1"/>
        <v>18</v>
      </c>
      <c r="L11" s="44">
        <f t="shared" ca="1" si="13"/>
        <v>30</v>
      </c>
      <c r="M11" s="63">
        <v>20</v>
      </c>
      <c r="N11" s="66" t="str">
        <f t="shared" ca="1" si="12"/>
        <v>ý</v>
      </c>
      <c r="O11" s="68"/>
    </row>
    <row r="12" spans="1:15" x14ac:dyDescent="0.3">
      <c r="A12" s="121" t="s">
        <v>136</v>
      </c>
      <c r="B12" s="46" t="s">
        <v>120</v>
      </c>
      <c r="C12" s="46" t="s">
        <v>120</v>
      </c>
      <c r="D12" s="122" t="s">
        <v>81</v>
      </c>
      <c r="E12" s="121">
        <v>6</v>
      </c>
      <c r="F12" s="120">
        <v>6</v>
      </c>
      <c r="G12" s="119">
        <v>0</v>
      </c>
      <c r="H12" s="46">
        <v>0</v>
      </c>
      <c r="I12" s="46">
        <v>0</v>
      </c>
      <c r="J12" s="46">
        <f t="shared" si="14"/>
        <v>12</v>
      </c>
      <c r="K12" s="47">
        <f t="shared" ca="1" si="1"/>
        <v>9</v>
      </c>
      <c r="L12" s="46">
        <f t="shared" ca="1" si="13"/>
        <v>21</v>
      </c>
      <c r="M12" s="64">
        <v>20</v>
      </c>
      <c r="N12" s="65" t="str">
        <f t="shared" ref="N12:N14" ca="1" si="15">IF(K12&gt;(M12-1),"þ","ý")</f>
        <v>ý</v>
      </c>
      <c r="O12" s="118"/>
    </row>
    <row r="13" spans="1:15" x14ac:dyDescent="0.3">
      <c r="A13" s="125" t="s">
        <v>161</v>
      </c>
      <c r="B13" s="68" t="s">
        <v>163</v>
      </c>
      <c r="C13" s="44" t="s">
        <v>164</v>
      </c>
      <c r="D13" s="126" t="s">
        <v>81</v>
      </c>
      <c r="E13" s="125">
        <v>6</v>
      </c>
      <c r="F13" s="124">
        <v>4</v>
      </c>
      <c r="G13" s="123">
        <v>0</v>
      </c>
      <c r="H13" s="44">
        <v>0</v>
      </c>
      <c r="I13" s="44">
        <v>0</v>
      </c>
      <c r="J13" s="44">
        <f t="shared" si="14"/>
        <v>10</v>
      </c>
      <c r="K13" s="45">
        <f t="shared" ca="1" si="1"/>
        <v>2</v>
      </c>
      <c r="L13" s="44">
        <f t="shared" ref="L13:L14" ca="1" si="16">SUM(J13:K13)</f>
        <v>12</v>
      </c>
      <c r="M13" s="63">
        <v>20</v>
      </c>
      <c r="N13" s="66" t="str">
        <f t="shared" ca="1" si="15"/>
        <v>ý</v>
      </c>
      <c r="O13" s="68"/>
    </row>
    <row r="14" spans="1:15" x14ac:dyDescent="0.3">
      <c r="A14" s="121" t="s">
        <v>161</v>
      </c>
      <c r="B14" s="46" t="s">
        <v>163</v>
      </c>
      <c r="C14" s="46" t="s">
        <v>164</v>
      </c>
      <c r="D14" s="122" t="s">
        <v>81</v>
      </c>
      <c r="E14" s="121">
        <v>6</v>
      </c>
      <c r="F14" s="120">
        <v>4</v>
      </c>
      <c r="G14" s="119">
        <v>0</v>
      </c>
      <c r="H14" s="46">
        <v>0</v>
      </c>
      <c r="I14" s="46">
        <v>0</v>
      </c>
      <c r="J14" s="46">
        <f t="shared" ref="J14" si="17">IF(D14="þ",SUM(E14,G14:I14),SUM(E14,F14,H14,I14))</f>
        <v>10</v>
      </c>
      <c r="K14" s="47">
        <f t="shared" ca="1" si="1"/>
        <v>17</v>
      </c>
      <c r="L14" s="46">
        <f t="shared" ca="1" si="16"/>
        <v>27</v>
      </c>
      <c r="M14" s="64">
        <v>20</v>
      </c>
      <c r="N14" s="65" t="str">
        <f t="shared" ca="1" si="15"/>
        <v>ý</v>
      </c>
      <c r="O14" s="118"/>
    </row>
    <row r="15" spans="1:15" x14ac:dyDescent="0.3">
      <c r="A15" s="228" t="s">
        <v>124</v>
      </c>
      <c r="B15" s="68" t="s">
        <v>128</v>
      </c>
      <c r="C15" s="44" t="s">
        <v>130</v>
      </c>
      <c r="D15" s="126" t="s">
        <v>81</v>
      </c>
      <c r="E15" s="125">
        <f>5+3</f>
        <v>8</v>
      </c>
      <c r="F15" s="124">
        <v>3</v>
      </c>
      <c r="G15" s="123">
        <v>1</v>
      </c>
      <c r="H15" s="44">
        <v>1</v>
      </c>
      <c r="I15" s="44">
        <v>0</v>
      </c>
      <c r="J15" s="44">
        <f t="shared" si="10"/>
        <v>12</v>
      </c>
      <c r="K15" s="45">
        <f t="shared" ref="K15:K22" ca="1" si="18">RANDBETWEEN(1,20)</f>
        <v>15</v>
      </c>
      <c r="L15" s="44">
        <f t="shared" ca="1" si="2"/>
        <v>27</v>
      </c>
      <c r="M15" s="63">
        <v>20</v>
      </c>
      <c r="N15" s="66" t="str">
        <f t="shared" ref="N15:N18" ca="1" si="19">IF(K15&gt;(M15-1),"þ","ý")</f>
        <v>ý</v>
      </c>
      <c r="O15" s="212" t="s">
        <v>142</v>
      </c>
    </row>
    <row r="16" spans="1:15" x14ac:dyDescent="0.3">
      <c r="A16" s="228" t="s">
        <v>124</v>
      </c>
      <c r="B16" s="68" t="s">
        <v>129</v>
      </c>
      <c r="C16" s="44" t="s">
        <v>130</v>
      </c>
      <c r="D16" s="126" t="s">
        <v>81</v>
      </c>
      <c r="E16" s="125">
        <f>E15-5</f>
        <v>3</v>
      </c>
      <c r="F16" s="124">
        <v>3</v>
      </c>
      <c r="G16" s="123">
        <v>1</v>
      </c>
      <c r="H16" s="44">
        <v>1</v>
      </c>
      <c r="I16" s="44">
        <v>0</v>
      </c>
      <c r="J16" s="44">
        <f t="shared" si="10"/>
        <v>7</v>
      </c>
      <c r="K16" s="45">
        <f t="shared" ca="1" si="18"/>
        <v>15</v>
      </c>
      <c r="L16" s="44">
        <f t="shared" ca="1" si="2"/>
        <v>22</v>
      </c>
      <c r="M16" s="63">
        <v>20</v>
      </c>
      <c r="N16" s="66" t="str">
        <f t="shared" ca="1" si="19"/>
        <v>ý</v>
      </c>
      <c r="O16" s="68"/>
    </row>
    <row r="17" spans="1:15" x14ac:dyDescent="0.3">
      <c r="A17" s="228" t="s">
        <v>124</v>
      </c>
      <c r="B17" s="68" t="s">
        <v>131</v>
      </c>
      <c r="C17" s="44" t="s">
        <v>132</v>
      </c>
      <c r="D17" s="126" t="s">
        <v>86</v>
      </c>
      <c r="E17" s="125">
        <f t="shared" ref="E17:E18" si="20">5+3</f>
        <v>8</v>
      </c>
      <c r="F17" s="124">
        <v>3</v>
      </c>
      <c r="G17" s="123">
        <v>1</v>
      </c>
      <c r="H17" s="44">
        <v>1</v>
      </c>
      <c r="I17" s="44">
        <v>0</v>
      </c>
      <c r="J17" s="44">
        <f t="shared" si="10"/>
        <v>10</v>
      </c>
      <c r="K17" s="45">
        <f t="shared" ca="1" si="18"/>
        <v>2</v>
      </c>
      <c r="L17" s="44">
        <f t="shared" ref="L17" ca="1" si="21">SUM(J17:K17)</f>
        <v>12</v>
      </c>
      <c r="M17" s="63">
        <v>20</v>
      </c>
      <c r="N17" s="66" t="str">
        <f t="shared" ref="N17" ca="1" si="22">IF(K17&gt;(M17-1),"þ","ý")</f>
        <v>ý</v>
      </c>
      <c r="O17" s="68" t="s">
        <v>169</v>
      </c>
    </row>
    <row r="18" spans="1:15" x14ac:dyDescent="0.3">
      <c r="A18" s="229" t="s">
        <v>124</v>
      </c>
      <c r="B18" s="46" t="s">
        <v>120</v>
      </c>
      <c r="C18" s="46" t="s">
        <v>120</v>
      </c>
      <c r="D18" s="122" t="s">
        <v>81</v>
      </c>
      <c r="E18" s="121">
        <f t="shared" si="20"/>
        <v>8</v>
      </c>
      <c r="F18" s="120">
        <v>3</v>
      </c>
      <c r="G18" s="119">
        <v>1</v>
      </c>
      <c r="H18" s="46">
        <v>0</v>
      </c>
      <c r="I18" s="46">
        <v>0</v>
      </c>
      <c r="J18" s="46">
        <f t="shared" si="10"/>
        <v>11</v>
      </c>
      <c r="K18" s="47">
        <f t="shared" ca="1" si="18"/>
        <v>19</v>
      </c>
      <c r="L18" s="46">
        <f t="shared" ca="1" si="2"/>
        <v>30</v>
      </c>
      <c r="M18" s="64">
        <v>20</v>
      </c>
      <c r="N18" s="65" t="str">
        <f t="shared" ca="1" si="19"/>
        <v>ý</v>
      </c>
      <c r="O18" s="118"/>
    </row>
    <row r="19" spans="1:15" x14ac:dyDescent="0.3">
      <c r="A19" s="228"/>
      <c r="B19" s="68"/>
      <c r="C19" s="44"/>
      <c r="D19" s="126" t="s">
        <v>81</v>
      </c>
      <c r="E19" s="125">
        <v>0</v>
      </c>
      <c r="F19" s="124">
        <v>0</v>
      </c>
      <c r="G19" s="123">
        <v>0</v>
      </c>
      <c r="H19" s="44">
        <v>0</v>
      </c>
      <c r="I19" s="44">
        <v>0</v>
      </c>
      <c r="J19" s="44">
        <f t="shared" si="10"/>
        <v>0</v>
      </c>
      <c r="K19" s="45">
        <f t="shared" ca="1" si="18"/>
        <v>13</v>
      </c>
      <c r="L19" s="44">
        <f t="shared" ca="1" si="2"/>
        <v>13</v>
      </c>
      <c r="M19" s="63">
        <v>20</v>
      </c>
      <c r="N19" s="66" t="str">
        <f t="shared" ref="N19:N22" ca="1" si="23">IF(K19&gt;(M19-1),"þ","ý")</f>
        <v>ý</v>
      </c>
      <c r="O19" s="212"/>
    </row>
    <row r="20" spans="1:15" x14ac:dyDescent="0.3">
      <c r="A20" s="228"/>
      <c r="B20" s="68"/>
      <c r="C20" s="44"/>
      <c r="D20" s="126" t="s">
        <v>81</v>
      </c>
      <c r="E20" s="125">
        <v>0</v>
      </c>
      <c r="F20" s="124">
        <v>0</v>
      </c>
      <c r="G20" s="123">
        <v>0</v>
      </c>
      <c r="H20" s="44">
        <v>0</v>
      </c>
      <c r="I20" s="44">
        <v>0</v>
      </c>
      <c r="J20" s="44">
        <f t="shared" si="10"/>
        <v>0</v>
      </c>
      <c r="K20" s="45">
        <f t="shared" ca="1" si="18"/>
        <v>18</v>
      </c>
      <c r="L20" s="44">
        <f t="shared" ca="1" si="2"/>
        <v>18</v>
      </c>
      <c r="M20" s="63">
        <v>20</v>
      </c>
      <c r="N20" s="66" t="str">
        <f t="shared" ca="1" si="23"/>
        <v>ý</v>
      </c>
      <c r="O20" s="68"/>
    </row>
    <row r="21" spans="1:15" x14ac:dyDescent="0.3">
      <c r="A21" s="228"/>
      <c r="B21" s="68"/>
      <c r="C21" s="44"/>
      <c r="D21" s="126" t="s">
        <v>81</v>
      </c>
      <c r="E21" s="125">
        <v>0</v>
      </c>
      <c r="F21" s="124">
        <v>0</v>
      </c>
      <c r="G21" s="123">
        <v>0</v>
      </c>
      <c r="H21" s="44">
        <v>0</v>
      </c>
      <c r="I21" s="44">
        <v>0</v>
      </c>
      <c r="J21" s="44">
        <f t="shared" si="10"/>
        <v>0</v>
      </c>
      <c r="K21" s="45">
        <f t="shared" ca="1" si="18"/>
        <v>14</v>
      </c>
      <c r="L21" s="44">
        <f t="shared" ca="1" si="2"/>
        <v>14</v>
      </c>
      <c r="M21" s="63">
        <v>19</v>
      </c>
      <c r="N21" s="66" t="str">
        <f t="shared" ca="1" si="23"/>
        <v>ý</v>
      </c>
      <c r="O21" s="68"/>
    </row>
    <row r="22" spans="1:15" x14ac:dyDescent="0.3">
      <c r="A22" s="229"/>
      <c r="B22" s="46" t="s">
        <v>120</v>
      </c>
      <c r="C22" s="46" t="s">
        <v>120</v>
      </c>
      <c r="D22" s="122" t="s">
        <v>81</v>
      </c>
      <c r="E22" s="121">
        <v>0</v>
      </c>
      <c r="F22" s="120">
        <v>0</v>
      </c>
      <c r="G22" s="119">
        <v>0</v>
      </c>
      <c r="H22" s="46">
        <v>0</v>
      </c>
      <c r="I22" s="46">
        <v>0</v>
      </c>
      <c r="J22" s="46">
        <f t="shared" si="10"/>
        <v>0</v>
      </c>
      <c r="K22" s="47">
        <f t="shared" ca="1" si="18"/>
        <v>12</v>
      </c>
      <c r="L22" s="46">
        <f t="shared" ca="1" si="2"/>
        <v>12</v>
      </c>
      <c r="M22" s="64">
        <v>20</v>
      </c>
      <c r="N22" s="65" t="str">
        <f t="shared" ca="1" si="23"/>
        <v>ý</v>
      </c>
      <c r="O22" s="118"/>
    </row>
  </sheetData>
  <conditionalFormatting sqref="D5">
    <cfRule type="cellIs" dxfId="64" priority="196" operator="equal">
      <formula>"þ"</formula>
    </cfRule>
  </conditionalFormatting>
  <conditionalFormatting sqref="N5">
    <cfRule type="cellIs" dxfId="63" priority="197" operator="equal">
      <formula>"þ"</formula>
    </cfRule>
  </conditionalFormatting>
  <conditionalFormatting sqref="K15:K16 K2:K5 K18">
    <cfRule type="cellIs" dxfId="62" priority="114" operator="greaterThanOrEqual">
      <formula>$M2</formula>
    </cfRule>
  </conditionalFormatting>
  <conditionalFormatting sqref="D4">
    <cfRule type="cellIs" dxfId="61" priority="103" operator="equal">
      <formula>"þ"</formula>
    </cfRule>
  </conditionalFormatting>
  <conditionalFormatting sqref="N4">
    <cfRule type="cellIs" dxfId="60" priority="104" operator="equal">
      <formula>"þ"</formula>
    </cfRule>
  </conditionalFormatting>
  <conditionalFormatting sqref="N2:N3">
    <cfRule type="cellIs" dxfId="59" priority="108" operator="equal">
      <formula>"þ"</formula>
    </cfRule>
  </conditionalFormatting>
  <conditionalFormatting sqref="D2:D3">
    <cfRule type="cellIs" dxfId="58" priority="107" operator="equal">
      <formula>"þ"</formula>
    </cfRule>
  </conditionalFormatting>
  <conditionalFormatting sqref="N5">
    <cfRule type="cellIs" dxfId="57" priority="101" operator="equal">
      <formula>"þ"</formula>
    </cfRule>
  </conditionalFormatting>
  <conditionalFormatting sqref="D5">
    <cfRule type="cellIs" dxfId="56" priority="100" operator="equal">
      <formula>"þ"</formula>
    </cfRule>
  </conditionalFormatting>
  <conditionalFormatting sqref="N9">
    <cfRule type="cellIs" dxfId="55" priority="69" operator="equal">
      <formula>"þ"</formula>
    </cfRule>
  </conditionalFormatting>
  <conditionalFormatting sqref="D9">
    <cfRule type="cellIs" dxfId="54" priority="68" operator="equal">
      <formula>"þ"</formula>
    </cfRule>
  </conditionalFormatting>
  <conditionalFormatting sqref="N6">
    <cfRule type="cellIs" dxfId="53" priority="65" operator="equal">
      <formula>"þ"</formula>
    </cfRule>
  </conditionalFormatting>
  <conditionalFormatting sqref="D6">
    <cfRule type="cellIs" dxfId="52" priority="64" operator="equal">
      <formula>"þ"</formula>
    </cfRule>
  </conditionalFormatting>
  <conditionalFormatting sqref="D18">
    <cfRule type="cellIs" dxfId="51" priority="60" operator="equal">
      <formula>"þ"</formula>
    </cfRule>
  </conditionalFormatting>
  <conditionalFormatting sqref="N18">
    <cfRule type="cellIs" dxfId="50" priority="61" operator="equal">
      <formula>"þ"</formula>
    </cfRule>
  </conditionalFormatting>
  <conditionalFormatting sqref="D16">
    <cfRule type="cellIs" dxfId="49" priority="53" operator="equal">
      <formula>"þ"</formula>
    </cfRule>
  </conditionalFormatting>
  <conditionalFormatting sqref="N16">
    <cfRule type="cellIs" dxfId="48" priority="54" operator="equal">
      <formula>"þ"</formula>
    </cfRule>
  </conditionalFormatting>
  <conditionalFormatting sqref="N15">
    <cfRule type="cellIs" dxfId="47" priority="58" operator="equal">
      <formula>"þ"</formula>
    </cfRule>
  </conditionalFormatting>
  <conditionalFormatting sqref="D15">
    <cfRule type="cellIs" dxfId="46" priority="57" operator="equal">
      <formula>"þ"</formula>
    </cfRule>
  </conditionalFormatting>
  <conditionalFormatting sqref="N18">
    <cfRule type="cellIs" dxfId="45" priority="52" operator="equal">
      <formula>"þ"</formula>
    </cfRule>
  </conditionalFormatting>
  <conditionalFormatting sqref="D18">
    <cfRule type="cellIs" dxfId="44" priority="51" operator="equal">
      <formula>"þ"</formula>
    </cfRule>
  </conditionalFormatting>
  <conditionalFormatting sqref="D22">
    <cfRule type="cellIs" dxfId="43" priority="38" operator="equal">
      <formula>"þ"</formula>
    </cfRule>
  </conditionalFormatting>
  <conditionalFormatting sqref="N22">
    <cfRule type="cellIs" dxfId="42" priority="39" operator="equal">
      <formula>"þ"</formula>
    </cfRule>
  </conditionalFormatting>
  <conditionalFormatting sqref="K19:K22">
    <cfRule type="cellIs" dxfId="41" priority="37" operator="greaterThanOrEqual">
      <formula>$M19</formula>
    </cfRule>
  </conditionalFormatting>
  <conditionalFormatting sqref="D20">
    <cfRule type="cellIs" dxfId="40" priority="31" operator="equal">
      <formula>"þ"</formula>
    </cfRule>
  </conditionalFormatting>
  <conditionalFormatting sqref="N20">
    <cfRule type="cellIs" dxfId="39" priority="32" operator="equal">
      <formula>"þ"</formula>
    </cfRule>
  </conditionalFormatting>
  <conditionalFormatting sqref="N19">
    <cfRule type="cellIs" dxfId="38" priority="36" operator="equal">
      <formula>"þ"</formula>
    </cfRule>
  </conditionalFormatting>
  <conditionalFormatting sqref="D19">
    <cfRule type="cellIs" dxfId="37" priority="35" operator="equal">
      <formula>"þ"</formula>
    </cfRule>
  </conditionalFormatting>
  <conditionalFormatting sqref="N21">
    <cfRule type="cellIs" dxfId="36" priority="34" operator="equal">
      <formula>"þ"</formula>
    </cfRule>
  </conditionalFormatting>
  <conditionalFormatting sqref="N22">
    <cfRule type="cellIs" dxfId="35" priority="30" operator="equal">
      <formula>"þ"</formula>
    </cfRule>
  </conditionalFormatting>
  <conditionalFormatting sqref="D22">
    <cfRule type="cellIs" dxfId="34" priority="29" operator="equal">
      <formula>"þ"</formula>
    </cfRule>
  </conditionalFormatting>
  <conditionalFormatting sqref="D21">
    <cfRule type="cellIs" dxfId="33" priority="28" operator="equal">
      <formula>"þ"</formula>
    </cfRule>
  </conditionalFormatting>
  <conditionalFormatting sqref="N7">
    <cfRule type="cellIs" dxfId="32" priority="23" operator="equal">
      <formula>"þ"</formula>
    </cfRule>
  </conditionalFormatting>
  <conditionalFormatting sqref="D7">
    <cfRule type="cellIs" dxfId="31" priority="22" operator="equal">
      <formula>"þ"</formula>
    </cfRule>
  </conditionalFormatting>
  <conditionalFormatting sqref="N8">
    <cfRule type="cellIs" dxfId="30" priority="21" operator="equal">
      <formula>"þ"</formula>
    </cfRule>
  </conditionalFormatting>
  <conditionalFormatting sqref="D8">
    <cfRule type="cellIs" dxfId="29" priority="20" operator="equal">
      <formula>"þ"</formula>
    </cfRule>
  </conditionalFormatting>
  <conditionalFormatting sqref="K17">
    <cfRule type="cellIs" dxfId="28" priority="17" operator="greaterThanOrEqual">
      <formula>$M17</formula>
    </cfRule>
  </conditionalFormatting>
  <conditionalFormatting sqref="D17">
    <cfRule type="cellIs" dxfId="27" priority="15" operator="equal">
      <formula>"þ"</formula>
    </cfRule>
  </conditionalFormatting>
  <conditionalFormatting sqref="N17">
    <cfRule type="cellIs" dxfId="26" priority="16" operator="equal">
      <formula>"þ"</formula>
    </cfRule>
  </conditionalFormatting>
  <conditionalFormatting sqref="N12">
    <cfRule type="cellIs" dxfId="25" priority="14" operator="equal">
      <formula>"þ"</formula>
    </cfRule>
  </conditionalFormatting>
  <conditionalFormatting sqref="D12">
    <cfRule type="cellIs" dxfId="24" priority="13" operator="equal">
      <formula>"þ"</formula>
    </cfRule>
  </conditionalFormatting>
  <conditionalFormatting sqref="N10">
    <cfRule type="cellIs" dxfId="23" priority="12" operator="equal">
      <formula>"þ"</formula>
    </cfRule>
  </conditionalFormatting>
  <conditionalFormatting sqref="D10">
    <cfRule type="cellIs" dxfId="22" priority="11" operator="equal">
      <formula>"þ"</formula>
    </cfRule>
  </conditionalFormatting>
  <conditionalFormatting sqref="N11">
    <cfRule type="cellIs" dxfId="21" priority="10" operator="equal">
      <formula>"þ"</formula>
    </cfRule>
  </conditionalFormatting>
  <conditionalFormatting sqref="D11">
    <cfRule type="cellIs" dxfId="20" priority="9" operator="equal">
      <formula>"þ"</formula>
    </cfRule>
  </conditionalFormatting>
  <conditionalFormatting sqref="N13">
    <cfRule type="cellIs" dxfId="19" priority="6" operator="equal">
      <formula>"þ"</formula>
    </cfRule>
  </conditionalFormatting>
  <conditionalFormatting sqref="D13">
    <cfRule type="cellIs" dxfId="18" priority="5" operator="equal">
      <formula>"þ"</formula>
    </cfRule>
  </conditionalFormatting>
  <conditionalFormatting sqref="D14">
    <cfRule type="cellIs" dxfId="17" priority="2" operator="equal">
      <formula>"þ"</formula>
    </cfRule>
  </conditionalFormatting>
  <conditionalFormatting sqref="N14">
    <cfRule type="cellIs" dxfId="16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19.09765625" style="18" bestFit="1" customWidth="1"/>
    <col min="2" max="2" width="11.898437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9.5" style="18" bestFit="1" customWidth="1"/>
    <col min="8" max="9" width="11.6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7" t="s">
        <v>0</v>
      </c>
      <c r="B1" s="87" t="s">
        <v>64</v>
      </c>
      <c r="C1" s="87" t="s">
        <v>40</v>
      </c>
      <c r="D1" s="88" t="s">
        <v>3</v>
      </c>
      <c r="E1" s="87" t="s">
        <v>117</v>
      </c>
      <c r="F1" s="18"/>
      <c r="G1" s="87" t="s">
        <v>0</v>
      </c>
      <c r="H1" s="87" t="s">
        <v>104</v>
      </c>
      <c r="I1" s="87" t="s">
        <v>40</v>
      </c>
      <c r="J1" s="88" t="s">
        <v>3</v>
      </c>
      <c r="K1" s="87" t="s">
        <v>117</v>
      </c>
    </row>
    <row r="2" spans="1:11" x14ac:dyDescent="0.3">
      <c r="A2" s="177" t="s">
        <v>146</v>
      </c>
      <c r="B2" s="5" t="s">
        <v>41</v>
      </c>
      <c r="C2" s="190">
        <v>0</v>
      </c>
      <c r="D2" s="90">
        <f t="shared" ref="D2:D7" ca="1" si="0">RANDBETWEEN(1,20)</f>
        <v>7</v>
      </c>
      <c r="E2" s="89">
        <f t="shared" ref="E2:E7" ca="1" si="1">D2+C2</f>
        <v>7</v>
      </c>
      <c r="G2" s="179" t="s">
        <v>134</v>
      </c>
      <c r="H2" s="5" t="s">
        <v>41</v>
      </c>
      <c r="I2" s="190">
        <f>4+4</f>
        <v>8</v>
      </c>
      <c r="J2" s="45">
        <f t="shared" ref="J2:J11" ca="1" si="2">RANDBETWEEN(1,20)</f>
        <v>19</v>
      </c>
      <c r="K2" s="44">
        <f t="shared" ref="K2:K4" ca="1" si="3">J2+I2</f>
        <v>27</v>
      </c>
    </row>
    <row r="3" spans="1:11" x14ac:dyDescent="0.3">
      <c r="A3" s="176" t="s">
        <v>146</v>
      </c>
      <c r="B3" s="5" t="s">
        <v>42</v>
      </c>
      <c r="C3" s="190">
        <v>-1</v>
      </c>
      <c r="D3" s="45">
        <f t="shared" ca="1" si="0"/>
        <v>3</v>
      </c>
      <c r="E3" s="44">
        <f t="shared" ca="1" si="1"/>
        <v>2</v>
      </c>
      <c r="G3" s="179" t="s">
        <v>134</v>
      </c>
      <c r="H3" s="5" t="s">
        <v>42</v>
      </c>
      <c r="I3" s="190">
        <f>1+1</f>
        <v>2</v>
      </c>
      <c r="J3" s="45">
        <f t="shared" ca="1" si="2"/>
        <v>6</v>
      </c>
      <c r="K3" s="44">
        <f t="shared" ca="1" si="3"/>
        <v>8</v>
      </c>
    </row>
    <row r="4" spans="1:11" x14ac:dyDescent="0.3">
      <c r="A4" s="178" t="s">
        <v>146</v>
      </c>
      <c r="B4" s="91" t="s">
        <v>43</v>
      </c>
      <c r="C4" s="191">
        <v>3</v>
      </c>
      <c r="D4" s="47">
        <f t="shared" ca="1" si="0"/>
        <v>8</v>
      </c>
      <c r="E4" s="46">
        <f t="shared" ca="1" si="1"/>
        <v>11</v>
      </c>
      <c r="G4" s="180" t="s">
        <v>134</v>
      </c>
      <c r="H4" s="91" t="s">
        <v>43</v>
      </c>
      <c r="I4" s="191">
        <f>1+4</f>
        <v>5</v>
      </c>
      <c r="J4" s="47">
        <f t="shared" ca="1" si="2"/>
        <v>14</v>
      </c>
      <c r="K4" s="46">
        <f t="shared" ca="1" si="3"/>
        <v>19</v>
      </c>
    </row>
    <row r="5" spans="1:11" x14ac:dyDescent="0.3">
      <c r="A5" s="177" t="s">
        <v>147</v>
      </c>
      <c r="B5" s="5" t="s">
        <v>41</v>
      </c>
      <c r="C5" s="190">
        <v>0</v>
      </c>
      <c r="D5" s="90">
        <f t="shared" ca="1" si="0"/>
        <v>1</v>
      </c>
      <c r="E5" s="89">
        <f t="shared" ca="1" si="1"/>
        <v>1</v>
      </c>
      <c r="G5" s="179"/>
      <c r="H5" s="5" t="s">
        <v>41</v>
      </c>
      <c r="I5" s="92"/>
      <c r="J5" s="45">
        <f t="shared" ca="1" si="2"/>
        <v>5</v>
      </c>
      <c r="K5" s="44">
        <f t="shared" ref="K5:K10" ca="1" si="4">J5+I5</f>
        <v>5</v>
      </c>
    </row>
    <row r="6" spans="1:11" x14ac:dyDescent="0.3">
      <c r="A6" s="176" t="s">
        <v>147</v>
      </c>
      <c r="B6" s="5" t="s">
        <v>42</v>
      </c>
      <c r="C6" s="190">
        <v>1</v>
      </c>
      <c r="D6" s="45">
        <f t="shared" ca="1" si="0"/>
        <v>2</v>
      </c>
      <c r="E6" s="44">
        <f t="shared" ca="1" si="1"/>
        <v>3</v>
      </c>
      <c r="G6" s="179"/>
      <c r="H6" s="5" t="s">
        <v>42</v>
      </c>
      <c r="I6" s="92"/>
      <c r="J6" s="45">
        <f t="shared" ca="1" si="2"/>
        <v>9</v>
      </c>
      <c r="K6" s="44">
        <f t="shared" ca="1" si="4"/>
        <v>9</v>
      </c>
    </row>
    <row r="7" spans="1:11" x14ac:dyDescent="0.3">
      <c r="A7" s="178" t="s">
        <v>147</v>
      </c>
      <c r="B7" s="91" t="s">
        <v>43</v>
      </c>
      <c r="C7" s="191">
        <v>2</v>
      </c>
      <c r="D7" s="47">
        <f t="shared" ca="1" si="0"/>
        <v>8</v>
      </c>
      <c r="E7" s="46">
        <f t="shared" ca="1" si="1"/>
        <v>10</v>
      </c>
      <c r="G7" s="180"/>
      <c r="H7" s="91" t="s">
        <v>43</v>
      </c>
      <c r="I7" s="93"/>
      <c r="J7" s="47">
        <f t="shared" ca="1" si="2"/>
        <v>2</v>
      </c>
      <c r="K7" s="46">
        <f t="shared" ca="1" si="4"/>
        <v>2</v>
      </c>
    </row>
    <row r="8" spans="1:11" x14ac:dyDescent="0.3">
      <c r="A8" s="177" t="s">
        <v>136</v>
      </c>
      <c r="B8" s="5" t="s">
        <v>41</v>
      </c>
      <c r="C8" s="190">
        <v>4</v>
      </c>
      <c r="D8" s="90">
        <f t="shared" ref="D8:D15" ca="1" si="5">RANDBETWEEN(1,20)</f>
        <v>11</v>
      </c>
      <c r="E8" s="89">
        <f t="shared" ref="E8:E15" ca="1" si="6">D8+C8</f>
        <v>15</v>
      </c>
      <c r="G8" s="179"/>
      <c r="H8" s="5" t="s">
        <v>41</v>
      </c>
      <c r="I8" s="92"/>
      <c r="J8" s="45">
        <f t="shared" ca="1" si="2"/>
        <v>17</v>
      </c>
      <c r="K8" s="44">
        <f t="shared" ca="1" si="4"/>
        <v>17</v>
      </c>
    </row>
    <row r="9" spans="1:11" x14ac:dyDescent="0.3">
      <c r="A9" s="176" t="s">
        <v>136</v>
      </c>
      <c r="B9" s="5" t="s">
        <v>42</v>
      </c>
      <c r="C9" s="190">
        <v>3</v>
      </c>
      <c r="D9" s="45">
        <f t="shared" ca="1" si="5"/>
        <v>12</v>
      </c>
      <c r="E9" s="44">
        <f t="shared" ca="1" si="6"/>
        <v>15</v>
      </c>
      <c r="G9" s="179"/>
      <c r="H9" s="5" t="s">
        <v>42</v>
      </c>
      <c r="I9" s="92"/>
      <c r="J9" s="45">
        <f t="shared" ca="1" si="2"/>
        <v>11</v>
      </c>
      <c r="K9" s="44">
        <f t="shared" ca="1" si="4"/>
        <v>11</v>
      </c>
    </row>
    <row r="10" spans="1:11" x14ac:dyDescent="0.3">
      <c r="A10" s="178" t="s">
        <v>136</v>
      </c>
      <c r="B10" s="91" t="s">
        <v>43</v>
      </c>
      <c r="C10" s="191">
        <v>8</v>
      </c>
      <c r="D10" s="47">
        <f t="shared" ca="1" si="5"/>
        <v>15</v>
      </c>
      <c r="E10" s="46">
        <f t="shared" ca="1" si="6"/>
        <v>23</v>
      </c>
      <c r="G10" s="180"/>
      <c r="H10" s="91" t="s">
        <v>43</v>
      </c>
      <c r="I10" s="93"/>
      <c r="J10" s="47">
        <f t="shared" ca="1" si="2"/>
        <v>9</v>
      </c>
      <c r="K10" s="46">
        <f t="shared" ca="1" si="4"/>
        <v>9</v>
      </c>
    </row>
    <row r="11" spans="1:11" x14ac:dyDescent="0.3">
      <c r="A11" s="178" t="s">
        <v>141</v>
      </c>
      <c r="B11" s="91" t="s">
        <v>42</v>
      </c>
      <c r="C11" s="191"/>
      <c r="D11" s="47">
        <f t="shared" ca="1" si="5"/>
        <v>13</v>
      </c>
      <c r="E11" s="46">
        <f t="shared" ca="1" si="6"/>
        <v>13</v>
      </c>
      <c r="G11" s="180"/>
      <c r="H11" s="91" t="s">
        <v>121</v>
      </c>
      <c r="I11" s="93"/>
      <c r="J11" s="47">
        <f t="shared" ca="1" si="2"/>
        <v>7</v>
      </c>
      <c r="K11" s="46">
        <f t="shared" ref="K11" ca="1" si="7">J11+I11</f>
        <v>7</v>
      </c>
    </row>
    <row r="12" spans="1:11" x14ac:dyDescent="0.3">
      <c r="A12" s="178" t="s">
        <v>141</v>
      </c>
      <c r="B12" s="91" t="s">
        <v>122</v>
      </c>
      <c r="C12" s="191"/>
      <c r="D12" s="47">
        <f t="shared" ca="1" si="5"/>
        <v>12</v>
      </c>
      <c r="E12" s="46">
        <f t="shared" ca="1" si="6"/>
        <v>12</v>
      </c>
    </row>
    <row r="13" spans="1:11" x14ac:dyDescent="0.3">
      <c r="A13" s="177" t="s">
        <v>161</v>
      </c>
      <c r="B13" s="5" t="s">
        <v>41</v>
      </c>
      <c r="C13" s="190">
        <v>4</v>
      </c>
      <c r="D13" s="90">
        <f t="shared" ca="1" si="5"/>
        <v>12</v>
      </c>
      <c r="E13" s="89">
        <f t="shared" ca="1" si="6"/>
        <v>16</v>
      </c>
    </row>
    <row r="14" spans="1:11" x14ac:dyDescent="0.3">
      <c r="A14" s="176" t="s">
        <v>161</v>
      </c>
      <c r="B14" s="5" t="s">
        <v>42</v>
      </c>
      <c r="C14" s="190">
        <v>9</v>
      </c>
      <c r="D14" s="45">
        <f t="shared" ca="1" si="5"/>
        <v>5</v>
      </c>
      <c r="E14" s="44">
        <f t="shared" ca="1" si="6"/>
        <v>14</v>
      </c>
    </row>
    <row r="15" spans="1:11" x14ac:dyDescent="0.3">
      <c r="A15" s="178" t="s">
        <v>161</v>
      </c>
      <c r="B15" s="91" t="s">
        <v>43</v>
      </c>
      <c r="C15" s="191">
        <v>9</v>
      </c>
      <c r="D15" s="47">
        <f t="shared" ca="1" si="5"/>
        <v>6</v>
      </c>
      <c r="E15" s="46">
        <f t="shared" ca="1" si="6"/>
        <v>15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.69921875" defaultRowHeight="15.6" x14ac:dyDescent="0.3"/>
  <cols>
    <col min="1" max="1" width="19.8984375" style="1" bestFit="1" customWidth="1"/>
    <col min="2" max="2" width="5.59765625" style="1" bestFit="1" customWidth="1"/>
    <col min="3" max="3" width="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12.5" style="48" bestFit="1" customWidth="1"/>
    <col min="8" max="8" width="2.8984375" style="48" bestFit="1" customWidth="1"/>
    <col min="9" max="9" width="8.39843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7.5" style="48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4.5976562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30" width="2.296875" style="48" customWidth="1"/>
    <col min="31" max="31" width="7.796875" style="48" bestFit="1" customWidth="1"/>
    <col min="32" max="16384" width="9.69921875" style="48"/>
  </cols>
  <sheetData>
    <row r="1" spans="1:31" s="16" customFormat="1" ht="32.4" thickTop="1" thickBot="1" x14ac:dyDescent="0.35">
      <c r="A1" s="30" t="s">
        <v>0</v>
      </c>
      <c r="B1" s="172" t="s">
        <v>106</v>
      </c>
      <c r="C1" s="49" t="s">
        <v>45</v>
      </c>
      <c r="D1" s="50" t="s">
        <v>44</v>
      </c>
      <c r="E1" s="51" t="s">
        <v>46</v>
      </c>
      <c r="F1" s="42" t="s">
        <v>66</v>
      </c>
      <c r="G1" s="40" t="s">
        <v>47</v>
      </c>
      <c r="H1" s="41"/>
      <c r="I1" s="29" t="s">
        <v>48</v>
      </c>
      <c r="J1" s="15" t="s">
        <v>49</v>
      </c>
      <c r="K1" s="17" t="s">
        <v>50</v>
      </c>
      <c r="L1" s="20" t="s">
        <v>51</v>
      </c>
      <c r="M1" s="21" t="s">
        <v>52</v>
      </c>
      <c r="N1" s="22" t="s">
        <v>53</v>
      </c>
      <c r="O1" s="24" t="s">
        <v>54</v>
      </c>
      <c r="P1" s="25" t="s">
        <v>70</v>
      </c>
      <c r="Q1" s="52" t="s">
        <v>67</v>
      </c>
      <c r="R1" s="26" t="s">
        <v>55</v>
      </c>
      <c r="S1" s="27" t="s">
        <v>56</v>
      </c>
      <c r="T1" s="28" t="s">
        <v>68</v>
      </c>
      <c r="U1" s="23" t="s">
        <v>71</v>
      </c>
      <c r="V1" s="31" t="s">
        <v>57</v>
      </c>
      <c r="W1" s="32" t="s">
        <v>58</v>
      </c>
      <c r="X1" s="35" t="s">
        <v>59</v>
      </c>
      <c r="Y1" s="53" t="s">
        <v>69</v>
      </c>
      <c r="Z1" s="36" t="s">
        <v>60</v>
      </c>
      <c r="AA1" s="34" t="s">
        <v>61</v>
      </c>
      <c r="AB1" s="32" t="s">
        <v>62</v>
      </c>
      <c r="AC1" s="33" t="s">
        <v>63</v>
      </c>
      <c r="AE1" s="182" t="s">
        <v>108</v>
      </c>
    </row>
    <row r="2" spans="1:31" ht="18.600000000000001" thickTop="1" x14ac:dyDescent="0.3">
      <c r="A2" s="149" t="s">
        <v>100</v>
      </c>
      <c r="B2" s="173">
        <v>1</v>
      </c>
      <c r="C2" s="94">
        <v>12</v>
      </c>
      <c r="D2" s="116">
        <v>22</v>
      </c>
      <c r="E2" s="99">
        <v>24</v>
      </c>
      <c r="F2" s="150">
        <v>0</v>
      </c>
      <c r="G2" s="175" t="s">
        <v>107</v>
      </c>
      <c r="H2" s="151">
        <v>5</v>
      </c>
      <c r="I2" s="152">
        <v>6</v>
      </c>
      <c r="J2" s="153"/>
      <c r="K2" s="154"/>
      <c r="L2" s="148"/>
      <c r="M2" s="155"/>
      <c r="N2" s="171" t="s">
        <v>105</v>
      </c>
      <c r="O2" s="156"/>
      <c r="P2" s="157"/>
      <c r="Q2" s="167" t="s">
        <v>99</v>
      </c>
      <c r="R2" s="163"/>
      <c r="S2" s="169" t="s">
        <v>99</v>
      </c>
      <c r="T2" s="158"/>
      <c r="U2" s="159"/>
      <c r="V2" s="95"/>
      <c r="W2" s="96">
        <f t="shared" ref="W2:W7" si="0">SUM(I2:V2)</f>
        <v>6</v>
      </c>
      <c r="X2" s="160"/>
      <c r="Y2" s="161"/>
      <c r="Z2" s="162"/>
      <c r="AA2" s="97">
        <v>45</v>
      </c>
      <c r="AB2" s="56">
        <f t="shared" ref="AB2:AB4" si="1">SUM(Z2:AA2)-(W2+X2)</f>
        <v>39</v>
      </c>
      <c r="AC2" s="146">
        <f t="shared" ref="AC2:AC4" si="2">SMALL(AA2:AB2,1)+Y2</f>
        <v>39</v>
      </c>
      <c r="AE2" s="183"/>
    </row>
    <row r="3" spans="1:31" ht="18" x14ac:dyDescent="0.3">
      <c r="A3" s="98" t="s">
        <v>119</v>
      </c>
      <c r="B3" s="174">
        <v>1</v>
      </c>
      <c r="C3" s="94">
        <v>12</v>
      </c>
      <c r="D3" s="116">
        <v>18</v>
      </c>
      <c r="E3" s="99">
        <v>20</v>
      </c>
      <c r="F3" s="100">
        <v>0</v>
      </c>
      <c r="G3" s="237" t="s">
        <v>133</v>
      </c>
      <c r="H3" s="238">
        <v>1</v>
      </c>
      <c r="I3" s="102"/>
      <c r="J3" s="103"/>
      <c r="K3" s="104"/>
      <c r="L3" s="148"/>
      <c r="M3" s="105"/>
      <c r="N3" s="106"/>
      <c r="O3" s="107"/>
      <c r="P3" s="108"/>
      <c r="Q3" s="168" t="s">
        <v>99</v>
      </c>
      <c r="R3" s="117"/>
      <c r="S3" s="110"/>
      <c r="T3" s="111"/>
      <c r="U3" s="112"/>
      <c r="V3" s="95"/>
      <c r="W3" s="96">
        <f t="shared" si="0"/>
        <v>0</v>
      </c>
      <c r="X3" s="113"/>
      <c r="Y3" s="114"/>
      <c r="Z3" s="115"/>
      <c r="AA3" s="97">
        <v>48</v>
      </c>
      <c r="AB3" s="56">
        <f t="shared" si="1"/>
        <v>48</v>
      </c>
      <c r="AC3" s="146">
        <f t="shared" si="2"/>
        <v>48</v>
      </c>
      <c r="AE3" s="184"/>
    </row>
    <row r="4" spans="1:31" x14ac:dyDescent="0.3">
      <c r="A4" s="98" t="s">
        <v>102</v>
      </c>
      <c r="B4" s="174">
        <v>1</v>
      </c>
      <c r="C4" s="94">
        <v>14</v>
      </c>
      <c r="D4" s="192">
        <f>15+4</f>
        <v>19</v>
      </c>
      <c r="E4" s="181">
        <f>18+4</f>
        <v>22</v>
      </c>
      <c r="F4" s="100">
        <v>0</v>
      </c>
      <c r="G4" s="237" t="s">
        <v>133</v>
      </c>
      <c r="H4" s="238">
        <v>1</v>
      </c>
      <c r="I4" s="102">
        <v>5</v>
      </c>
      <c r="J4" s="103"/>
      <c r="K4" s="104"/>
      <c r="L4" s="148"/>
      <c r="M4" s="170"/>
      <c r="N4" s="106"/>
      <c r="O4" s="107"/>
      <c r="P4" s="108"/>
      <c r="Q4" s="168" t="s">
        <v>99</v>
      </c>
      <c r="R4" s="164" t="s">
        <v>99</v>
      </c>
      <c r="S4" s="110"/>
      <c r="T4" s="111"/>
      <c r="U4" s="112"/>
      <c r="V4" s="95"/>
      <c r="W4" s="96">
        <f t="shared" si="0"/>
        <v>5</v>
      </c>
      <c r="X4" s="113"/>
      <c r="Y4" s="114"/>
      <c r="Z4" s="115"/>
      <c r="AA4" s="97">
        <v>48</v>
      </c>
      <c r="AB4" s="56">
        <f t="shared" si="1"/>
        <v>43</v>
      </c>
      <c r="AC4" s="146">
        <f t="shared" si="2"/>
        <v>43</v>
      </c>
      <c r="AE4" s="184"/>
    </row>
    <row r="5" spans="1:31" x14ac:dyDescent="0.3">
      <c r="A5" s="98" t="s">
        <v>109</v>
      </c>
      <c r="B5" s="174">
        <v>1</v>
      </c>
      <c r="C5" s="94">
        <f>11</f>
        <v>11</v>
      </c>
      <c r="D5" s="116">
        <v>18</v>
      </c>
      <c r="E5" s="99">
        <f>19</f>
        <v>19</v>
      </c>
      <c r="F5" s="100">
        <v>0</v>
      </c>
      <c r="G5" s="237" t="s">
        <v>133</v>
      </c>
      <c r="H5" s="238">
        <v>1</v>
      </c>
      <c r="I5" s="102"/>
      <c r="J5" s="103"/>
      <c r="K5" s="104"/>
      <c r="L5" s="148"/>
      <c r="M5" s="170"/>
      <c r="N5" s="106"/>
      <c r="O5" s="107"/>
      <c r="P5" s="108"/>
      <c r="Q5" s="168" t="s">
        <v>99</v>
      </c>
      <c r="R5" s="117"/>
      <c r="S5" s="110"/>
      <c r="T5" s="111"/>
      <c r="U5" s="112"/>
      <c r="V5" s="95"/>
      <c r="W5" s="96">
        <f t="shared" si="0"/>
        <v>0</v>
      </c>
      <c r="X5" s="113"/>
      <c r="Y5" s="114"/>
      <c r="Z5" s="115"/>
      <c r="AA5" s="97">
        <v>36</v>
      </c>
      <c r="AB5" s="56">
        <f t="shared" ref="AB5" si="3">SUM(Z5:AA5)-(W5+X5)</f>
        <v>36</v>
      </c>
      <c r="AC5" s="146">
        <f t="shared" ref="AC5" si="4">SMALL(AA5:AB5,1)+Y5</f>
        <v>36</v>
      </c>
      <c r="AE5" s="184"/>
    </row>
    <row r="6" spans="1:31" x14ac:dyDescent="0.3">
      <c r="A6" s="98" t="s">
        <v>123</v>
      </c>
      <c r="B6" s="174">
        <v>1</v>
      </c>
      <c r="C6" s="94">
        <v>12</v>
      </c>
      <c r="D6" s="116">
        <v>13</v>
      </c>
      <c r="E6" s="99">
        <v>15</v>
      </c>
      <c r="F6" s="100">
        <v>0</v>
      </c>
      <c r="G6" s="237" t="s">
        <v>133</v>
      </c>
      <c r="H6" s="238">
        <v>1</v>
      </c>
      <c r="I6" s="102"/>
      <c r="J6" s="103"/>
      <c r="K6" s="104"/>
      <c r="L6" s="148"/>
      <c r="M6" s="170"/>
      <c r="N6" s="106"/>
      <c r="O6" s="107"/>
      <c r="P6" s="108"/>
      <c r="Q6" s="168" t="s">
        <v>99</v>
      </c>
      <c r="R6" s="117"/>
      <c r="S6" s="110"/>
      <c r="T6" s="111"/>
      <c r="U6" s="112"/>
      <c r="V6" s="95"/>
      <c r="W6" s="96">
        <f t="shared" ref="W6" si="5">SUM(I6:V6)</f>
        <v>0</v>
      </c>
      <c r="X6" s="113"/>
      <c r="Y6" s="114"/>
      <c r="Z6" s="115"/>
      <c r="AA6" s="97">
        <v>21</v>
      </c>
      <c r="AB6" s="56">
        <f t="shared" ref="AB6" si="6">SUM(Z6:AA6)-(W6+X6)</f>
        <v>21</v>
      </c>
      <c r="AC6" s="146">
        <f t="shared" ref="AC6" si="7">SMALL(AA6:AB6,1)+Y6</f>
        <v>21</v>
      </c>
      <c r="AE6" s="184"/>
    </row>
    <row r="7" spans="1:31" ht="18" x14ac:dyDescent="0.3">
      <c r="A7" s="196" t="s">
        <v>116</v>
      </c>
      <c r="B7" s="197">
        <v>1</v>
      </c>
      <c r="C7" s="94">
        <v>15</v>
      </c>
      <c r="D7" s="192">
        <v>15</v>
      </c>
      <c r="E7" s="99">
        <v>18</v>
      </c>
      <c r="F7" s="100">
        <v>0</v>
      </c>
      <c r="G7" s="237" t="s">
        <v>133</v>
      </c>
      <c r="H7" s="238">
        <v>1</v>
      </c>
      <c r="I7" s="102"/>
      <c r="J7" s="103"/>
      <c r="K7" s="104"/>
      <c r="L7" s="148"/>
      <c r="M7" s="170"/>
      <c r="N7" s="147" t="s">
        <v>99</v>
      </c>
      <c r="O7" s="107"/>
      <c r="P7" s="108"/>
      <c r="Q7" s="168" t="s">
        <v>99</v>
      </c>
      <c r="R7" s="117"/>
      <c r="S7" s="110"/>
      <c r="T7" s="111"/>
      <c r="U7" s="112"/>
      <c r="V7" s="95"/>
      <c r="W7" s="96">
        <f t="shared" si="0"/>
        <v>0</v>
      </c>
      <c r="X7" s="113"/>
      <c r="Y7" s="114"/>
      <c r="Z7" s="115"/>
      <c r="AA7" s="97">
        <v>44</v>
      </c>
      <c r="AB7" s="56">
        <f t="shared" ref="AB7" si="8">SUM(Z7:AA7)-(W7+X7)</f>
        <v>44</v>
      </c>
      <c r="AC7" s="146">
        <f t="shared" ref="AC7" si="9">SMALL(AA7:AB7,1)+Y7</f>
        <v>44</v>
      </c>
      <c r="AE7" s="184"/>
    </row>
    <row r="8" spans="1:31" x14ac:dyDescent="0.3">
      <c r="A8" s="196" t="s">
        <v>134</v>
      </c>
      <c r="B8" s="197">
        <v>1</v>
      </c>
      <c r="C8" s="94">
        <v>12</v>
      </c>
      <c r="D8" s="116">
        <v>19</v>
      </c>
      <c r="E8" s="99">
        <v>21</v>
      </c>
      <c r="F8" s="100">
        <v>0</v>
      </c>
      <c r="G8" s="237" t="s">
        <v>133</v>
      </c>
      <c r="H8" s="238">
        <v>1</v>
      </c>
      <c r="I8" s="102"/>
      <c r="J8" s="103"/>
      <c r="K8" s="104"/>
      <c r="L8" s="148"/>
      <c r="M8" s="170"/>
      <c r="N8" s="106"/>
      <c r="O8" s="107"/>
      <c r="P8" s="108"/>
      <c r="Q8" s="168" t="s">
        <v>99</v>
      </c>
      <c r="R8" s="117"/>
      <c r="S8" s="169" t="s">
        <v>99</v>
      </c>
      <c r="T8" s="111"/>
      <c r="U8" s="112"/>
      <c r="V8" s="95"/>
      <c r="W8" s="96">
        <f t="shared" ref="W8" si="10">SUM(I8:V8)</f>
        <v>0</v>
      </c>
      <c r="X8" s="113"/>
      <c r="Y8" s="114"/>
      <c r="Z8" s="115"/>
      <c r="AA8" s="97">
        <v>80</v>
      </c>
      <c r="AB8" s="56">
        <f t="shared" ref="AB8" si="11">SUM(Z8:AA8)-(W8+X8)</f>
        <v>80</v>
      </c>
      <c r="AC8" s="146">
        <f t="shared" ref="AC8" si="12">SMALL(AA8:AB8,1)+Y8</f>
        <v>80</v>
      </c>
      <c r="AE8" s="184"/>
    </row>
    <row r="9" spans="1:31" x14ac:dyDescent="0.3">
      <c r="A9" s="193" t="s">
        <v>144</v>
      </c>
      <c r="B9" s="194">
        <v>2</v>
      </c>
      <c r="C9" s="243">
        <f>9-2</f>
        <v>7</v>
      </c>
      <c r="D9" s="244">
        <f>11-2</f>
        <v>9</v>
      </c>
      <c r="E9" s="245">
        <f>11-2</f>
        <v>9</v>
      </c>
      <c r="F9" s="100">
        <v>0</v>
      </c>
      <c r="G9" s="145" t="s">
        <v>145</v>
      </c>
      <c r="H9" s="101">
        <v>5</v>
      </c>
      <c r="I9" s="102"/>
      <c r="J9" s="103"/>
      <c r="K9" s="104">
        <v>6</v>
      </c>
      <c r="L9" s="247" t="s">
        <v>99</v>
      </c>
      <c r="M9" s="170"/>
      <c r="N9" s="147"/>
      <c r="O9" s="107"/>
      <c r="P9" s="249" t="s">
        <v>99</v>
      </c>
      <c r="Q9" s="109"/>
      <c r="R9" s="117"/>
      <c r="S9" s="110"/>
      <c r="T9" s="111"/>
      <c r="U9" s="112">
        <v>10</v>
      </c>
      <c r="V9" s="95"/>
      <c r="W9" s="96">
        <f t="shared" ref="W9" si="13">SUM(I9:V9)</f>
        <v>16</v>
      </c>
      <c r="X9" s="113"/>
      <c r="Y9" s="114"/>
      <c r="Z9" s="115"/>
      <c r="AA9" s="97">
        <v>16</v>
      </c>
      <c r="AB9" s="56">
        <f t="shared" ref="AB9" si="14">SUM(Z9:AA9)-(W9+X9)</f>
        <v>0</v>
      </c>
      <c r="AC9" s="146">
        <f t="shared" ref="AC9" si="15">SMALL(AA9:AB9,1)+Y9</f>
        <v>0</v>
      </c>
      <c r="AE9" s="184"/>
    </row>
    <row r="10" spans="1:31" x14ac:dyDescent="0.3">
      <c r="A10" s="193" t="s">
        <v>150</v>
      </c>
      <c r="B10" s="194">
        <v>2</v>
      </c>
      <c r="C10" s="243">
        <f>13-2</f>
        <v>11</v>
      </c>
      <c r="D10" s="244">
        <f>14-2</f>
        <v>12</v>
      </c>
      <c r="E10" s="245">
        <f>17-2</f>
        <v>15</v>
      </c>
      <c r="F10" s="100">
        <v>0</v>
      </c>
      <c r="G10" s="145" t="s">
        <v>151</v>
      </c>
      <c r="H10" s="101">
        <v>5</v>
      </c>
      <c r="I10" s="102"/>
      <c r="J10" s="103">
        <v>14</v>
      </c>
      <c r="K10" s="104">
        <v>2</v>
      </c>
      <c r="L10" s="247" t="s">
        <v>99</v>
      </c>
      <c r="M10" s="170"/>
      <c r="N10" s="147"/>
      <c r="O10" s="107"/>
      <c r="P10" s="249" t="s">
        <v>99</v>
      </c>
      <c r="Q10" s="109"/>
      <c r="R10" s="117"/>
      <c r="S10" s="110"/>
      <c r="T10" s="111"/>
      <c r="U10" s="112">
        <v>6</v>
      </c>
      <c r="V10" s="95"/>
      <c r="W10" s="96">
        <f t="shared" ref="W10" si="16">SUM(I10:V10)</f>
        <v>22</v>
      </c>
      <c r="X10" s="113"/>
      <c r="Y10" s="114"/>
      <c r="Z10" s="115"/>
      <c r="AA10" s="97">
        <v>10</v>
      </c>
      <c r="AB10" s="56">
        <f t="shared" ref="AB10" si="17">SUM(Z10:AA10)-(W10+X10)</f>
        <v>-12</v>
      </c>
      <c r="AC10" s="146">
        <f t="shared" ref="AC10" si="18">SMALL(AA10:AB10,1)+Y10</f>
        <v>-12</v>
      </c>
      <c r="AE10" s="184"/>
    </row>
    <row r="11" spans="1:31" x14ac:dyDescent="0.3">
      <c r="A11" s="250" t="s">
        <v>161</v>
      </c>
      <c r="B11" s="194">
        <v>2</v>
      </c>
      <c r="C11" s="94">
        <v>17</v>
      </c>
      <c r="D11" s="116">
        <v>14</v>
      </c>
      <c r="E11" s="99">
        <v>17</v>
      </c>
      <c r="F11" s="100">
        <v>0</v>
      </c>
      <c r="G11" s="145" t="s">
        <v>168</v>
      </c>
      <c r="H11" s="101" t="s">
        <v>162</v>
      </c>
      <c r="I11" s="102">
        <v>40</v>
      </c>
      <c r="J11" s="103"/>
      <c r="K11" s="104"/>
      <c r="L11" s="148"/>
      <c r="M11" s="170"/>
      <c r="N11" s="106"/>
      <c r="O11" s="107"/>
      <c r="P11" s="108"/>
      <c r="Q11" s="109"/>
      <c r="R11" s="117"/>
      <c r="S11" s="110"/>
      <c r="T11" s="111"/>
      <c r="U11" s="112">
        <v>24</v>
      </c>
      <c r="V11" s="95"/>
      <c r="W11" s="96">
        <f t="shared" ref="W11" si="19">SUM(I11:V11)</f>
        <v>64</v>
      </c>
      <c r="X11" s="113"/>
      <c r="Y11" s="114"/>
      <c r="Z11" s="115"/>
      <c r="AA11" s="97">
        <v>70</v>
      </c>
      <c r="AB11" s="56">
        <f t="shared" ref="AB11" si="20">SUM(Z11:AA11)-(W11+X11)</f>
        <v>6</v>
      </c>
      <c r="AC11" s="146">
        <f t="shared" ref="AC11" si="21">SMALL(AA11:AB11,1)+Y11</f>
        <v>6</v>
      </c>
      <c r="AE11" s="184"/>
    </row>
    <row r="13" spans="1:31" x14ac:dyDescent="0.3">
      <c r="B13" s="69" t="s">
        <v>154</v>
      </c>
    </row>
    <row r="14" spans="1:31" x14ac:dyDescent="0.3">
      <c r="A14" s="193" t="s">
        <v>144</v>
      </c>
      <c r="B14" s="248" t="s">
        <v>152</v>
      </c>
      <c r="C14" s="54" t="s">
        <v>153</v>
      </c>
    </row>
    <row r="15" spans="1:31" x14ac:dyDescent="0.3">
      <c r="A15" s="193" t="s">
        <v>150</v>
      </c>
      <c r="B15" s="248" t="s">
        <v>152</v>
      </c>
      <c r="C15" s="54" t="s">
        <v>153</v>
      </c>
    </row>
    <row r="16" spans="1:31" x14ac:dyDescent="0.3">
      <c r="A16" s="250" t="s">
        <v>161</v>
      </c>
      <c r="B16" s="248" t="s">
        <v>167</v>
      </c>
      <c r="C16" s="54" t="s">
        <v>153</v>
      </c>
    </row>
  </sheetData>
  <sortState xmlns:xlrd2="http://schemas.microsoft.com/office/spreadsheetml/2017/richdata2" ref="A2:AC4">
    <sortCondition ref="A2:A4"/>
  </sortState>
  <conditionalFormatting sqref="AC2 AC4 AC9">
    <cfRule type="cellIs" dxfId="15" priority="235" stopIfTrue="1" operator="lessThan">
      <formula>0.5</formula>
    </cfRule>
    <cfRule type="cellIs" dxfId="14" priority="236" operator="lessThan">
      <formula>0.5*AA2</formula>
    </cfRule>
  </conditionalFormatting>
  <conditionalFormatting sqref="AC3">
    <cfRule type="cellIs" dxfId="13" priority="133" stopIfTrue="1" operator="lessThan">
      <formula>0.5</formula>
    </cfRule>
    <cfRule type="cellIs" dxfId="12" priority="134" operator="lessThan">
      <formula>0.5*AA3</formula>
    </cfRule>
  </conditionalFormatting>
  <conditionalFormatting sqref="AC5">
    <cfRule type="cellIs" dxfId="11" priority="83" stopIfTrue="1" operator="lessThan">
      <formula>0.5</formula>
    </cfRule>
    <cfRule type="cellIs" dxfId="10" priority="84" operator="lessThan">
      <formula>0.5*AA5</formula>
    </cfRule>
  </conditionalFormatting>
  <conditionalFormatting sqref="AC7">
    <cfRule type="cellIs" dxfId="9" priority="63" stopIfTrue="1" operator="lessThan">
      <formula>0.5</formula>
    </cfRule>
    <cfRule type="cellIs" dxfId="8" priority="64" operator="lessThan">
      <formula>0.5*AA7</formula>
    </cfRule>
  </conditionalFormatting>
  <conditionalFormatting sqref="AC6">
    <cfRule type="cellIs" dxfId="7" priority="9" stopIfTrue="1" operator="lessThan">
      <formula>0.5</formula>
    </cfRule>
    <cfRule type="cellIs" dxfId="6" priority="10" operator="lessThan">
      <formula>0.5*AA6</formula>
    </cfRule>
  </conditionalFormatting>
  <conditionalFormatting sqref="AC8">
    <cfRule type="cellIs" dxfId="5" priority="7" stopIfTrue="1" operator="lessThan">
      <formula>0.5</formula>
    </cfRule>
    <cfRule type="cellIs" dxfId="4" priority="8" operator="lessThan">
      <formula>0.5*AA8</formula>
    </cfRule>
  </conditionalFormatting>
  <conditionalFormatting sqref="AC10">
    <cfRule type="cellIs" dxfId="3" priority="5" stopIfTrue="1" operator="lessThan">
      <formula>0.5</formula>
    </cfRule>
    <cfRule type="cellIs" dxfId="2" priority="6" operator="lessThan">
      <formula>0.5*AA10</formula>
    </cfRule>
  </conditionalFormatting>
  <conditionalFormatting sqref="AC11">
    <cfRule type="cellIs" dxfId="1" priority="1" stopIfTrue="1" operator="lessThan">
      <formula>0.5</formula>
    </cfRule>
    <cfRule type="cellIs" dxfId="0" priority="2" operator="lessThan">
      <formula>0.5*AA11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8" width="3.8984375" style="5" bestFit="1" customWidth="1"/>
    <col min="9" max="14" width="8.69921875" style="5" customWidth="1"/>
    <col min="15" max="16384" width="9" style="5"/>
  </cols>
  <sheetData>
    <row r="1" spans="1:16" s="1" customFormat="1" ht="16.8" thickTop="1" thickBot="1" x14ac:dyDescent="0.35">
      <c r="A1" s="5"/>
      <c r="B1" s="2"/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4" t="s">
        <v>12</v>
      </c>
    </row>
    <row r="2" spans="1:16" x14ac:dyDescent="0.3">
      <c r="B2" s="6" t="s">
        <v>13</v>
      </c>
      <c r="C2" s="7">
        <f ca="1">RANDBETWEEN(1,3)</f>
        <v>3</v>
      </c>
      <c r="D2" s="7">
        <f ca="1">RANDBETWEEN(1,3)+RANDBETWEEN(1,3)</f>
        <v>4</v>
      </c>
      <c r="E2" s="7">
        <f ca="1">RANDBETWEEN(1,3)+RANDBETWEEN(1,3)+RANDBETWEEN(1,3)</f>
        <v>5</v>
      </c>
      <c r="F2" s="7">
        <f ca="1">RANDBETWEEN(1,3)+RANDBETWEEN(1,3)+RANDBETWEEN(1,3)+RANDBETWEEN(1,3)</f>
        <v>10</v>
      </c>
      <c r="G2" s="7">
        <f ca="1">RANDBETWEEN(1,3)+RANDBETWEEN(1,3)+RANDBETWEEN(1,3)+RANDBETWEEN(1,3)+RANDBETWEEN(1,3)</f>
        <v>12</v>
      </c>
      <c r="H2" s="8">
        <f ca="1">RANDBETWEEN(1,3)+RANDBETWEEN(1,3)+RANDBETWEEN(1,3)+RANDBETWEEN(1,3)+RANDBETWEEN(1,3)+RANDBETWEEN(1,3)</f>
        <v>11</v>
      </c>
      <c r="L2" s="1"/>
      <c r="M2" s="1"/>
      <c r="N2" s="1"/>
      <c r="O2" s="1"/>
      <c r="P2" s="1"/>
    </row>
    <row r="3" spans="1:16" x14ac:dyDescent="0.3">
      <c r="B3" s="9" t="s">
        <v>14</v>
      </c>
      <c r="C3" s="10">
        <f ca="1">RANDBETWEEN(1,4)</f>
        <v>3</v>
      </c>
      <c r="D3" s="10">
        <f ca="1">RANDBETWEEN(1,4)+RANDBETWEEN(1,4)</f>
        <v>7</v>
      </c>
      <c r="E3" s="10">
        <f ca="1">RANDBETWEEN(1,4)+RANDBETWEEN(1,4)+RANDBETWEEN(1,4)</f>
        <v>8</v>
      </c>
      <c r="F3" s="10">
        <f ca="1">RANDBETWEEN(1,4)+RANDBETWEEN(1,4)+RANDBETWEEN(1,4)+RANDBETWEEN(1,4)</f>
        <v>9</v>
      </c>
      <c r="G3" s="10">
        <f ca="1">RANDBETWEEN(1,4)+RANDBETWEEN(1,4)+RANDBETWEEN(1,4)+RANDBETWEEN(1,4)+RANDBETWEEN(1,4)</f>
        <v>17</v>
      </c>
      <c r="H3" s="11">
        <f ca="1">RANDBETWEEN(1,4)+RANDBETWEEN(1,4)+RANDBETWEEN(1,4)+RANDBETWEEN(1,4)+RANDBETWEEN(1,4)+RANDBETWEEN(1,4)</f>
        <v>12</v>
      </c>
      <c r="L3" s="1"/>
      <c r="M3" s="1"/>
      <c r="N3" s="1"/>
      <c r="O3" s="1"/>
      <c r="P3" s="1"/>
    </row>
    <row r="4" spans="1:16" x14ac:dyDescent="0.3">
      <c r="B4" s="9" t="s">
        <v>15</v>
      </c>
      <c r="C4" s="10">
        <f ca="1">RANDBETWEEN(1,6)</f>
        <v>2</v>
      </c>
      <c r="D4" s="10">
        <f ca="1">RANDBETWEEN(1,6)+RANDBETWEEN(1,6)</f>
        <v>4</v>
      </c>
      <c r="E4" s="10">
        <f ca="1">RANDBETWEEN(1,6)+RANDBETWEEN(1,6)+RANDBETWEEN(1,6)</f>
        <v>10</v>
      </c>
      <c r="F4" s="10">
        <f ca="1">RANDBETWEEN(1,6)+RANDBETWEEN(1,6)+RANDBETWEEN(1,6)+RANDBETWEEN(1,6)</f>
        <v>13</v>
      </c>
      <c r="G4" s="10">
        <f ca="1">RANDBETWEEN(1,6)+RANDBETWEEN(1,6)+RANDBETWEEN(1,6)+RANDBETWEEN(1,6)+RANDBETWEEN(1,6)</f>
        <v>24</v>
      </c>
      <c r="H4" s="11">
        <f ca="1">RANDBETWEEN(1,6)+RANDBETWEEN(1,6)+RANDBETWEEN(1,6)+RANDBETWEEN(1,6)+RANDBETWEEN(1,6)+RANDBETWEEN(1,6)</f>
        <v>16</v>
      </c>
      <c r="L4" s="1"/>
      <c r="M4" s="1"/>
      <c r="N4" s="1"/>
      <c r="O4" s="1"/>
      <c r="P4" s="1"/>
    </row>
    <row r="5" spans="1:16" x14ac:dyDescent="0.3">
      <c r="B5" s="9" t="s">
        <v>16</v>
      </c>
      <c r="C5" s="10">
        <f ca="1">RANDBETWEEN(1,8)</f>
        <v>6</v>
      </c>
      <c r="D5" s="10">
        <f ca="1">RANDBETWEEN(1,8)+RANDBETWEEN(1,8)</f>
        <v>9</v>
      </c>
      <c r="E5" s="10">
        <f ca="1">RANDBETWEEN(1,8)+RANDBETWEEN(1,8)+RANDBETWEEN(1,8)</f>
        <v>19</v>
      </c>
      <c r="F5" s="10">
        <f ca="1">RANDBETWEEN(1,8)+RANDBETWEEN(1,8)+RANDBETWEEN(1,8)+RANDBETWEEN(1,8)</f>
        <v>20</v>
      </c>
      <c r="G5" s="10">
        <f ca="1">RANDBETWEEN(1,8)+RANDBETWEEN(1,8)+RANDBETWEEN(1,8)+RANDBETWEEN(1,8)+RANDBETWEEN(1,8)</f>
        <v>32</v>
      </c>
      <c r="H5" s="11">
        <f ca="1">RANDBETWEEN(1,8)+RANDBETWEEN(1,8)+RANDBETWEEN(1,8)+RANDBETWEEN(1,8)+RANDBETWEEN(1,8)+RANDBETWEEN(1,8)</f>
        <v>31</v>
      </c>
      <c r="L5" s="1"/>
      <c r="M5" s="1"/>
      <c r="N5" s="1"/>
      <c r="O5" s="1"/>
      <c r="P5" s="1"/>
    </row>
    <row r="6" spans="1:16" x14ac:dyDescent="0.3">
      <c r="B6" s="9" t="s">
        <v>17</v>
      </c>
      <c r="C6" s="10">
        <f ca="1">RANDBETWEEN(1,10)</f>
        <v>3</v>
      </c>
      <c r="D6" s="10">
        <f ca="1">RANDBETWEEN(1,10)+RANDBETWEEN(1,10)</f>
        <v>11</v>
      </c>
      <c r="E6" s="10">
        <f ca="1">RANDBETWEEN(1,10)+RANDBETWEEN(1,10)+RANDBETWEEN(1,10)</f>
        <v>25</v>
      </c>
      <c r="F6" s="10">
        <f ca="1">RANDBETWEEN(1,10)+RANDBETWEEN(1,10)+RANDBETWEEN(1,10)+RANDBETWEEN(1,10)</f>
        <v>25</v>
      </c>
      <c r="G6" s="10">
        <f ca="1">RANDBETWEEN(1,10)+RANDBETWEEN(1,10)+RANDBETWEEN(1,10)+RANDBETWEEN(1,10)+RANDBETWEEN(1,10)</f>
        <v>27</v>
      </c>
      <c r="H6" s="11">
        <f ca="1">RANDBETWEEN(1,10)+RANDBETWEEN(1,10)+RANDBETWEEN(1,10)+RANDBETWEEN(1,10)+RANDBETWEEN(1,10)+RANDBETWEEN(1,10)</f>
        <v>45</v>
      </c>
      <c r="L6" s="1"/>
      <c r="M6" s="1"/>
      <c r="N6" s="1"/>
      <c r="O6" s="1"/>
      <c r="P6" s="1"/>
    </row>
    <row r="7" spans="1:16" x14ac:dyDescent="0.3">
      <c r="B7" s="9" t="s">
        <v>18</v>
      </c>
      <c r="C7" s="10">
        <f ca="1">RANDBETWEEN(1,12)</f>
        <v>9</v>
      </c>
      <c r="D7" s="10">
        <f ca="1">RANDBETWEEN(1,12)+RANDBETWEEN(1,12)</f>
        <v>6</v>
      </c>
      <c r="E7" s="10">
        <f ca="1">RANDBETWEEN(1,12)+RANDBETWEEN(1,12)+RANDBETWEEN(1,12)</f>
        <v>25</v>
      </c>
      <c r="F7" s="10">
        <f ca="1">RANDBETWEEN(1,12)+RANDBETWEEN(1,12)+RANDBETWEEN(1,12)+RANDBETWEEN(1,12)</f>
        <v>32</v>
      </c>
      <c r="G7" s="10">
        <f ca="1">RANDBETWEEN(1,12)+RANDBETWEEN(1,12)+RANDBETWEEN(1,12)+RANDBETWEEN(1,12)+RANDBETWEEN(1,12)</f>
        <v>22</v>
      </c>
      <c r="H7" s="11">
        <f ca="1">RANDBETWEEN(1,12)+RANDBETWEEN(1,12)+RANDBETWEEN(1,12)+RANDBETWEEN(1,12)+RANDBETWEEN(1,12)+RANDBETWEEN(1,12)</f>
        <v>26</v>
      </c>
      <c r="L7" s="1"/>
      <c r="M7" s="1"/>
      <c r="N7" s="1"/>
      <c r="O7" s="1"/>
      <c r="P7" s="1"/>
    </row>
    <row r="8" spans="1:16" x14ac:dyDescent="0.3">
      <c r="B8" s="9" t="s">
        <v>19</v>
      </c>
      <c r="C8" s="10">
        <f ca="1">RANDBETWEEN(1,20)</f>
        <v>20</v>
      </c>
      <c r="D8" s="10">
        <f ca="1">RANDBETWEEN(1,20)+RANDBETWEEN(1,20)</f>
        <v>17</v>
      </c>
      <c r="E8" s="10">
        <f ca="1">RANDBETWEEN(1,20)+RANDBETWEEN(1,20)+RANDBETWEEN(1,20)</f>
        <v>41</v>
      </c>
      <c r="F8" s="10">
        <f ca="1">RANDBETWEEN(1,20)+RANDBETWEEN(1,20)+RANDBETWEEN(1,20)+RANDBETWEEN(1,20)</f>
        <v>38</v>
      </c>
      <c r="G8" s="10">
        <f ca="1">RANDBETWEEN(1,20)+RANDBETWEEN(1,20)+RANDBETWEEN(1,20)+RANDBETWEEN(1,20)+RANDBETWEEN(1,20)</f>
        <v>78</v>
      </c>
      <c r="H8" s="11">
        <f ca="1">RANDBETWEEN(1,20)+RANDBETWEEN(1,20)+RANDBETWEEN(1,20)+RANDBETWEEN(1,20)+RANDBETWEEN(1,20)+RANDBETWEEN(1,20)</f>
        <v>64</v>
      </c>
      <c r="L8" s="1"/>
      <c r="M8" s="1"/>
      <c r="N8" s="1"/>
      <c r="O8" s="1"/>
      <c r="P8" s="1"/>
    </row>
    <row r="9" spans="1:16" ht="16.2" thickBot="1" x14ac:dyDescent="0.35">
      <c r="B9" s="12" t="s">
        <v>20</v>
      </c>
      <c r="C9" s="13">
        <f ca="1">RANDBETWEEN(1,100)</f>
        <v>7</v>
      </c>
      <c r="D9" s="13">
        <f ca="1">RANDBETWEEN(1,100)+RANDBETWEEN(1,100)</f>
        <v>58</v>
      </c>
      <c r="E9" s="13">
        <f ca="1">RANDBETWEEN(1,100)+RANDBETWEEN(1,100)+RANDBETWEEN(1,100)</f>
        <v>81</v>
      </c>
      <c r="F9" s="13">
        <f ca="1">RANDBETWEEN(1,100)+RANDBETWEEN(1,100)+RANDBETWEEN(1,100)+RANDBETWEEN(1,100)</f>
        <v>184</v>
      </c>
      <c r="G9" s="13">
        <f ca="1">RANDBETWEEN(1,100)+RANDBETWEEN(1,100)+RANDBETWEEN(1,100)+RANDBETWEEN(1,100)+RANDBETWEEN(1,100)</f>
        <v>157</v>
      </c>
      <c r="H9" s="14">
        <f ca="1">RANDBETWEEN(1,100)+RANDBETWEEN(1,100)+RANDBETWEEN(1,100)+RANDBETWEEN(1,100)+RANDBETWEEN(1,100)+RANDBETWEEN(1,100)</f>
        <v>251</v>
      </c>
      <c r="L9" s="1"/>
      <c r="M9" s="1"/>
      <c r="N9" s="1"/>
      <c r="O9" s="1"/>
      <c r="P9" s="1"/>
    </row>
    <row r="10" spans="1:16" ht="16.2" thickTop="1" x14ac:dyDescent="0.3">
      <c r="A10" s="1"/>
      <c r="C10" s="1"/>
      <c r="D10" s="1"/>
      <c r="E10" s="1"/>
      <c r="F10" s="1"/>
    </row>
    <row r="11" spans="1:16" x14ac:dyDescent="0.3">
      <c r="A11" s="1"/>
      <c r="C11" s="1"/>
      <c r="D11" s="1"/>
      <c r="E11" s="1"/>
      <c r="F11" s="1"/>
    </row>
    <row r="12" spans="1:16" x14ac:dyDescent="0.3">
      <c r="A12" s="1"/>
      <c r="C12" s="1"/>
      <c r="D12" s="1"/>
      <c r="E12" s="1"/>
      <c r="F12" s="1"/>
    </row>
    <row r="13" spans="1:16" x14ac:dyDescent="0.3">
      <c r="A13" s="1"/>
      <c r="C13" s="1"/>
      <c r="D13" s="1"/>
      <c r="E13" s="1"/>
      <c r="F13" s="1"/>
    </row>
    <row r="14" spans="1:16" x14ac:dyDescent="0.3">
      <c r="A14" s="1"/>
      <c r="C14" s="1"/>
      <c r="D14" s="1"/>
      <c r="E14" s="1"/>
      <c r="F14" s="1"/>
    </row>
    <row r="15" spans="1:16" x14ac:dyDescent="0.3">
      <c r="A15" s="1"/>
      <c r="C15" s="1"/>
      <c r="D15" s="1"/>
      <c r="E15" s="1"/>
      <c r="F15" s="1"/>
    </row>
    <row r="16" spans="1:16" x14ac:dyDescent="0.3">
      <c r="A16" s="1"/>
      <c r="C16" s="1"/>
      <c r="D16" s="1"/>
      <c r="E16" s="1"/>
      <c r="F16" s="1"/>
    </row>
    <row r="17" spans="1:22" x14ac:dyDescent="0.3">
      <c r="A17" s="1"/>
      <c r="C17" s="1"/>
      <c r="D17" s="1"/>
      <c r="E17" s="1"/>
      <c r="F17" s="1"/>
    </row>
    <row r="18" spans="1:22" x14ac:dyDescent="0.3">
      <c r="A18" s="1"/>
      <c r="C18" s="1"/>
      <c r="D18" s="1"/>
      <c r="E18" s="1"/>
      <c r="F18" s="1"/>
    </row>
    <row r="19" spans="1:22" x14ac:dyDescent="0.3">
      <c r="A19" s="1"/>
      <c r="C19" s="1"/>
      <c r="D19" s="1"/>
      <c r="E19" s="1"/>
      <c r="F19" s="1"/>
    </row>
    <row r="20" spans="1:22" x14ac:dyDescent="0.3">
      <c r="A20" s="1"/>
      <c r="C20" s="1"/>
      <c r="D20" s="1"/>
      <c r="E20" s="1"/>
      <c r="F20" s="1"/>
    </row>
    <row r="21" spans="1:22" x14ac:dyDescent="0.3">
      <c r="A21" s="1"/>
      <c r="C21" s="1"/>
      <c r="D21" s="1"/>
      <c r="E21" s="1"/>
      <c r="F21" s="1"/>
    </row>
    <row r="22" spans="1:22" x14ac:dyDescent="0.3">
      <c r="A22" s="1"/>
      <c r="C22" s="1"/>
      <c r="D22" s="1"/>
      <c r="E22" s="1"/>
      <c r="F22" s="1"/>
    </row>
    <row r="23" spans="1:22" x14ac:dyDescent="0.3">
      <c r="A23" s="1"/>
      <c r="C23" s="1"/>
      <c r="D23" s="1"/>
      <c r="E23" s="1"/>
      <c r="F23" s="1"/>
    </row>
    <row r="24" spans="1:22" x14ac:dyDescent="0.3">
      <c r="A24" s="1"/>
      <c r="C24" s="1"/>
      <c r="D24" s="1"/>
      <c r="E24" s="1"/>
      <c r="F24" s="1"/>
    </row>
    <row r="25" spans="1:22" x14ac:dyDescent="0.3">
      <c r="A25" s="1"/>
      <c r="C25" s="1"/>
      <c r="D25" s="1"/>
      <c r="E25" s="1"/>
      <c r="F25" s="1"/>
    </row>
    <row r="26" spans="1:22" x14ac:dyDescent="0.3">
      <c r="A26" s="1"/>
      <c r="C26" s="1"/>
      <c r="D26" s="1"/>
      <c r="E26" s="1"/>
      <c r="F26" s="1"/>
    </row>
    <row r="27" spans="1:22" x14ac:dyDescent="0.3">
      <c r="A27" s="1"/>
      <c r="C27" s="1"/>
      <c r="D27" s="1"/>
      <c r="E27" s="1"/>
      <c r="F27" s="1"/>
      <c r="T27" s="54"/>
      <c r="U27" s="54"/>
      <c r="V27" s="54"/>
    </row>
    <row r="28" spans="1:22" x14ac:dyDescent="0.3">
      <c r="A28" s="1"/>
      <c r="C28" s="1"/>
      <c r="D28" s="1"/>
      <c r="E28" s="1"/>
      <c r="F28" s="1"/>
      <c r="T28" s="54"/>
      <c r="U28" s="54"/>
      <c r="V28" s="54"/>
    </row>
    <row r="29" spans="1:22" x14ac:dyDescent="0.3">
      <c r="A29" s="1"/>
      <c r="C29" s="1"/>
      <c r="D29" s="1"/>
      <c r="E29" s="1"/>
      <c r="F29" s="1"/>
      <c r="Q29" s="54"/>
      <c r="R29" s="54"/>
      <c r="S29" s="54"/>
      <c r="T29" s="54"/>
      <c r="U29" s="54"/>
      <c r="V29" s="54"/>
    </row>
    <row r="30" spans="1:22" x14ac:dyDescent="0.3">
      <c r="A30" s="1"/>
      <c r="C30" s="1"/>
      <c r="D30" s="1"/>
      <c r="E30" s="1"/>
      <c r="F30" s="1"/>
    </row>
    <row r="31" spans="1:22" x14ac:dyDescent="0.3">
      <c r="C31" s="1"/>
      <c r="D31" s="1"/>
      <c r="E31" s="1"/>
      <c r="F31" s="1"/>
      <c r="G31" s="1"/>
    </row>
    <row r="32" spans="1:22" x14ac:dyDescent="0.3">
      <c r="C32" s="1"/>
      <c r="D32" s="1"/>
      <c r="E32" s="1"/>
      <c r="F32" s="1"/>
      <c r="G32" s="1"/>
    </row>
    <row r="33" spans="3:7" x14ac:dyDescent="0.3">
      <c r="C33" s="1"/>
      <c r="D33" s="1"/>
      <c r="E33" s="1"/>
      <c r="F33" s="1"/>
      <c r="G33" s="1"/>
    </row>
    <row r="34" spans="3:7" x14ac:dyDescent="0.3">
      <c r="C34" s="1"/>
      <c r="D34" s="1"/>
      <c r="E34" s="1"/>
      <c r="F34" s="1"/>
      <c r="G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Scoreboard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2021-11-14T19:38:45Z</dcterms:modified>
</cp:coreProperties>
</file>