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75DE5C60-118D-4D6D-81EB-9E158C46A3A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5" l="1"/>
  <c r="M28" i="10" l="1"/>
  <c r="J28" i="10"/>
  <c r="K28" i="10" s="1"/>
  <c r="M27" i="10"/>
  <c r="J27" i="10"/>
  <c r="K27" i="10" s="1"/>
  <c r="J26" i="10"/>
  <c r="K26" i="10" s="1"/>
  <c r="M26" i="10" s="1"/>
  <c r="W9" i="5"/>
  <c r="AB9" i="5" s="1"/>
  <c r="AC9" i="5" s="1"/>
  <c r="J2" i="9"/>
  <c r="K2" i="9"/>
  <c r="N2" i="9" s="1"/>
  <c r="J3" i="9"/>
  <c r="K3" i="9"/>
  <c r="N3" i="9" s="1"/>
  <c r="J4" i="9"/>
  <c r="K4" i="9"/>
  <c r="N4" i="9" s="1"/>
  <c r="J5" i="9"/>
  <c r="K5" i="9"/>
  <c r="N5" i="9" s="1"/>
  <c r="J6" i="9"/>
  <c r="K6" i="9"/>
  <c r="N6" i="9" s="1"/>
  <c r="J7" i="9"/>
  <c r="K7" i="9"/>
  <c r="N7" i="9" s="1"/>
  <c r="L5" i="9" l="1"/>
  <c r="L3" i="9"/>
  <c r="L7" i="9"/>
  <c r="L6" i="9"/>
  <c r="L2" i="9"/>
  <c r="L4" i="9"/>
  <c r="K16" i="9"/>
  <c r="K15" i="9"/>
  <c r="K14" i="9"/>
  <c r="K13" i="9"/>
  <c r="K12" i="9"/>
  <c r="K11" i="9"/>
  <c r="W17" i="5"/>
  <c r="AB17" i="5" s="1"/>
  <c r="AC17" i="5" s="1"/>
  <c r="E17" i="5"/>
  <c r="D17" i="5"/>
  <c r="C17" i="5"/>
  <c r="W16" i="5"/>
  <c r="AB16" i="5" s="1"/>
  <c r="AC16" i="5" s="1"/>
  <c r="E16" i="5"/>
  <c r="D16" i="5"/>
  <c r="C16" i="5"/>
  <c r="W15" i="5"/>
  <c r="AB15" i="5" s="1"/>
  <c r="AC15" i="5" s="1"/>
  <c r="E15" i="5"/>
  <c r="D15" i="5"/>
  <c r="C15" i="5"/>
  <c r="W14" i="5"/>
  <c r="AB14" i="5" s="1"/>
  <c r="AC14" i="5" s="1"/>
  <c r="E14" i="5"/>
  <c r="D14" i="5"/>
  <c r="C14" i="5"/>
  <c r="W13" i="5"/>
  <c r="AB13" i="5" s="1"/>
  <c r="AC13" i="5" s="1"/>
  <c r="E13" i="5"/>
  <c r="D13" i="5"/>
  <c r="C13" i="5"/>
  <c r="W12" i="5"/>
  <c r="AB12" i="5" s="1"/>
  <c r="AC12" i="5" s="1"/>
  <c r="E12" i="5"/>
  <c r="D12" i="5"/>
  <c r="C12" i="5"/>
  <c r="W11" i="5"/>
  <c r="AB11" i="5" s="1"/>
  <c r="AC11" i="5" s="1"/>
  <c r="E11" i="5"/>
  <c r="D11" i="5"/>
  <c r="C11" i="5"/>
  <c r="D15" i="7" l="1"/>
  <c r="E15" i="7" s="1"/>
  <c r="D14" i="7"/>
  <c r="E14" i="7" s="1"/>
  <c r="D13" i="7"/>
  <c r="E13" i="7" s="1"/>
  <c r="E6" i="1"/>
  <c r="J8" i="9" l="1"/>
  <c r="K8" i="9"/>
  <c r="N8" i="9" s="1"/>
  <c r="E9" i="9"/>
  <c r="E10" i="9" s="1"/>
  <c r="J10" i="9" s="1"/>
  <c r="K9" i="9"/>
  <c r="N9" i="9" s="1"/>
  <c r="K10" i="9"/>
  <c r="N10" i="9" s="1"/>
  <c r="E11" i="9"/>
  <c r="J11" i="9" s="1"/>
  <c r="L11" i="9" s="1"/>
  <c r="N11" i="9"/>
  <c r="E18" i="5"/>
  <c r="D18" i="5"/>
  <c r="C18" i="5"/>
  <c r="W18" i="5"/>
  <c r="AB18" i="5" s="1"/>
  <c r="AC18" i="5" s="1"/>
  <c r="D8" i="7"/>
  <c r="E8" i="7" s="1"/>
  <c r="D9" i="7"/>
  <c r="E9" i="7" s="1"/>
  <c r="D10" i="7"/>
  <c r="E10" i="7" s="1"/>
  <c r="D11" i="7"/>
  <c r="E11" i="7" s="1"/>
  <c r="D12" i="7"/>
  <c r="E12" i="7" s="1"/>
  <c r="L10" i="9" l="1"/>
  <c r="L8" i="9"/>
  <c r="J9" i="9"/>
  <c r="L9" i="9" s="1"/>
  <c r="I4" i="7"/>
  <c r="I3" i="7"/>
  <c r="I2" i="7"/>
  <c r="E12" i="9"/>
  <c r="J10" i="1"/>
  <c r="N6" i="1"/>
  <c r="W8" i="5"/>
  <c r="AB8" i="5" s="1"/>
  <c r="AC8" i="5" s="1"/>
  <c r="I11" i="1" l="1"/>
  <c r="I10" i="1"/>
  <c r="I12" i="1" s="1"/>
  <c r="M11" i="1" s="1"/>
  <c r="W6" i="5"/>
  <c r="AB6" i="5" s="1"/>
  <c r="AC6" i="5" s="1"/>
  <c r="E8" i="1"/>
  <c r="I13" i="1" l="1"/>
  <c r="M12" i="1" s="1"/>
  <c r="M13" i="1"/>
  <c r="E2" i="1" l="1"/>
  <c r="J11" i="7"/>
  <c r="K11" i="7" s="1"/>
  <c r="J39" i="10"/>
  <c r="K39" i="10" s="1"/>
  <c r="M39" i="10" s="1"/>
  <c r="J35" i="10"/>
  <c r="K35" i="10" s="1"/>
  <c r="M35" i="10" s="1"/>
  <c r="J36" i="10"/>
  <c r="K36" i="10" s="1"/>
  <c r="M36" i="10" s="1"/>
  <c r="J37" i="10"/>
  <c r="K37" i="10" s="1"/>
  <c r="M37" i="10" s="1"/>
  <c r="J38" i="10"/>
  <c r="K38" i="10" s="1"/>
  <c r="M38" i="10" s="1"/>
  <c r="E5" i="5" l="1"/>
  <c r="C5" i="5"/>
  <c r="J13" i="9" l="1"/>
  <c r="L13" i="9" s="1"/>
  <c r="J14" i="9"/>
  <c r="L14" i="9" s="1"/>
  <c r="J15" i="9"/>
  <c r="L15" i="9" s="1"/>
  <c r="N14" i="9" l="1"/>
  <c r="N13" i="9"/>
  <c r="N15" i="9"/>
  <c r="C2" i="4"/>
  <c r="D2" i="4"/>
  <c r="E2" i="4"/>
  <c r="F2" i="4"/>
  <c r="G2" i="4"/>
  <c r="H2" i="4"/>
  <c r="C3" i="4"/>
  <c r="D3" i="4"/>
  <c r="E3" i="4"/>
  <c r="F3" i="4"/>
  <c r="G3" i="4"/>
  <c r="H3" i="4"/>
  <c r="C4" i="4"/>
  <c r="D4" i="4"/>
  <c r="E4" i="4"/>
  <c r="F4" i="4"/>
  <c r="G4" i="4"/>
  <c r="H4" i="4"/>
  <c r="C5" i="4"/>
  <c r="D5" i="4"/>
  <c r="E5" i="4"/>
  <c r="F5" i="4"/>
  <c r="G5" i="4"/>
  <c r="H5" i="4"/>
  <c r="C6" i="4"/>
  <c r="D6" i="4"/>
  <c r="E6" i="4"/>
  <c r="F6" i="4"/>
  <c r="G6" i="4"/>
  <c r="H6" i="4"/>
  <c r="J10" i="7" l="1"/>
  <c r="K10" i="7" s="1"/>
  <c r="J9" i="7"/>
  <c r="K9" i="7" s="1"/>
  <c r="J8" i="7"/>
  <c r="K8" i="7" s="1"/>
  <c r="J16" i="9"/>
  <c r="L16" i="9" s="1"/>
  <c r="N16" i="9" l="1"/>
  <c r="J12" i="9"/>
  <c r="L12" i="9" s="1"/>
  <c r="N12" i="9" l="1"/>
  <c r="J7" i="7"/>
  <c r="J6" i="7"/>
  <c r="K6" i="7" s="1"/>
  <c r="J5" i="7"/>
  <c r="K5" i="7" s="1"/>
  <c r="J2" i="7"/>
  <c r="K2" i="7" s="1"/>
  <c r="J3" i="7"/>
  <c r="K3" i="7" s="1"/>
  <c r="K7" i="7" l="1"/>
  <c r="J4" i="7"/>
  <c r="K4" i="7" s="1"/>
  <c r="W10" i="5" l="1"/>
  <c r="M8" i="1" l="1"/>
  <c r="M6" i="1"/>
  <c r="M7" i="1"/>
  <c r="I20" i="1" l="1"/>
  <c r="I19" i="1"/>
  <c r="I21" i="1" s="1"/>
  <c r="I22" i="1" s="1"/>
  <c r="AB10" i="5" l="1"/>
  <c r="AC10" i="5" s="1"/>
  <c r="D7" i="7" l="1"/>
  <c r="E7" i="7" s="1"/>
  <c r="D6" i="7"/>
  <c r="E6" i="7" s="1"/>
  <c r="D5" i="7"/>
  <c r="E5" i="7" s="1"/>
  <c r="E5" i="1"/>
  <c r="D2" i="7" l="1"/>
  <c r="E2" i="7" l="1"/>
  <c r="D3" i="7"/>
  <c r="E3" i="7" s="1"/>
  <c r="D4" i="7"/>
  <c r="E4" i="7" s="1"/>
  <c r="M25" i="10" l="1"/>
  <c r="M24" i="10"/>
  <c r="M21" i="10"/>
  <c r="M20" i="10"/>
  <c r="M16" i="10"/>
  <c r="M15" i="10"/>
  <c r="M14" i="10"/>
  <c r="M13" i="10"/>
  <c r="M5" i="10"/>
  <c r="D11" i="1"/>
  <c r="W2" i="5" l="1"/>
  <c r="W3" i="5"/>
  <c r="W4" i="5"/>
  <c r="W5" i="5"/>
  <c r="W7" i="5"/>
  <c r="J33" i="10" l="1"/>
  <c r="K33" i="10" s="1"/>
  <c r="M33" i="10" s="1"/>
  <c r="J32" i="10" l="1"/>
  <c r="K32" i="10" s="1"/>
  <c r="M32" i="10" s="1"/>
  <c r="J16" i="10" l="1"/>
  <c r="K16" i="10" s="1"/>
  <c r="J15" i="10" l="1"/>
  <c r="K15" i="10" s="1"/>
  <c r="AB7" i="5" l="1"/>
  <c r="AC7" i="5" s="1"/>
  <c r="J22" i="10" l="1"/>
  <c r="K22" i="10" s="1"/>
  <c r="M22" i="10" s="1"/>
  <c r="J25" i="10"/>
  <c r="K25" i="10" s="1"/>
  <c r="J24" i="10"/>
  <c r="K24" i="10" s="1"/>
  <c r="J23" i="10"/>
  <c r="K23" i="10" s="1"/>
  <c r="M23" i="10" s="1"/>
  <c r="E4" i="1" l="1"/>
  <c r="J4" i="10" l="1"/>
  <c r="K4" i="10" s="1"/>
  <c r="M4" i="10" s="1"/>
  <c r="J10" i="10"/>
  <c r="K10" i="10" s="1"/>
  <c r="M10" i="10" s="1"/>
  <c r="J13" i="10"/>
  <c r="K13" i="10" s="1"/>
  <c r="J21" i="10" l="1"/>
  <c r="K21" i="10" s="1"/>
  <c r="I20" i="10" l="1"/>
  <c r="J19" i="10" l="1"/>
  <c r="K19" i="10" s="1"/>
  <c r="M19" i="10" s="1"/>
  <c r="J8" i="10" l="1"/>
  <c r="K8" i="10" s="1"/>
  <c r="M8" i="10" s="1"/>
  <c r="J17" i="10" l="1"/>
  <c r="K17" i="10" s="1"/>
  <c r="M17" i="10" s="1"/>
  <c r="J9" i="10"/>
  <c r="K9" i="10" s="1"/>
  <c r="M9" i="10" s="1"/>
  <c r="T1" i="10" l="1"/>
  <c r="J20" i="10" l="1"/>
  <c r="K20" i="10" s="1"/>
  <c r="J18" i="10"/>
  <c r="K18" i="10" s="1"/>
  <c r="M18" i="10" s="1"/>
  <c r="E9" i="1" l="1"/>
  <c r="AB5" i="5" l="1"/>
  <c r="AC5" i="5" s="1"/>
  <c r="J7" i="10" l="1"/>
  <c r="K7" i="10" s="1"/>
  <c r="M7" i="10" s="1"/>
  <c r="E4" i="5" l="1"/>
  <c r="D4" i="5"/>
  <c r="J2" i="10" l="1"/>
  <c r="K2" i="10" s="1"/>
  <c r="M2" i="10" s="1"/>
  <c r="J5" i="10" l="1"/>
  <c r="K5" i="10" s="1"/>
  <c r="J34" i="10" l="1"/>
  <c r="K34" i="10" s="1"/>
  <c r="M34" i="10" s="1"/>
  <c r="J12" i="10" l="1"/>
  <c r="K12" i="10" s="1"/>
  <c r="M12" i="10" s="1"/>
  <c r="J14" i="10" l="1"/>
  <c r="K14" i="10" s="1"/>
  <c r="J31" i="10" l="1"/>
  <c r="K31" i="10" s="1"/>
  <c r="M31" i="10" s="1"/>
  <c r="AB2" i="5" l="1"/>
  <c r="AC2" i="5" s="1"/>
  <c r="E3" i="1" l="1"/>
  <c r="E7" i="1" l="1"/>
  <c r="AB4" i="5" l="1"/>
  <c r="AC4" i="5" s="1"/>
  <c r="J3" i="10" l="1"/>
  <c r="K3" i="10" s="1"/>
  <c r="M3" i="10" s="1"/>
  <c r="J11" i="10" l="1"/>
  <c r="K11" i="10" s="1"/>
  <c r="M11" i="10" s="1"/>
  <c r="J6" i="10"/>
  <c r="K6" i="10" s="1"/>
  <c r="M6" i="10" s="1"/>
  <c r="AB3" i="5" l="1"/>
  <c r="AC3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A5" authorId="0" shapeId="0" xr:uid="{D4BD1FD6-06A2-4209-B4B5-97AD9F8612E3}">
      <text>
        <r>
          <rPr>
            <b/>
            <sz val="9"/>
            <color indexed="81"/>
            <rFont val="Tahoma"/>
            <family val="2"/>
          </rPr>
          <t>Minor Auras:</t>
        </r>
        <r>
          <rPr>
            <sz val="9"/>
            <color indexed="81"/>
            <rFont val="Tahoma"/>
            <family val="2"/>
          </rPr>
          <t xml:space="preserve">
Demand Fortitude (Fort +3) (during combat)
Watchful Eye (Ref +3) (at all other times)
</t>
        </r>
        <r>
          <rPr>
            <b/>
            <sz val="9"/>
            <color indexed="81"/>
            <rFont val="Tahoma"/>
            <family val="2"/>
          </rPr>
          <t>Major Aura:</t>
        </r>
        <r>
          <rPr>
            <sz val="9"/>
            <color indexed="81"/>
            <rFont val="Tahoma"/>
            <family val="2"/>
          </rPr>
          <t xml:space="preserve">
Hardy Soldiers (DR 1/—) (at all times)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G3" authorId="0" shapeId="0" xr:uid="{A66FA7B9-76BB-4094-B19B-20AE16576E57}">
      <text>
        <r>
          <rPr>
            <i/>
            <sz val="12"/>
            <color indexed="81"/>
            <rFont val="Times New Roman"/>
            <family val="1"/>
          </rPr>
          <t>When in the Captain’s Presence</t>
        </r>
      </text>
    </comment>
    <comment ref="D4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4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G4" authorId="0" shapeId="0" xr:uid="{FF0956D0-F111-41B0-9DDA-7515430F2DF9}">
      <text>
        <r>
          <rPr>
            <i/>
            <sz val="12"/>
            <color indexed="81"/>
            <rFont val="Times New Roman"/>
            <family val="1"/>
          </rPr>
          <t>When in the Captain’s Presence</t>
        </r>
      </text>
    </comment>
    <comment ref="C5" authorId="0" shapeId="0" xr:uid="{438DD5EB-2EAF-41C0-93A3-A561DB394C3D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E5" authorId="0" shapeId="0" xr:uid="{B79AC26F-424E-4003-863D-A4E8CF402D56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G5" authorId="0" shapeId="0" xr:uid="{55B32FAC-B0AF-4B2F-BFC5-70F9D550AD14}">
      <text>
        <r>
          <rPr>
            <i/>
            <sz val="12"/>
            <color indexed="81"/>
            <rFont val="Times New Roman"/>
            <family val="1"/>
          </rPr>
          <t>When in the Captain’s Presence</t>
        </r>
      </text>
    </comment>
    <comment ref="G6" authorId="0" shapeId="0" xr:uid="{C7C93A4A-A3F8-4375-AB38-8D60482270C9}">
      <text>
        <r>
          <rPr>
            <i/>
            <sz val="12"/>
            <color indexed="81"/>
            <rFont val="Times New Roman"/>
            <family val="1"/>
          </rPr>
          <t>When in the Captain’s Presence</t>
        </r>
      </text>
    </comment>
    <comment ref="D7" authorId="0" shapeId="0" xr:uid="{AE5E1C4A-83C9-498A-9189-5AFEA486876E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G7" authorId="0" shapeId="0" xr:uid="{BA1082AE-B8DD-416B-9FC1-DA26C460DB62}">
      <text>
        <r>
          <rPr>
            <i/>
            <sz val="12"/>
            <color indexed="81"/>
            <rFont val="Times New Roman"/>
            <family val="1"/>
          </rPr>
          <t>When in the Captain’s Presence</t>
        </r>
      </text>
    </comment>
    <comment ref="G8" authorId="0" shapeId="0" xr:uid="{32401E1C-C09E-4A12-A439-C31A20F7711E}">
      <text>
        <r>
          <rPr>
            <i/>
            <sz val="12"/>
            <color indexed="81"/>
            <rFont val="Times New Roman"/>
            <family val="1"/>
          </rPr>
          <t>When in the Captain’s Presence</t>
        </r>
      </text>
    </comment>
    <comment ref="C11" authorId="0" shapeId="0" xr:uid="{147D641F-CD03-4F07-82B5-9DC03DBFBB20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1" authorId="0" shapeId="0" xr:uid="{1C40EC7B-99F0-4F7E-9F64-9666E74CA4F5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1" authorId="0" shapeId="0" xr:uid="{2F175EE4-21AE-4615-8C81-36E9DBA04713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C12" authorId="0" shapeId="0" xr:uid="{43932510-5CB2-491C-BA44-B79D3EA80370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2" authorId="0" shapeId="0" xr:uid="{C89351E9-1CA1-4E97-BE21-19C7AE6BC680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2" authorId="0" shapeId="0" xr:uid="{D86539A1-C0CC-44FE-A1E4-FAB9F449B168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C13" authorId="0" shapeId="0" xr:uid="{2B81D3C7-6CC3-4F0D-952D-DBCA1F32025F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3" authorId="0" shapeId="0" xr:uid="{AB2AE8CB-61BE-40BC-AD9F-B1382BF831E2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3" authorId="0" shapeId="0" xr:uid="{655E1060-DDB1-453F-8449-0CFFE259F990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C14" authorId="0" shapeId="0" xr:uid="{63CDF04E-C9F5-4439-B3B3-6B45B2A2999E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4" authorId="0" shapeId="0" xr:uid="{AC450254-7E7B-4C8B-8FC7-772802FC9F96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4" authorId="0" shapeId="0" xr:uid="{B43A5789-591C-4693-A05C-FA651FFCB2EF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C15" authorId="0" shapeId="0" xr:uid="{D26478D9-BD73-4EB6-B476-C70619A09CFC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5" authorId="0" shapeId="0" xr:uid="{BD81FBA1-BA57-46CA-997C-A376280C2F2B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5" authorId="0" shapeId="0" xr:uid="{C9070C3E-E448-418F-909D-9700EE1F0CB1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C16" authorId="0" shapeId="0" xr:uid="{C572CB17-C4BA-4829-A133-9629FCFF66D7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6" authorId="0" shapeId="0" xr:uid="{D8304516-B6ED-4C3B-BC3D-FB5CFFA0B2BB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6" authorId="0" shapeId="0" xr:uid="{5FC446A0-16C3-4907-8F69-F023E9CCEB6B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C17" authorId="0" shapeId="0" xr:uid="{6598BBE9-480A-488F-9872-98E37C7763B0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7" authorId="0" shapeId="0" xr:uid="{D8D21A49-6921-456E-8AA5-DC0C67EA3CCE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7" authorId="0" shapeId="0" xr:uid="{F807A052-3A22-449B-9038-2FAE61D5A297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C18" authorId="0" shapeId="0" xr:uid="{9B195DFC-0960-4E90-AB7D-3084C4BD7624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8" authorId="0" shapeId="0" xr:uid="{48B7222E-231D-4C5C-A3FB-0E6F77D2F3EB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8" authorId="0" shapeId="0" xr:uid="{D2207416-1386-4EA2-BA44-6F1BC58E516B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</commentList>
</comments>
</file>

<file path=xl/sharedStrings.xml><?xml version="1.0" encoding="utf-8"?>
<sst xmlns="http://schemas.openxmlformats.org/spreadsheetml/2006/main" count="582" uniqueCount="190">
  <si>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</si>
  <si>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</si>
  <si>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</si>
  <si>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</si>
  <si>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</si>
  <si>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</si>
  <si>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</si>
  <si>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</si>
  <si>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</si>
  <si>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</si>
  <si>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</si>
  <si>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</si>
  <si>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</si>
  <si>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</si>
  <si>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</si>
  <si>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</si>
  <si>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</si>
  <si>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</si>
  <si>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</si>
  <si>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</si>
  <si>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</si>
  <si>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</si>
  <si>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</si>
  <si>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</si>
  <si>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</si>
  <si>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</si>
  <si>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</si>
  <si>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</si>
  <si>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</si>
  <si>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</si>
  <si>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</si>
  <si>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</si>
  <si>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</si>
  <si>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</si>
  <si>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</si>
  <si>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</si>
  <si>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</si>
  <si>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</si>
  <si>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</si>
  <si>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</si>
  <si>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</si>
  <si>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</si>
  <si>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</si>
  <si>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</si>
  <si>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</si>
  <si>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</si>
  <si>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</si>
  <si>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</si>
  <si>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</si>
  <si>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</si>
  <si>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</si>
  <si>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</si>
  <si>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</si>
  <si>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</si>
  <si>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</si>
  <si>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</si>
  <si>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</si>
  <si>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</si>
  <si>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</si>
  <si>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</si>
  <si>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</si>
  <si>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</si>
  <si>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</si>
  <si>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</si>
  <si>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</si>
  <si>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</si>
  <si>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</si>
  <si>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</si>
  <si>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</si>
  <si>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</si>
  <si>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</si>
  <si>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</si>
  <si>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</si>
  <si>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</si>
  <si>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</si>
  <si>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</si>
  <si>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</si>
  <si>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</si>
  <si>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</si>
  <si>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</si>
  <si>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</si>
  <si>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</si>
  <si>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</si>
  <si>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</si>
  <si>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</si>
  <si>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</si>
  <si>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</si>
  <si>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</si>
  <si>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</si>
  <si>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</si>
  <si>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</si>
  <si>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</si>
  <si>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</si>
  <si>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</si>
  <si>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</si>
  <si>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</si>
  <si>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</si>
  <si>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</si>
  <si>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</si>
  <si>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</si>
  <si>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</si>
  <si>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Barkley</t>
  </si>
  <si>
    <t>Elsabet</t>
  </si>
  <si>
    <t>Saradette</t>
  </si>
  <si>
    <t>Hound Archon</t>
  </si>
  <si>
    <t>Check</t>
  </si>
  <si>
    <t>R10</t>
  </si>
  <si>
    <t>Party</t>
  </si>
  <si>
    <t>/+1</t>
  </si>
  <si>
    <t>Delayed Damage</t>
  </si>
  <si>
    <t>Luran</t>
  </si>
  <si>
    <t>Time @ Round 1</t>
  </si>
  <si>
    <t>Current Time</t>
  </si>
  <si>
    <t>Solstice</t>
  </si>
  <si>
    <t>Musteval / Rogue</t>
  </si>
  <si>
    <t>40’</t>
  </si>
  <si>
    <t>Bard / Lyric Thaumaturge</t>
  </si>
  <si>
    <r>
      <t>Solstice</t>
    </r>
    <r>
      <rPr>
        <b/>
        <vertAlign val="superscript"/>
        <sz val="12"/>
        <color theme="1"/>
        <rFont val="Times New Roman"/>
        <family val="1"/>
      </rPr>
      <t>PfE</t>
    </r>
  </si>
  <si>
    <t>Result</t>
  </si>
  <si>
    <t>Allied Party Composition</t>
  </si>
  <si>
    <r>
      <t>Elsabet</t>
    </r>
    <r>
      <rPr>
        <b/>
        <vertAlign val="superscript"/>
        <sz val="12"/>
        <color theme="1"/>
        <rFont val="Times New Roman"/>
        <family val="1"/>
      </rPr>
      <t>PfE</t>
    </r>
  </si>
  <si>
    <t>Grapple</t>
  </si>
  <si>
    <t>Sense Motive</t>
  </si>
  <si>
    <t>Concentration</t>
  </si>
  <si>
    <t>Aliya</t>
  </si>
  <si>
    <t>Captain Slatestein</t>
  </si>
  <si>
    <t>Sorceress</t>
  </si>
  <si>
    <t>Favored Soul / Crusader / Warlock</t>
  </si>
  <si>
    <t>Captain Stlatestein</t>
  </si>
  <si>
    <t>Battle Axe +1</t>
  </si>
  <si>
    <t>Battle Axe, 2nd Swing</t>
  </si>
  <si>
    <t>1d8+3+1,x3</t>
  </si>
  <si>
    <t>MW Heavy Crossbow</t>
  </si>
  <si>
    <t>1d10;19-20, 120’</t>
  </si>
  <si>
    <t>/—</t>
  </si>
  <si>
    <t>Slatestein</t>
  </si>
  <si>
    <t>Who</t>
  </si>
  <si>
    <t>Dread Necromancer</t>
  </si>
  <si>
    <t>Hound Archon Zombie</t>
  </si>
  <si>
    <t>Libris Mortis 171</t>
  </si>
  <si>
    <t>Urmeena</t>
  </si>
  <si>
    <t>Fighter (5) / Marshal (4)</t>
  </si>
  <si>
    <t>Undead 1</t>
  </si>
  <si>
    <t>Power Attack 3</t>
  </si>
  <si>
    <t>Undead Forces</t>
  </si>
  <si>
    <t>slashing</t>
  </si>
  <si>
    <t>Zombie, M</t>
  </si>
  <si>
    <t>Skeleton, M</t>
  </si>
  <si>
    <t>Longbow</t>
  </si>
  <si>
    <t>1d8,x3, 100’</t>
  </si>
  <si>
    <t>skeleton 1</t>
  </si>
  <si>
    <t>bludgeon</t>
  </si>
  <si>
    <t>2d6</t>
  </si>
  <si>
    <t>Reflex DC 15 for ½</t>
  </si>
  <si>
    <t>Destruction Retribution, 10’ radius</t>
  </si>
  <si>
    <t>Bite</t>
  </si>
  <si>
    <t>Slam</t>
  </si>
  <si>
    <t>1d8+3+1d6 cold</t>
  </si>
  <si>
    <t>1d6+3+1d6 cold</t>
  </si>
  <si>
    <t>Aid</t>
  </si>
  <si>
    <t>Mage Armor</t>
  </si>
  <si>
    <t>Bridge Haunt</t>
  </si>
  <si>
    <t>30’/10’ b</t>
  </si>
  <si>
    <t>6d6</t>
  </si>
  <si>
    <t>bldgn &amp; magic</t>
  </si>
  <si>
    <t>Bolts:  20 regular; 1 fire; 5 electric</t>
  </si>
  <si>
    <t>hound archon zombie</t>
  </si>
  <si>
    <t>skeleton 2</t>
  </si>
  <si>
    <t>skeleton 3</t>
  </si>
  <si>
    <t>skeleton 4</t>
  </si>
  <si>
    <t>skeleton 5</t>
  </si>
  <si>
    <t>skeleton 6</t>
  </si>
  <si>
    <t>skeleton 7</t>
  </si>
  <si>
    <t>Doom</t>
  </si>
  <si>
    <t>humanoid zombie</t>
  </si>
  <si>
    <t>skeleton</t>
  </si>
  <si>
    <t>Summon Monster III</t>
  </si>
  <si>
    <t>Protection Devotion</t>
  </si>
  <si>
    <t>Celestial bear</t>
  </si>
  <si>
    <t>1d4+4</t>
  </si>
  <si>
    <t>Claw 1</t>
  </si>
  <si>
    <t>Claw 2</t>
  </si>
  <si>
    <t>1d6+2</t>
  </si>
  <si>
    <t>R5</t>
  </si>
  <si>
    <t>Crushing Despair</t>
  </si>
  <si>
    <t>x</t>
  </si>
  <si>
    <t>Ray of Exhaustion</t>
  </si>
  <si>
    <t>Skeleton Archers</t>
  </si>
  <si>
    <t>MM I</t>
  </si>
  <si>
    <t>Rogue / Illusionist / Artificer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</si>
</sst>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CC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66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5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5" fillId="28" borderId="50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0" fillId="13" borderId="54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9" xfId="0" applyNumberFormat="1" applyFont="1" applyFill="1" applyBorder="1" applyAlignment="1">
      <alignment horizontal="center" vertical="center"/>
    </xf>
    <xf numFmtId="1" fontId="5" fillId="24" borderId="60" xfId="0" applyNumberFormat="1" applyFont="1" applyFill="1" applyBorder="1" applyAlignment="1">
      <alignment horizontal="center" vertical="center"/>
    </xf>
    <xf numFmtId="0" fontId="15" fillId="29" borderId="50" xfId="0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30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31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7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38" xfId="0" quotePrefix="1" applyFill="1" applyBorder="1" applyAlignment="1">
      <alignment vertical="center"/>
    </xf>
    <xf numFmtId="164" fontId="0" fillId="7" borderId="0" xfId="0" applyNumberForma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right" vertical="center"/>
    </xf>
    <xf numFmtId="164" fontId="0" fillId="7" borderId="40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25" fillId="9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23" borderId="63" xfId="11" applyNumberFormat="1" applyFont="1" applyFill="1" applyBorder="1" applyAlignment="1">
      <alignment horizontal="center" vertical="center" shrinkToFit="1"/>
    </xf>
    <xf numFmtId="0" fontId="20" fillId="20" borderId="63" xfId="11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6" borderId="18" xfId="0" quotePrefix="1" applyFill="1" applyBorder="1" applyAlignment="1">
      <alignment horizontal="center" vertical="center"/>
    </xf>
    <xf numFmtId="0" fontId="0" fillId="6" borderId="21" xfId="0" quotePrefix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8" borderId="47" xfId="0" applyFont="1" applyFill="1" applyBorder="1" applyAlignment="1">
      <alignment horizontal="center" vertical="center"/>
    </xf>
    <xf numFmtId="0" fontId="15" fillId="32" borderId="50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50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0000CC"/>
      <color rgb="FFFF00FF"/>
      <color rgb="FF00FFFF"/>
      <color rgb="FF00FF00"/>
      <color rgb="FF0000FF"/>
      <color rgb="FF0033CC"/>
      <color rgb="FFFF5050"/>
      <color rgb="FFFF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3</c:v>
                </c:pt>
                <c:pt idx="3">
                  <c:v>12</c:v>
                </c:pt>
                <c:pt idx="4">
                  <c:v>17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15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16</c:v>
                </c:pt>
                <c:pt idx="3">
                  <c:v>22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16</c:v>
                </c:pt>
                <c:pt idx="3">
                  <c:v>23</c:v>
                </c:pt>
                <c:pt idx="4">
                  <c:v>28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18</c:v>
                </c:pt>
                <c:pt idx="2">
                  <c:v>17</c:v>
                </c:pt>
                <c:pt idx="3">
                  <c:v>21</c:v>
                </c:pt>
                <c:pt idx="4">
                  <c:v>34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25</c:v>
                </c:pt>
                <c:pt idx="2">
                  <c:v>24</c:v>
                </c:pt>
                <c:pt idx="3">
                  <c:v>22</c:v>
                </c:pt>
                <c:pt idx="4">
                  <c:v>57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2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12</c:v>
                </c:pt>
                <c:pt idx="4">
                  <c:v>4</c:v>
                </c:pt>
                <c:pt idx="5">
                  <c:v>18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7</c:v>
                </c:pt>
                <c:pt idx="3">
                  <c:v>22</c:v>
                </c:pt>
                <c:pt idx="4">
                  <c:v>23</c:v>
                </c:pt>
                <c:pt idx="5">
                  <c:v>21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17</c:v>
                </c:pt>
                <c:pt idx="2">
                  <c:v>15</c:v>
                </c:pt>
                <c:pt idx="3">
                  <c:v>23</c:v>
                </c:pt>
                <c:pt idx="4">
                  <c:v>28</c:v>
                </c:pt>
                <c:pt idx="5">
                  <c:v>34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23</c:v>
                </c:pt>
                <c:pt idx="3">
                  <c:v>20</c:v>
                </c:pt>
                <c:pt idx="4">
                  <c:v>42</c:v>
                </c:pt>
                <c:pt idx="5">
                  <c:v>40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3</c:v>
                </c:pt>
                <c:pt idx="3">
                  <c:v>12</c:v>
                </c:pt>
                <c:pt idx="4">
                  <c:v>17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15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16</c:v>
                </c:pt>
                <c:pt idx="3">
                  <c:v>22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16</c:v>
                </c:pt>
                <c:pt idx="3">
                  <c:v>23</c:v>
                </c:pt>
                <c:pt idx="4">
                  <c:v>28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18</c:v>
                </c:pt>
                <c:pt idx="2">
                  <c:v>17</c:v>
                </c:pt>
                <c:pt idx="3">
                  <c:v>21</c:v>
                </c:pt>
                <c:pt idx="4">
                  <c:v>34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25</c:v>
                </c:pt>
                <c:pt idx="2">
                  <c:v>24</c:v>
                </c:pt>
                <c:pt idx="3">
                  <c:v>22</c:v>
                </c:pt>
                <c:pt idx="4">
                  <c:v>57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42182</xdr:colOff>
      <xdr:row>1</xdr:row>
      <xdr:rowOff>30480</xdr:rowOff>
    </xdr:from>
    <xdr:to>
      <xdr:col>20</xdr:col>
      <xdr:colOff>126698</xdr:colOff>
      <xdr:row>14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678D0F-541F-4D72-A271-FE75BDAA0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6842" y="1226820"/>
          <a:ext cx="3437316" cy="2689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861060</xdr:colOff>
      <xdr:row>15</xdr:row>
      <xdr:rowOff>190500</xdr:rowOff>
    </xdr:from>
    <xdr:to>
      <xdr:col>11</xdr:col>
      <xdr:colOff>121920</xdr:colOff>
      <xdr:row>24</xdr:row>
      <xdr:rowOff>152400</xdr:rowOff>
    </xdr:to>
    <xdr:sp macro="" textlink="">
      <xdr:nvSpPr>
        <xdr:cNvPr id="2" name="Rectangle: Beveled 1">
          <a:extLst>
            <a:ext uri="{FF2B5EF4-FFF2-40B4-BE49-F238E27FC236}">
              <a16:creationId xmlns:a16="http://schemas.microsoft.com/office/drawing/2014/main" id="{16CFEF5E-147C-44F0-A555-A18D46B04234}"/>
            </a:ext>
          </a:extLst>
        </xdr:cNvPr>
        <xdr:cNvSpPr/>
      </xdr:nvSpPr>
      <xdr:spPr>
        <a:xfrm>
          <a:off x="861060" y="3162300"/>
          <a:ext cx="6522720" cy="1744980"/>
        </a:xfrm>
        <a:prstGeom prst="bevel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6600">
              <a:latin typeface="Times New Roman" panose="02020603050405020304" pitchFamily="18" charset="0"/>
              <a:cs typeface="Times New Roman" panose="02020603050405020304" pitchFamily="18" charset="0"/>
            </a:rPr>
            <a:t>Aura of Menace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showGridLines="0" tabSelected="1" zoomScaleNormal="100" workbookViewId="0"/>
  </sheetViews>
  <sheetFormatPr defaultRowHeight="15.6" x14ac:dyDescent="0.3"/>
  <cols>
    <col min="1" max="1" width="15.2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9" style="48" bestFit="1" customWidth="1"/>
    <col min="7" max="7" width="3" style="43" customWidth="1"/>
    <col min="8" max="8" width="15.796875" style="43" bestFit="1" customWidth="1"/>
    <col min="9" max="9" width="8.5" style="43" bestFit="1" customWidth="1"/>
    <col min="10" max="10" width="29.19921875" style="43" bestFit="1" customWidth="1"/>
    <col min="11" max="11" width="3" style="43" customWidth="1"/>
    <col min="12" max="12" width="19.59765625" style="43" bestFit="1" customWidth="1"/>
    <col min="13" max="13" width="6.09765625" style="43" bestFit="1" customWidth="1"/>
    <col min="14" max="14" width="17.09765625" style="43" bestFit="1" customWidth="1"/>
    <col min="15" max="16384" width="8.796875" style="43"/>
  </cols>
  <sheetData>
    <row r="1" spans="1:14" s="38" customFormat="1" ht="31.8" thickBot="1" x14ac:dyDescent="0.35">
      <c r="A1" s="203" t="s">
        <v>0</v>
      </c>
      <c r="B1" s="203" t="s">
        <v>1</v>
      </c>
      <c r="C1" s="203" t="s">
        <v>2</v>
      </c>
      <c r="D1" s="204" t="s">
        <v>3</v>
      </c>
      <c r="E1" s="37" t="s">
        <v>4</v>
      </c>
      <c r="F1" s="203" t="s">
        <v>5</v>
      </c>
      <c r="H1" s="39" t="s">
        <v>21</v>
      </c>
      <c r="I1" s="39"/>
      <c r="J1" s="39"/>
      <c r="K1" s="39"/>
      <c r="L1" s="39" t="s">
        <v>83</v>
      </c>
      <c r="M1" s="39"/>
      <c r="N1" s="39"/>
    </row>
    <row r="2" spans="1:14" ht="16.8" thickTop="1" thickBot="1" x14ac:dyDescent="0.35">
      <c r="A2" s="70" t="s">
        <v>102</v>
      </c>
      <c r="B2" s="70">
        <v>1</v>
      </c>
      <c r="C2" s="44">
        <v>4</v>
      </c>
      <c r="D2" s="45">
        <v>19</v>
      </c>
      <c r="E2" s="44">
        <f t="shared" ref="E2:E9" si="0">SUM(C2:D2)</f>
        <v>23</v>
      </c>
      <c r="F2" s="44" t="s">
        <v>6</v>
      </c>
      <c r="H2" s="71" t="s">
        <v>0</v>
      </c>
      <c r="I2" s="72" t="s">
        <v>22</v>
      </c>
      <c r="J2" s="73" t="s">
        <v>23</v>
      </c>
      <c r="L2" s="135" t="s">
        <v>0</v>
      </c>
      <c r="M2" s="136" t="s">
        <v>84</v>
      </c>
      <c r="N2" s="137" t="s">
        <v>66</v>
      </c>
    </row>
    <row r="3" spans="1:14" x14ac:dyDescent="0.3">
      <c r="A3" s="70" t="s">
        <v>101</v>
      </c>
      <c r="B3" s="70">
        <v>1</v>
      </c>
      <c r="C3" s="44">
        <v>2</v>
      </c>
      <c r="D3" s="45">
        <v>19</v>
      </c>
      <c r="E3" s="44">
        <f t="shared" si="0"/>
        <v>21</v>
      </c>
      <c r="F3" s="44" t="s">
        <v>115</v>
      </c>
      <c r="H3" s="74" t="s">
        <v>101</v>
      </c>
      <c r="I3" s="70">
        <v>8</v>
      </c>
      <c r="J3" s="75" t="s">
        <v>104</v>
      </c>
      <c r="L3" s="138" t="s">
        <v>140</v>
      </c>
      <c r="M3" s="125">
        <v>9</v>
      </c>
      <c r="N3" s="139" t="s">
        <v>137</v>
      </c>
    </row>
    <row r="4" spans="1:14" x14ac:dyDescent="0.3">
      <c r="A4" s="63" t="s">
        <v>113</v>
      </c>
      <c r="B4" s="63">
        <v>1</v>
      </c>
      <c r="C4" s="44">
        <v>1</v>
      </c>
      <c r="D4" s="45">
        <v>16</v>
      </c>
      <c r="E4" s="44">
        <f t="shared" si="0"/>
        <v>17</v>
      </c>
      <c r="F4" s="44" t="s">
        <v>162</v>
      </c>
      <c r="H4" s="74" t="s">
        <v>102</v>
      </c>
      <c r="I4" s="70">
        <v>8</v>
      </c>
      <c r="J4" s="75" t="s">
        <v>127</v>
      </c>
      <c r="L4" s="138" t="s">
        <v>138</v>
      </c>
      <c r="M4" s="125">
        <v>4</v>
      </c>
      <c r="N4" s="139" t="s">
        <v>139</v>
      </c>
    </row>
    <row r="5" spans="1:14" ht="16.2" thickBot="1" x14ac:dyDescent="0.35">
      <c r="A5" s="63" t="s">
        <v>125</v>
      </c>
      <c r="B5" s="63">
        <v>2</v>
      </c>
      <c r="C5" s="44">
        <v>3</v>
      </c>
      <c r="D5" s="45">
        <v>11</v>
      </c>
      <c r="E5" s="44">
        <f t="shared" si="0"/>
        <v>14</v>
      </c>
      <c r="F5" s="44" t="s">
        <v>99</v>
      </c>
      <c r="H5" s="74" t="s">
        <v>110</v>
      </c>
      <c r="I5" s="70">
        <v>8</v>
      </c>
      <c r="J5" s="75" t="s">
        <v>116</v>
      </c>
      <c r="L5" s="239" t="s">
        <v>187</v>
      </c>
      <c r="M5" s="240">
        <v>3</v>
      </c>
      <c r="N5" s="241" t="s">
        <v>188</v>
      </c>
    </row>
    <row r="6" spans="1:14" x14ac:dyDescent="0.3">
      <c r="A6" s="176" t="s">
        <v>144</v>
      </c>
      <c r="B6" s="176">
        <v>2</v>
      </c>
      <c r="C6" s="44">
        <v>1</v>
      </c>
      <c r="D6" s="45">
        <v>13</v>
      </c>
      <c r="E6" s="44">
        <f t="shared" si="0"/>
        <v>14</v>
      </c>
      <c r="F6" s="44" t="s">
        <v>6</v>
      </c>
      <c r="H6" s="74" t="s">
        <v>103</v>
      </c>
      <c r="I6" s="70">
        <v>8</v>
      </c>
      <c r="J6" s="75" t="s">
        <v>189</v>
      </c>
      <c r="L6" s="140" t="s">
        <v>24</v>
      </c>
      <c r="M6" s="202">
        <f>SUM(M3:M5)</f>
        <v>16</v>
      </c>
      <c r="N6" s="139" t="str">
        <f>CONCATENATE("Average Level: ",ROUND(AVERAGE(M3:M5),0))</f>
        <v>Average Level: 5</v>
      </c>
    </row>
    <row r="7" spans="1:14" x14ac:dyDescent="0.3">
      <c r="A7" s="70" t="s">
        <v>103</v>
      </c>
      <c r="B7" s="70">
        <v>1</v>
      </c>
      <c r="C7" s="44">
        <v>3</v>
      </c>
      <c r="D7" s="45">
        <v>10</v>
      </c>
      <c r="E7" s="44">
        <f t="shared" si="0"/>
        <v>13</v>
      </c>
      <c r="F7" s="44" t="s">
        <v>99</v>
      </c>
      <c r="H7" s="74" t="s">
        <v>124</v>
      </c>
      <c r="I7" s="70">
        <v>7</v>
      </c>
      <c r="J7" s="75" t="s">
        <v>126</v>
      </c>
      <c r="L7" s="140" t="s">
        <v>98</v>
      </c>
      <c r="M7" s="141">
        <f>AVERAGE(M3:M5)</f>
        <v>5.333333333333333</v>
      </c>
      <c r="N7" s="139"/>
    </row>
    <row r="8" spans="1:14" ht="16.2" thickBot="1" x14ac:dyDescent="0.35">
      <c r="A8" s="70" t="s">
        <v>124</v>
      </c>
      <c r="B8" s="70">
        <v>1</v>
      </c>
      <c r="C8" s="44">
        <v>2</v>
      </c>
      <c r="D8" s="45">
        <v>7</v>
      </c>
      <c r="E8" s="44">
        <f t="shared" si="0"/>
        <v>9</v>
      </c>
      <c r="F8" s="44" t="s">
        <v>6</v>
      </c>
      <c r="H8" s="74" t="s">
        <v>110</v>
      </c>
      <c r="I8" s="70">
        <v>8</v>
      </c>
      <c r="J8" s="75" t="s">
        <v>116</v>
      </c>
      <c r="L8" s="142" t="s">
        <v>25</v>
      </c>
      <c r="M8" s="143">
        <f>COUNT(M3:M5)</f>
        <v>3</v>
      </c>
      <c r="N8" s="144"/>
    </row>
    <row r="9" spans="1:14" ht="16.8" thickTop="1" thickBot="1" x14ac:dyDescent="0.35">
      <c r="A9" s="70" t="s">
        <v>110</v>
      </c>
      <c r="B9" s="70">
        <v>1</v>
      </c>
      <c r="C9" s="44">
        <v>1</v>
      </c>
      <c r="D9" s="45">
        <v>3</v>
      </c>
      <c r="E9" s="44">
        <f t="shared" si="0"/>
        <v>4</v>
      </c>
      <c r="F9" s="44" t="s">
        <v>6</v>
      </c>
      <c r="H9" s="199" t="s">
        <v>113</v>
      </c>
      <c r="I9" s="200">
        <v>9</v>
      </c>
      <c r="J9" s="201" t="s">
        <v>114</v>
      </c>
    </row>
    <row r="10" spans="1:14" x14ac:dyDescent="0.3">
      <c r="H10" s="76" t="s">
        <v>24</v>
      </c>
      <c r="I10" s="214">
        <f>SUM(I3:I9)</f>
        <v>56</v>
      </c>
      <c r="J10" s="75" t="str">
        <f>CONCATENATE("Average Level: ",ROUND(AVERAGE(I3:I9),0))</f>
        <v>Average Level: 8</v>
      </c>
      <c r="N10" s="83"/>
    </row>
    <row r="11" spans="1:14" x14ac:dyDescent="0.3">
      <c r="D11" s="45">
        <f ca="1">RANDBETWEEN(1,20)</f>
        <v>17</v>
      </c>
      <c r="H11" s="76" t="s">
        <v>25</v>
      </c>
      <c r="I11" s="77">
        <f>COUNT(I3:I9)</f>
        <v>7</v>
      </c>
      <c r="J11" s="78"/>
      <c r="L11" s="84" t="s">
        <v>31</v>
      </c>
      <c r="M11" s="85">
        <f>I12</f>
        <v>14</v>
      </c>
      <c r="N11" s="83"/>
    </row>
    <row r="12" spans="1:14" x14ac:dyDescent="0.3">
      <c r="H12" s="76" t="s">
        <v>27</v>
      </c>
      <c r="I12" s="79">
        <f>I10/4</f>
        <v>14</v>
      </c>
      <c r="J12" s="75" t="s">
        <v>28</v>
      </c>
      <c r="L12" s="84" t="s">
        <v>32</v>
      </c>
      <c r="M12" s="85">
        <f>I13</f>
        <v>28</v>
      </c>
      <c r="N12" s="83"/>
    </row>
    <row r="13" spans="1:14" ht="16.2" thickBot="1" x14ac:dyDescent="0.35">
      <c r="B13" s="43"/>
      <c r="C13" s="43"/>
      <c r="D13" s="43"/>
      <c r="E13" s="43"/>
      <c r="F13" s="43"/>
      <c r="H13" s="80" t="s">
        <v>29</v>
      </c>
      <c r="I13" s="81">
        <f>I12*2</f>
        <v>28</v>
      </c>
      <c r="J13" s="82" t="s">
        <v>30</v>
      </c>
      <c r="L13" s="84" t="s">
        <v>33</v>
      </c>
      <c r="M13" s="85">
        <f>I10</f>
        <v>56</v>
      </c>
      <c r="N13" s="83"/>
    </row>
    <row r="14" spans="1:14" ht="16.2" thickTop="1" x14ac:dyDescent="0.3"/>
    <row r="15" spans="1:14" ht="16.2" thickBot="1" x14ac:dyDescent="0.35">
      <c r="H15" s="39" t="s">
        <v>119</v>
      </c>
      <c r="I15" s="39"/>
      <c r="J15" s="39"/>
      <c r="L15" s="86" t="s">
        <v>34</v>
      </c>
      <c r="M15" s="85">
        <f>M6</f>
        <v>16</v>
      </c>
    </row>
    <row r="16" spans="1:14" ht="16.8" thickTop="1" thickBot="1" x14ac:dyDescent="0.35">
      <c r="H16" s="215" t="s">
        <v>0</v>
      </c>
      <c r="I16" s="216" t="s">
        <v>22</v>
      </c>
      <c r="J16" s="217" t="s">
        <v>23</v>
      </c>
    </row>
    <row r="17" spans="8:10" x14ac:dyDescent="0.3">
      <c r="H17" s="218" t="s">
        <v>128</v>
      </c>
      <c r="I17" s="63">
        <v>9</v>
      </c>
      <c r="J17" s="219" t="s">
        <v>141</v>
      </c>
    </row>
    <row r="18" spans="8:10" ht="16.2" thickBot="1" x14ac:dyDescent="0.35">
      <c r="H18" s="199"/>
      <c r="I18" s="200"/>
      <c r="J18" s="201"/>
    </row>
    <row r="19" spans="8:10" x14ac:dyDescent="0.3">
      <c r="H19" s="220" t="s">
        <v>24</v>
      </c>
      <c r="I19" s="221">
        <f>SUM(I17:I18)</f>
        <v>9</v>
      </c>
      <c r="J19" s="219"/>
    </row>
    <row r="20" spans="8:10" x14ac:dyDescent="0.3">
      <c r="H20" s="220" t="s">
        <v>25</v>
      </c>
      <c r="I20" s="222">
        <f>COUNT(I17:I18)</f>
        <v>1</v>
      </c>
      <c r="J20" s="223"/>
    </row>
    <row r="21" spans="8:10" x14ac:dyDescent="0.3">
      <c r="H21" s="220" t="s">
        <v>27</v>
      </c>
      <c r="I21" s="224">
        <f>I19/4</f>
        <v>2.25</v>
      </c>
      <c r="J21" s="219" t="s">
        <v>28</v>
      </c>
    </row>
    <row r="22" spans="8:10" ht="16.2" thickBot="1" x14ac:dyDescent="0.35">
      <c r="H22" s="225" t="s">
        <v>29</v>
      </c>
      <c r="I22" s="226">
        <f>I21*2</f>
        <v>4.5</v>
      </c>
      <c r="J22" s="227" t="s">
        <v>30</v>
      </c>
    </row>
    <row r="23" spans="8:10" ht="16.2" thickTop="1" x14ac:dyDescent="0.3"/>
  </sheetData>
  <sortState xmlns:xlrd2="http://schemas.microsoft.com/office/spreadsheetml/2017/richdata2" ref="A2:F9">
    <sortCondition descending="1" ref="E2:E9"/>
    <sortCondition descending="1" ref="C2:C9"/>
  </sortState>
  <conditionalFormatting sqref="M15">
    <cfRule type="cellIs" dxfId="499" priority="1434" operator="greaterThan">
      <formula>$M$13</formula>
    </cfRule>
    <cfRule type="cellIs" dxfId="498" priority="1435" operator="between">
      <formula>$M$12</formula>
      <formula>$M$13</formula>
    </cfRule>
    <cfRule type="cellIs" dxfId="497" priority="1436" operator="between">
      <formula>$M$11</formula>
      <formula>$M$12</formula>
    </cfRule>
    <cfRule type="cellIs" dxfId="496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210" t="s">
        <v>73</v>
      </c>
      <c r="B1" s="211" t="s">
        <v>74</v>
      </c>
      <c r="C1" s="211" t="s">
        <v>75</v>
      </c>
      <c r="D1" s="210" t="s">
        <v>76</v>
      </c>
      <c r="E1" s="210" t="s">
        <v>96</v>
      </c>
      <c r="F1" s="210" t="s">
        <v>95</v>
      </c>
      <c r="G1" s="210" t="s">
        <v>94</v>
      </c>
      <c r="H1" s="210" t="s">
        <v>93</v>
      </c>
      <c r="I1" s="210" t="s">
        <v>97</v>
      </c>
      <c r="J1" s="210" t="s">
        <v>77</v>
      </c>
      <c r="K1" s="210" t="s">
        <v>78</v>
      </c>
      <c r="L1" s="210" t="s">
        <v>79</v>
      </c>
      <c r="M1" s="210" t="s">
        <v>80</v>
      </c>
      <c r="O1" s="186" t="s">
        <v>81</v>
      </c>
      <c r="P1" s="67">
        <v>25</v>
      </c>
      <c r="Q1" s="187" t="s">
        <v>111</v>
      </c>
      <c r="R1" s="188">
        <v>0.66666666666666663</v>
      </c>
      <c r="S1" s="189" t="s">
        <v>112</v>
      </c>
      <c r="T1" s="188">
        <f>R1+((P1)/(24*60*10))</f>
        <v>0.66840277777777779</v>
      </c>
    </row>
    <row r="2" spans="1:20" ht="16.8" x14ac:dyDescent="0.3">
      <c r="A2" s="208" t="s">
        <v>101</v>
      </c>
      <c r="B2" s="209" t="s">
        <v>159</v>
      </c>
      <c r="C2" s="205">
        <v>30</v>
      </c>
      <c r="D2" s="96">
        <v>5</v>
      </c>
      <c r="E2" s="206" t="s">
        <v>82</v>
      </c>
      <c r="F2" s="206" t="s">
        <v>87</v>
      </c>
      <c r="G2" s="206" t="s">
        <v>82</v>
      </c>
      <c r="H2" s="206" t="s">
        <v>82</v>
      </c>
      <c r="I2" s="96"/>
      <c r="J2" s="96">
        <f t="shared" ref="J2:J39" si="0">IF($E2="þ",$D2,IF($F2="þ",($D2*10),IF($G2="þ",($D2*100),IF($H2="þ",($D2*600),$I2))))</f>
        <v>50</v>
      </c>
      <c r="K2" s="96">
        <f t="shared" ref="K2:K11" si="1">J2+C2</f>
        <v>80</v>
      </c>
      <c r="L2" s="206" t="s">
        <v>87</v>
      </c>
      <c r="M2" s="207" t="str">
        <f t="shared" ref="M2:M25" si="2">IF(C2="","",IF(K2&lt;=$P$1,"þ","q"))</f>
        <v>q</v>
      </c>
    </row>
    <row r="3" spans="1:20" ht="16.8" x14ac:dyDescent="0.3">
      <c r="A3" s="165" t="s">
        <v>101</v>
      </c>
      <c r="B3" s="60" t="s">
        <v>184</v>
      </c>
      <c r="C3" s="61">
        <v>6</v>
      </c>
      <c r="D3" s="56">
        <v>9</v>
      </c>
      <c r="E3" s="57" t="s">
        <v>82</v>
      </c>
      <c r="F3" s="57" t="s">
        <v>87</v>
      </c>
      <c r="G3" s="57" t="s">
        <v>82</v>
      </c>
      <c r="H3" s="57" t="s">
        <v>82</v>
      </c>
      <c r="I3" s="56"/>
      <c r="J3" s="56">
        <f t="shared" si="0"/>
        <v>90</v>
      </c>
      <c r="K3" s="56">
        <f t="shared" ref="K3:K5" si="3">J3+C3</f>
        <v>96</v>
      </c>
      <c r="L3" s="206" t="s">
        <v>87</v>
      </c>
      <c r="M3" s="58" t="str">
        <f t="shared" si="2"/>
        <v>q</v>
      </c>
      <c r="O3" s="69"/>
    </row>
    <row r="4" spans="1:20" ht="16.8" x14ac:dyDescent="0.3">
      <c r="A4" s="165" t="s">
        <v>101</v>
      </c>
      <c r="B4" s="60" t="s">
        <v>186</v>
      </c>
      <c r="C4" s="61">
        <v>7</v>
      </c>
      <c r="D4" s="56">
        <v>9</v>
      </c>
      <c r="E4" s="57" t="s">
        <v>82</v>
      </c>
      <c r="F4" s="57" t="s">
        <v>87</v>
      </c>
      <c r="G4" s="57" t="s">
        <v>82</v>
      </c>
      <c r="H4" s="57" t="s">
        <v>82</v>
      </c>
      <c r="I4" s="56"/>
      <c r="J4" s="56">
        <f t="shared" si="0"/>
        <v>90</v>
      </c>
      <c r="K4" s="56">
        <f t="shared" ref="K4" si="4">J4+C4</f>
        <v>97</v>
      </c>
      <c r="L4" s="57" t="s">
        <v>82</v>
      </c>
      <c r="M4" s="58" t="str">
        <f t="shared" si="2"/>
        <v>q</v>
      </c>
    </row>
    <row r="5" spans="1:20" ht="16.8" x14ac:dyDescent="0.3">
      <c r="A5" s="165" t="s">
        <v>101</v>
      </c>
      <c r="B5" s="60"/>
      <c r="C5" s="61"/>
      <c r="D5" s="56">
        <v>4</v>
      </c>
      <c r="E5" s="57" t="s">
        <v>82</v>
      </c>
      <c r="F5" s="57" t="s">
        <v>87</v>
      </c>
      <c r="G5" s="57" t="s">
        <v>82</v>
      </c>
      <c r="H5" s="57" t="s">
        <v>82</v>
      </c>
      <c r="I5" s="56"/>
      <c r="J5" s="56">
        <f t="shared" si="0"/>
        <v>40</v>
      </c>
      <c r="K5" s="56">
        <f t="shared" si="3"/>
        <v>40</v>
      </c>
      <c r="L5" s="57" t="s">
        <v>82</v>
      </c>
      <c r="M5" s="58" t="str">
        <f t="shared" si="2"/>
        <v/>
      </c>
    </row>
    <row r="6" spans="1:20" ht="16.8" x14ac:dyDescent="0.3">
      <c r="A6" s="166" t="s">
        <v>102</v>
      </c>
      <c r="B6" s="60" t="s">
        <v>177</v>
      </c>
      <c r="C6" s="61">
        <v>3</v>
      </c>
      <c r="D6" s="56">
        <v>4</v>
      </c>
      <c r="E6" s="57" t="s">
        <v>82</v>
      </c>
      <c r="F6" s="57" t="s">
        <v>82</v>
      </c>
      <c r="G6" s="57" t="s">
        <v>82</v>
      </c>
      <c r="H6" s="57" t="s">
        <v>82</v>
      </c>
      <c r="I6" s="56">
        <v>10</v>
      </c>
      <c r="J6" s="56">
        <f t="shared" si="0"/>
        <v>10</v>
      </c>
      <c r="K6" s="56">
        <f t="shared" si="1"/>
        <v>13</v>
      </c>
      <c r="L6" s="57" t="s">
        <v>87</v>
      </c>
      <c r="M6" s="58" t="str">
        <f t="shared" si="2"/>
        <v>þ</v>
      </c>
      <c r="O6" s="69"/>
      <c r="Q6" s="69"/>
    </row>
    <row r="7" spans="1:20" ht="16.8" x14ac:dyDescent="0.3">
      <c r="A7" s="166" t="s">
        <v>102</v>
      </c>
      <c r="B7" s="209" t="s">
        <v>159</v>
      </c>
      <c r="C7" s="205">
        <v>25</v>
      </c>
      <c r="D7" s="96">
        <v>5</v>
      </c>
      <c r="E7" s="206" t="s">
        <v>82</v>
      </c>
      <c r="F7" s="206" t="s">
        <v>87</v>
      </c>
      <c r="G7" s="57" t="s">
        <v>87</v>
      </c>
      <c r="H7" s="57" t="s">
        <v>82</v>
      </c>
      <c r="I7" s="56"/>
      <c r="J7" s="56">
        <f t="shared" si="0"/>
        <v>50</v>
      </c>
      <c r="K7" s="56">
        <f t="shared" ref="K7:K9" si="5">J7+C7</f>
        <v>75</v>
      </c>
      <c r="L7" s="57" t="s">
        <v>82</v>
      </c>
      <c r="M7" s="58" t="str">
        <f t="shared" si="2"/>
        <v>q</v>
      </c>
      <c r="O7" s="69"/>
      <c r="Q7" s="69"/>
    </row>
    <row r="8" spans="1:20" ht="16.8" x14ac:dyDescent="0.3">
      <c r="A8" s="166" t="s">
        <v>102</v>
      </c>
      <c r="B8" s="60"/>
      <c r="C8" s="61"/>
      <c r="D8" s="56">
        <v>4</v>
      </c>
      <c r="E8" s="57" t="s">
        <v>82</v>
      </c>
      <c r="F8" s="57" t="s">
        <v>82</v>
      </c>
      <c r="G8" s="57" t="s">
        <v>82</v>
      </c>
      <c r="H8" s="57" t="s">
        <v>82</v>
      </c>
      <c r="I8" s="56">
        <v>10</v>
      </c>
      <c r="J8" s="56">
        <f t="shared" si="0"/>
        <v>10</v>
      </c>
      <c r="K8" s="56">
        <f t="shared" ref="K8" si="6">J8+C8</f>
        <v>10</v>
      </c>
      <c r="L8" s="57" t="s">
        <v>82</v>
      </c>
      <c r="M8" s="58" t="str">
        <f t="shared" si="2"/>
        <v/>
      </c>
      <c r="O8" s="69"/>
      <c r="Q8" s="69"/>
    </row>
    <row r="9" spans="1:20" ht="16.8" x14ac:dyDescent="0.3">
      <c r="A9" s="166" t="s">
        <v>102</v>
      </c>
      <c r="B9" s="60"/>
      <c r="C9" s="61"/>
      <c r="D9" s="56">
        <v>4</v>
      </c>
      <c r="E9" s="57" t="s">
        <v>82</v>
      </c>
      <c r="F9" s="57" t="s">
        <v>87</v>
      </c>
      <c r="G9" s="57" t="s">
        <v>82</v>
      </c>
      <c r="H9" s="57" t="s">
        <v>82</v>
      </c>
      <c r="I9" s="56"/>
      <c r="J9" s="56">
        <f t="shared" si="0"/>
        <v>40</v>
      </c>
      <c r="K9" s="56">
        <f t="shared" si="5"/>
        <v>40</v>
      </c>
      <c r="L9" s="57" t="s">
        <v>82</v>
      </c>
      <c r="M9" s="58" t="str">
        <f t="shared" si="2"/>
        <v/>
      </c>
      <c r="O9" s="69"/>
      <c r="Q9" s="69"/>
    </row>
    <row r="10" spans="1:20" ht="16.8" x14ac:dyDescent="0.3">
      <c r="A10" s="166" t="s">
        <v>102</v>
      </c>
      <c r="B10" s="60"/>
      <c r="C10" s="61"/>
      <c r="D10" s="56">
        <v>5</v>
      </c>
      <c r="E10" s="57" t="s">
        <v>82</v>
      </c>
      <c r="F10" s="57" t="s">
        <v>87</v>
      </c>
      <c r="G10" s="57" t="s">
        <v>82</v>
      </c>
      <c r="H10" s="57" t="s">
        <v>82</v>
      </c>
      <c r="I10" s="56"/>
      <c r="J10" s="56">
        <f t="shared" si="0"/>
        <v>50</v>
      </c>
      <c r="K10" s="56">
        <f t="shared" ref="K10" si="7">J10+C10</f>
        <v>50</v>
      </c>
      <c r="L10" s="57" t="s">
        <v>82</v>
      </c>
      <c r="M10" s="58" t="str">
        <f t="shared" si="2"/>
        <v/>
      </c>
      <c r="O10" s="69"/>
      <c r="Q10" s="69"/>
    </row>
    <row r="11" spans="1:20" ht="16.8" x14ac:dyDescent="0.3">
      <c r="A11" s="62" t="s">
        <v>103</v>
      </c>
      <c r="B11" s="60" t="s">
        <v>160</v>
      </c>
      <c r="C11" s="61">
        <v>1</v>
      </c>
      <c r="D11" s="56">
        <v>1</v>
      </c>
      <c r="E11" s="57" t="s">
        <v>82</v>
      </c>
      <c r="F11" s="57" t="s">
        <v>82</v>
      </c>
      <c r="G11" s="57" t="s">
        <v>82</v>
      </c>
      <c r="H11" s="57" t="s">
        <v>87</v>
      </c>
      <c r="I11" s="56"/>
      <c r="J11" s="56">
        <f t="shared" si="0"/>
        <v>600</v>
      </c>
      <c r="K11" s="56">
        <f t="shared" si="1"/>
        <v>601</v>
      </c>
      <c r="L11" s="57" t="s">
        <v>82</v>
      </c>
      <c r="M11" s="58" t="str">
        <f t="shared" si="2"/>
        <v>q</v>
      </c>
      <c r="O11" s="69"/>
      <c r="Q11" s="69"/>
    </row>
    <row r="12" spans="1:20" ht="16.8" x14ac:dyDescent="0.3">
      <c r="A12" s="62" t="s">
        <v>103</v>
      </c>
      <c r="B12" s="209" t="s">
        <v>159</v>
      </c>
      <c r="C12" s="205">
        <v>26</v>
      </c>
      <c r="D12" s="96">
        <v>5</v>
      </c>
      <c r="E12" s="206" t="s">
        <v>82</v>
      </c>
      <c r="F12" s="206" t="s">
        <v>87</v>
      </c>
      <c r="G12" s="57" t="s">
        <v>82</v>
      </c>
      <c r="H12" s="57" t="s">
        <v>82</v>
      </c>
      <c r="I12" s="56"/>
      <c r="J12" s="56">
        <f t="shared" si="0"/>
        <v>50</v>
      </c>
      <c r="K12" s="56">
        <f t="shared" ref="K12" si="8">J12+C12</f>
        <v>76</v>
      </c>
      <c r="L12" s="57" t="s">
        <v>82</v>
      </c>
      <c r="M12" s="58" t="str">
        <f t="shared" si="2"/>
        <v>q</v>
      </c>
      <c r="O12" s="69"/>
      <c r="Q12" s="69"/>
    </row>
    <row r="13" spans="1:20" ht="16.8" x14ac:dyDescent="0.3">
      <c r="A13" s="62" t="s">
        <v>103</v>
      </c>
      <c r="B13" s="60"/>
      <c r="C13" s="61"/>
      <c r="D13" s="56">
        <v>5</v>
      </c>
      <c r="E13" s="57" t="s">
        <v>82</v>
      </c>
      <c r="F13" s="57" t="s">
        <v>87</v>
      </c>
      <c r="G13" s="57" t="s">
        <v>82</v>
      </c>
      <c r="H13" s="57" t="s">
        <v>82</v>
      </c>
      <c r="I13" s="56"/>
      <c r="J13" s="56">
        <f t="shared" si="0"/>
        <v>50</v>
      </c>
      <c r="K13" s="56">
        <f t="shared" ref="K13" si="9">J13+C13</f>
        <v>50</v>
      </c>
      <c r="L13" s="57" t="s">
        <v>82</v>
      </c>
      <c r="M13" s="58" t="str">
        <f t="shared" si="2"/>
        <v/>
      </c>
      <c r="O13" s="69"/>
      <c r="Q13" s="69"/>
    </row>
    <row r="14" spans="1:20" ht="16.8" x14ac:dyDescent="0.3">
      <c r="A14" s="62" t="s">
        <v>103</v>
      </c>
      <c r="B14" s="60"/>
      <c r="C14" s="61"/>
      <c r="D14" s="56">
        <v>1</v>
      </c>
      <c r="E14" s="57" t="s">
        <v>82</v>
      </c>
      <c r="F14" s="57" t="s">
        <v>82</v>
      </c>
      <c r="G14" s="57" t="s">
        <v>82</v>
      </c>
      <c r="H14" s="57" t="s">
        <v>82</v>
      </c>
      <c r="I14" s="56">
        <v>10</v>
      </c>
      <c r="J14" s="56">
        <f t="shared" si="0"/>
        <v>10</v>
      </c>
      <c r="K14" s="56">
        <f t="shared" ref="K14:K17" si="10">J14+C14</f>
        <v>10</v>
      </c>
      <c r="L14" s="57" t="s">
        <v>82</v>
      </c>
      <c r="M14" s="58" t="str">
        <f t="shared" si="2"/>
        <v/>
      </c>
      <c r="O14" s="69"/>
      <c r="Q14" s="69"/>
    </row>
    <row r="15" spans="1:20" ht="16.8" x14ac:dyDescent="0.3">
      <c r="A15" s="62" t="s">
        <v>103</v>
      </c>
      <c r="B15" s="60"/>
      <c r="C15" s="61"/>
      <c r="D15" s="56">
        <v>4</v>
      </c>
      <c r="E15" s="57" t="s">
        <v>82</v>
      </c>
      <c r="F15" s="57" t="s">
        <v>87</v>
      </c>
      <c r="G15" s="57" t="s">
        <v>82</v>
      </c>
      <c r="H15" s="57" t="s">
        <v>82</v>
      </c>
      <c r="I15" s="56"/>
      <c r="J15" s="56">
        <f t="shared" si="0"/>
        <v>40</v>
      </c>
      <c r="K15" s="56">
        <f t="shared" ref="K15" si="11">J15+C15</f>
        <v>40</v>
      </c>
      <c r="L15" s="57" t="s">
        <v>82</v>
      </c>
      <c r="M15" s="58" t="str">
        <f t="shared" si="2"/>
        <v/>
      </c>
      <c r="O15" s="69"/>
      <c r="Q15" s="69"/>
    </row>
    <row r="16" spans="1:20" ht="16.8" x14ac:dyDescent="0.3">
      <c r="A16" s="62" t="s">
        <v>103</v>
      </c>
      <c r="B16" s="60"/>
      <c r="C16" s="61"/>
      <c r="D16" s="56">
        <v>4</v>
      </c>
      <c r="E16" s="57" t="s">
        <v>87</v>
      </c>
      <c r="F16" s="57" t="s">
        <v>82</v>
      </c>
      <c r="G16" s="57" t="s">
        <v>82</v>
      </c>
      <c r="H16" s="57" t="s">
        <v>82</v>
      </c>
      <c r="I16" s="56"/>
      <c r="J16" s="56">
        <f t="shared" si="0"/>
        <v>4</v>
      </c>
      <c r="K16" s="56">
        <f t="shared" ref="K16" si="12">J16+C16</f>
        <v>4</v>
      </c>
      <c r="L16" s="57" t="s">
        <v>82</v>
      </c>
      <c r="M16" s="58" t="str">
        <f t="shared" si="2"/>
        <v/>
      </c>
      <c r="O16" s="69"/>
      <c r="Q16" s="69"/>
    </row>
    <row r="17" spans="1:17" ht="16.8" x14ac:dyDescent="0.3">
      <c r="A17" s="185" t="s">
        <v>110</v>
      </c>
      <c r="B17" s="60" t="s">
        <v>176</v>
      </c>
      <c r="C17" s="61">
        <v>4</v>
      </c>
      <c r="D17" s="56">
        <v>7</v>
      </c>
      <c r="E17" s="57" t="s">
        <v>87</v>
      </c>
      <c r="F17" s="57" t="s">
        <v>82</v>
      </c>
      <c r="G17" s="57" t="s">
        <v>82</v>
      </c>
      <c r="H17" s="57" t="s">
        <v>82</v>
      </c>
      <c r="I17" s="56"/>
      <c r="J17" s="56">
        <f t="shared" si="0"/>
        <v>7</v>
      </c>
      <c r="K17" s="56">
        <f t="shared" si="10"/>
        <v>11</v>
      </c>
      <c r="L17" s="57" t="s">
        <v>87</v>
      </c>
      <c r="M17" s="58" t="str">
        <f t="shared" si="2"/>
        <v>þ</v>
      </c>
      <c r="O17" s="69"/>
      <c r="Q17" s="69"/>
    </row>
    <row r="18" spans="1:17" ht="16.8" x14ac:dyDescent="0.3">
      <c r="A18" s="185" t="s">
        <v>110</v>
      </c>
      <c r="B18" s="209" t="s">
        <v>159</v>
      </c>
      <c r="C18" s="205">
        <v>27</v>
      </c>
      <c r="D18" s="96">
        <v>5</v>
      </c>
      <c r="E18" s="206" t="s">
        <v>82</v>
      </c>
      <c r="F18" s="206" t="s">
        <v>87</v>
      </c>
      <c r="G18" s="57" t="s">
        <v>82</v>
      </c>
      <c r="H18" s="57" t="s">
        <v>82</v>
      </c>
      <c r="I18" s="56"/>
      <c r="J18" s="56">
        <f t="shared" si="0"/>
        <v>50</v>
      </c>
      <c r="K18" s="56">
        <f t="shared" ref="K18:K20" si="13">J18+C18</f>
        <v>77</v>
      </c>
      <c r="L18" s="57" t="s">
        <v>82</v>
      </c>
      <c r="M18" s="58" t="str">
        <f t="shared" si="2"/>
        <v>q</v>
      </c>
      <c r="O18" s="69"/>
      <c r="Q18" s="69"/>
    </row>
    <row r="19" spans="1:17" ht="16.8" x14ac:dyDescent="0.3">
      <c r="A19" s="185" t="s">
        <v>110</v>
      </c>
      <c r="B19" s="60"/>
      <c r="C19" s="61"/>
      <c r="D19" s="56">
        <v>7</v>
      </c>
      <c r="E19" s="57" t="s">
        <v>82</v>
      </c>
      <c r="F19" s="57" t="s">
        <v>82</v>
      </c>
      <c r="G19" s="57" t="s">
        <v>87</v>
      </c>
      <c r="H19" s="57" t="s">
        <v>82</v>
      </c>
      <c r="I19" s="56"/>
      <c r="J19" s="56">
        <f t="shared" si="0"/>
        <v>700</v>
      </c>
      <c r="K19" s="56">
        <f t="shared" ref="K19" si="14">J19+C19</f>
        <v>700</v>
      </c>
      <c r="L19" s="57" t="s">
        <v>82</v>
      </c>
      <c r="M19" s="58" t="str">
        <f t="shared" si="2"/>
        <v/>
      </c>
      <c r="O19" s="69"/>
      <c r="Q19" s="69"/>
    </row>
    <row r="20" spans="1:17" ht="16.8" x14ac:dyDescent="0.3">
      <c r="A20" s="185" t="s">
        <v>110</v>
      </c>
      <c r="B20" s="60"/>
      <c r="C20" s="61"/>
      <c r="D20" s="56">
        <v>7</v>
      </c>
      <c r="E20" s="57" t="s">
        <v>82</v>
      </c>
      <c r="F20" s="57" t="s">
        <v>82</v>
      </c>
      <c r="G20" s="57" t="s">
        <v>82</v>
      </c>
      <c r="H20" s="57" t="s">
        <v>82</v>
      </c>
      <c r="I20" s="56">
        <f>3+1</f>
        <v>4</v>
      </c>
      <c r="J20" s="56">
        <f t="shared" si="0"/>
        <v>4</v>
      </c>
      <c r="K20" s="56">
        <f t="shared" si="13"/>
        <v>4</v>
      </c>
      <c r="L20" s="57" t="s">
        <v>82</v>
      </c>
      <c r="M20" s="58" t="str">
        <f t="shared" si="2"/>
        <v/>
      </c>
      <c r="O20" s="69"/>
      <c r="Q20" s="69"/>
    </row>
    <row r="21" spans="1:17" ht="16.8" x14ac:dyDescent="0.3">
      <c r="A21" s="185" t="s">
        <v>110</v>
      </c>
      <c r="B21" s="60"/>
      <c r="C21" s="61"/>
      <c r="D21" s="56">
        <v>5</v>
      </c>
      <c r="E21" s="57" t="s">
        <v>82</v>
      </c>
      <c r="F21" s="57" t="s">
        <v>87</v>
      </c>
      <c r="G21" s="57" t="s">
        <v>82</v>
      </c>
      <c r="H21" s="57" t="s">
        <v>82</v>
      </c>
      <c r="I21" s="56"/>
      <c r="J21" s="56">
        <f t="shared" si="0"/>
        <v>50</v>
      </c>
      <c r="K21" s="56">
        <f t="shared" ref="K21:K22" si="15">J21+C21</f>
        <v>50</v>
      </c>
      <c r="L21" s="57" t="s">
        <v>82</v>
      </c>
      <c r="M21" s="58" t="str">
        <f t="shared" si="2"/>
        <v/>
      </c>
      <c r="O21" s="69"/>
      <c r="Q21" s="69"/>
    </row>
    <row r="22" spans="1:17" ht="16.8" x14ac:dyDescent="0.3">
      <c r="A22" s="195" t="s">
        <v>113</v>
      </c>
      <c r="B22" s="209" t="s">
        <v>159</v>
      </c>
      <c r="C22" s="205">
        <v>28</v>
      </c>
      <c r="D22" s="96">
        <v>5</v>
      </c>
      <c r="E22" s="206" t="s">
        <v>82</v>
      </c>
      <c r="F22" s="206" t="s">
        <v>87</v>
      </c>
      <c r="G22" s="57" t="s">
        <v>82</v>
      </c>
      <c r="H22" s="57" t="s">
        <v>82</v>
      </c>
      <c r="I22" s="56"/>
      <c r="J22" s="56">
        <f t="shared" si="0"/>
        <v>50</v>
      </c>
      <c r="K22" s="56">
        <f t="shared" si="15"/>
        <v>78</v>
      </c>
      <c r="L22" s="57" t="s">
        <v>82</v>
      </c>
      <c r="M22" s="58" t="str">
        <f t="shared" si="2"/>
        <v>q</v>
      </c>
      <c r="O22" s="69"/>
      <c r="Q22" s="69"/>
    </row>
    <row r="23" spans="1:17" ht="16.8" x14ac:dyDescent="0.3">
      <c r="A23" s="195" t="s">
        <v>113</v>
      </c>
      <c r="B23" s="60"/>
      <c r="C23" s="61"/>
      <c r="D23" s="56">
        <v>4</v>
      </c>
      <c r="E23" s="57" t="s">
        <v>82</v>
      </c>
      <c r="F23" s="57" t="s">
        <v>87</v>
      </c>
      <c r="G23" s="57" t="s">
        <v>82</v>
      </c>
      <c r="H23" s="57" t="s">
        <v>82</v>
      </c>
      <c r="I23" s="56"/>
      <c r="J23" s="56">
        <f t="shared" si="0"/>
        <v>40</v>
      </c>
      <c r="K23" s="56">
        <f t="shared" ref="K23:K25" si="16">J23+C23</f>
        <v>40</v>
      </c>
      <c r="L23" s="57" t="s">
        <v>82</v>
      </c>
      <c r="M23" s="58" t="str">
        <f t="shared" si="2"/>
        <v/>
      </c>
      <c r="O23" s="69"/>
      <c r="Q23" s="69"/>
    </row>
    <row r="24" spans="1:17" ht="16.8" x14ac:dyDescent="0.3">
      <c r="A24" s="195" t="s">
        <v>113</v>
      </c>
      <c r="B24" s="60"/>
      <c r="C24" s="61"/>
      <c r="D24" s="56">
        <v>5</v>
      </c>
      <c r="E24" s="57" t="s">
        <v>82</v>
      </c>
      <c r="F24" s="57" t="s">
        <v>87</v>
      </c>
      <c r="G24" s="57" t="s">
        <v>82</v>
      </c>
      <c r="H24" s="57" t="s">
        <v>82</v>
      </c>
      <c r="I24" s="56"/>
      <c r="J24" s="56">
        <f t="shared" si="0"/>
        <v>50</v>
      </c>
      <c r="K24" s="56">
        <f t="shared" si="16"/>
        <v>50</v>
      </c>
      <c r="L24" s="57" t="s">
        <v>82</v>
      </c>
      <c r="M24" s="58" t="str">
        <f t="shared" si="2"/>
        <v/>
      </c>
      <c r="O24" s="69"/>
      <c r="Q24" s="69"/>
    </row>
    <row r="25" spans="1:17" ht="16.8" x14ac:dyDescent="0.3">
      <c r="A25" s="195" t="s">
        <v>113</v>
      </c>
      <c r="B25" s="60"/>
      <c r="C25" s="61"/>
      <c r="D25" s="56">
        <v>5</v>
      </c>
      <c r="E25" s="57" t="s">
        <v>82</v>
      </c>
      <c r="F25" s="57" t="s">
        <v>87</v>
      </c>
      <c r="G25" s="57" t="s">
        <v>82</v>
      </c>
      <c r="H25" s="57" t="s">
        <v>82</v>
      </c>
      <c r="I25" s="56"/>
      <c r="J25" s="56">
        <f t="shared" si="0"/>
        <v>50</v>
      </c>
      <c r="K25" s="56">
        <f t="shared" si="16"/>
        <v>50</v>
      </c>
      <c r="L25" s="57" t="s">
        <v>82</v>
      </c>
      <c r="M25" s="58" t="str">
        <f t="shared" si="2"/>
        <v/>
      </c>
      <c r="O25" s="69"/>
      <c r="Q25" s="69"/>
    </row>
    <row r="26" spans="1:17" ht="16.8" x14ac:dyDescent="0.3">
      <c r="A26" s="251" t="s">
        <v>124</v>
      </c>
      <c r="B26" s="209" t="s">
        <v>159</v>
      </c>
      <c r="C26" s="205">
        <v>29</v>
      </c>
      <c r="D26" s="96">
        <v>5</v>
      </c>
      <c r="E26" s="206" t="s">
        <v>82</v>
      </c>
      <c r="F26" s="57" t="s">
        <v>87</v>
      </c>
      <c r="G26" s="57" t="s">
        <v>82</v>
      </c>
      <c r="H26" s="57" t="s">
        <v>82</v>
      </c>
      <c r="I26" s="56"/>
      <c r="J26" s="56">
        <f t="shared" si="0"/>
        <v>50</v>
      </c>
      <c r="K26" s="56">
        <f t="shared" ref="K26:K28" si="17">J26+C26</f>
        <v>79</v>
      </c>
      <c r="L26" s="57" t="s">
        <v>82</v>
      </c>
      <c r="M26" s="58" t="str">
        <f t="shared" ref="M26:M28" si="18">IF(C26="","",IF(K26&lt;=$P$1,"þ","q"))</f>
        <v>q</v>
      </c>
      <c r="O26" s="69"/>
      <c r="Q26" s="69"/>
    </row>
    <row r="27" spans="1:17" ht="16.8" x14ac:dyDescent="0.3">
      <c r="A27" s="251" t="s">
        <v>124</v>
      </c>
      <c r="B27" s="60"/>
      <c r="C27" s="61"/>
      <c r="D27" s="56">
        <v>5</v>
      </c>
      <c r="E27" s="57" t="s">
        <v>82</v>
      </c>
      <c r="F27" s="57" t="s">
        <v>87</v>
      </c>
      <c r="G27" s="57" t="s">
        <v>82</v>
      </c>
      <c r="H27" s="57" t="s">
        <v>82</v>
      </c>
      <c r="I27" s="56"/>
      <c r="J27" s="56">
        <f t="shared" si="0"/>
        <v>50</v>
      </c>
      <c r="K27" s="56">
        <f t="shared" si="17"/>
        <v>50</v>
      </c>
      <c r="L27" s="57" t="s">
        <v>82</v>
      </c>
      <c r="M27" s="58" t="str">
        <f t="shared" si="18"/>
        <v/>
      </c>
      <c r="O27" s="69"/>
      <c r="Q27" s="69"/>
    </row>
    <row r="28" spans="1:17" ht="16.8" x14ac:dyDescent="0.3">
      <c r="A28" s="251" t="s">
        <v>124</v>
      </c>
      <c r="B28" s="60"/>
      <c r="C28" s="61"/>
      <c r="D28" s="56">
        <v>5</v>
      </c>
      <c r="E28" s="57" t="s">
        <v>82</v>
      </c>
      <c r="F28" s="57" t="s">
        <v>87</v>
      </c>
      <c r="G28" s="57" t="s">
        <v>82</v>
      </c>
      <c r="H28" s="57" t="s">
        <v>82</v>
      </c>
      <c r="I28" s="56"/>
      <c r="J28" s="56">
        <f t="shared" si="0"/>
        <v>50</v>
      </c>
      <c r="K28" s="56">
        <f t="shared" si="17"/>
        <v>50</v>
      </c>
      <c r="L28" s="57" t="s">
        <v>82</v>
      </c>
      <c r="M28" s="58" t="str">
        <f t="shared" si="18"/>
        <v/>
      </c>
      <c r="O28" s="69"/>
      <c r="Q28" s="69"/>
    </row>
    <row r="29" spans="1:17" x14ac:dyDescent="0.3">
      <c r="O29" s="43"/>
    </row>
    <row r="30" spans="1:17" ht="31.8" thickBot="1" x14ac:dyDescent="0.35">
      <c r="A30" s="210" t="s">
        <v>73</v>
      </c>
      <c r="B30" s="211" t="s">
        <v>74</v>
      </c>
      <c r="C30" s="211" t="s">
        <v>75</v>
      </c>
      <c r="D30" s="210" t="s">
        <v>76</v>
      </c>
      <c r="E30" s="210" t="s">
        <v>96</v>
      </c>
      <c r="F30" s="210" t="s">
        <v>95</v>
      </c>
      <c r="G30" s="210" t="s">
        <v>94</v>
      </c>
      <c r="H30" s="210" t="s">
        <v>93</v>
      </c>
      <c r="I30" s="210" t="s">
        <v>97</v>
      </c>
      <c r="J30" s="210" t="s">
        <v>77</v>
      </c>
      <c r="K30" s="210" t="s">
        <v>78</v>
      </c>
      <c r="L30" s="210" t="s">
        <v>79</v>
      </c>
      <c r="M30" s="210" t="s">
        <v>80</v>
      </c>
    </row>
    <row r="31" spans="1:17" ht="16.8" x14ac:dyDescent="0.3">
      <c r="A31" s="230" t="s">
        <v>136</v>
      </c>
      <c r="B31" s="231"/>
      <c r="C31" s="232"/>
      <c r="D31" s="233"/>
      <c r="E31" s="234" t="s">
        <v>82</v>
      </c>
      <c r="F31" s="234" t="s">
        <v>87</v>
      </c>
      <c r="G31" s="234" t="s">
        <v>82</v>
      </c>
      <c r="H31" s="234" t="s">
        <v>82</v>
      </c>
      <c r="I31" s="233"/>
      <c r="J31" s="233">
        <f t="shared" si="0"/>
        <v>0</v>
      </c>
      <c r="K31" s="233">
        <f t="shared" ref="K31" si="19">J31+C31</f>
        <v>0</v>
      </c>
      <c r="L31" s="234" t="s">
        <v>82</v>
      </c>
      <c r="M31" s="235" t="str">
        <f t="shared" ref="M31:M34" si="20">IF(C31="","",IF(K31&lt;=$P$1,"þ","q"))</f>
        <v/>
      </c>
    </row>
    <row r="32" spans="1:17" ht="16.8" x14ac:dyDescent="0.3">
      <c r="A32" s="242" t="s">
        <v>136</v>
      </c>
      <c r="B32" s="198"/>
      <c r="C32" s="61"/>
      <c r="D32" s="56"/>
      <c r="E32" s="57" t="s">
        <v>87</v>
      </c>
      <c r="F32" s="57" t="s">
        <v>82</v>
      </c>
      <c r="G32" s="57" t="s">
        <v>82</v>
      </c>
      <c r="H32" s="57" t="s">
        <v>82</v>
      </c>
      <c r="I32" s="56"/>
      <c r="J32" s="56">
        <f t="shared" si="0"/>
        <v>0</v>
      </c>
      <c r="K32" s="56">
        <f t="shared" ref="K32" si="21">J32+C32</f>
        <v>0</v>
      </c>
      <c r="L32" s="57" t="s">
        <v>82</v>
      </c>
      <c r="M32" s="58" t="str">
        <f t="shared" si="20"/>
        <v/>
      </c>
    </row>
    <row r="33" spans="1:13" ht="16.8" x14ac:dyDescent="0.3">
      <c r="A33" s="242" t="s">
        <v>136</v>
      </c>
      <c r="B33" s="198"/>
      <c r="C33" s="61"/>
      <c r="D33" s="56"/>
      <c r="E33" s="57" t="s">
        <v>82</v>
      </c>
      <c r="F33" s="57" t="s">
        <v>87</v>
      </c>
      <c r="G33" s="57" t="s">
        <v>82</v>
      </c>
      <c r="H33" s="57" t="s">
        <v>82</v>
      </c>
      <c r="I33" s="56"/>
      <c r="J33" s="56">
        <f t="shared" si="0"/>
        <v>0</v>
      </c>
      <c r="K33" s="56">
        <f t="shared" ref="K33" si="22">J33+C33</f>
        <v>0</v>
      </c>
      <c r="L33" s="57" t="s">
        <v>82</v>
      </c>
      <c r="M33" s="58" t="str">
        <f t="shared" si="20"/>
        <v/>
      </c>
    </row>
    <row r="34" spans="1:13" ht="16.8" x14ac:dyDescent="0.3">
      <c r="A34" s="242" t="s">
        <v>136</v>
      </c>
      <c r="B34" s="236"/>
      <c r="C34" s="61"/>
      <c r="D34" s="56"/>
      <c r="E34" s="57" t="s">
        <v>82</v>
      </c>
      <c r="F34" s="57" t="s">
        <v>87</v>
      </c>
      <c r="G34" s="57" t="s">
        <v>82</v>
      </c>
      <c r="H34" s="57" t="s">
        <v>82</v>
      </c>
      <c r="I34" s="56"/>
      <c r="J34" s="56">
        <f t="shared" si="0"/>
        <v>0</v>
      </c>
      <c r="K34" s="56">
        <f t="shared" ref="K34" si="23">J34+C34</f>
        <v>0</v>
      </c>
      <c r="L34" s="57" t="s">
        <v>82</v>
      </c>
      <c r="M34" s="58" t="str">
        <f t="shared" si="20"/>
        <v/>
      </c>
    </row>
    <row r="35" spans="1:13" ht="16.8" x14ac:dyDescent="0.3">
      <c r="A35" s="242" t="s">
        <v>136</v>
      </c>
      <c r="B35" s="236"/>
      <c r="C35" s="61"/>
      <c r="D35" s="56"/>
      <c r="E35" s="57" t="s">
        <v>82</v>
      </c>
      <c r="F35" s="57" t="s">
        <v>82</v>
      </c>
      <c r="G35" s="57" t="s">
        <v>82</v>
      </c>
      <c r="H35" s="57" t="s">
        <v>82</v>
      </c>
      <c r="I35" s="56"/>
      <c r="J35" s="56">
        <f t="shared" si="0"/>
        <v>0</v>
      </c>
      <c r="K35" s="56">
        <f t="shared" ref="K35:K38" si="24">J35+C35</f>
        <v>0</v>
      </c>
      <c r="L35" s="57" t="s">
        <v>82</v>
      </c>
      <c r="M35" s="58" t="str">
        <f t="shared" ref="M35:M38" si="25">IF(C35="","",IF(K35&lt;=$P$1,"þ","q"))</f>
        <v/>
      </c>
    </row>
    <row r="36" spans="1:13" ht="16.8" x14ac:dyDescent="0.3">
      <c r="A36" s="246" t="s">
        <v>140</v>
      </c>
      <c r="B36" s="198" t="s">
        <v>173</v>
      </c>
      <c r="C36" s="61">
        <v>4</v>
      </c>
      <c r="D36" s="56">
        <v>11</v>
      </c>
      <c r="E36" s="57" t="s">
        <v>82</v>
      </c>
      <c r="F36" s="57" t="s">
        <v>87</v>
      </c>
      <c r="G36" s="57" t="s">
        <v>82</v>
      </c>
      <c r="H36" s="57" t="s">
        <v>82</v>
      </c>
      <c r="I36" s="56"/>
      <c r="J36" s="56">
        <f t="shared" si="0"/>
        <v>110</v>
      </c>
      <c r="K36" s="56">
        <f t="shared" si="24"/>
        <v>114</v>
      </c>
      <c r="L36" s="57" t="s">
        <v>87</v>
      </c>
      <c r="M36" s="58" t="str">
        <f t="shared" si="25"/>
        <v>q</v>
      </c>
    </row>
    <row r="37" spans="1:13" ht="16.8" x14ac:dyDescent="0.3">
      <c r="A37" s="246" t="s">
        <v>140</v>
      </c>
      <c r="B37" s="198"/>
      <c r="C37" s="61"/>
      <c r="D37" s="56"/>
      <c r="E37" s="57" t="s">
        <v>82</v>
      </c>
      <c r="F37" s="57" t="s">
        <v>82</v>
      </c>
      <c r="G37" s="57" t="s">
        <v>82</v>
      </c>
      <c r="H37" s="57" t="s">
        <v>82</v>
      </c>
      <c r="I37" s="56"/>
      <c r="J37" s="56">
        <f t="shared" si="0"/>
        <v>0</v>
      </c>
      <c r="K37" s="56">
        <f t="shared" si="24"/>
        <v>0</v>
      </c>
      <c r="L37" s="57" t="s">
        <v>82</v>
      </c>
      <c r="M37" s="58" t="str">
        <f t="shared" si="25"/>
        <v/>
      </c>
    </row>
    <row r="38" spans="1:13" ht="16.8" x14ac:dyDescent="0.3">
      <c r="A38" s="246" t="s">
        <v>140</v>
      </c>
      <c r="B38" s="198"/>
      <c r="C38" s="61"/>
      <c r="D38" s="56"/>
      <c r="E38" s="57" t="s">
        <v>82</v>
      </c>
      <c r="F38" s="57" t="s">
        <v>82</v>
      </c>
      <c r="G38" s="57" t="s">
        <v>82</v>
      </c>
      <c r="H38" s="57" t="s">
        <v>87</v>
      </c>
      <c r="I38" s="56"/>
      <c r="J38" s="56">
        <f t="shared" si="0"/>
        <v>0</v>
      </c>
      <c r="K38" s="56">
        <f t="shared" si="24"/>
        <v>0</v>
      </c>
      <c r="L38" s="57" t="s">
        <v>82</v>
      </c>
      <c r="M38" s="58" t="str">
        <f t="shared" si="25"/>
        <v/>
      </c>
    </row>
    <row r="39" spans="1:13" ht="16.8" x14ac:dyDescent="0.3">
      <c r="A39" s="246" t="s">
        <v>140</v>
      </c>
      <c r="B39" s="198"/>
      <c r="C39" s="61"/>
      <c r="D39" s="56"/>
      <c r="E39" s="57" t="s">
        <v>82</v>
      </c>
      <c r="F39" s="57" t="s">
        <v>82</v>
      </c>
      <c r="G39" s="57" t="s">
        <v>87</v>
      </c>
      <c r="H39" s="57" t="s">
        <v>82</v>
      </c>
      <c r="I39" s="56"/>
      <c r="J39" s="56">
        <f t="shared" si="0"/>
        <v>0</v>
      </c>
      <c r="K39" s="56">
        <f t="shared" ref="K39" si="26">J39+C39</f>
        <v>0</v>
      </c>
      <c r="L39" s="57" t="s">
        <v>82</v>
      </c>
      <c r="M39" s="58" t="str">
        <f t="shared" ref="M39" si="27">IF(C39="","",IF(K39&lt;=$P$1,"þ","q"))</f>
        <v/>
      </c>
    </row>
  </sheetData>
  <sortState xmlns:xlrd2="http://schemas.microsoft.com/office/spreadsheetml/2017/richdata2" ref="A2:M29">
    <sortCondition ref="A2:A29"/>
    <sortCondition ref="C2:C29"/>
  </sortState>
  <conditionalFormatting sqref="M2 G6:H6 M6">
    <cfRule type="cellIs" dxfId="495" priority="1237" stopIfTrue="1" operator="equal">
      <formula>"þ"</formula>
    </cfRule>
  </conditionalFormatting>
  <conditionalFormatting sqref="K2 K6">
    <cfRule type="cellIs" dxfId="494" priority="1236" operator="lessThan">
      <formula>$P$1</formula>
    </cfRule>
  </conditionalFormatting>
  <conditionalFormatting sqref="L29:M29">
    <cfRule type="cellIs" dxfId="493" priority="1235" stopIfTrue="1" operator="equal">
      <formula>"þ"</formula>
    </cfRule>
  </conditionalFormatting>
  <conditionalFormatting sqref="E2 H2">
    <cfRule type="cellIs" dxfId="492" priority="1183" stopIfTrue="1" operator="equal">
      <formula>"þ"</formula>
    </cfRule>
  </conditionalFormatting>
  <conditionalFormatting sqref="G2">
    <cfRule type="cellIs" dxfId="491" priority="1152" stopIfTrue="1" operator="equal">
      <formula>"þ"</formula>
    </cfRule>
  </conditionalFormatting>
  <conditionalFormatting sqref="E6">
    <cfRule type="cellIs" dxfId="490" priority="1137" stopIfTrue="1" operator="equal">
      <formula>"þ"</formula>
    </cfRule>
  </conditionalFormatting>
  <conditionalFormatting sqref="E6">
    <cfRule type="cellIs" dxfId="489" priority="1136" stopIfTrue="1" operator="equal">
      <formula>"þ"</formula>
    </cfRule>
  </conditionalFormatting>
  <conditionalFormatting sqref="M11">
    <cfRule type="cellIs" dxfId="488" priority="1118" stopIfTrue="1" operator="equal">
      <formula>"þ"</formula>
    </cfRule>
  </conditionalFormatting>
  <conditionalFormatting sqref="M11">
    <cfRule type="cellIs" dxfId="487" priority="1117" stopIfTrue="1" operator="equal">
      <formula>"þ"</formula>
    </cfRule>
  </conditionalFormatting>
  <conditionalFormatting sqref="K11">
    <cfRule type="cellIs" dxfId="486" priority="1116" operator="lessThan">
      <formula>$P$1</formula>
    </cfRule>
  </conditionalFormatting>
  <conditionalFormatting sqref="E11">
    <cfRule type="cellIs" dxfId="485" priority="1115" stopIfTrue="1" operator="equal">
      <formula>"þ"</formula>
    </cfRule>
  </conditionalFormatting>
  <conditionalFormatting sqref="E11">
    <cfRule type="cellIs" dxfId="484" priority="1114" stopIfTrue="1" operator="equal">
      <formula>"þ"</formula>
    </cfRule>
  </conditionalFormatting>
  <conditionalFormatting sqref="G11">
    <cfRule type="cellIs" dxfId="483" priority="1113" stopIfTrue="1" operator="equal">
      <formula>"þ"</formula>
    </cfRule>
  </conditionalFormatting>
  <conditionalFormatting sqref="G11">
    <cfRule type="cellIs" dxfId="482" priority="1112" stopIfTrue="1" operator="equal">
      <formula>"þ"</formula>
    </cfRule>
  </conditionalFormatting>
  <conditionalFormatting sqref="H3">
    <cfRule type="cellIs" dxfId="481" priority="1046" stopIfTrue="1" operator="equal">
      <formula>"þ"</formula>
    </cfRule>
  </conditionalFormatting>
  <conditionalFormatting sqref="H3">
    <cfRule type="cellIs" dxfId="480" priority="1045" stopIfTrue="1" operator="equal">
      <formula>"þ"</formula>
    </cfRule>
  </conditionalFormatting>
  <conditionalFormatting sqref="M3">
    <cfRule type="cellIs" dxfId="479" priority="1050" stopIfTrue="1" operator="equal">
      <formula>"þ"</formula>
    </cfRule>
  </conditionalFormatting>
  <conditionalFormatting sqref="K3">
    <cfRule type="cellIs" dxfId="478" priority="1049" operator="lessThan">
      <formula>$P$1</formula>
    </cfRule>
  </conditionalFormatting>
  <conditionalFormatting sqref="G3">
    <cfRule type="cellIs" dxfId="477" priority="1043" stopIfTrue="1" operator="equal">
      <formula>"þ"</formula>
    </cfRule>
  </conditionalFormatting>
  <conditionalFormatting sqref="G3">
    <cfRule type="cellIs" dxfId="476" priority="1020" stopIfTrue="1" operator="equal">
      <formula>"þ"</formula>
    </cfRule>
  </conditionalFormatting>
  <conditionalFormatting sqref="F2">
    <cfRule type="cellIs" dxfId="475" priority="854" stopIfTrue="1" operator="equal">
      <formula>"þ"</formula>
    </cfRule>
  </conditionalFormatting>
  <conditionalFormatting sqref="F2">
    <cfRule type="cellIs" dxfId="474" priority="853" stopIfTrue="1" operator="equal">
      <formula>"þ"</formula>
    </cfRule>
  </conditionalFormatting>
  <conditionalFormatting sqref="E3">
    <cfRule type="cellIs" dxfId="473" priority="850" stopIfTrue="1" operator="equal">
      <formula>"þ"</formula>
    </cfRule>
  </conditionalFormatting>
  <conditionalFormatting sqref="E3">
    <cfRule type="cellIs" dxfId="472" priority="849" stopIfTrue="1" operator="equal">
      <formula>"þ"</formula>
    </cfRule>
  </conditionalFormatting>
  <conditionalFormatting sqref="F3">
    <cfRule type="cellIs" dxfId="471" priority="848" stopIfTrue="1" operator="equal">
      <formula>"þ"</formula>
    </cfRule>
  </conditionalFormatting>
  <conditionalFormatting sqref="F3">
    <cfRule type="cellIs" dxfId="470" priority="847" stopIfTrue="1" operator="equal">
      <formula>"þ"</formula>
    </cfRule>
  </conditionalFormatting>
  <conditionalFormatting sqref="L2 L12">
    <cfRule type="cellIs" dxfId="469" priority="845" stopIfTrue="1" operator="equal">
      <formula>"þ"</formula>
    </cfRule>
  </conditionalFormatting>
  <conditionalFormatting sqref="H31">
    <cfRule type="cellIs" dxfId="468" priority="833" stopIfTrue="1" operator="equal">
      <formula>"þ"</formula>
    </cfRule>
  </conditionalFormatting>
  <conditionalFormatting sqref="K31">
    <cfRule type="cellIs" dxfId="467" priority="834" operator="lessThan">
      <formula>$P$1</formula>
    </cfRule>
  </conditionalFormatting>
  <conditionalFormatting sqref="H31">
    <cfRule type="cellIs" dxfId="466" priority="832" stopIfTrue="1" operator="equal">
      <formula>"þ"</formula>
    </cfRule>
  </conditionalFormatting>
  <conditionalFormatting sqref="G31">
    <cfRule type="cellIs" dxfId="465" priority="831" stopIfTrue="1" operator="equal">
      <formula>"þ"</formula>
    </cfRule>
  </conditionalFormatting>
  <conditionalFormatting sqref="G31">
    <cfRule type="cellIs" dxfId="464" priority="830" stopIfTrue="1" operator="equal">
      <formula>"þ"</formula>
    </cfRule>
  </conditionalFormatting>
  <conditionalFormatting sqref="L31">
    <cfRule type="cellIs" dxfId="463" priority="829" stopIfTrue="1" operator="equal">
      <formula>"þ"</formula>
    </cfRule>
  </conditionalFormatting>
  <conditionalFormatting sqref="M14">
    <cfRule type="cellIs" dxfId="462" priority="766" stopIfTrue="1" operator="equal">
      <formula>"þ"</formula>
    </cfRule>
  </conditionalFormatting>
  <conditionalFormatting sqref="M14">
    <cfRule type="cellIs" dxfId="461" priority="765" stopIfTrue="1" operator="equal">
      <formula>"þ"</formula>
    </cfRule>
  </conditionalFormatting>
  <conditionalFormatting sqref="E14 H14">
    <cfRule type="cellIs" dxfId="460" priority="763" stopIfTrue="1" operator="equal">
      <formula>"þ"</formula>
    </cfRule>
  </conditionalFormatting>
  <conditionalFormatting sqref="E14 H14">
    <cfRule type="cellIs" dxfId="459" priority="762" stopIfTrue="1" operator="equal">
      <formula>"þ"</formula>
    </cfRule>
  </conditionalFormatting>
  <conditionalFormatting sqref="F14">
    <cfRule type="cellIs" dxfId="458" priority="759" stopIfTrue="1" operator="equal">
      <formula>"þ"</formula>
    </cfRule>
  </conditionalFormatting>
  <conditionalFormatting sqref="L2">
    <cfRule type="cellIs" dxfId="457" priority="768" stopIfTrue="1" operator="equal">
      <formula>"þ"</formula>
    </cfRule>
  </conditionalFormatting>
  <conditionalFormatting sqref="K14">
    <cfRule type="cellIs" dxfId="456" priority="764" operator="lessThan">
      <formula>$P$1</formula>
    </cfRule>
  </conditionalFormatting>
  <conditionalFormatting sqref="G14">
    <cfRule type="cellIs" dxfId="455" priority="761" stopIfTrue="1" operator="equal">
      <formula>"þ"</formula>
    </cfRule>
  </conditionalFormatting>
  <conditionalFormatting sqref="G14">
    <cfRule type="cellIs" dxfId="454" priority="760" stopIfTrue="1" operator="equal">
      <formula>"þ"</formula>
    </cfRule>
  </conditionalFormatting>
  <conditionalFormatting sqref="F14">
    <cfRule type="cellIs" dxfId="453" priority="758" stopIfTrue="1" operator="equal">
      <formula>"þ"</formula>
    </cfRule>
  </conditionalFormatting>
  <conditionalFormatting sqref="L14">
    <cfRule type="cellIs" dxfId="452" priority="757" stopIfTrue="1" operator="equal">
      <formula>"þ"</formula>
    </cfRule>
  </conditionalFormatting>
  <conditionalFormatting sqref="M12">
    <cfRule type="cellIs" dxfId="451" priority="754" stopIfTrue="1" operator="equal">
      <formula>"þ"</formula>
    </cfRule>
  </conditionalFormatting>
  <conditionalFormatting sqref="M12">
    <cfRule type="cellIs" dxfId="450" priority="753" stopIfTrue="1" operator="equal">
      <formula>"þ"</formula>
    </cfRule>
  </conditionalFormatting>
  <conditionalFormatting sqref="K12">
    <cfRule type="cellIs" dxfId="449" priority="752" operator="lessThan">
      <formula>$P$1</formula>
    </cfRule>
  </conditionalFormatting>
  <conditionalFormatting sqref="H12">
    <cfRule type="cellIs" dxfId="448" priority="751" stopIfTrue="1" operator="equal">
      <formula>"þ"</formula>
    </cfRule>
  </conditionalFormatting>
  <conditionalFormatting sqref="H12">
    <cfRule type="cellIs" dxfId="447" priority="750" stopIfTrue="1" operator="equal">
      <formula>"þ"</formula>
    </cfRule>
  </conditionalFormatting>
  <conditionalFormatting sqref="G12">
    <cfRule type="cellIs" dxfId="446" priority="749" stopIfTrue="1" operator="equal">
      <formula>"þ"</formula>
    </cfRule>
  </conditionalFormatting>
  <conditionalFormatting sqref="G12">
    <cfRule type="cellIs" dxfId="445" priority="748" stopIfTrue="1" operator="equal">
      <formula>"þ"</formula>
    </cfRule>
  </conditionalFormatting>
  <conditionalFormatting sqref="F11">
    <cfRule type="cellIs" dxfId="444" priority="738" stopIfTrue="1" operator="equal">
      <formula>"þ"</formula>
    </cfRule>
  </conditionalFormatting>
  <conditionalFormatting sqref="F11">
    <cfRule type="cellIs" dxfId="443" priority="737" stopIfTrue="1" operator="equal">
      <formula>"þ"</formula>
    </cfRule>
  </conditionalFormatting>
  <conditionalFormatting sqref="H11">
    <cfRule type="cellIs" dxfId="442" priority="735" stopIfTrue="1" operator="equal">
      <formula>"þ"</formula>
    </cfRule>
  </conditionalFormatting>
  <conditionalFormatting sqref="H11">
    <cfRule type="cellIs" dxfId="441" priority="736" stopIfTrue="1" operator="equal">
      <formula>"þ"</formula>
    </cfRule>
  </conditionalFormatting>
  <conditionalFormatting sqref="H34">
    <cfRule type="cellIs" dxfId="440" priority="682" stopIfTrue="1" operator="equal">
      <formula>"þ"</formula>
    </cfRule>
  </conditionalFormatting>
  <conditionalFormatting sqref="K34">
    <cfRule type="cellIs" dxfId="439" priority="683" operator="lessThan">
      <formula>$P$1</formula>
    </cfRule>
  </conditionalFormatting>
  <conditionalFormatting sqref="H34">
    <cfRule type="cellIs" dxfId="438" priority="681" stopIfTrue="1" operator="equal">
      <formula>"þ"</formula>
    </cfRule>
  </conditionalFormatting>
  <conditionalFormatting sqref="G34">
    <cfRule type="cellIs" dxfId="437" priority="680" stopIfTrue="1" operator="equal">
      <formula>"þ"</formula>
    </cfRule>
  </conditionalFormatting>
  <conditionalFormatting sqref="G34">
    <cfRule type="cellIs" dxfId="436" priority="679" stopIfTrue="1" operator="equal">
      <formula>"þ"</formula>
    </cfRule>
  </conditionalFormatting>
  <conditionalFormatting sqref="E34">
    <cfRule type="cellIs" dxfId="435" priority="678" stopIfTrue="1" operator="equal">
      <formula>"þ"</formula>
    </cfRule>
  </conditionalFormatting>
  <conditionalFormatting sqref="E34">
    <cfRule type="cellIs" dxfId="434" priority="677" stopIfTrue="1" operator="equal">
      <formula>"þ"</formula>
    </cfRule>
  </conditionalFormatting>
  <conditionalFormatting sqref="H35">
    <cfRule type="cellIs" dxfId="433" priority="667" stopIfTrue="1" operator="equal">
      <formula>"þ"</formula>
    </cfRule>
  </conditionalFormatting>
  <conditionalFormatting sqref="K35">
    <cfRule type="cellIs" dxfId="432" priority="668" operator="lessThan">
      <formula>$P$1</formula>
    </cfRule>
  </conditionalFormatting>
  <conditionalFormatting sqref="H35">
    <cfRule type="cellIs" dxfId="431" priority="666" stopIfTrue="1" operator="equal">
      <formula>"þ"</formula>
    </cfRule>
  </conditionalFormatting>
  <conditionalFormatting sqref="L12">
    <cfRule type="cellIs" dxfId="430" priority="650" stopIfTrue="1" operator="equal">
      <formula>"þ"</formula>
    </cfRule>
  </conditionalFormatting>
  <conditionalFormatting sqref="G5:H5 M5">
    <cfRule type="cellIs" dxfId="429" priority="649" stopIfTrue="1" operator="equal">
      <formula>"þ"</formula>
    </cfRule>
  </conditionalFormatting>
  <conditionalFormatting sqref="K5">
    <cfRule type="cellIs" dxfId="428" priority="648" operator="lessThan">
      <formula>$P$1</formula>
    </cfRule>
  </conditionalFormatting>
  <conditionalFormatting sqref="E5:F5">
    <cfRule type="cellIs" dxfId="427" priority="647" stopIfTrue="1" operator="equal">
      <formula>"þ"</formula>
    </cfRule>
  </conditionalFormatting>
  <conditionalFormatting sqref="E5:F5">
    <cfRule type="cellIs" dxfId="426" priority="646" stopIfTrue="1" operator="equal">
      <formula>"þ"</formula>
    </cfRule>
  </conditionalFormatting>
  <conditionalFormatting sqref="E35">
    <cfRule type="cellIs" dxfId="425" priority="633" stopIfTrue="1" operator="equal">
      <formula>"þ"</formula>
    </cfRule>
  </conditionalFormatting>
  <conditionalFormatting sqref="E35">
    <cfRule type="cellIs" dxfId="424" priority="632" stopIfTrue="1" operator="equal">
      <formula>"þ"</formula>
    </cfRule>
  </conditionalFormatting>
  <conditionalFormatting sqref="L11">
    <cfRule type="cellIs" dxfId="423" priority="612" stopIfTrue="1" operator="equal">
      <formula>"þ"</formula>
    </cfRule>
  </conditionalFormatting>
  <conditionalFormatting sqref="L11">
    <cfRule type="cellIs" dxfId="422" priority="611" stopIfTrue="1" operator="equal">
      <formula>"þ"</formula>
    </cfRule>
  </conditionalFormatting>
  <conditionalFormatting sqref="M7 G7:H7">
    <cfRule type="cellIs" dxfId="421" priority="610" stopIfTrue="1" operator="equal">
      <formula>"þ"</formula>
    </cfRule>
  </conditionalFormatting>
  <conditionalFormatting sqref="K7">
    <cfRule type="cellIs" dxfId="420" priority="609" operator="lessThan">
      <formula>$P$1</formula>
    </cfRule>
  </conditionalFormatting>
  <conditionalFormatting sqref="H18 H20 E20">
    <cfRule type="cellIs" dxfId="419" priority="590" stopIfTrue="1" operator="equal">
      <formula>"þ"</formula>
    </cfRule>
  </conditionalFormatting>
  <conditionalFormatting sqref="M18 M20">
    <cfRule type="cellIs" dxfId="418" priority="593" stopIfTrue="1" operator="equal">
      <formula>"þ"</formula>
    </cfRule>
  </conditionalFormatting>
  <conditionalFormatting sqref="M18 M20">
    <cfRule type="cellIs" dxfId="417" priority="592" stopIfTrue="1" operator="equal">
      <formula>"þ"</formula>
    </cfRule>
  </conditionalFormatting>
  <conditionalFormatting sqref="H18 H20 E20">
    <cfRule type="cellIs" dxfId="416" priority="589" stopIfTrue="1" operator="equal">
      <formula>"þ"</formula>
    </cfRule>
  </conditionalFormatting>
  <conditionalFormatting sqref="F20">
    <cfRule type="cellIs" dxfId="415" priority="586" stopIfTrue="1" operator="equal">
      <formula>"þ"</formula>
    </cfRule>
  </conditionalFormatting>
  <conditionalFormatting sqref="K18 K20">
    <cfRule type="cellIs" dxfId="414" priority="591" operator="lessThan">
      <formula>$P$1</formula>
    </cfRule>
  </conditionalFormatting>
  <conditionalFormatting sqref="G18 G20">
    <cfRule type="cellIs" dxfId="413" priority="588" stopIfTrue="1" operator="equal">
      <formula>"þ"</formula>
    </cfRule>
  </conditionalFormatting>
  <conditionalFormatting sqref="G18 G20">
    <cfRule type="cellIs" dxfId="412" priority="587" stopIfTrue="1" operator="equal">
      <formula>"þ"</formula>
    </cfRule>
  </conditionalFormatting>
  <conditionalFormatting sqref="F20">
    <cfRule type="cellIs" dxfId="411" priority="585" stopIfTrue="1" operator="equal">
      <formula>"þ"</formula>
    </cfRule>
  </conditionalFormatting>
  <conditionalFormatting sqref="P1">
    <cfRule type="cellIs" dxfId="410" priority="583" operator="equal">
      <formula>0</formula>
    </cfRule>
  </conditionalFormatting>
  <conditionalFormatting sqref="T1">
    <cfRule type="cellIs" dxfId="409" priority="581" operator="equal">
      <formula>0</formula>
    </cfRule>
  </conditionalFormatting>
  <conditionalFormatting sqref="R1">
    <cfRule type="cellIs" dxfId="408" priority="582" operator="equal">
      <formula>0</formula>
    </cfRule>
  </conditionalFormatting>
  <conditionalFormatting sqref="H9">
    <cfRule type="cellIs" dxfId="407" priority="578" stopIfTrue="1" operator="equal">
      <formula>"þ"</formula>
    </cfRule>
  </conditionalFormatting>
  <conditionalFormatting sqref="H9">
    <cfRule type="cellIs" dxfId="406" priority="577" stopIfTrue="1" operator="equal">
      <formula>"þ"</formula>
    </cfRule>
  </conditionalFormatting>
  <conditionalFormatting sqref="M9">
    <cfRule type="cellIs" dxfId="405" priority="580" stopIfTrue="1" operator="equal">
      <formula>"þ"</formula>
    </cfRule>
  </conditionalFormatting>
  <conditionalFormatting sqref="K9">
    <cfRule type="cellIs" dxfId="404" priority="579" operator="lessThan">
      <formula>$P$1</formula>
    </cfRule>
  </conditionalFormatting>
  <conditionalFormatting sqref="G9">
    <cfRule type="cellIs" dxfId="403" priority="576" stopIfTrue="1" operator="equal">
      <formula>"þ"</formula>
    </cfRule>
  </conditionalFormatting>
  <conditionalFormatting sqref="G9">
    <cfRule type="cellIs" dxfId="402" priority="575" stopIfTrue="1" operator="equal">
      <formula>"þ"</formula>
    </cfRule>
  </conditionalFormatting>
  <conditionalFormatting sqref="E9">
    <cfRule type="cellIs" dxfId="401" priority="574" stopIfTrue="1" operator="equal">
      <formula>"þ"</formula>
    </cfRule>
  </conditionalFormatting>
  <conditionalFormatting sqref="E9">
    <cfRule type="cellIs" dxfId="400" priority="573" stopIfTrue="1" operator="equal">
      <formula>"þ"</formula>
    </cfRule>
  </conditionalFormatting>
  <conditionalFormatting sqref="H17">
    <cfRule type="cellIs" dxfId="399" priority="566" stopIfTrue="1" operator="equal">
      <formula>"þ"</formula>
    </cfRule>
  </conditionalFormatting>
  <conditionalFormatting sqref="H17">
    <cfRule type="cellIs" dxfId="398" priority="565" stopIfTrue="1" operator="equal">
      <formula>"þ"</formula>
    </cfRule>
  </conditionalFormatting>
  <conditionalFormatting sqref="M17">
    <cfRule type="cellIs" dxfId="397" priority="568" stopIfTrue="1" operator="equal">
      <formula>"þ"</formula>
    </cfRule>
  </conditionalFormatting>
  <conditionalFormatting sqref="K17">
    <cfRule type="cellIs" dxfId="396" priority="567" operator="lessThan">
      <formula>$P$1</formula>
    </cfRule>
  </conditionalFormatting>
  <conditionalFormatting sqref="G17">
    <cfRule type="cellIs" dxfId="395" priority="564" stopIfTrue="1" operator="equal">
      <formula>"þ"</formula>
    </cfRule>
  </conditionalFormatting>
  <conditionalFormatting sqref="G17">
    <cfRule type="cellIs" dxfId="394" priority="563" stopIfTrue="1" operator="equal">
      <formula>"þ"</formula>
    </cfRule>
  </conditionalFormatting>
  <conditionalFormatting sqref="E17">
    <cfRule type="cellIs" dxfId="393" priority="562" stopIfTrue="1" operator="equal">
      <formula>"þ"</formula>
    </cfRule>
  </conditionalFormatting>
  <conditionalFormatting sqref="E17">
    <cfRule type="cellIs" dxfId="392" priority="561" stopIfTrue="1" operator="equal">
      <formula>"þ"</formula>
    </cfRule>
  </conditionalFormatting>
  <conditionalFormatting sqref="F17">
    <cfRule type="cellIs" dxfId="391" priority="560" stopIfTrue="1" operator="equal">
      <formula>"þ"</formula>
    </cfRule>
  </conditionalFormatting>
  <conditionalFormatting sqref="F17">
    <cfRule type="cellIs" dxfId="390" priority="559" stopIfTrue="1" operator="equal">
      <formula>"þ"</formula>
    </cfRule>
  </conditionalFormatting>
  <conditionalFormatting sqref="M8 H8">
    <cfRule type="cellIs" dxfId="389" priority="554" stopIfTrue="1" operator="equal">
      <formula>"þ"</formula>
    </cfRule>
  </conditionalFormatting>
  <conditionalFormatting sqref="K8">
    <cfRule type="cellIs" dxfId="388" priority="553" operator="lessThan">
      <formula>$P$1</formula>
    </cfRule>
  </conditionalFormatting>
  <conditionalFormatting sqref="E8">
    <cfRule type="cellIs" dxfId="387" priority="552" stopIfTrue="1" operator="equal">
      <formula>"þ"</formula>
    </cfRule>
  </conditionalFormatting>
  <conditionalFormatting sqref="E8">
    <cfRule type="cellIs" dxfId="386" priority="551" stopIfTrue="1" operator="equal">
      <formula>"þ"</formula>
    </cfRule>
  </conditionalFormatting>
  <conditionalFormatting sqref="F8">
    <cfRule type="cellIs" dxfId="385" priority="546" stopIfTrue="1" operator="equal">
      <formula>"þ"</formula>
    </cfRule>
  </conditionalFormatting>
  <conditionalFormatting sqref="M19">
    <cfRule type="cellIs" dxfId="384" priority="537" stopIfTrue="1" operator="equal">
      <formula>"þ"</formula>
    </cfRule>
  </conditionalFormatting>
  <conditionalFormatting sqref="M19">
    <cfRule type="cellIs" dxfId="383" priority="536" stopIfTrue="1" operator="equal">
      <formula>"þ"</formula>
    </cfRule>
  </conditionalFormatting>
  <conditionalFormatting sqref="E19 H19">
    <cfRule type="cellIs" dxfId="382" priority="534" stopIfTrue="1" operator="equal">
      <formula>"þ"</formula>
    </cfRule>
  </conditionalFormatting>
  <conditionalFormatting sqref="E19 H19">
    <cfRule type="cellIs" dxfId="381" priority="533" stopIfTrue="1" operator="equal">
      <formula>"þ"</formula>
    </cfRule>
  </conditionalFormatting>
  <conditionalFormatting sqref="K19">
    <cfRule type="cellIs" dxfId="380" priority="535" operator="lessThan">
      <formula>$P$1</formula>
    </cfRule>
  </conditionalFormatting>
  <conditionalFormatting sqref="G19">
    <cfRule type="cellIs" dxfId="379" priority="532" stopIfTrue="1" operator="equal">
      <formula>"þ"</formula>
    </cfRule>
  </conditionalFormatting>
  <conditionalFormatting sqref="G19">
    <cfRule type="cellIs" dxfId="378" priority="531" stopIfTrue="1" operator="equal">
      <formula>"þ"</formula>
    </cfRule>
  </conditionalFormatting>
  <conditionalFormatting sqref="F19">
    <cfRule type="cellIs" dxfId="377" priority="530" stopIfTrue="1" operator="equal">
      <formula>"þ"</formula>
    </cfRule>
  </conditionalFormatting>
  <conditionalFormatting sqref="F19">
    <cfRule type="cellIs" dxfId="376" priority="529" stopIfTrue="1" operator="equal">
      <formula>"þ"</formula>
    </cfRule>
  </conditionalFormatting>
  <conditionalFormatting sqref="L20">
    <cfRule type="cellIs" dxfId="375" priority="525" stopIfTrue="1" operator="equal">
      <formula>"þ"</formula>
    </cfRule>
  </conditionalFormatting>
  <conditionalFormatting sqref="L20">
    <cfRule type="cellIs" dxfId="374" priority="524" stopIfTrue="1" operator="equal">
      <formula>"þ"</formula>
    </cfRule>
  </conditionalFormatting>
  <conditionalFormatting sqref="M21">
    <cfRule type="cellIs" dxfId="373" priority="523" stopIfTrue="1" operator="equal">
      <formula>"þ"</formula>
    </cfRule>
  </conditionalFormatting>
  <conditionalFormatting sqref="M21">
    <cfRule type="cellIs" dxfId="372" priority="522" stopIfTrue="1" operator="equal">
      <formula>"þ"</formula>
    </cfRule>
  </conditionalFormatting>
  <conditionalFormatting sqref="H21 E21">
    <cfRule type="cellIs" dxfId="371" priority="520" stopIfTrue="1" operator="equal">
      <formula>"þ"</formula>
    </cfRule>
  </conditionalFormatting>
  <conditionalFormatting sqref="H21 E21">
    <cfRule type="cellIs" dxfId="370" priority="519" stopIfTrue="1" operator="equal">
      <formula>"þ"</formula>
    </cfRule>
  </conditionalFormatting>
  <conditionalFormatting sqref="K21">
    <cfRule type="cellIs" dxfId="369" priority="521" operator="lessThan">
      <formula>$P$1</formula>
    </cfRule>
  </conditionalFormatting>
  <conditionalFormatting sqref="G21">
    <cfRule type="cellIs" dxfId="368" priority="518" stopIfTrue="1" operator="equal">
      <formula>"þ"</formula>
    </cfRule>
  </conditionalFormatting>
  <conditionalFormatting sqref="G21">
    <cfRule type="cellIs" dxfId="367" priority="517" stopIfTrue="1" operator="equal">
      <formula>"þ"</formula>
    </cfRule>
  </conditionalFormatting>
  <conditionalFormatting sqref="L21">
    <cfRule type="cellIs" dxfId="366" priority="514" stopIfTrue="1" operator="equal">
      <formula>"þ"</formula>
    </cfRule>
  </conditionalFormatting>
  <conditionalFormatting sqref="L21">
    <cfRule type="cellIs" dxfId="365" priority="513" stopIfTrue="1" operator="equal">
      <formula>"þ"</formula>
    </cfRule>
  </conditionalFormatting>
  <conditionalFormatting sqref="F21">
    <cfRule type="cellIs" dxfId="364" priority="512" stopIfTrue="1" operator="equal">
      <formula>"þ"</formula>
    </cfRule>
  </conditionalFormatting>
  <conditionalFormatting sqref="F21">
    <cfRule type="cellIs" dxfId="363" priority="511" stopIfTrue="1" operator="equal">
      <formula>"þ"</formula>
    </cfRule>
  </conditionalFormatting>
  <conditionalFormatting sqref="M13">
    <cfRule type="cellIs" dxfId="362" priority="496" stopIfTrue="1" operator="equal">
      <formula>"þ"</formula>
    </cfRule>
  </conditionalFormatting>
  <conditionalFormatting sqref="M13">
    <cfRule type="cellIs" dxfId="361" priority="495" stopIfTrue="1" operator="equal">
      <formula>"þ"</formula>
    </cfRule>
  </conditionalFormatting>
  <conditionalFormatting sqref="K13">
    <cfRule type="cellIs" dxfId="360" priority="494" operator="lessThan">
      <formula>$P$1</formula>
    </cfRule>
  </conditionalFormatting>
  <conditionalFormatting sqref="E13 H13">
    <cfRule type="cellIs" dxfId="359" priority="493" stopIfTrue="1" operator="equal">
      <formula>"þ"</formula>
    </cfRule>
  </conditionalFormatting>
  <conditionalFormatting sqref="E13 H13">
    <cfRule type="cellIs" dxfId="358" priority="492" stopIfTrue="1" operator="equal">
      <formula>"þ"</formula>
    </cfRule>
  </conditionalFormatting>
  <conditionalFormatting sqref="G13">
    <cfRule type="cellIs" dxfId="357" priority="491" stopIfTrue="1" operator="equal">
      <formula>"þ"</formula>
    </cfRule>
  </conditionalFormatting>
  <conditionalFormatting sqref="G13">
    <cfRule type="cellIs" dxfId="356" priority="490" stopIfTrue="1" operator="equal">
      <formula>"þ"</formula>
    </cfRule>
  </conditionalFormatting>
  <conditionalFormatting sqref="F13">
    <cfRule type="cellIs" dxfId="355" priority="489" stopIfTrue="1" operator="equal">
      <formula>"þ"</formula>
    </cfRule>
  </conditionalFormatting>
  <conditionalFormatting sqref="F13">
    <cfRule type="cellIs" dxfId="354" priority="488" stopIfTrue="1" operator="equal">
      <formula>"þ"</formula>
    </cfRule>
  </conditionalFormatting>
  <conditionalFormatting sqref="L13">
    <cfRule type="cellIs" dxfId="353" priority="487" stopIfTrue="1" operator="equal">
      <formula>"þ"</formula>
    </cfRule>
  </conditionalFormatting>
  <conditionalFormatting sqref="L13">
    <cfRule type="cellIs" dxfId="352" priority="486" stopIfTrue="1" operator="equal">
      <formula>"þ"</formula>
    </cfRule>
  </conditionalFormatting>
  <conditionalFormatting sqref="H10">
    <cfRule type="cellIs" dxfId="351" priority="483" stopIfTrue="1" operator="equal">
      <formula>"þ"</formula>
    </cfRule>
  </conditionalFormatting>
  <conditionalFormatting sqref="H10">
    <cfRule type="cellIs" dxfId="350" priority="482" stopIfTrue="1" operator="equal">
      <formula>"þ"</formula>
    </cfRule>
  </conditionalFormatting>
  <conditionalFormatting sqref="M10">
    <cfRule type="cellIs" dxfId="349" priority="485" stopIfTrue="1" operator="equal">
      <formula>"þ"</formula>
    </cfRule>
  </conditionalFormatting>
  <conditionalFormatting sqref="K10">
    <cfRule type="cellIs" dxfId="348" priority="484" operator="lessThan">
      <formula>$P$1</formula>
    </cfRule>
  </conditionalFormatting>
  <conditionalFormatting sqref="G10">
    <cfRule type="cellIs" dxfId="347" priority="481" stopIfTrue="1" operator="equal">
      <formula>"þ"</formula>
    </cfRule>
  </conditionalFormatting>
  <conditionalFormatting sqref="G10">
    <cfRule type="cellIs" dxfId="346" priority="480" stopIfTrue="1" operator="equal">
      <formula>"þ"</formula>
    </cfRule>
  </conditionalFormatting>
  <conditionalFormatting sqref="E10">
    <cfRule type="cellIs" dxfId="345" priority="479" stopIfTrue="1" operator="equal">
      <formula>"þ"</formula>
    </cfRule>
  </conditionalFormatting>
  <conditionalFormatting sqref="E10">
    <cfRule type="cellIs" dxfId="344" priority="478" stopIfTrue="1" operator="equal">
      <formula>"þ"</formula>
    </cfRule>
  </conditionalFormatting>
  <conditionalFormatting sqref="F10">
    <cfRule type="cellIs" dxfId="343" priority="477" stopIfTrue="1" operator="equal">
      <formula>"þ"</formula>
    </cfRule>
  </conditionalFormatting>
  <conditionalFormatting sqref="F10">
    <cfRule type="cellIs" dxfId="342" priority="476" stopIfTrue="1" operator="equal">
      <formula>"þ"</formula>
    </cfRule>
  </conditionalFormatting>
  <conditionalFormatting sqref="L10">
    <cfRule type="cellIs" dxfId="341" priority="474" stopIfTrue="1" operator="equal">
      <formula>"þ"</formula>
    </cfRule>
  </conditionalFormatting>
  <conditionalFormatting sqref="L10">
    <cfRule type="cellIs" dxfId="340" priority="475" stopIfTrue="1" operator="equal">
      <formula>"þ"</formula>
    </cfRule>
  </conditionalFormatting>
  <conditionalFormatting sqref="H4">
    <cfRule type="cellIs" dxfId="339" priority="471" stopIfTrue="1" operator="equal">
      <formula>"þ"</formula>
    </cfRule>
  </conditionalFormatting>
  <conditionalFormatting sqref="H4">
    <cfRule type="cellIs" dxfId="338" priority="470" stopIfTrue="1" operator="equal">
      <formula>"þ"</formula>
    </cfRule>
  </conditionalFormatting>
  <conditionalFormatting sqref="M4">
    <cfRule type="cellIs" dxfId="337" priority="473" stopIfTrue="1" operator="equal">
      <formula>"þ"</formula>
    </cfRule>
  </conditionalFormatting>
  <conditionalFormatting sqref="K4">
    <cfRule type="cellIs" dxfId="336" priority="472" operator="lessThan">
      <formula>$P$1</formula>
    </cfRule>
  </conditionalFormatting>
  <conditionalFormatting sqref="G4">
    <cfRule type="cellIs" dxfId="335" priority="469" stopIfTrue="1" operator="equal">
      <formula>"þ"</formula>
    </cfRule>
  </conditionalFormatting>
  <conditionalFormatting sqref="G4">
    <cfRule type="cellIs" dxfId="334" priority="468" stopIfTrue="1" operator="equal">
      <formula>"þ"</formula>
    </cfRule>
  </conditionalFormatting>
  <conditionalFormatting sqref="E4">
    <cfRule type="cellIs" dxfId="333" priority="467" stopIfTrue="1" operator="equal">
      <formula>"þ"</formula>
    </cfRule>
  </conditionalFormatting>
  <conditionalFormatting sqref="E4">
    <cfRule type="cellIs" dxfId="332" priority="466" stopIfTrue="1" operator="equal">
      <formula>"þ"</formula>
    </cfRule>
  </conditionalFormatting>
  <conditionalFormatting sqref="F4">
    <cfRule type="cellIs" dxfId="331" priority="465" stopIfTrue="1" operator="equal">
      <formula>"þ"</formula>
    </cfRule>
  </conditionalFormatting>
  <conditionalFormatting sqref="F4">
    <cfRule type="cellIs" dxfId="330" priority="464" stopIfTrue="1" operator="equal">
      <formula>"þ"</formula>
    </cfRule>
  </conditionalFormatting>
  <conditionalFormatting sqref="L4">
    <cfRule type="cellIs" dxfId="329" priority="462" stopIfTrue="1" operator="equal">
      <formula>"þ"</formula>
    </cfRule>
  </conditionalFormatting>
  <conditionalFormatting sqref="L4">
    <cfRule type="cellIs" dxfId="328" priority="463" stopIfTrue="1" operator="equal">
      <formula>"þ"</formula>
    </cfRule>
  </conditionalFormatting>
  <conditionalFormatting sqref="M23:M25">
    <cfRule type="cellIs" dxfId="327" priority="461" stopIfTrue="1" operator="equal">
      <formula>"þ"</formula>
    </cfRule>
  </conditionalFormatting>
  <conditionalFormatting sqref="M23:M25">
    <cfRule type="cellIs" dxfId="326" priority="460" stopIfTrue="1" operator="equal">
      <formula>"þ"</formula>
    </cfRule>
  </conditionalFormatting>
  <conditionalFormatting sqref="H23:H25 E23:E25">
    <cfRule type="cellIs" dxfId="325" priority="458" stopIfTrue="1" operator="equal">
      <formula>"þ"</formula>
    </cfRule>
  </conditionalFormatting>
  <conditionalFormatting sqref="H23:H25 E23:E25">
    <cfRule type="cellIs" dxfId="324" priority="457" stopIfTrue="1" operator="equal">
      <formula>"þ"</formula>
    </cfRule>
  </conditionalFormatting>
  <conditionalFormatting sqref="K23:K25">
    <cfRule type="cellIs" dxfId="323" priority="459" operator="lessThan">
      <formula>$P$1</formula>
    </cfRule>
  </conditionalFormatting>
  <conditionalFormatting sqref="G23:G25">
    <cfRule type="cellIs" dxfId="322" priority="456" stopIfTrue="1" operator="equal">
      <formula>"þ"</formula>
    </cfRule>
  </conditionalFormatting>
  <conditionalFormatting sqref="G23:G25">
    <cfRule type="cellIs" dxfId="321" priority="455" stopIfTrue="1" operator="equal">
      <formula>"þ"</formula>
    </cfRule>
  </conditionalFormatting>
  <conditionalFormatting sqref="L23:L25">
    <cfRule type="cellIs" dxfId="320" priority="454" stopIfTrue="1" operator="equal">
      <formula>"þ"</formula>
    </cfRule>
  </conditionalFormatting>
  <conditionalFormatting sqref="L23:L25">
    <cfRule type="cellIs" dxfId="319" priority="453" stopIfTrue="1" operator="equal">
      <formula>"þ"</formula>
    </cfRule>
  </conditionalFormatting>
  <conditionalFormatting sqref="F23:F25">
    <cfRule type="cellIs" dxfId="318" priority="452" stopIfTrue="1" operator="equal">
      <formula>"þ"</formula>
    </cfRule>
  </conditionalFormatting>
  <conditionalFormatting sqref="F23:F25">
    <cfRule type="cellIs" dxfId="317" priority="451" stopIfTrue="1" operator="equal">
      <formula>"þ"</formula>
    </cfRule>
  </conditionalFormatting>
  <conditionalFormatting sqref="H22">
    <cfRule type="cellIs" dxfId="316" priority="448" stopIfTrue="1" operator="equal">
      <formula>"þ"</formula>
    </cfRule>
  </conditionalFormatting>
  <conditionalFormatting sqref="H22">
    <cfRule type="cellIs" dxfId="315" priority="447" stopIfTrue="1" operator="equal">
      <formula>"þ"</formula>
    </cfRule>
  </conditionalFormatting>
  <conditionalFormatting sqref="M22">
    <cfRule type="cellIs" dxfId="314" priority="450" stopIfTrue="1" operator="equal">
      <formula>"þ"</formula>
    </cfRule>
  </conditionalFormatting>
  <conditionalFormatting sqref="K22">
    <cfRule type="cellIs" dxfId="313" priority="449" operator="lessThan">
      <formula>$P$1</formula>
    </cfRule>
  </conditionalFormatting>
  <conditionalFormatting sqref="G22">
    <cfRule type="cellIs" dxfId="312" priority="446" stopIfTrue="1" operator="equal">
      <formula>"þ"</formula>
    </cfRule>
  </conditionalFormatting>
  <conditionalFormatting sqref="G22">
    <cfRule type="cellIs" dxfId="311" priority="445" stopIfTrue="1" operator="equal">
      <formula>"þ"</formula>
    </cfRule>
  </conditionalFormatting>
  <conditionalFormatting sqref="L22">
    <cfRule type="cellIs" dxfId="310" priority="438" stopIfTrue="1" operator="equal">
      <formula>"þ"</formula>
    </cfRule>
  </conditionalFormatting>
  <conditionalFormatting sqref="L22">
    <cfRule type="cellIs" dxfId="309" priority="437" stopIfTrue="1" operator="equal">
      <formula>"þ"</formula>
    </cfRule>
  </conditionalFormatting>
  <conditionalFormatting sqref="M15">
    <cfRule type="cellIs" dxfId="308" priority="426" stopIfTrue="1" operator="equal">
      <formula>"þ"</formula>
    </cfRule>
  </conditionalFormatting>
  <conditionalFormatting sqref="M15">
    <cfRule type="cellIs" dxfId="307" priority="425" stopIfTrue="1" operator="equal">
      <formula>"þ"</formula>
    </cfRule>
  </conditionalFormatting>
  <conditionalFormatting sqref="E15 H15">
    <cfRule type="cellIs" dxfId="306" priority="423" stopIfTrue="1" operator="equal">
      <formula>"þ"</formula>
    </cfRule>
  </conditionalFormatting>
  <conditionalFormatting sqref="E15 H15">
    <cfRule type="cellIs" dxfId="305" priority="422" stopIfTrue="1" operator="equal">
      <formula>"þ"</formula>
    </cfRule>
  </conditionalFormatting>
  <conditionalFormatting sqref="K15">
    <cfRule type="cellIs" dxfId="304" priority="424" operator="lessThan">
      <formula>$P$1</formula>
    </cfRule>
  </conditionalFormatting>
  <conditionalFormatting sqref="G15">
    <cfRule type="cellIs" dxfId="303" priority="421" stopIfTrue="1" operator="equal">
      <formula>"þ"</formula>
    </cfRule>
  </conditionalFormatting>
  <conditionalFormatting sqref="G15">
    <cfRule type="cellIs" dxfId="302" priority="420" stopIfTrue="1" operator="equal">
      <formula>"þ"</formula>
    </cfRule>
  </conditionalFormatting>
  <conditionalFormatting sqref="L15">
    <cfRule type="cellIs" dxfId="301" priority="414" stopIfTrue="1" operator="equal">
      <formula>"þ"</formula>
    </cfRule>
  </conditionalFormatting>
  <conditionalFormatting sqref="L15">
    <cfRule type="cellIs" dxfId="300" priority="413" stopIfTrue="1" operator="equal">
      <formula>"þ"</formula>
    </cfRule>
  </conditionalFormatting>
  <conditionalFormatting sqref="F15">
    <cfRule type="cellIs" dxfId="299" priority="412" stopIfTrue="1" operator="equal">
      <formula>"þ"</formula>
    </cfRule>
  </conditionalFormatting>
  <conditionalFormatting sqref="F15">
    <cfRule type="cellIs" dxfId="298" priority="411" stopIfTrue="1" operator="equal">
      <formula>"þ"</formula>
    </cfRule>
  </conditionalFormatting>
  <conditionalFormatting sqref="M16">
    <cfRule type="cellIs" dxfId="297" priority="410" stopIfTrue="1" operator="equal">
      <formula>"þ"</formula>
    </cfRule>
  </conditionalFormatting>
  <conditionalFormatting sqref="M16">
    <cfRule type="cellIs" dxfId="296" priority="409" stopIfTrue="1" operator="equal">
      <formula>"þ"</formula>
    </cfRule>
  </conditionalFormatting>
  <conditionalFormatting sqref="E16 H16">
    <cfRule type="cellIs" dxfId="295" priority="407" stopIfTrue="1" operator="equal">
      <formula>"þ"</formula>
    </cfRule>
  </conditionalFormatting>
  <conditionalFormatting sqref="E16 H16">
    <cfRule type="cellIs" dxfId="294" priority="406" stopIfTrue="1" operator="equal">
      <formula>"þ"</formula>
    </cfRule>
  </conditionalFormatting>
  <conditionalFormatting sqref="K16">
    <cfRule type="cellIs" dxfId="293" priority="408" operator="lessThan">
      <formula>$P$1</formula>
    </cfRule>
  </conditionalFormatting>
  <conditionalFormatting sqref="G16">
    <cfRule type="cellIs" dxfId="292" priority="405" stopIfTrue="1" operator="equal">
      <formula>"þ"</formula>
    </cfRule>
  </conditionalFormatting>
  <conditionalFormatting sqref="G16">
    <cfRule type="cellIs" dxfId="291" priority="404" stopIfTrue="1" operator="equal">
      <formula>"þ"</formula>
    </cfRule>
  </conditionalFormatting>
  <conditionalFormatting sqref="L16">
    <cfRule type="cellIs" dxfId="290" priority="403" stopIfTrue="1" operator="equal">
      <formula>"þ"</formula>
    </cfRule>
  </conditionalFormatting>
  <conditionalFormatting sqref="L16">
    <cfRule type="cellIs" dxfId="289" priority="402" stopIfTrue="1" operator="equal">
      <formula>"þ"</formula>
    </cfRule>
  </conditionalFormatting>
  <conditionalFormatting sqref="F16">
    <cfRule type="cellIs" dxfId="288" priority="401" stopIfTrue="1" operator="equal">
      <formula>"þ"</formula>
    </cfRule>
  </conditionalFormatting>
  <conditionalFormatting sqref="F16">
    <cfRule type="cellIs" dxfId="287" priority="400" stopIfTrue="1" operator="equal">
      <formula>"þ"</formula>
    </cfRule>
  </conditionalFormatting>
  <conditionalFormatting sqref="F16">
    <cfRule type="cellIs" dxfId="286" priority="399" stopIfTrue="1" operator="equal">
      <formula>"þ"</formula>
    </cfRule>
  </conditionalFormatting>
  <conditionalFormatting sqref="F16">
    <cfRule type="cellIs" dxfId="285" priority="398" stopIfTrue="1" operator="equal">
      <formula>"þ"</formula>
    </cfRule>
  </conditionalFormatting>
  <conditionalFormatting sqref="E16">
    <cfRule type="cellIs" dxfId="284" priority="397" stopIfTrue="1" operator="equal">
      <formula>"þ"</formula>
    </cfRule>
  </conditionalFormatting>
  <conditionalFormatting sqref="E16">
    <cfRule type="cellIs" dxfId="283" priority="396" stopIfTrue="1" operator="equal">
      <formula>"þ"</formula>
    </cfRule>
  </conditionalFormatting>
  <conditionalFormatting sqref="E9">
    <cfRule type="cellIs" dxfId="282" priority="393" stopIfTrue="1" operator="equal">
      <formula>"þ"</formula>
    </cfRule>
  </conditionalFormatting>
  <conditionalFormatting sqref="E9">
    <cfRule type="cellIs" dxfId="281" priority="392" stopIfTrue="1" operator="equal">
      <formula>"þ"</formula>
    </cfRule>
  </conditionalFormatting>
  <conditionalFormatting sqref="F31">
    <cfRule type="cellIs" dxfId="280" priority="375" stopIfTrue="1" operator="equal">
      <formula>"þ"</formula>
    </cfRule>
  </conditionalFormatting>
  <conditionalFormatting sqref="F31">
    <cfRule type="cellIs" dxfId="279" priority="374" stopIfTrue="1" operator="equal">
      <formula>"þ"</formula>
    </cfRule>
  </conditionalFormatting>
  <conditionalFormatting sqref="H32">
    <cfRule type="cellIs" dxfId="278" priority="362" stopIfTrue="1" operator="equal">
      <formula>"þ"</formula>
    </cfRule>
  </conditionalFormatting>
  <conditionalFormatting sqref="K32">
    <cfRule type="cellIs" dxfId="277" priority="363" operator="lessThan">
      <formula>$P$1</formula>
    </cfRule>
  </conditionalFormatting>
  <conditionalFormatting sqref="H32">
    <cfRule type="cellIs" dxfId="276" priority="361" stopIfTrue="1" operator="equal">
      <formula>"þ"</formula>
    </cfRule>
  </conditionalFormatting>
  <conditionalFormatting sqref="G32">
    <cfRule type="cellIs" dxfId="275" priority="360" stopIfTrue="1" operator="equal">
      <formula>"þ"</formula>
    </cfRule>
  </conditionalFormatting>
  <conditionalFormatting sqref="G32">
    <cfRule type="cellIs" dxfId="274" priority="359" stopIfTrue="1" operator="equal">
      <formula>"þ"</formula>
    </cfRule>
  </conditionalFormatting>
  <conditionalFormatting sqref="L32:L39">
    <cfRule type="cellIs" dxfId="273" priority="358" stopIfTrue="1" operator="equal">
      <formula>"þ"</formula>
    </cfRule>
  </conditionalFormatting>
  <conditionalFormatting sqref="H36">
    <cfRule type="cellIs" dxfId="272" priority="350" stopIfTrue="1" operator="equal">
      <formula>"þ"</formula>
    </cfRule>
  </conditionalFormatting>
  <conditionalFormatting sqref="K36">
    <cfRule type="cellIs" dxfId="271" priority="351" operator="lessThan">
      <formula>$P$1</formula>
    </cfRule>
  </conditionalFormatting>
  <conditionalFormatting sqref="H36">
    <cfRule type="cellIs" dxfId="270" priority="349" stopIfTrue="1" operator="equal">
      <formula>"þ"</formula>
    </cfRule>
  </conditionalFormatting>
  <conditionalFormatting sqref="G36">
    <cfRule type="cellIs" dxfId="269" priority="348" stopIfTrue="1" operator="equal">
      <formula>"þ"</formula>
    </cfRule>
  </conditionalFormatting>
  <conditionalFormatting sqref="G36">
    <cfRule type="cellIs" dxfId="268" priority="347" stopIfTrue="1" operator="equal">
      <formula>"þ"</formula>
    </cfRule>
  </conditionalFormatting>
  <conditionalFormatting sqref="E36">
    <cfRule type="cellIs" dxfId="267" priority="346" stopIfTrue="1" operator="equal">
      <formula>"þ"</formula>
    </cfRule>
  </conditionalFormatting>
  <conditionalFormatting sqref="E36">
    <cfRule type="cellIs" dxfId="266" priority="345" stopIfTrue="1" operator="equal">
      <formula>"þ"</formula>
    </cfRule>
  </conditionalFormatting>
  <conditionalFormatting sqref="F36">
    <cfRule type="cellIs" dxfId="265" priority="344" stopIfTrue="1" operator="equal">
      <formula>"þ"</formula>
    </cfRule>
  </conditionalFormatting>
  <conditionalFormatting sqref="F36">
    <cfRule type="cellIs" dxfId="264" priority="343" stopIfTrue="1" operator="equal">
      <formula>"þ"</formula>
    </cfRule>
  </conditionalFormatting>
  <conditionalFormatting sqref="F36">
    <cfRule type="cellIs" dxfId="263" priority="342" stopIfTrue="1" operator="equal">
      <formula>"þ"</formula>
    </cfRule>
  </conditionalFormatting>
  <conditionalFormatting sqref="F36">
    <cfRule type="cellIs" dxfId="262" priority="341" stopIfTrue="1" operator="equal">
      <formula>"þ"</formula>
    </cfRule>
  </conditionalFormatting>
  <conditionalFormatting sqref="F36">
    <cfRule type="cellIs" dxfId="261" priority="340" stopIfTrue="1" operator="equal">
      <formula>"þ"</formula>
    </cfRule>
  </conditionalFormatting>
  <conditionalFormatting sqref="F36">
    <cfRule type="cellIs" dxfId="260" priority="339" stopIfTrue="1" operator="equal">
      <formula>"þ"</formula>
    </cfRule>
  </conditionalFormatting>
  <conditionalFormatting sqref="L36">
    <cfRule type="cellIs" dxfId="259" priority="338" stopIfTrue="1" operator="equal">
      <formula>"þ"</formula>
    </cfRule>
  </conditionalFormatting>
  <conditionalFormatting sqref="H33 E33">
    <cfRule type="cellIs" dxfId="258" priority="310" stopIfTrue="1" operator="equal">
      <formula>"þ"</formula>
    </cfRule>
  </conditionalFormatting>
  <conditionalFormatting sqref="K33">
    <cfRule type="cellIs" dxfId="257" priority="311" operator="lessThan">
      <formula>$P$1</formula>
    </cfRule>
  </conditionalFormatting>
  <conditionalFormatting sqref="H33 E33">
    <cfRule type="cellIs" dxfId="256" priority="309" stopIfTrue="1" operator="equal">
      <formula>"þ"</formula>
    </cfRule>
  </conditionalFormatting>
  <conditionalFormatting sqref="G33">
    <cfRule type="cellIs" dxfId="255" priority="308" stopIfTrue="1" operator="equal">
      <formula>"þ"</formula>
    </cfRule>
  </conditionalFormatting>
  <conditionalFormatting sqref="G33">
    <cfRule type="cellIs" dxfId="254" priority="307" stopIfTrue="1" operator="equal">
      <formula>"þ"</formula>
    </cfRule>
  </conditionalFormatting>
  <conditionalFormatting sqref="L33">
    <cfRule type="cellIs" dxfId="253" priority="306" stopIfTrue="1" operator="equal">
      <formula>"þ"</formula>
    </cfRule>
  </conditionalFormatting>
  <conditionalFormatting sqref="E33">
    <cfRule type="cellIs" dxfId="252" priority="305" stopIfTrue="1" operator="equal">
      <formula>"þ"</formula>
    </cfRule>
  </conditionalFormatting>
  <conditionalFormatting sqref="E33">
    <cfRule type="cellIs" dxfId="251" priority="304" stopIfTrue="1" operator="equal">
      <formula>"þ"</formula>
    </cfRule>
  </conditionalFormatting>
  <conditionalFormatting sqref="H37">
    <cfRule type="cellIs" dxfId="250" priority="294" stopIfTrue="1" operator="equal">
      <formula>"þ"</formula>
    </cfRule>
  </conditionalFormatting>
  <conditionalFormatting sqref="K37">
    <cfRule type="cellIs" dxfId="249" priority="295" operator="lessThan">
      <formula>$P$1</formula>
    </cfRule>
  </conditionalFormatting>
  <conditionalFormatting sqref="H37">
    <cfRule type="cellIs" dxfId="248" priority="293" stopIfTrue="1" operator="equal">
      <formula>"þ"</formula>
    </cfRule>
  </conditionalFormatting>
  <conditionalFormatting sqref="E37">
    <cfRule type="cellIs" dxfId="247" priority="290" stopIfTrue="1" operator="equal">
      <formula>"þ"</formula>
    </cfRule>
  </conditionalFormatting>
  <conditionalFormatting sqref="E37">
    <cfRule type="cellIs" dxfId="246" priority="289" stopIfTrue="1" operator="equal">
      <formula>"þ"</formula>
    </cfRule>
  </conditionalFormatting>
  <conditionalFormatting sqref="F37">
    <cfRule type="cellIs" dxfId="245" priority="288" stopIfTrue="1" operator="equal">
      <formula>"þ"</formula>
    </cfRule>
  </conditionalFormatting>
  <conditionalFormatting sqref="F37">
    <cfRule type="cellIs" dxfId="244" priority="287" stopIfTrue="1" operator="equal">
      <formula>"þ"</formula>
    </cfRule>
  </conditionalFormatting>
  <conditionalFormatting sqref="F37">
    <cfRule type="cellIs" dxfId="243" priority="286" stopIfTrue="1" operator="equal">
      <formula>"þ"</formula>
    </cfRule>
  </conditionalFormatting>
  <conditionalFormatting sqref="F37">
    <cfRule type="cellIs" dxfId="242" priority="285" stopIfTrue="1" operator="equal">
      <formula>"þ"</formula>
    </cfRule>
  </conditionalFormatting>
  <conditionalFormatting sqref="F37">
    <cfRule type="cellIs" dxfId="241" priority="284" stopIfTrue="1" operator="equal">
      <formula>"þ"</formula>
    </cfRule>
  </conditionalFormatting>
  <conditionalFormatting sqref="F37">
    <cfRule type="cellIs" dxfId="240" priority="283" stopIfTrue="1" operator="equal">
      <formula>"þ"</formula>
    </cfRule>
  </conditionalFormatting>
  <conditionalFormatting sqref="L37">
    <cfRule type="cellIs" dxfId="239" priority="282" stopIfTrue="1" operator="equal">
      <formula>"þ"</formula>
    </cfRule>
  </conditionalFormatting>
  <conditionalFormatting sqref="F37">
    <cfRule type="cellIs" dxfId="238" priority="281" stopIfTrue="1" operator="equal">
      <formula>"þ"</formula>
    </cfRule>
  </conditionalFormatting>
  <conditionalFormatting sqref="F37">
    <cfRule type="cellIs" dxfId="237" priority="280" stopIfTrue="1" operator="equal">
      <formula>"þ"</formula>
    </cfRule>
  </conditionalFormatting>
  <conditionalFormatting sqref="E37">
    <cfRule type="cellIs" dxfId="236" priority="279" stopIfTrue="1" operator="equal">
      <formula>"þ"</formula>
    </cfRule>
  </conditionalFormatting>
  <conditionalFormatting sqref="E37">
    <cfRule type="cellIs" dxfId="235" priority="278" stopIfTrue="1" operator="equal">
      <formula>"þ"</formula>
    </cfRule>
  </conditionalFormatting>
  <conditionalFormatting sqref="E37">
    <cfRule type="cellIs" dxfId="234" priority="277" stopIfTrue="1" operator="equal">
      <formula>"þ"</formula>
    </cfRule>
  </conditionalFormatting>
  <conditionalFormatting sqref="E37">
    <cfRule type="cellIs" dxfId="233" priority="276" stopIfTrue="1" operator="equal">
      <formula>"þ"</formula>
    </cfRule>
  </conditionalFormatting>
  <conditionalFormatting sqref="E37">
    <cfRule type="cellIs" dxfId="232" priority="275" stopIfTrue="1" operator="equal">
      <formula>"þ"</formula>
    </cfRule>
  </conditionalFormatting>
  <conditionalFormatting sqref="E37">
    <cfRule type="cellIs" dxfId="231" priority="274" stopIfTrue="1" operator="equal">
      <formula>"þ"</formula>
    </cfRule>
  </conditionalFormatting>
  <conditionalFormatting sqref="F4">
    <cfRule type="cellIs" dxfId="230" priority="193" stopIfTrue="1" operator="equal">
      <formula>"þ"</formula>
    </cfRule>
  </conditionalFormatting>
  <conditionalFormatting sqref="F4">
    <cfRule type="cellIs" dxfId="229" priority="192" stopIfTrue="1" operator="equal">
      <formula>"þ"</formula>
    </cfRule>
  </conditionalFormatting>
  <conditionalFormatting sqref="G4">
    <cfRule type="cellIs" dxfId="228" priority="191" stopIfTrue="1" operator="equal">
      <formula>"þ"</formula>
    </cfRule>
  </conditionalFormatting>
  <conditionalFormatting sqref="G4">
    <cfRule type="cellIs" dxfId="227" priority="190" stopIfTrue="1" operator="equal">
      <formula>"þ"</formula>
    </cfRule>
  </conditionalFormatting>
  <conditionalFormatting sqref="E31">
    <cfRule type="cellIs" dxfId="226" priority="189" stopIfTrue="1" operator="equal">
      <formula>"þ"</formula>
    </cfRule>
  </conditionalFormatting>
  <conditionalFormatting sqref="E31">
    <cfRule type="cellIs" dxfId="225" priority="188" stopIfTrue="1" operator="equal">
      <formula>"þ"</formula>
    </cfRule>
  </conditionalFormatting>
  <conditionalFormatting sqref="L34">
    <cfRule type="cellIs" dxfId="224" priority="187" stopIfTrue="1" operator="equal">
      <formula>"þ"</formula>
    </cfRule>
  </conditionalFormatting>
  <conditionalFormatting sqref="F35">
    <cfRule type="cellIs" dxfId="223" priority="186" stopIfTrue="1" operator="equal">
      <formula>"þ"</formula>
    </cfRule>
  </conditionalFormatting>
  <conditionalFormatting sqref="F35">
    <cfRule type="cellIs" dxfId="222" priority="185" stopIfTrue="1" operator="equal">
      <formula>"þ"</formula>
    </cfRule>
  </conditionalFormatting>
  <conditionalFormatting sqref="L35">
    <cfRule type="cellIs" dxfId="221" priority="184" stopIfTrue="1" operator="equal">
      <formula>"þ"</formula>
    </cfRule>
  </conditionalFormatting>
  <conditionalFormatting sqref="L7">
    <cfRule type="cellIs" dxfId="220" priority="178" stopIfTrue="1" operator="equal">
      <formula>"þ"</formula>
    </cfRule>
  </conditionalFormatting>
  <conditionalFormatting sqref="L7">
    <cfRule type="cellIs" dxfId="219" priority="179" stopIfTrue="1" operator="equal">
      <formula>"þ"</formula>
    </cfRule>
  </conditionalFormatting>
  <conditionalFormatting sqref="L17">
    <cfRule type="cellIs" dxfId="218" priority="165" stopIfTrue="1" operator="equal">
      <formula>"þ"</formula>
    </cfRule>
  </conditionalFormatting>
  <conditionalFormatting sqref="F9">
    <cfRule type="cellIs" dxfId="217" priority="164" stopIfTrue="1" operator="equal">
      <formula>"þ"</formula>
    </cfRule>
  </conditionalFormatting>
  <conditionalFormatting sqref="G7">
    <cfRule type="cellIs" dxfId="216" priority="175" stopIfTrue="1" operator="equal">
      <formula>"þ"</formula>
    </cfRule>
  </conditionalFormatting>
  <conditionalFormatting sqref="G7">
    <cfRule type="cellIs" dxfId="215" priority="174" stopIfTrue="1" operator="equal">
      <formula>"þ"</formula>
    </cfRule>
  </conditionalFormatting>
  <conditionalFormatting sqref="G8">
    <cfRule type="cellIs" dxfId="214" priority="173" stopIfTrue="1" operator="equal">
      <formula>"þ"</formula>
    </cfRule>
  </conditionalFormatting>
  <conditionalFormatting sqref="G8">
    <cfRule type="cellIs" dxfId="213" priority="172" stopIfTrue="1" operator="equal">
      <formula>"þ"</formula>
    </cfRule>
  </conditionalFormatting>
  <conditionalFormatting sqref="G8">
    <cfRule type="cellIs" dxfId="212" priority="171" stopIfTrue="1" operator="equal">
      <formula>"þ"</formula>
    </cfRule>
  </conditionalFormatting>
  <conditionalFormatting sqref="F17">
    <cfRule type="cellIs" dxfId="211" priority="170" stopIfTrue="1" operator="equal">
      <formula>"þ"</formula>
    </cfRule>
  </conditionalFormatting>
  <conditionalFormatting sqref="F17">
    <cfRule type="cellIs" dxfId="210" priority="169" stopIfTrue="1" operator="equal">
      <formula>"þ"</formula>
    </cfRule>
  </conditionalFormatting>
  <conditionalFormatting sqref="E17">
    <cfRule type="cellIs" dxfId="209" priority="168" stopIfTrue="1" operator="equal">
      <formula>"þ"</formula>
    </cfRule>
  </conditionalFormatting>
  <conditionalFormatting sqref="E17">
    <cfRule type="cellIs" dxfId="208" priority="167" stopIfTrue="1" operator="equal">
      <formula>"þ"</formula>
    </cfRule>
  </conditionalFormatting>
  <conditionalFormatting sqref="L17">
    <cfRule type="cellIs" dxfId="207" priority="166" stopIfTrue="1" operator="equal">
      <formula>"þ"</formula>
    </cfRule>
  </conditionalFormatting>
  <conditionalFormatting sqref="F9">
    <cfRule type="cellIs" dxfId="206" priority="163" stopIfTrue="1" operator="equal">
      <formula>"þ"</formula>
    </cfRule>
  </conditionalFormatting>
  <conditionalFormatting sqref="L9">
    <cfRule type="cellIs" dxfId="205" priority="161" stopIfTrue="1" operator="equal">
      <formula>"þ"</formula>
    </cfRule>
  </conditionalFormatting>
  <conditionalFormatting sqref="L9">
    <cfRule type="cellIs" dxfId="204" priority="162" stopIfTrue="1" operator="equal">
      <formula>"þ"</formula>
    </cfRule>
  </conditionalFormatting>
  <conditionalFormatting sqref="L5">
    <cfRule type="cellIs" dxfId="203" priority="159" stopIfTrue="1" operator="equal">
      <formula>"þ"</formula>
    </cfRule>
  </conditionalFormatting>
  <conditionalFormatting sqref="L5">
    <cfRule type="cellIs" dxfId="202" priority="160" stopIfTrue="1" operator="equal">
      <formula>"þ"</formula>
    </cfRule>
  </conditionalFormatting>
  <conditionalFormatting sqref="F19">
    <cfRule type="cellIs" dxfId="201" priority="155" stopIfTrue="1" operator="equal">
      <formula>"þ"</formula>
    </cfRule>
  </conditionalFormatting>
  <conditionalFormatting sqref="F19">
    <cfRule type="cellIs" dxfId="200" priority="154" stopIfTrue="1" operator="equal">
      <formula>"þ"</formula>
    </cfRule>
  </conditionalFormatting>
  <conditionalFormatting sqref="G19">
    <cfRule type="cellIs" dxfId="199" priority="153" stopIfTrue="1" operator="equal">
      <formula>"þ"</formula>
    </cfRule>
  </conditionalFormatting>
  <conditionalFormatting sqref="G19">
    <cfRule type="cellIs" dxfId="198" priority="152" stopIfTrue="1" operator="equal">
      <formula>"þ"</formula>
    </cfRule>
  </conditionalFormatting>
  <conditionalFormatting sqref="L18:L19">
    <cfRule type="cellIs" dxfId="197" priority="151" stopIfTrue="1" operator="equal">
      <formula>"þ"</formula>
    </cfRule>
  </conditionalFormatting>
  <conditionalFormatting sqref="L18:L19">
    <cfRule type="cellIs" dxfId="196" priority="150" stopIfTrue="1" operator="equal">
      <formula>"þ"</formula>
    </cfRule>
  </conditionalFormatting>
  <conditionalFormatting sqref="M31:M38">
    <cfRule type="cellIs" dxfId="195" priority="149" stopIfTrue="1" operator="equal">
      <formula>"þ"</formula>
    </cfRule>
  </conditionalFormatting>
  <conditionalFormatting sqref="M31:M38">
    <cfRule type="cellIs" dxfId="194" priority="148" stopIfTrue="1" operator="equal">
      <formula>"þ"</formula>
    </cfRule>
  </conditionalFormatting>
  <conditionalFormatting sqref="L8">
    <cfRule type="cellIs" dxfId="193" priority="145" stopIfTrue="1" operator="equal">
      <formula>"þ"</formula>
    </cfRule>
  </conditionalFormatting>
  <conditionalFormatting sqref="L8">
    <cfRule type="cellIs" dxfId="192" priority="144" stopIfTrue="1" operator="equal">
      <formula>"þ"</formula>
    </cfRule>
  </conditionalFormatting>
  <conditionalFormatting sqref="F33">
    <cfRule type="cellIs" dxfId="191" priority="139" stopIfTrue="1" operator="equal">
      <formula>"þ"</formula>
    </cfRule>
  </conditionalFormatting>
  <conditionalFormatting sqref="F33">
    <cfRule type="cellIs" dxfId="190" priority="138" stopIfTrue="1" operator="equal">
      <formula>"þ"</formula>
    </cfRule>
  </conditionalFormatting>
  <conditionalFormatting sqref="F32">
    <cfRule type="cellIs" dxfId="189" priority="137" stopIfTrue="1" operator="equal">
      <formula>"þ"</formula>
    </cfRule>
  </conditionalFormatting>
  <conditionalFormatting sqref="F32">
    <cfRule type="cellIs" dxfId="188" priority="136" stopIfTrue="1" operator="equal">
      <formula>"þ"</formula>
    </cfRule>
  </conditionalFormatting>
  <conditionalFormatting sqref="E32">
    <cfRule type="cellIs" dxfId="187" priority="135" stopIfTrue="1" operator="equal">
      <formula>"þ"</formula>
    </cfRule>
  </conditionalFormatting>
  <conditionalFormatting sqref="E32">
    <cfRule type="cellIs" dxfId="186" priority="134" stopIfTrue="1" operator="equal">
      <formula>"þ"</formula>
    </cfRule>
  </conditionalFormatting>
  <conditionalFormatting sqref="G37">
    <cfRule type="cellIs" dxfId="185" priority="133" stopIfTrue="1" operator="equal">
      <formula>"þ"</formula>
    </cfRule>
  </conditionalFormatting>
  <conditionalFormatting sqref="G37">
    <cfRule type="cellIs" dxfId="184" priority="132" stopIfTrue="1" operator="equal">
      <formula>"þ"</formula>
    </cfRule>
  </conditionalFormatting>
  <conditionalFormatting sqref="G35">
    <cfRule type="cellIs" dxfId="183" priority="131" stopIfTrue="1" operator="equal">
      <formula>"þ"</formula>
    </cfRule>
  </conditionalFormatting>
  <conditionalFormatting sqref="G35">
    <cfRule type="cellIs" dxfId="182" priority="130" stopIfTrue="1" operator="equal">
      <formula>"þ"</formula>
    </cfRule>
  </conditionalFormatting>
  <conditionalFormatting sqref="H35">
    <cfRule type="cellIs" dxfId="181" priority="128" stopIfTrue="1" operator="equal">
      <formula>"þ"</formula>
    </cfRule>
  </conditionalFormatting>
  <conditionalFormatting sqref="K35">
    <cfRule type="cellIs" dxfId="180" priority="129" operator="lessThan">
      <formula>$P$1</formula>
    </cfRule>
  </conditionalFormatting>
  <conditionalFormatting sqref="H35">
    <cfRule type="cellIs" dxfId="179" priority="127" stopIfTrue="1" operator="equal">
      <formula>"þ"</formula>
    </cfRule>
  </conditionalFormatting>
  <conditionalFormatting sqref="G35">
    <cfRule type="cellIs" dxfId="178" priority="126" stopIfTrue="1" operator="equal">
      <formula>"þ"</formula>
    </cfRule>
  </conditionalFormatting>
  <conditionalFormatting sqref="G35">
    <cfRule type="cellIs" dxfId="177" priority="125" stopIfTrue="1" operator="equal">
      <formula>"þ"</formula>
    </cfRule>
  </conditionalFormatting>
  <conditionalFormatting sqref="E35">
    <cfRule type="cellIs" dxfId="176" priority="124" stopIfTrue="1" operator="equal">
      <formula>"þ"</formula>
    </cfRule>
  </conditionalFormatting>
  <conditionalFormatting sqref="E35">
    <cfRule type="cellIs" dxfId="175" priority="123" stopIfTrue="1" operator="equal">
      <formula>"þ"</formula>
    </cfRule>
  </conditionalFormatting>
  <conditionalFormatting sqref="F35">
    <cfRule type="cellIs" dxfId="174" priority="122" stopIfTrue="1" operator="equal">
      <formula>"þ"</formula>
    </cfRule>
  </conditionalFormatting>
  <conditionalFormatting sqref="F35">
    <cfRule type="cellIs" dxfId="173" priority="121" stopIfTrue="1" operator="equal">
      <formula>"þ"</formula>
    </cfRule>
  </conditionalFormatting>
  <conditionalFormatting sqref="F35">
    <cfRule type="cellIs" dxfId="172" priority="120" stopIfTrue="1" operator="equal">
      <formula>"þ"</formula>
    </cfRule>
  </conditionalFormatting>
  <conditionalFormatting sqref="F35">
    <cfRule type="cellIs" dxfId="171" priority="119" stopIfTrue="1" operator="equal">
      <formula>"þ"</formula>
    </cfRule>
  </conditionalFormatting>
  <conditionalFormatting sqref="H36">
    <cfRule type="cellIs" dxfId="170" priority="117" stopIfTrue="1" operator="equal">
      <formula>"þ"</formula>
    </cfRule>
  </conditionalFormatting>
  <conditionalFormatting sqref="K36">
    <cfRule type="cellIs" dxfId="169" priority="118" operator="lessThan">
      <formula>$P$1</formula>
    </cfRule>
  </conditionalFormatting>
  <conditionalFormatting sqref="H36">
    <cfRule type="cellIs" dxfId="168" priority="116" stopIfTrue="1" operator="equal">
      <formula>"þ"</formula>
    </cfRule>
  </conditionalFormatting>
  <conditionalFormatting sqref="E36">
    <cfRule type="cellIs" dxfId="167" priority="115" stopIfTrue="1" operator="equal">
      <formula>"þ"</formula>
    </cfRule>
  </conditionalFormatting>
  <conditionalFormatting sqref="E36">
    <cfRule type="cellIs" dxfId="166" priority="114" stopIfTrue="1" operator="equal">
      <formula>"þ"</formula>
    </cfRule>
  </conditionalFormatting>
  <conditionalFormatting sqref="H37">
    <cfRule type="cellIs" dxfId="165" priority="112" stopIfTrue="1" operator="equal">
      <formula>"þ"</formula>
    </cfRule>
  </conditionalFormatting>
  <conditionalFormatting sqref="K37">
    <cfRule type="cellIs" dxfId="164" priority="113" operator="lessThan">
      <formula>$P$1</formula>
    </cfRule>
  </conditionalFormatting>
  <conditionalFormatting sqref="H37">
    <cfRule type="cellIs" dxfId="163" priority="111" stopIfTrue="1" operator="equal">
      <formula>"þ"</formula>
    </cfRule>
  </conditionalFormatting>
  <conditionalFormatting sqref="G37">
    <cfRule type="cellIs" dxfId="162" priority="110" stopIfTrue="1" operator="equal">
      <formula>"þ"</formula>
    </cfRule>
  </conditionalFormatting>
  <conditionalFormatting sqref="G37">
    <cfRule type="cellIs" dxfId="161" priority="109" stopIfTrue="1" operator="equal">
      <formula>"þ"</formula>
    </cfRule>
  </conditionalFormatting>
  <conditionalFormatting sqref="E37">
    <cfRule type="cellIs" dxfId="160" priority="108" stopIfTrue="1" operator="equal">
      <formula>"þ"</formula>
    </cfRule>
  </conditionalFormatting>
  <conditionalFormatting sqref="E37">
    <cfRule type="cellIs" dxfId="159" priority="107" stopIfTrue="1" operator="equal">
      <formula>"þ"</formula>
    </cfRule>
  </conditionalFormatting>
  <conditionalFormatting sqref="F37">
    <cfRule type="cellIs" dxfId="158" priority="106" stopIfTrue="1" operator="equal">
      <formula>"þ"</formula>
    </cfRule>
  </conditionalFormatting>
  <conditionalFormatting sqref="F37">
    <cfRule type="cellIs" dxfId="157" priority="105" stopIfTrue="1" operator="equal">
      <formula>"þ"</formula>
    </cfRule>
  </conditionalFormatting>
  <conditionalFormatting sqref="F37">
    <cfRule type="cellIs" dxfId="156" priority="104" stopIfTrue="1" operator="equal">
      <formula>"þ"</formula>
    </cfRule>
  </conditionalFormatting>
  <conditionalFormatting sqref="F37">
    <cfRule type="cellIs" dxfId="155" priority="103" stopIfTrue="1" operator="equal">
      <formula>"þ"</formula>
    </cfRule>
  </conditionalFormatting>
  <conditionalFormatting sqref="F37">
    <cfRule type="cellIs" dxfId="154" priority="102" stopIfTrue="1" operator="equal">
      <formula>"þ"</formula>
    </cfRule>
  </conditionalFormatting>
  <conditionalFormatting sqref="F37">
    <cfRule type="cellIs" dxfId="153" priority="101" stopIfTrue="1" operator="equal">
      <formula>"þ"</formula>
    </cfRule>
  </conditionalFormatting>
  <conditionalFormatting sqref="L37">
    <cfRule type="cellIs" dxfId="152" priority="100" stopIfTrue="1" operator="equal">
      <formula>"þ"</formula>
    </cfRule>
  </conditionalFormatting>
  <conditionalFormatting sqref="K38">
    <cfRule type="cellIs" dxfId="151" priority="99" operator="lessThan">
      <formula>$P$1</formula>
    </cfRule>
  </conditionalFormatting>
  <conditionalFormatting sqref="E38">
    <cfRule type="cellIs" dxfId="150" priority="96" stopIfTrue="1" operator="equal">
      <formula>"þ"</formula>
    </cfRule>
  </conditionalFormatting>
  <conditionalFormatting sqref="E38">
    <cfRule type="cellIs" dxfId="149" priority="95" stopIfTrue="1" operator="equal">
      <formula>"þ"</formula>
    </cfRule>
  </conditionalFormatting>
  <conditionalFormatting sqref="F38">
    <cfRule type="cellIs" dxfId="148" priority="94" stopIfTrue="1" operator="equal">
      <formula>"þ"</formula>
    </cfRule>
  </conditionalFormatting>
  <conditionalFormatting sqref="F38">
    <cfRule type="cellIs" dxfId="147" priority="93" stopIfTrue="1" operator="equal">
      <formula>"þ"</formula>
    </cfRule>
  </conditionalFormatting>
  <conditionalFormatting sqref="F38">
    <cfRule type="cellIs" dxfId="146" priority="92" stopIfTrue="1" operator="equal">
      <formula>"þ"</formula>
    </cfRule>
  </conditionalFormatting>
  <conditionalFormatting sqref="F38">
    <cfRule type="cellIs" dxfId="145" priority="91" stopIfTrue="1" operator="equal">
      <formula>"þ"</formula>
    </cfRule>
  </conditionalFormatting>
  <conditionalFormatting sqref="F38">
    <cfRule type="cellIs" dxfId="144" priority="90" stopIfTrue="1" operator="equal">
      <formula>"þ"</formula>
    </cfRule>
  </conditionalFormatting>
  <conditionalFormatting sqref="F38">
    <cfRule type="cellIs" dxfId="143" priority="89" stopIfTrue="1" operator="equal">
      <formula>"þ"</formula>
    </cfRule>
  </conditionalFormatting>
  <conditionalFormatting sqref="L38">
    <cfRule type="cellIs" dxfId="142" priority="88" stopIfTrue="1" operator="equal">
      <formula>"þ"</formula>
    </cfRule>
  </conditionalFormatting>
  <conditionalFormatting sqref="F38">
    <cfRule type="cellIs" dxfId="141" priority="87" stopIfTrue="1" operator="equal">
      <formula>"þ"</formula>
    </cfRule>
  </conditionalFormatting>
  <conditionalFormatting sqref="F38">
    <cfRule type="cellIs" dxfId="140" priority="86" stopIfTrue="1" operator="equal">
      <formula>"þ"</formula>
    </cfRule>
  </conditionalFormatting>
  <conditionalFormatting sqref="E38">
    <cfRule type="cellIs" dxfId="139" priority="85" stopIfTrue="1" operator="equal">
      <formula>"þ"</formula>
    </cfRule>
  </conditionalFormatting>
  <conditionalFormatting sqref="E38">
    <cfRule type="cellIs" dxfId="138" priority="84" stopIfTrue="1" operator="equal">
      <formula>"þ"</formula>
    </cfRule>
  </conditionalFormatting>
  <conditionalFormatting sqref="E38">
    <cfRule type="cellIs" dxfId="137" priority="83" stopIfTrue="1" operator="equal">
      <formula>"þ"</formula>
    </cfRule>
  </conditionalFormatting>
  <conditionalFormatting sqref="E38">
    <cfRule type="cellIs" dxfId="136" priority="82" stopIfTrue="1" operator="equal">
      <formula>"þ"</formula>
    </cfRule>
  </conditionalFormatting>
  <conditionalFormatting sqref="E38">
    <cfRule type="cellIs" dxfId="135" priority="81" stopIfTrue="1" operator="equal">
      <formula>"þ"</formula>
    </cfRule>
  </conditionalFormatting>
  <conditionalFormatting sqref="E38">
    <cfRule type="cellIs" dxfId="134" priority="80" stopIfTrue="1" operator="equal">
      <formula>"þ"</formula>
    </cfRule>
  </conditionalFormatting>
  <conditionalFormatting sqref="L35">
    <cfRule type="cellIs" dxfId="133" priority="79" stopIfTrue="1" operator="equal">
      <formula>"þ"</formula>
    </cfRule>
  </conditionalFormatting>
  <conditionalFormatting sqref="F36">
    <cfRule type="cellIs" dxfId="132" priority="78" stopIfTrue="1" operator="equal">
      <formula>"þ"</formula>
    </cfRule>
  </conditionalFormatting>
  <conditionalFormatting sqref="F36">
    <cfRule type="cellIs" dxfId="131" priority="77" stopIfTrue="1" operator="equal">
      <formula>"þ"</formula>
    </cfRule>
  </conditionalFormatting>
  <conditionalFormatting sqref="L36">
    <cfRule type="cellIs" dxfId="130" priority="76" stopIfTrue="1" operator="equal">
      <formula>"þ"</formula>
    </cfRule>
  </conditionalFormatting>
  <conditionalFormatting sqref="G38">
    <cfRule type="cellIs" dxfId="129" priority="75" stopIfTrue="1" operator="equal">
      <formula>"þ"</formula>
    </cfRule>
  </conditionalFormatting>
  <conditionalFormatting sqref="G38">
    <cfRule type="cellIs" dxfId="128" priority="74" stopIfTrue="1" operator="equal">
      <formula>"þ"</formula>
    </cfRule>
  </conditionalFormatting>
  <conditionalFormatting sqref="G36">
    <cfRule type="cellIs" dxfId="127" priority="73" stopIfTrue="1" operator="equal">
      <formula>"þ"</formula>
    </cfRule>
  </conditionalFormatting>
  <conditionalFormatting sqref="G36">
    <cfRule type="cellIs" dxfId="126" priority="72" stopIfTrue="1" operator="equal">
      <formula>"þ"</formula>
    </cfRule>
  </conditionalFormatting>
  <conditionalFormatting sqref="F34">
    <cfRule type="cellIs" dxfId="125" priority="71" stopIfTrue="1" operator="equal">
      <formula>"þ"</formula>
    </cfRule>
  </conditionalFormatting>
  <conditionalFormatting sqref="F34">
    <cfRule type="cellIs" dxfId="124" priority="70" stopIfTrue="1" operator="equal">
      <formula>"þ"</formula>
    </cfRule>
  </conditionalFormatting>
  <conditionalFormatting sqref="M39">
    <cfRule type="cellIs" dxfId="123" priority="69" stopIfTrue="1" operator="equal">
      <formula>"þ"</formula>
    </cfRule>
  </conditionalFormatting>
  <conditionalFormatting sqref="M39">
    <cfRule type="cellIs" dxfId="122" priority="68" stopIfTrue="1" operator="equal">
      <formula>"þ"</formula>
    </cfRule>
  </conditionalFormatting>
  <conditionalFormatting sqref="H39">
    <cfRule type="cellIs" dxfId="121" priority="66" stopIfTrue="1" operator="equal">
      <formula>"þ"</formula>
    </cfRule>
  </conditionalFormatting>
  <conditionalFormatting sqref="K39">
    <cfRule type="cellIs" dxfId="120" priority="67" operator="lessThan">
      <formula>$P$1</formula>
    </cfRule>
  </conditionalFormatting>
  <conditionalFormatting sqref="H39">
    <cfRule type="cellIs" dxfId="119" priority="65" stopIfTrue="1" operator="equal">
      <formula>"þ"</formula>
    </cfRule>
  </conditionalFormatting>
  <conditionalFormatting sqref="E39">
    <cfRule type="cellIs" dxfId="118" priority="64" stopIfTrue="1" operator="equal">
      <formula>"þ"</formula>
    </cfRule>
  </conditionalFormatting>
  <conditionalFormatting sqref="E39">
    <cfRule type="cellIs" dxfId="117" priority="63" stopIfTrue="1" operator="equal">
      <formula>"þ"</formula>
    </cfRule>
  </conditionalFormatting>
  <conditionalFormatting sqref="F39">
    <cfRule type="cellIs" dxfId="116" priority="62" stopIfTrue="1" operator="equal">
      <formula>"þ"</formula>
    </cfRule>
  </conditionalFormatting>
  <conditionalFormatting sqref="F39">
    <cfRule type="cellIs" dxfId="115" priority="61" stopIfTrue="1" operator="equal">
      <formula>"þ"</formula>
    </cfRule>
  </conditionalFormatting>
  <conditionalFormatting sqref="F39">
    <cfRule type="cellIs" dxfId="114" priority="60" stopIfTrue="1" operator="equal">
      <formula>"þ"</formula>
    </cfRule>
  </conditionalFormatting>
  <conditionalFormatting sqref="F39">
    <cfRule type="cellIs" dxfId="113" priority="59" stopIfTrue="1" operator="equal">
      <formula>"þ"</formula>
    </cfRule>
  </conditionalFormatting>
  <conditionalFormatting sqref="F39">
    <cfRule type="cellIs" dxfId="112" priority="58" stopIfTrue="1" operator="equal">
      <formula>"þ"</formula>
    </cfRule>
  </conditionalFormatting>
  <conditionalFormatting sqref="F39">
    <cfRule type="cellIs" dxfId="111" priority="57" stopIfTrue="1" operator="equal">
      <formula>"þ"</formula>
    </cfRule>
  </conditionalFormatting>
  <conditionalFormatting sqref="L39">
    <cfRule type="cellIs" dxfId="110" priority="56" stopIfTrue="1" operator="equal">
      <formula>"þ"</formula>
    </cfRule>
  </conditionalFormatting>
  <conditionalFormatting sqref="F39">
    <cfRule type="cellIs" dxfId="109" priority="55" stopIfTrue="1" operator="equal">
      <formula>"þ"</formula>
    </cfRule>
  </conditionalFormatting>
  <conditionalFormatting sqref="F39">
    <cfRule type="cellIs" dxfId="108" priority="54" stopIfTrue="1" operator="equal">
      <formula>"þ"</formula>
    </cfRule>
  </conditionalFormatting>
  <conditionalFormatting sqref="E39">
    <cfRule type="cellIs" dxfId="107" priority="53" stopIfTrue="1" operator="equal">
      <formula>"þ"</formula>
    </cfRule>
  </conditionalFormatting>
  <conditionalFormatting sqref="E39">
    <cfRule type="cellIs" dxfId="106" priority="52" stopIfTrue="1" operator="equal">
      <formula>"þ"</formula>
    </cfRule>
  </conditionalFormatting>
  <conditionalFormatting sqref="E39">
    <cfRule type="cellIs" dxfId="105" priority="51" stopIfTrue="1" operator="equal">
      <formula>"þ"</formula>
    </cfRule>
  </conditionalFormatting>
  <conditionalFormatting sqref="E39">
    <cfRule type="cellIs" dxfId="104" priority="50" stopIfTrue="1" operator="equal">
      <formula>"þ"</formula>
    </cfRule>
  </conditionalFormatting>
  <conditionalFormatting sqref="E39">
    <cfRule type="cellIs" dxfId="103" priority="49" stopIfTrue="1" operator="equal">
      <formula>"þ"</formula>
    </cfRule>
  </conditionalFormatting>
  <conditionalFormatting sqref="E39">
    <cfRule type="cellIs" dxfId="102" priority="48" stopIfTrue="1" operator="equal">
      <formula>"þ"</formula>
    </cfRule>
  </conditionalFormatting>
  <conditionalFormatting sqref="G39">
    <cfRule type="cellIs" dxfId="101" priority="47" stopIfTrue="1" operator="equal">
      <formula>"þ"</formula>
    </cfRule>
  </conditionalFormatting>
  <conditionalFormatting sqref="G39">
    <cfRule type="cellIs" dxfId="100" priority="46" stopIfTrue="1" operator="equal">
      <formula>"þ"</formula>
    </cfRule>
  </conditionalFormatting>
  <conditionalFormatting sqref="H38">
    <cfRule type="cellIs" dxfId="99" priority="45" stopIfTrue="1" operator="equal">
      <formula>"þ"</formula>
    </cfRule>
  </conditionalFormatting>
  <conditionalFormatting sqref="H38">
    <cfRule type="cellIs" dxfId="98" priority="44" stopIfTrue="1" operator="equal">
      <formula>"þ"</formula>
    </cfRule>
  </conditionalFormatting>
  <conditionalFormatting sqref="L6">
    <cfRule type="cellIs" dxfId="97" priority="42" stopIfTrue="1" operator="equal">
      <formula>"þ"</formula>
    </cfRule>
  </conditionalFormatting>
  <conditionalFormatting sqref="L6">
    <cfRule type="cellIs" dxfId="96" priority="43" stopIfTrue="1" operator="equal">
      <formula>"þ"</formula>
    </cfRule>
  </conditionalFormatting>
  <conditionalFormatting sqref="G36">
    <cfRule type="cellIs" dxfId="95" priority="41" stopIfTrue="1" operator="equal">
      <formula>"þ"</formula>
    </cfRule>
  </conditionalFormatting>
  <conditionalFormatting sqref="G36">
    <cfRule type="cellIs" dxfId="94" priority="40" stopIfTrue="1" operator="equal">
      <formula>"þ"</formula>
    </cfRule>
  </conditionalFormatting>
  <conditionalFormatting sqref="F36">
    <cfRule type="cellIs" dxfId="93" priority="39" stopIfTrue="1" operator="equal">
      <formula>"þ"</formula>
    </cfRule>
  </conditionalFormatting>
  <conditionalFormatting sqref="F36">
    <cfRule type="cellIs" dxfId="92" priority="38" stopIfTrue="1" operator="equal">
      <formula>"þ"</formula>
    </cfRule>
  </conditionalFormatting>
  <conditionalFormatting sqref="G36">
    <cfRule type="cellIs" dxfId="91" priority="37" stopIfTrue="1" operator="equal">
      <formula>"þ"</formula>
    </cfRule>
  </conditionalFormatting>
  <conditionalFormatting sqref="G36">
    <cfRule type="cellIs" dxfId="90" priority="36" stopIfTrue="1" operator="equal">
      <formula>"þ"</formula>
    </cfRule>
  </conditionalFormatting>
  <conditionalFormatting sqref="F36">
    <cfRule type="cellIs" dxfId="89" priority="35" stopIfTrue="1" operator="equal">
      <formula>"þ"</formula>
    </cfRule>
  </conditionalFormatting>
  <conditionalFormatting sqref="F36">
    <cfRule type="cellIs" dxfId="88" priority="34" stopIfTrue="1" operator="equal">
      <formula>"þ"</formula>
    </cfRule>
  </conditionalFormatting>
  <conditionalFormatting sqref="F6">
    <cfRule type="cellIs" dxfId="87" priority="33" stopIfTrue="1" operator="equal">
      <formula>"þ"</formula>
    </cfRule>
  </conditionalFormatting>
  <conditionalFormatting sqref="L3">
    <cfRule type="cellIs" dxfId="86" priority="32" stopIfTrue="1" operator="equal">
      <formula>"þ"</formula>
    </cfRule>
  </conditionalFormatting>
  <conditionalFormatting sqref="L3">
    <cfRule type="cellIs" dxfId="85" priority="31" stopIfTrue="1" operator="equal">
      <formula>"þ"</formula>
    </cfRule>
  </conditionalFormatting>
  <conditionalFormatting sqref="E7">
    <cfRule type="cellIs" dxfId="84" priority="30" stopIfTrue="1" operator="equal">
      <formula>"þ"</formula>
    </cfRule>
  </conditionalFormatting>
  <conditionalFormatting sqref="F7">
    <cfRule type="cellIs" dxfId="83" priority="29" stopIfTrue="1" operator="equal">
      <formula>"þ"</formula>
    </cfRule>
  </conditionalFormatting>
  <conditionalFormatting sqref="F7">
    <cfRule type="cellIs" dxfId="82" priority="28" stopIfTrue="1" operator="equal">
      <formula>"þ"</formula>
    </cfRule>
  </conditionalFormatting>
  <conditionalFormatting sqref="E12">
    <cfRule type="cellIs" dxfId="81" priority="27" stopIfTrue="1" operator="equal">
      <formula>"þ"</formula>
    </cfRule>
  </conditionalFormatting>
  <conditionalFormatting sqref="F12">
    <cfRule type="cellIs" dxfId="80" priority="26" stopIfTrue="1" operator="equal">
      <formula>"þ"</formula>
    </cfRule>
  </conditionalFormatting>
  <conditionalFormatting sqref="F12">
    <cfRule type="cellIs" dxfId="79" priority="25" stopIfTrue="1" operator="equal">
      <formula>"þ"</formula>
    </cfRule>
  </conditionalFormatting>
  <conditionalFormatting sqref="E18">
    <cfRule type="cellIs" dxfId="78" priority="24" stopIfTrue="1" operator="equal">
      <formula>"þ"</formula>
    </cfRule>
  </conditionalFormatting>
  <conditionalFormatting sqref="F18">
    <cfRule type="cellIs" dxfId="77" priority="23" stopIfTrue="1" operator="equal">
      <formula>"þ"</formula>
    </cfRule>
  </conditionalFormatting>
  <conditionalFormatting sqref="F18">
    <cfRule type="cellIs" dxfId="76" priority="22" stopIfTrue="1" operator="equal">
      <formula>"þ"</formula>
    </cfRule>
  </conditionalFormatting>
  <conditionalFormatting sqref="E22">
    <cfRule type="cellIs" dxfId="75" priority="21" stopIfTrue="1" operator="equal">
      <formula>"þ"</formula>
    </cfRule>
  </conditionalFormatting>
  <conditionalFormatting sqref="F22">
    <cfRule type="cellIs" dxfId="74" priority="20" stopIfTrue="1" operator="equal">
      <formula>"þ"</formula>
    </cfRule>
  </conditionalFormatting>
  <conditionalFormatting sqref="F22">
    <cfRule type="cellIs" dxfId="73" priority="19" stopIfTrue="1" operator="equal">
      <formula>"þ"</formula>
    </cfRule>
  </conditionalFormatting>
  <conditionalFormatting sqref="M26:M28">
    <cfRule type="cellIs" dxfId="72" priority="18" stopIfTrue="1" operator="equal">
      <formula>"þ"</formula>
    </cfRule>
  </conditionalFormatting>
  <conditionalFormatting sqref="M26:M28">
    <cfRule type="cellIs" dxfId="71" priority="17" stopIfTrue="1" operator="equal">
      <formula>"þ"</formula>
    </cfRule>
  </conditionalFormatting>
  <conditionalFormatting sqref="H26:H28 E27:E28">
    <cfRule type="cellIs" dxfId="70" priority="15" stopIfTrue="1" operator="equal">
      <formula>"þ"</formula>
    </cfRule>
  </conditionalFormatting>
  <conditionalFormatting sqref="H26:H28 E27:E28">
    <cfRule type="cellIs" dxfId="69" priority="14" stopIfTrue="1" operator="equal">
      <formula>"þ"</formula>
    </cfRule>
  </conditionalFormatting>
  <conditionalFormatting sqref="K26:K28">
    <cfRule type="cellIs" dxfId="68" priority="16" operator="lessThan">
      <formula>$P$1</formula>
    </cfRule>
  </conditionalFormatting>
  <conditionalFormatting sqref="G26:G28">
    <cfRule type="cellIs" dxfId="67" priority="13" stopIfTrue="1" operator="equal">
      <formula>"þ"</formula>
    </cfRule>
  </conditionalFormatting>
  <conditionalFormatting sqref="G26:G28">
    <cfRule type="cellIs" dxfId="66" priority="12" stopIfTrue="1" operator="equal">
      <formula>"þ"</formula>
    </cfRule>
  </conditionalFormatting>
  <conditionalFormatting sqref="L26:L28">
    <cfRule type="cellIs" dxfId="65" priority="11" stopIfTrue="1" operator="equal">
      <formula>"þ"</formula>
    </cfRule>
  </conditionalFormatting>
  <conditionalFormatting sqref="L26:L28">
    <cfRule type="cellIs" dxfId="64" priority="10" stopIfTrue="1" operator="equal">
      <formula>"þ"</formula>
    </cfRule>
  </conditionalFormatting>
  <conditionalFormatting sqref="F26:F28">
    <cfRule type="cellIs" dxfId="63" priority="9" stopIfTrue="1" operator="equal">
      <formula>"þ"</formula>
    </cfRule>
  </conditionalFormatting>
  <conditionalFormatting sqref="F26:F28">
    <cfRule type="cellIs" dxfId="62" priority="8" stopIfTrue="1" operator="equal">
      <formula>"þ"</formula>
    </cfRule>
  </conditionalFormatting>
  <conditionalFormatting sqref="E26">
    <cfRule type="cellIs" dxfId="61" priority="7" stopIfTrue="1" operator="equal">
      <formula>"þ"</formula>
    </cfRule>
  </conditionalFormatting>
  <conditionalFormatting sqref="G4">
    <cfRule type="cellIs" dxfId="60" priority="6" stopIfTrue="1" operator="equal">
      <formula>"þ"</formula>
    </cfRule>
  </conditionalFormatting>
  <conditionalFormatting sqref="G4">
    <cfRule type="cellIs" dxfId="59" priority="5" stopIfTrue="1" operator="equal">
      <formula>"þ"</formula>
    </cfRule>
  </conditionalFormatting>
  <conditionalFormatting sqref="F4">
    <cfRule type="cellIs" dxfId="58" priority="4" stopIfTrue="1" operator="equal">
      <formula>"þ"</formula>
    </cfRule>
  </conditionalFormatting>
  <conditionalFormatting sqref="F4">
    <cfRule type="cellIs" dxfId="57" priority="3" stopIfTrue="1" operator="equal">
      <formula>"þ"</formula>
    </cfRule>
  </conditionalFormatting>
  <conditionalFormatting sqref="F4">
    <cfRule type="cellIs" dxfId="56" priority="2" stopIfTrue="1" operator="equal">
      <formula>"þ"</formula>
    </cfRule>
  </conditionalFormatting>
  <conditionalFormatting sqref="F4">
    <cfRule type="cellIs" dxfId="55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9.09765625" style="48" bestFit="1" customWidth="1"/>
    <col min="2" max="2" width="18.8984375" style="48" bestFit="1" customWidth="1"/>
    <col min="3" max="3" width="14.89843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9" style="43" bestFit="1" customWidth="1"/>
    <col min="16" max="16384" width="8.796875" style="43"/>
  </cols>
  <sheetData>
    <row r="1" spans="1:15" ht="31.8" thickBot="1" x14ac:dyDescent="0.35">
      <c r="A1" s="134" t="s">
        <v>0</v>
      </c>
      <c r="B1" s="130" t="s">
        <v>35</v>
      </c>
      <c r="C1" s="130" t="s">
        <v>36</v>
      </c>
      <c r="D1" s="131" t="s">
        <v>92</v>
      </c>
      <c r="E1" s="133" t="s">
        <v>37</v>
      </c>
      <c r="F1" s="132" t="s">
        <v>91</v>
      </c>
      <c r="G1" s="131" t="s">
        <v>90</v>
      </c>
      <c r="H1" s="130" t="s">
        <v>38</v>
      </c>
      <c r="I1" s="130" t="s">
        <v>39</v>
      </c>
      <c r="J1" s="127" t="s">
        <v>89</v>
      </c>
      <c r="K1" s="129" t="s">
        <v>3</v>
      </c>
      <c r="L1" s="127" t="s">
        <v>26</v>
      </c>
      <c r="M1" s="128" t="s">
        <v>86</v>
      </c>
      <c r="N1" s="127" t="s">
        <v>85</v>
      </c>
      <c r="O1" s="213" t="s">
        <v>88</v>
      </c>
    </row>
    <row r="2" spans="1:15" x14ac:dyDescent="0.3">
      <c r="A2" s="125" t="s">
        <v>147</v>
      </c>
      <c r="B2" s="68" t="s">
        <v>148</v>
      </c>
      <c r="C2" s="44" t="s">
        <v>149</v>
      </c>
      <c r="D2" s="126" t="s">
        <v>87</v>
      </c>
      <c r="E2" s="125">
        <v>0</v>
      </c>
      <c r="F2" s="124">
        <v>5</v>
      </c>
      <c r="G2" s="123">
        <v>1</v>
      </c>
      <c r="H2" s="44">
        <v>0</v>
      </c>
      <c r="I2" s="44">
        <v>0</v>
      </c>
      <c r="J2" s="44">
        <f t="shared" ref="J2" si="0">IF(D2="þ",SUM(E2,G2:I2),SUM(E2,F2,H2,I2))</f>
        <v>1</v>
      </c>
      <c r="K2" s="45">
        <f t="shared" ref="K2:K8" ca="1" si="1">RANDBETWEEN(1,20)</f>
        <v>12</v>
      </c>
      <c r="L2" s="44">
        <f t="shared" ref="L2:L16" ca="1" si="2">SUM(J2:K2)</f>
        <v>13</v>
      </c>
      <c r="M2" s="63">
        <v>20</v>
      </c>
      <c r="N2" s="66" t="str">
        <f t="shared" ref="N2" ca="1" si="3">IF(K2&gt;(M2-1),"þ","ý")</f>
        <v>ý</v>
      </c>
      <c r="O2" s="68"/>
    </row>
    <row r="3" spans="1:15" x14ac:dyDescent="0.3">
      <c r="A3" s="125" t="s">
        <v>147</v>
      </c>
      <c r="B3" s="68" t="s">
        <v>148</v>
      </c>
      <c r="C3" s="44" t="s">
        <v>149</v>
      </c>
      <c r="D3" s="126" t="s">
        <v>87</v>
      </c>
      <c r="E3" s="125">
        <v>0</v>
      </c>
      <c r="F3" s="124">
        <v>5</v>
      </c>
      <c r="G3" s="123">
        <v>1</v>
      </c>
      <c r="H3" s="44">
        <v>0</v>
      </c>
      <c r="I3" s="44">
        <v>0</v>
      </c>
      <c r="J3" s="44">
        <f t="shared" ref="J3:J4" si="4">IF(D3="þ",SUM(E3,G3:I3),SUM(E3,F3,H3,I3))</f>
        <v>1</v>
      </c>
      <c r="K3" s="45">
        <f t="shared" ca="1" si="1"/>
        <v>12</v>
      </c>
      <c r="L3" s="44">
        <f t="shared" ref="L3:L4" ca="1" si="5">SUM(J3:K3)</f>
        <v>13</v>
      </c>
      <c r="M3" s="63">
        <v>20</v>
      </c>
      <c r="N3" s="66" t="str">
        <f t="shared" ref="N3:N4" ca="1" si="6">IF(K3&gt;(M3-1),"þ","ý")</f>
        <v>ý</v>
      </c>
      <c r="O3" s="68"/>
    </row>
    <row r="4" spans="1:15" x14ac:dyDescent="0.3">
      <c r="A4" s="125" t="s">
        <v>147</v>
      </c>
      <c r="B4" s="68" t="s">
        <v>148</v>
      </c>
      <c r="C4" s="44" t="s">
        <v>149</v>
      </c>
      <c r="D4" s="126" t="s">
        <v>87</v>
      </c>
      <c r="E4" s="125">
        <v>0</v>
      </c>
      <c r="F4" s="124">
        <v>5</v>
      </c>
      <c r="G4" s="123">
        <v>1</v>
      </c>
      <c r="H4" s="44">
        <v>0</v>
      </c>
      <c r="I4" s="44">
        <v>0</v>
      </c>
      <c r="J4" s="44">
        <f t="shared" si="4"/>
        <v>1</v>
      </c>
      <c r="K4" s="45">
        <f t="shared" ca="1" si="1"/>
        <v>5</v>
      </c>
      <c r="L4" s="44">
        <f t="shared" ca="1" si="5"/>
        <v>6</v>
      </c>
      <c r="M4" s="63">
        <v>20</v>
      </c>
      <c r="N4" s="66" t="str">
        <f t="shared" ca="1" si="6"/>
        <v>ý</v>
      </c>
      <c r="O4" s="68"/>
    </row>
    <row r="5" spans="1:15" x14ac:dyDescent="0.3">
      <c r="A5" s="121" t="s">
        <v>147</v>
      </c>
      <c r="B5" s="46" t="s">
        <v>121</v>
      </c>
      <c r="C5" s="46" t="s">
        <v>121</v>
      </c>
      <c r="D5" s="122" t="s">
        <v>82</v>
      </c>
      <c r="E5" s="121">
        <v>0</v>
      </c>
      <c r="F5" s="120">
        <v>5</v>
      </c>
      <c r="G5" s="119">
        <v>1</v>
      </c>
      <c r="H5" s="46">
        <v>0</v>
      </c>
      <c r="I5" s="46">
        <v>0</v>
      </c>
      <c r="J5" s="46">
        <f t="shared" ref="J5:J16" si="7">IF(D5="þ",SUM(E5,G5:I5),SUM(E5,F5,H5,I5))</f>
        <v>5</v>
      </c>
      <c r="K5" s="47">
        <f t="shared" ca="1" si="1"/>
        <v>12</v>
      </c>
      <c r="L5" s="46">
        <f t="shared" ca="1" si="2"/>
        <v>17</v>
      </c>
      <c r="M5" s="64">
        <v>20</v>
      </c>
      <c r="N5" s="65" t="str">
        <f t="shared" ref="N5:N7" ca="1" si="8">IF(K5&gt;(M5-1),"þ","ý")</f>
        <v>ý</v>
      </c>
      <c r="O5" s="118"/>
    </row>
    <row r="6" spans="1:15" x14ac:dyDescent="0.3">
      <c r="A6" s="125" t="s">
        <v>138</v>
      </c>
      <c r="B6" s="68" t="s">
        <v>155</v>
      </c>
      <c r="C6" s="44" t="s">
        <v>157</v>
      </c>
      <c r="D6" s="126" t="s">
        <v>82</v>
      </c>
      <c r="E6" s="125">
        <v>6</v>
      </c>
      <c r="F6" s="124">
        <v>7</v>
      </c>
      <c r="G6" s="123">
        <v>0</v>
      </c>
      <c r="H6" s="44">
        <v>0</v>
      </c>
      <c r="I6" s="44">
        <v>0</v>
      </c>
      <c r="J6" s="44">
        <f t="shared" si="7"/>
        <v>13</v>
      </c>
      <c r="K6" s="45">
        <f t="shared" ca="1" si="1"/>
        <v>18</v>
      </c>
      <c r="L6" s="44">
        <f t="shared" ref="L6:L8" ca="1" si="9">SUM(J6:K6)</f>
        <v>31</v>
      </c>
      <c r="M6" s="63">
        <v>20</v>
      </c>
      <c r="N6" s="66" t="str">
        <f t="shared" ca="1" si="8"/>
        <v>ý</v>
      </c>
      <c r="O6" s="68"/>
    </row>
    <row r="7" spans="1:15" x14ac:dyDescent="0.3">
      <c r="A7" s="125" t="s">
        <v>138</v>
      </c>
      <c r="B7" s="68" t="s">
        <v>156</v>
      </c>
      <c r="C7" s="44" t="s">
        <v>158</v>
      </c>
      <c r="D7" s="126" t="s">
        <v>82</v>
      </c>
      <c r="E7" s="125">
        <v>6</v>
      </c>
      <c r="F7" s="124">
        <v>7</v>
      </c>
      <c r="G7" s="123">
        <v>0</v>
      </c>
      <c r="H7" s="44">
        <v>0</v>
      </c>
      <c r="I7" s="44">
        <v>0</v>
      </c>
      <c r="J7" s="44">
        <f t="shared" ref="J7:J8" si="10">IF(D7="þ",SUM(E7,G7:I7),SUM(E7,F7,H7,I7))</f>
        <v>13</v>
      </c>
      <c r="K7" s="45">
        <f t="shared" ca="1" si="1"/>
        <v>12</v>
      </c>
      <c r="L7" s="44">
        <f t="shared" ca="1" si="9"/>
        <v>25</v>
      </c>
      <c r="M7" s="63">
        <v>20</v>
      </c>
      <c r="N7" s="66" t="str">
        <f t="shared" ca="1" si="8"/>
        <v>ý</v>
      </c>
      <c r="O7" s="68"/>
    </row>
    <row r="8" spans="1:15" x14ac:dyDescent="0.3">
      <c r="A8" s="121" t="s">
        <v>138</v>
      </c>
      <c r="B8" s="46" t="s">
        <v>121</v>
      </c>
      <c r="C8" s="46" t="s">
        <v>121</v>
      </c>
      <c r="D8" s="122" t="s">
        <v>82</v>
      </c>
      <c r="E8" s="121">
        <v>6</v>
      </c>
      <c r="F8" s="120">
        <v>7</v>
      </c>
      <c r="G8" s="119">
        <v>0</v>
      </c>
      <c r="H8" s="46">
        <v>0</v>
      </c>
      <c r="I8" s="46">
        <v>0</v>
      </c>
      <c r="J8" s="46">
        <f t="shared" si="10"/>
        <v>13</v>
      </c>
      <c r="K8" s="47">
        <f t="shared" ca="1" si="1"/>
        <v>20</v>
      </c>
      <c r="L8" s="46">
        <f t="shared" ca="1" si="9"/>
        <v>33</v>
      </c>
      <c r="M8" s="64">
        <v>20</v>
      </c>
      <c r="N8" s="65" t="str">
        <f t="shared" ref="N8" ca="1" si="11">IF(K8&gt;(M8-1),"þ","ý")</f>
        <v>þ</v>
      </c>
      <c r="O8" s="118"/>
    </row>
    <row r="9" spans="1:15" x14ac:dyDescent="0.3">
      <c r="A9" s="228" t="s">
        <v>125</v>
      </c>
      <c r="B9" s="68" t="s">
        <v>129</v>
      </c>
      <c r="C9" s="44" t="s">
        <v>131</v>
      </c>
      <c r="D9" s="126" t="s">
        <v>82</v>
      </c>
      <c r="E9" s="125">
        <f>5+3</f>
        <v>8</v>
      </c>
      <c r="F9" s="124">
        <v>3</v>
      </c>
      <c r="G9" s="123">
        <v>1</v>
      </c>
      <c r="H9" s="44">
        <v>1</v>
      </c>
      <c r="I9" s="44">
        <v>0</v>
      </c>
      <c r="J9" s="44">
        <f t="shared" si="7"/>
        <v>12</v>
      </c>
      <c r="K9" s="45">
        <f t="shared" ref="K9:K16" ca="1" si="12">RANDBETWEEN(1,20)</f>
        <v>6</v>
      </c>
      <c r="L9" s="44">
        <f t="shared" ca="1" si="2"/>
        <v>18</v>
      </c>
      <c r="M9" s="63">
        <v>20</v>
      </c>
      <c r="N9" s="66" t="str">
        <f t="shared" ref="N9:N12" ca="1" si="13">IF(K9&gt;(M9-1),"þ","ý")</f>
        <v>ý</v>
      </c>
      <c r="O9" s="212" t="s">
        <v>143</v>
      </c>
    </row>
    <row r="10" spans="1:15" x14ac:dyDescent="0.3">
      <c r="A10" s="228" t="s">
        <v>125</v>
      </c>
      <c r="B10" s="68" t="s">
        <v>130</v>
      </c>
      <c r="C10" s="44" t="s">
        <v>131</v>
      </c>
      <c r="D10" s="126" t="s">
        <v>82</v>
      </c>
      <c r="E10" s="125">
        <f>E9-5</f>
        <v>3</v>
      </c>
      <c r="F10" s="124">
        <v>3</v>
      </c>
      <c r="G10" s="123">
        <v>1</v>
      </c>
      <c r="H10" s="44">
        <v>1</v>
      </c>
      <c r="I10" s="44">
        <v>0</v>
      </c>
      <c r="J10" s="44">
        <f t="shared" si="7"/>
        <v>7</v>
      </c>
      <c r="K10" s="45">
        <f t="shared" ca="1" si="12"/>
        <v>10</v>
      </c>
      <c r="L10" s="44">
        <f t="shared" ca="1" si="2"/>
        <v>17</v>
      </c>
      <c r="M10" s="63">
        <v>20</v>
      </c>
      <c r="N10" s="66" t="str">
        <f t="shared" ca="1" si="13"/>
        <v>ý</v>
      </c>
      <c r="O10" s="68"/>
    </row>
    <row r="11" spans="1:15" x14ac:dyDescent="0.3">
      <c r="A11" s="228" t="s">
        <v>125</v>
      </c>
      <c r="B11" s="68" t="s">
        <v>132</v>
      </c>
      <c r="C11" s="44" t="s">
        <v>133</v>
      </c>
      <c r="D11" s="126" t="s">
        <v>87</v>
      </c>
      <c r="E11" s="125">
        <f t="shared" ref="E11:E12" si="14">5+3</f>
        <v>8</v>
      </c>
      <c r="F11" s="124">
        <v>3</v>
      </c>
      <c r="G11" s="123">
        <v>1</v>
      </c>
      <c r="H11" s="44">
        <v>1</v>
      </c>
      <c r="I11" s="44">
        <v>0</v>
      </c>
      <c r="J11" s="44">
        <f t="shared" si="7"/>
        <v>10</v>
      </c>
      <c r="K11" s="45">
        <f t="shared" ca="1" si="12"/>
        <v>15</v>
      </c>
      <c r="L11" s="44">
        <f t="shared" ca="1" si="2"/>
        <v>25</v>
      </c>
      <c r="M11" s="63">
        <v>20</v>
      </c>
      <c r="N11" s="66" t="str">
        <f t="shared" ref="N11" ca="1" si="15">IF(K11&gt;(M11-1),"þ","ý")</f>
        <v>ý</v>
      </c>
      <c r="O11" s="68" t="s">
        <v>165</v>
      </c>
    </row>
    <row r="12" spans="1:15" x14ac:dyDescent="0.3">
      <c r="A12" s="229" t="s">
        <v>125</v>
      </c>
      <c r="B12" s="46" t="s">
        <v>121</v>
      </c>
      <c r="C12" s="46" t="s">
        <v>121</v>
      </c>
      <c r="D12" s="122" t="s">
        <v>82</v>
      </c>
      <c r="E12" s="121">
        <f t="shared" si="14"/>
        <v>8</v>
      </c>
      <c r="F12" s="120">
        <v>3</v>
      </c>
      <c r="G12" s="119">
        <v>1</v>
      </c>
      <c r="H12" s="46">
        <v>0</v>
      </c>
      <c r="I12" s="46">
        <v>0</v>
      </c>
      <c r="J12" s="46">
        <f t="shared" si="7"/>
        <v>11</v>
      </c>
      <c r="K12" s="47">
        <f t="shared" ca="1" si="12"/>
        <v>17</v>
      </c>
      <c r="L12" s="46">
        <f t="shared" ca="1" si="2"/>
        <v>28</v>
      </c>
      <c r="M12" s="64">
        <v>20</v>
      </c>
      <c r="N12" s="65" t="str">
        <f t="shared" ca="1" si="13"/>
        <v>ý</v>
      </c>
      <c r="O12" s="118"/>
    </row>
    <row r="13" spans="1:15" x14ac:dyDescent="0.3">
      <c r="A13" s="228" t="s">
        <v>178</v>
      </c>
      <c r="B13" s="68" t="s">
        <v>180</v>
      </c>
      <c r="C13" s="44" t="s">
        <v>179</v>
      </c>
      <c r="D13" s="126" t="s">
        <v>82</v>
      </c>
      <c r="E13" s="125">
        <v>2</v>
      </c>
      <c r="F13" s="124">
        <v>4</v>
      </c>
      <c r="G13" s="123">
        <v>0</v>
      </c>
      <c r="H13" s="44">
        <v>0</v>
      </c>
      <c r="I13" s="44">
        <v>0</v>
      </c>
      <c r="J13" s="44">
        <f t="shared" si="7"/>
        <v>6</v>
      </c>
      <c r="K13" s="45">
        <f t="shared" ca="1" si="12"/>
        <v>11</v>
      </c>
      <c r="L13" s="44">
        <f t="shared" ca="1" si="2"/>
        <v>17</v>
      </c>
      <c r="M13" s="63">
        <v>20</v>
      </c>
      <c r="N13" s="66" t="str">
        <f t="shared" ref="N13:N16" ca="1" si="16">IF(K13&gt;(M13-1),"þ","ý")</f>
        <v>ý</v>
      </c>
      <c r="O13" s="212"/>
    </row>
    <row r="14" spans="1:15" x14ac:dyDescent="0.3">
      <c r="A14" s="228" t="s">
        <v>178</v>
      </c>
      <c r="B14" s="68" t="s">
        <v>181</v>
      </c>
      <c r="C14" s="44" t="s">
        <v>179</v>
      </c>
      <c r="D14" s="126" t="s">
        <v>82</v>
      </c>
      <c r="E14" s="125">
        <v>2</v>
      </c>
      <c r="F14" s="124">
        <v>4</v>
      </c>
      <c r="G14" s="123">
        <v>0</v>
      </c>
      <c r="H14" s="44">
        <v>0</v>
      </c>
      <c r="I14" s="44">
        <v>0</v>
      </c>
      <c r="J14" s="44">
        <f t="shared" si="7"/>
        <v>6</v>
      </c>
      <c r="K14" s="45">
        <f t="shared" ca="1" si="12"/>
        <v>14</v>
      </c>
      <c r="L14" s="44">
        <f t="shared" ca="1" si="2"/>
        <v>20</v>
      </c>
      <c r="M14" s="63">
        <v>20</v>
      </c>
      <c r="N14" s="66" t="str">
        <f t="shared" ca="1" si="16"/>
        <v>ý</v>
      </c>
      <c r="O14" s="68"/>
    </row>
    <row r="15" spans="1:15" x14ac:dyDescent="0.3">
      <c r="A15" s="228" t="s">
        <v>178</v>
      </c>
      <c r="B15" s="68" t="s">
        <v>155</v>
      </c>
      <c r="C15" s="44" t="s">
        <v>182</v>
      </c>
      <c r="D15" s="126" t="s">
        <v>82</v>
      </c>
      <c r="E15" s="125">
        <v>2</v>
      </c>
      <c r="F15" s="124">
        <v>-1</v>
      </c>
      <c r="G15" s="123">
        <v>0</v>
      </c>
      <c r="H15" s="44">
        <v>0</v>
      </c>
      <c r="I15" s="44">
        <v>0</v>
      </c>
      <c r="J15" s="44">
        <f t="shared" si="7"/>
        <v>1</v>
      </c>
      <c r="K15" s="45">
        <f t="shared" ca="1" si="12"/>
        <v>3</v>
      </c>
      <c r="L15" s="44">
        <f t="shared" ca="1" si="2"/>
        <v>4</v>
      </c>
      <c r="M15" s="63">
        <v>19</v>
      </c>
      <c r="N15" s="66" t="str">
        <f t="shared" ca="1" si="16"/>
        <v>ý</v>
      </c>
      <c r="O15" s="68"/>
    </row>
    <row r="16" spans="1:15" x14ac:dyDescent="0.3">
      <c r="A16" s="229" t="s">
        <v>178</v>
      </c>
      <c r="B16" s="46" t="s">
        <v>121</v>
      </c>
      <c r="C16" s="46" t="s">
        <v>121</v>
      </c>
      <c r="D16" s="122" t="s">
        <v>82</v>
      </c>
      <c r="E16" s="121">
        <v>2</v>
      </c>
      <c r="F16" s="120">
        <v>4</v>
      </c>
      <c r="G16" s="119">
        <v>0</v>
      </c>
      <c r="H16" s="46">
        <v>0</v>
      </c>
      <c r="I16" s="46">
        <v>0</v>
      </c>
      <c r="J16" s="46">
        <f t="shared" si="7"/>
        <v>6</v>
      </c>
      <c r="K16" s="47">
        <f t="shared" ca="1" si="12"/>
        <v>18</v>
      </c>
      <c r="L16" s="46">
        <f t="shared" ca="1" si="2"/>
        <v>24</v>
      </c>
      <c r="M16" s="64">
        <v>20</v>
      </c>
      <c r="N16" s="65" t="str">
        <f t="shared" ca="1" si="16"/>
        <v>ý</v>
      </c>
      <c r="O16" s="118"/>
    </row>
  </sheetData>
  <conditionalFormatting sqref="K9:K10 K12">
    <cfRule type="cellIs" dxfId="54" priority="114" operator="greaterThanOrEqual">
      <formula>$M9</formula>
    </cfRule>
  </conditionalFormatting>
  <conditionalFormatting sqref="N5">
    <cfRule type="cellIs" dxfId="53" priority="69" operator="equal">
      <formula>"þ"</formula>
    </cfRule>
  </conditionalFormatting>
  <conditionalFormatting sqref="D5">
    <cfRule type="cellIs" dxfId="52" priority="68" operator="equal">
      <formula>"þ"</formula>
    </cfRule>
  </conditionalFormatting>
  <conditionalFormatting sqref="N2">
    <cfRule type="cellIs" dxfId="51" priority="65" operator="equal">
      <formula>"þ"</formula>
    </cfRule>
  </conditionalFormatting>
  <conditionalFormatting sqref="D2">
    <cfRule type="cellIs" dxfId="50" priority="64" operator="equal">
      <formula>"þ"</formula>
    </cfRule>
  </conditionalFormatting>
  <conditionalFormatting sqref="D12">
    <cfRule type="cellIs" dxfId="49" priority="60" operator="equal">
      <formula>"þ"</formula>
    </cfRule>
  </conditionalFormatting>
  <conditionalFormatting sqref="N12">
    <cfRule type="cellIs" dxfId="48" priority="61" operator="equal">
      <formula>"þ"</formula>
    </cfRule>
  </conditionalFormatting>
  <conditionalFormatting sqref="D10">
    <cfRule type="cellIs" dxfId="47" priority="53" operator="equal">
      <formula>"þ"</formula>
    </cfRule>
  </conditionalFormatting>
  <conditionalFormatting sqref="N10">
    <cfRule type="cellIs" dxfId="46" priority="54" operator="equal">
      <formula>"þ"</formula>
    </cfRule>
  </conditionalFormatting>
  <conditionalFormatting sqref="N9">
    <cfRule type="cellIs" dxfId="45" priority="58" operator="equal">
      <formula>"þ"</formula>
    </cfRule>
  </conditionalFormatting>
  <conditionalFormatting sqref="D9">
    <cfRule type="cellIs" dxfId="44" priority="57" operator="equal">
      <formula>"þ"</formula>
    </cfRule>
  </conditionalFormatting>
  <conditionalFormatting sqref="N12">
    <cfRule type="cellIs" dxfId="43" priority="52" operator="equal">
      <formula>"þ"</formula>
    </cfRule>
  </conditionalFormatting>
  <conditionalFormatting sqref="D12">
    <cfRule type="cellIs" dxfId="42" priority="51" operator="equal">
      <formula>"þ"</formula>
    </cfRule>
  </conditionalFormatting>
  <conditionalFormatting sqref="D16">
    <cfRule type="cellIs" dxfId="41" priority="38" operator="equal">
      <formula>"þ"</formula>
    </cfRule>
  </conditionalFormatting>
  <conditionalFormatting sqref="N16">
    <cfRule type="cellIs" dxfId="40" priority="39" operator="equal">
      <formula>"þ"</formula>
    </cfRule>
  </conditionalFormatting>
  <conditionalFormatting sqref="K13:K16">
    <cfRule type="cellIs" dxfId="39" priority="37" operator="greaterThanOrEqual">
      <formula>$M13</formula>
    </cfRule>
  </conditionalFormatting>
  <conditionalFormatting sqref="D14">
    <cfRule type="cellIs" dxfId="38" priority="31" operator="equal">
      <formula>"þ"</formula>
    </cfRule>
  </conditionalFormatting>
  <conditionalFormatting sqref="N14">
    <cfRule type="cellIs" dxfId="37" priority="32" operator="equal">
      <formula>"þ"</formula>
    </cfRule>
  </conditionalFormatting>
  <conditionalFormatting sqref="N13">
    <cfRule type="cellIs" dxfId="36" priority="36" operator="equal">
      <formula>"þ"</formula>
    </cfRule>
  </conditionalFormatting>
  <conditionalFormatting sqref="D13">
    <cfRule type="cellIs" dxfId="35" priority="35" operator="equal">
      <formula>"þ"</formula>
    </cfRule>
  </conditionalFormatting>
  <conditionalFormatting sqref="N15">
    <cfRule type="cellIs" dxfId="34" priority="34" operator="equal">
      <formula>"þ"</formula>
    </cfRule>
  </conditionalFormatting>
  <conditionalFormatting sqref="N16">
    <cfRule type="cellIs" dxfId="33" priority="30" operator="equal">
      <formula>"þ"</formula>
    </cfRule>
  </conditionalFormatting>
  <conditionalFormatting sqref="D16">
    <cfRule type="cellIs" dxfId="32" priority="29" operator="equal">
      <formula>"þ"</formula>
    </cfRule>
  </conditionalFormatting>
  <conditionalFormatting sqref="D15">
    <cfRule type="cellIs" dxfId="31" priority="28" operator="equal">
      <formula>"þ"</formula>
    </cfRule>
  </conditionalFormatting>
  <conditionalFormatting sqref="N3">
    <cfRule type="cellIs" dxfId="30" priority="23" operator="equal">
      <formula>"þ"</formula>
    </cfRule>
  </conditionalFormatting>
  <conditionalFormatting sqref="D3">
    <cfRule type="cellIs" dxfId="29" priority="22" operator="equal">
      <formula>"þ"</formula>
    </cfRule>
  </conditionalFormatting>
  <conditionalFormatting sqref="N4">
    <cfRule type="cellIs" dxfId="28" priority="21" operator="equal">
      <formula>"þ"</formula>
    </cfRule>
  </conditionalFormatting>
  <conditionalFormatting sqref="D4">
    <cfRule type="cellIs" dxfId="27" priority="20" operator="equal">
      <formula>"þ"</formula>
    </cfRule>
  </conditionalFormatting>
  <conditionalFormatting sqref="K11">
    <cfRule type="cellIs" dxfId="26" priority="17" operator="greaterThanOrEqual">
      <formula>$M11</formula>
    </cfRule>
  </conditionalFormatting>
  <conditionalFormatting sqref="D11">
    <cfRule type="cellIs" dxfId="25" priority="15" operator="equal">
      <formula>"þ"</formula>
    </cfRule>
  </conditionalFormatting>
  <conditionalFormatting sqref="N11">
    <cfRule type="cellIs" dxfId="24" priority="16" operator="equal">
      <formula>"þ"</formula>
    </cfRule>
  </conditionalFormatting>
  <conditionalFormatting sqref="N8">
    <cfRule type="cellIs" dxfId="23" priority="14" operator="equal">
      <formula>"þ"</formula>
    </cfRule>
  </conditionalFormatting>
  <conditionalFormatting sqref="D8">
    <cfRule type="cellIs" dxfId="22" priority="13" operator="equal">
      <formula>"þ"</formula>
    </cfRule>
  </conditionalFormatting>
  <conditionalFormatting sqref="N6">
    <cfRule type="cellIs" dxfId="21" priority="12" operator="equal">
      <formula>"þ"</formula>
    </cfRule>
  </conditionalFormatting>
  <conditionalFormatting sqref="D6">
    <cfRule type="cellIs" dxfId="20" priority="11" operator="equal">
      <formula>"þ"</formula>
    </cfRule>
  </conditionalFormatting>
  <conditionalFormatting sqref="N7">
    <cfRule type="cellIs" dxfId="19" priority="10" operator="equal">
      <formula>"þ"</formula>
    </cfRule>
  </conditionalFormatting>
  <conditionalFormatting sqref="D7">
    <cfRule type="cellIs" dxfId="18" priority="9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9.09765625" style="18" bestFit="1" customWidth="1"/>
    <col min="2" max="2" width="11.898437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2" style="18" bestFit="1" customWidth="1"/>
    <col min="8" max="8" width="11.6992187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65</v>
      </c>
      <c r="C1" s="87" t="s">
        <v>40</v>
      </c>
      <c r="D1" s="88" t="s">
        <v>3</v>
      </c>
      <c r="E1" s="87" t="s">
        <v>118</v>
      </c>
      <c r="F1" s="18"/>
      <c r="G1" s="87" t="s">
        <v>0</v>
      </c>
      <c r="H1" s="87" t="s">
        <v>105</v>
      </c>
      <c r="I1" s="87" t="s">
        <v>40</v>
      </c>
      <c r="J1" s="88" t="s">
        <v>3</v>
      </c>
      <c r="K1" s="87" t="s">
        <v>118</v>
      </c>
    </row>
    <row r="2" spans="1:11" x14ac:dyDescent="0.3">
      <c r="A2" s="177" t="s">
        <v>146</v>
      </c>
      <c r="B2" s="5" t="s">
        <v>41</v>
      </c>
      <c r="C2" s="190">
        <v>0</v>
      </c>
      <c r="D2" s="90">
        <f t="shared" ref="D2:D7" ca="1" si="0">RANDBETWEEN(1,20)</f>
        <v>3</v>
      </c>
      <c r="E2" s="89">
        <f t="shared" ref="E2:E7" ca="1" si="1">D2+C2</f>
        <v>3</v>
      </c>
      <c r="G2" s="179" t="s">
        <v>135</v>
      </c>
      <c r="H2" s="5" t="s">
        <v>41</v>
      </c>
      <c r="I2" s="190">
        <f>4+4</f>
        <v>8</v>
      </c>
      <c r="J2" s="45">
        <f t="shared" ref="J2:J11" ca="1" si="2">RANDBETWEEN(1,20)</f>
        <v>20</v>
      </c>
      <c r="K2" s="44">
        <f t="shared" ref="K2:K4" ca="1" si="3">J2+I2</f>
        <v>28</v>
      </c>
    </row>
    <row r="3" spans="1:11" x14ac:dyDescent="0.3">
      <c r="A3" s="176" t="s">
        <v>146</v>
      </c>
      <c r="B3" s="5" t="s">
        <v>42</v>
      </c>
      <c r="C3" s="190">
        <v>-1</v>
      </c>
      <c r="D3" s="45">
        <f t="shared" ca="1" si="0"/>
        <v>13</v>
      </c>
      <c r="E3" s="44">
        <f t="shared" ca="1" si="1"/>
        <v>12</v>
      </c>
      <c r="G3" s="179" t="s">
        <v>135</v>
      </c>
      <c r="H3" s="5" t="s">
        <v>42</v>
      </c>
      <c r="I3" s="190">
        <f>1+1</f>
        <v>2</v>
      </c>
      <c r="J3" s="45">
        <f t="shared" ca="1" si="2"/>
        <v>3</v>
      </c>
      <c r="K3" s="44">
        <f t="shared" ca="1" si="3"/>
        <v>5</v>
      </c>
    </row>
    <row r="4" spans="1:11" x14ac:dyDescent="0.3">
      <c r="A4" s="178" t="s">
        <v>146</v>
      </c>
      <c r="B4" s="91" t="s">
        <v>43</v>
      </c>
      <c r="C4" s="191">
        <v>3</v>
      </c>
      <c r="D4" s="47">
        <f t="shared" ca="1" si="0"/>
        <v>7</v>
      </c>
      <c r="E4" s="46">
        <f t="shared" ca="1" si="1"/>
        <v>10</v>
      </c>
      <c r="G4" s="180" t="s">
        <v>135</v>
      </c>
      <c r="H4" s="91" t="s">
        <v>43</v>
      </c>
      <c r="I4" s="191">
        <f>1+4</f>
        <v>5</v>
      </c>
      <c r="J4" s="47">
        <f t="shared" ca="1" si="2"/>
        <v>4</v>
      </c>
      <c r="K4" s="46">
        <f t="shared" ca="1" si="3"/>
        <v>9</v>
      </c>
    </row>
    <row r="5" spans="1:11" x14ac:dyDescent="0.3">
      <c r="A5" s="177" t="s">
        <v>147</v>
      </c>
      <c r="B5" s="5" t="s">
        <v>41</v>
      </c>
      <c r="C5" s="190">
        <v>0</v>
      </c>
      <c r="D5" s="90">
        <f t="shared" ca="1" si="0"/>
        <v>1</v>
      </c>
      <c r="E5" s="89">
        <f t="shared" ca="1" si="1"/>
        <v>1</v>
      </c>
      <c r="G5" s="179" t="s">
        <v>178</v>
      </c>
      <c r="H5" s="5" t="s">
        <v>41</v>
      </c>
      <c r="I5" s="92">
        <v>5</v>
      </c>
      <c r="J5" s="45">
        <f t="shared" ca="1" si="2"/>
        <v>2</v>
      </c>
      <c r="K5" s="44">
        <f t="shared" ref="K5:K10" ca="1" si="4">J5+I5</f>
        <v>7</v>
      </c>
    </row>
    <row r="6" spans="1:11" x14ac:dyDescent="0.3">
      <c r="A6" s="176" t="s">
        <v>147</v>
      </c>
      <c r="B6" s="5" t="s">
        <v>42</v>
      </c>
      <c r="C6" s="190">
        <v>1</v>
      </c>
      <c r="D6" s="45">
        <f t="shared" ca="1" si="0"/>
        <v>19</v>
      </c>
      <c r="E6" s="44">
        <f t="shared" ca="1" si="1"/>
        <v>20</v>
      </c>
      <c r="G6" s="179" t="s">
        <v>178</v>
      </c>
      <c r="H6" s="5" t="s">
        <v>42</v>
      </c>
      <c r="I6" s="92">
        <v>4</v>
      </c>
      <c r="J6" s="45">
        <f t="shared" ca="1" si="2"/>
        <v>4</v>
      </c>
      <c r="K6" s="44">
        <f t="shared" ca="1" si="4"/>
        <v>8</v>
      </c>
    </row>
    <row r="7" spans="1:11" x14ac:dyDescent="0.3">
      <c r="A7" s="178" t="s">
        <v>147</v>
      </c>
      <c r="B7" s="91" t="s">
        <v>43</v>
      </c>
      <c r="C7" s="191">
        <v>2</v>
      </c>
      <c r="D7" s="47">
        <f t="shared" ca="1" si="0"/>
        <v>13</v>
      </c>
      <c r="E7" s="46">
        <f t="shared" ca="1" si="1"/>
        <v>15</v>
      </c>
      <c r="G7" s="180" t="s">
        <v>178</v>
      </c>
      <c r="H7" s="91" t="s">
        <v>43</v>
      </c>
      <c r="I7" s="93">
        <v>2</v>
      </c>
      <c r="J7" s="47">
        <f t="shared" ca="1" si="2"/>
        <v>11</v>
      </c>
      <c r="K7" s="46">
        <f t="shared" ca="1" si="4"/>
        <v>13</v>
      </c>
    </row>
    <row r="8" spans="1:11" x14ac:dyDescent="0.3">
      <c r="A8" s="177" t="s">
        <v>138</v>
      </c>
      <c r="B8" s="5" t="s">
        <v>41</v>
      </c>
      <c r="C8" s="190">
        <v>4</v>
      </c>
      <c r="D8" s="90">
        <f t="shared" ref="D8:D15" ca="1" si="5">RANDBETWEEN(1,20)</f>
        <v>13</v>
      </c>
      <c r="E8" s="89">
        <f t="shared" ref="E8:E15" ca="1" si="6">D8+C8</f>
        <v>17</v>
      </c>
      <c r="G8" s="179"/>
      <c r="H8" s="5" t="s">
        <v>41</v>
      </c>
      <c r="I8" s="92"/>
      <c r="J8" s="45">
        <f t="shared" ca="1" si="2"/>
        <v>10</v>
      </c>
      <c r="K8" s="44">
        <f t="shared" ca="1" si="4"/>
        <v>10</v>
      </c>
    </row>
    <row r="9" spans="1:11" x14ac:dyDescent="0.3">
      <c r="A9" s="176" t="s">
        <v>138</v>
      </c>
      <c r="B9" s="5" t="s">
        <v>42</v>
      </c>
      <c r="C9" s="190">
        <v>3</v>
      </c>
      <c r="D9" s="45">
        <f t="shared" ca="1" si="5"/>
        <v>7</v>
      </c>
      <c r="E9" s="44">
        <f t="shared" ca="1" si="6"/>
        <v>10</v>
      </c>
      <c r="G9" s="179"/>
      <c r="H9" s="5" t="s">
        <v>42</v>
      </c>
      <c r="I9" s="92"/>
      <c r="J9" s="45">
        <f t="shared" ca="1" si="2"/>
        <v>1</v>
      </c>
      <c r="K9" s="44">
        <f t="shared" ca="1" si="4"/>
        <v>1</v>
      </c>
    </row>
    <row r="10" spans="1:11" x14ac:dyDescent="0.3">
      <c r="A10" s="178" t="s">
        <v>138</v>
      </c>
      <c r="B10" s="91" t="s">
        <v>43</v>
      </c>
      <c r="C10" s="191">
        <v>8</v>
      </c>
      <c r="D10" s="47">
        <f t="shared" ca="1" si="5"/>
        <v>14</v>
      </c>
      <c r="E10" s="46">
        <f t="shared" ca="1" si="6"/>
        <v>22</v>
      </c>
      <c r="G10" s="180"/>
      <c r="H10" s="91" t="s">
        <v>43</v>
      </c>
      <c r="I10" s="93"/>
      <c r="J10" s="47">
        <f t="shared" ca="1" si="2"/>
        <v>2</v>
      </c>
      <c r="K10" s="46">
        <f t="shared" ca="1" si="4"/>
        <v>2</v>
      </c>
    </row>
    <row r="11" spans="1:11" x14ac:dyDescent="0.3">
      <c r="A11" s="178" t="s">
        <v>142</v>
      </c>
      <c r="B11" s="91" t="s">
        <v>42</v>
      </c>
      <c r="C11" s="191"/>
      <c r="D11" s="47">
        <f t="shared" ca="1" si="5"/>
        <v>20</v>
      </c>
      <c r="E11" s="46">
        <f t="shared" ca="1" si="6"/>
        <v>20</v>
      </c>
      <c r="G11" s="180"/>
      <c r="H11" s="91" t="s">
        <v>122</v>
      </c>
      <c r="I11" s="93"/>
      <c r="J11" s="47">
        <f t="shared" ca="1" si="2"/>
        <v>18</v>
      </c>
      <c r="K11" s="46">
        <f t="shared" ref="K11" ca="1" si="7">J11+I11</f>
        <v>18</v>
      </c>
    </row>
    <row r="12" spans="1:11" x14ac:dyDescent="0.3">
      <c r="A12" s="178" t="s">
        <v>142</v>
      </c>
      <c r="B12" s="91" t="s">
        <v>123</v>
      </c>
      <c r="C12" s="191"/>
      <c r="D12" s="47">
        <f t="shared" ca="1" si="5"/>
        <v>12</v>
      </c>
      <c r="E12" s="46">
        <f t="shared" ca="1" si="6"/>
        <v>12</v>
      </c>
    </row>
    <row r="13" spans="1:11" x14ac:dyDescent="0.3">
      <c r="A13" s="177" t="s">
        <v>161</v>
      </c>
      <c r="B13" s="5" t="s">
        <v>41</v>
      </c>
      <c r="C13" s="190">
        <v>4</v>
      </c>
      <c r="D13" s="90">
        <f t="shared" ca="1" si="5"/>
        <v>18</v>
      </c>
      <c r="E13" s="89">
        <f t="shared" ca="1" si="6"/>
        <v>22</v>
      </c>
    </row>
    <row r="14" spans="1:11" x14ac:dyDescent="0.3">
      <c r="A14" s="176" t="s">
        <v>161</v>
      </c>
      <c r="B14" s="5" t="s">
        <v>42</v>
      </c>
      <c r="C14" s="190">
        <v>9</v>
      </c>
      <c r="D14" s="45">
        <f t="shared" ca="1" si="5"/>
        <v>18</v>
      </c>
      <c r="E14" s="44">
        <f t="shared" ca="1" si="6"/>
        <v>27</v>
      </c>
    </row>
    <row r="15" spans="1:11" x14ac:dyDescent="0.3">
      <c r="A15" s="178" t="s">
        <v>161</v>
      </c>
      <c r="B15" s="91" t="s">
        <v>43</v>
      </c>
      <c r="C15" s="191">
        <v>9</v>
      </c>
      <c r="D15" s="47">
        <f t="shared" ca="1" si="5"/>
        <v>15</v>
      </c>
      <c r="E15" s="46">
        <f t="shared" ca="1" si="6"/>
        <v>24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23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9.89843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2.5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72" t="s">
        <v>107</v>
      </c>
      <c r="C1" s="49" t="s">
        <v>45</v>
      </c>
      <c r="D1" s="50" t="s">
        <v>44</v>
      </c>
      <c r="E1" s="51" t="s">
        <v>46</v>
      </c>
      <c r="F1" s="42" t="s">
        <v>67</v>
      </c>
      <c r="G1" s="40" t="s">
        <v>47</v>
      </c>
      <c r="H1" s="41"/>
      <c r="I1" s="29" t="s">
        <v>48</v>
      </c>
      <c r="J1" s="15" t="s">
        <v>49</v>
      </c>
      <c r="K1" s="17" t="s">
        <v>50</v>
      </c>
      <c r="L1" s="20" t="s">
        <v>51</v>
      </c>
      <c r="M1" s="21" t="s">
        <v>52</v>
      </c>
      <c r="N1" s="22" t="s">
        <v>53</v>
      </c>
      <c r="O1" s="24" t="s">
        <v>54</v>
      </c>
      <c r="P1" s="25" t="s">
        <v>71</v>
      </c>
      <c r="Q1" s="52" t="s">
        <v>68</v>
      </c>
      <c r="R1" s="26" t="s">
        <v>55</v>
      </c>
      <c r="S1" s="27" t="s">
        <v>56</v>
      </c>
      <c r="T1" s="28" t="s">
        <v>69</v>
      </c>
      <c r="U1" s="23" t="s">
        <v>72</v>
      </c>
      <c r="V1" s="31" t="s">
        <v>57</v>
      </c>
      <c r="W1" s="32" t="s">
        <v>58</v>
      </c>
      <c r="X1" s="35" t="s">
        <v>59</v>
      </c>
      <c r="Y1" s="53" t="s">
        <v>70</v>
      </c>
      <c r="Z1" s="36" t="s">
        <v>60</v>
      </c>
      <c r="AA1" s="34" t="s">
        <v>61</v>
      </c>
      <c r="AB1" s="32" t="s">
        <v>62</v>
      </c>
      <c r="AC1" s="33" t="s">
        <v>63</v>
      </c>
      <c r="AE1" s="182" t="s">
        <v>109</v>
      </c>
    </row>
    <row r="2" spans="1:31" ht="18.600000000000001" thickTop="1" x14ac:dyDescent="0.3">
      <c r="A2" s="149" t="s">
        <v>101</v>
      </c>
      <c r="B2" s="173">
        <v>1</v>
      </c>
      <c r="C2" s="94">
        <v>12</v>
      </c>
      <c r="D2" s="116">
        <v>22</v>
      </c>
      <c r="E2" s="99">
        <v>24</v>
      </c>
      <c r="F2" s="150">
        <v>0</v>
      </c>
      <c r="G2" s="175" t="s">
        <v>108</v>
      </c>
      <c r="H2" s="151">
        <v>5</v>
      </c>
      <c r="I2" s="152">
        <v>6</v>
      </c>
      <c r="J2" s="153"/>
      <c r="K2" s="154"/>
      <c r="L2" s="148"/>
      <c r="M2" s="155"/>
      <c r="N2" s="171" t="s">
        <v>106</v>
      </c>
      <c r="O2" s="156"/>
      <c r="P2" s="157"/>
      <c r="Q2" s="167" t="s">
        <v>100</v>
      </c>
      <c r="R2" s="163"/>
      <c r="S2" s="169" t="s">
        <v>100</v>
      </c>
      <c r="T2" s="158"/>
      <c r="U2" s="159"/>
      <c r="V2" s="95"/>
      <c r="W2" s="96">
        <f t="shared" ref="W2:W7" si="0">SUM(I2:V2)</f>
        <v>6</v>
      </c>
      <c r="X2" s="160"/>
      <c r="Y2" s="161">
        <v>7</v>
      </c>
      <c r="Z2" s="162">
        <v>6</v>
      </c>
      <c r="AA2" s="97">
        <v>45</v>
      </c>
      <c r="AB2" s="56">
        <f t="shared" ref="AB2:AB4" si="1">SUM(Z2:AA2)-(W2+X2)</f>
        <v>45</v>
      </c>
      <c r="AC2" s="146">
        <f t="shared" ref="AC2:AC4" si="2">SMALL(AA2:AB2,1)+Y2</f>
        <v>52</v>
      </c>
      <c r="AE2" s="183"/>
    </row>
    <row r="3" spans="1:31" ht="18" x14ac:dyDescent="0.3">
      <c r="A3" s="98" t="s">
        <v>120</v>
      </c>
      <c r="B3" s="174">
        <v>1</v>
      </c>
      <c r="C3" s="94">
        <v>12</v>
      </c>
      <c r="D3" s="116">
        <v>18</v>
      </c>
      <c r="E3" s="99">
        <v>20</v>
      </c>
      <c r="F3" s="100">
        <v>0</v>
      </c>
      <c r="G3" s="237" t="s">
        <v>134</v>
      </c>
      <c r="H3" s="238">
        <v>1</v>
      </c>
      <c r="I3" s="102">
        <v>20</v>
      </c>
      <c r="J3" s="103"/>
      <c r="K3" s="104"/>
      <c r="L3" s="148">
        <v>10</v>
      </c>
      <c r="M3" s="105"/>
      <c r="N3" s="106"/>
      <c r="O3" s="107"/>
      <c r="P3" s="108">
        <v>15</v>
      </c>
      <c r="Q3" s="168" t="s">
        <v>100</v>
      </c>
      <c r="R3" s="117"/>
      <c r="S3" s="110"/>
      <c r="T3" s="111"/>
      <c r="U3" s="112"/>
      <c r="V3" s="95"/>
      <c r="W3" s="96">
        <f t="shared" si="0"/>
        <v>45</v>
      </c>
      <c r="X3" s="113"/>
      <c r="Y3" s="114">
        <v>12</v>
      </c>
      <c r="Z3" s="115">
        <v>45</v>
      </c>
      <c r="AA3" s="97">
        <v>48</v>
      </c>
      <c r="AB3" s="56">
        <f t="shared" si="1"/>
        <v>48</v>
      </c>
      <c r="AC3" s="146">
        <f t="shared" si="2"/>
        <v>60</v>
      </c>
      <c r="AE3" s="184"/>
    </row>
    <row r="4" spans="1:31" x14ac:dyDescent="0.3">
      <c r="A4" s="98" t="s">
        <v>103</v>
      </c>
      <c r="B4" s="174">
        <v>1</v>
      </c>
      <c r="C4" s="94">
        <v>14</v>
      </c>
      <c r="D4" s="192">
        <f>15+4</f>
        <v>19</v>
      </c>
      <c r="E4" s="181">
        <f>18+4</f>
        <v>22</v>
      </c>
      <c r="F4" s="100">
        <v>0</v>
      </c>
      <c r="G4" s="237" t="s">
        <v>134</v>
      </c>
      <c r="H4" s="238">
        <v>1</v>
      </c>
      <c r="I4" s="102">
        <v>5</v>
      </c>
      <c r="J4" s="103"/>
      <c r="K4" s="104"/>
      <c r="L4" s="148"/>
      <c r="M4" s="170"/>
      <c r="N4" s="106"/>
      <c r="O4" s="107"/>
      <c r="P4" s="108"/>
      <c r="Q4" s="168" t="s">
        <v>100</v>
      </c>
      <c r="R4" s="164" t="s">
        <v>100</v>
      </c>
      <c r="S4" s="110"/>
      <c r="T4" s="111"/>
      <c r="U4" s="112"/>
      <c r="V4" s="95"/>
      <c r="W4" s="96">
        <f t="shared" si="0"/>
        <v>5</v>
      </c>
      <c r="X4" s="113"/>
      <c r="Y4" s="114">
        <v>11</v>
      </c>
      <c r="Z4" s="115">
        <v>5</v>
      </c>
      <c r="AA4" s="97">
        <v>48</v>
      </c>
      <c r="AB4" s="56">
        <f t="shared" si="1"/>
        <v>48</v>
      </c>
      <c r="AC4" s="146">
        <f t="shared" si="2"/>
        <v>59</v>
      </c>
      <c r="AE4" s="184"/>
    </row>
    <row r="5" spans="1:31" x14ac:dyDescent="0.3">
      <c r="A5" s="98" t="s">
        <v>110</v>
      </c>
      <c r="B5" s="174">
        <v>1</v>
      </c>
      <c r="C5" s="94">
        <f>11</f>
        <v>11</v>
      </c>
      <c r="D5" s="116">
        <v>18</v>
      </c>
      <c r="E5" s="99">
        <f>19</f>
        <v>19</v>
      </c>
      <c r="F5" s="100">
        <v>0</v>
      </c>
      <c r="G5" s="237" t="s">
        <v>134</v>
      </c>
      <c r="H5" s="238">
        <v>1</v>
      </c>
      <c r="I5" s="102"/>
      <c r="J5" s="103"/>
      <c r="K5" s="104"/>
      <c r="L5" s="148"/>
      <c r="M5" s="170"/>
      <c r="N5" s="106"/>
      <c r="O5" s="107"/>
      <c r="P5" s="108">
        <v>11</v>
      </c>
      <c r="Q5" s="168" t="s">
        <v>100</v>
      </c>
      <c r="R5" s="117"/>
      <c r="S5" s="110"/>
      <c r="T5" s="111"/>
      <c r="U5" s="112"/>
      <c r="V5" s="95"/>
      <c r="W5" s="96">
        <f t="shared" si="0"/>
        <v>11</v>
      </c>
      <c r="X5" s="113"/>
      <c r="Y5" s="114">
        <v>8</v>
      </c>
      <c r="Z5" s="115">
        <v>11</v>
      </c>
      <c r="AA5" s="97">
        <v>36</v>
      </c>
      <c r="AB5" s="56">
        <f t="shared" ref="AB5" si="3">SUM(Z5:AA5)-(W5+X5)</f>
        <v>36</v>
      </c>
      <c r="AC5" s="146">
        <f t="shared" ref="AC5" si="4">SMALL(AA5:AB5,1)+Y5</f>
        <v>44</v>
      </c>
      <c r="AE5" s="184"/>
    </row>
    <row r="6" spans="1:31" x14ac:dyDescent="0.3">
      <c r="A6" s="98" t="s">
        <v>124</v>
      </c>
      <c r="B6" s="174">
        <v>1</v>
      </c>
      <c r="C6" s="94">
        <f>15</f>
        <v>15</v>
      </c>
      <c r="D6" s="116">
        <v>13</v>
      </c>
      <c r="E6" s="99">
        <v>15</v>
      </c>
      <c r="F6" s="100">
        <v>0</v>
      </c>
      <c r="G6" s="237" t="s">
        <v>134</v>
      </c>
      <c r="H6" s="238">
        <v>1</v>
      </c>
      <c r="I6" s="102"/>
      <c r="J6" s="103"/>
      <c r="K6" s="104"/>
      <c r="L6" s="148"/>
      <c r="M6" s="170"/>
      <c r="N6" s="106"/>
      <c r="O6" s="107"/>
      <c r="P6" s="108"/>
      <c r="Q6" s="168" t="s">
        <v>100</v>
      </c>
      <c r="R6" s="117"/>
      <c r="S6" s="110"/>
      <c r="T6" s="111"/>
      <c r="U6" s="112"/>
      <c r="V6" s="95"/>
      <c r="W6" s="96">
        <f t="shared" ref="W6" si="5">SUM(I6:V6)</f>
        <v>0</v>
      </c>
      <c r="X6" s="113"/>
      <c r="Y6" s="114">
        <v>11</v>
      </c>
      <c r="Z6" s="115"/>
      <c r="AA6" s="97">
        <v>21</v>
      </c>
      <c r="AB6" s="56">
        <f t="shared" ref="AB6" si="6">SUM(Z6:AA6)-(W6+X6)</f>
        <v>21</v>
      </c>
      <c r="AC6" s="146">
        <f t="shared" ref="AC6" si="7">SMALL(AA6:AB6,1)+Y6</f>
        <v>32</v>
      </c>
      <c r="AE6" s="184"/>
    </row>
    <row r="7" spans="1:31" ht="18" x14ac:dyDescent="0.3">
      <c r="A7" s="196" t="s">
        <v>117</v>
      </c>
      <c r="B7" s="197">
        <v>1</v>
      </c>
      <c r="C7" s="94">
        <v>15</v>
      </c>
      <c r="D7" s="192">
        <v>15</v>
      </c>
      <c r="E7" s="99">
        <v>18</v>
      </c>
      <c r="F7" s="100">
        <v>0</v>
      </c>
      <c r="G7" s="237" t="s">
        <v>134</v>
      </c>
      <c r="H7" s="238">
        <v>1</v>
      </c>
      <c r="I7" s="102"/>
      <c r="J7" s="103"/>
      <c r="K7" s="104"/>
      <c r="L7" s="148"/>
      <c r="M7" s="170"/>
      <c r="N7" s="147" t="s">
        <v>100</v>
      </c>
      <c r="O7" s="107"/>
      <c r="P7" s="108"/>
      <c r="Q7" s="168" t="s">
        <v>100</v>
      </c>
      <c r="R7" s="117"/>
      <c r="S7" s="110"/>
      <c r="T7" s="111"/>
      <c r="U7" s="112"/>
      <c r="V7" s="95"/>
      <c r="W7" s="96">
        <f t="shared" si="0"/>
        <v>0</v>
      </c>
      <c r="X7" s="113"/>
      <c r="Y7" s="114">
        <v>8</v>
      </c>
      <c r="Z7" s="115"/>
      <c r="AA7" s="97">
        <v>44</v>
      </c>
      <c r="AB7" s="56">
        <f t="shared" ref="AB7" si="8">SUM(Z7:AA7)-(W7+X7)</f>
        <v>44</v>
      </c>
      <c r="AC7" s="146">
        <f t="shared" ref="AC7" si="9">SMALL(AA7:AB7,1)+Y7</f>
        <v>52</v>
      </c>
      <c r="AE7" s="184"/>
    </row>
    <row r="8" spans="1:31" x14ac:dyDescent="0.3">
      <c r="A8" s="196" t="s">
        <v>135</v>
      </c>
      <c r="B8" s="197">
        <v>1</v>
      </c>
      <c r="C8" s="94">
        <v>12</v>
      </c>
      <c r="D8" s="116">
        <v>19</v>
      </c>
      <c r="E8" s="99">
        <v>21</v>
      </c>
      <c r="F8" s="100">
        <v>0</v>
      </c>
      <c r="G8" s="237" t="s">
        <v>134</v>
      </c>
      <c r="H8" s="238">
        <v>1</v>
      </c>
      <c r="I8" s="102"/>
      <c r="J8" s="103"/>
      <c r="K8" s="104"/>
      <c r="L8" s="148"/>
      <c r="M8" s="170"/>
      <c r="N8" s="106"/>
      <c r="O8" s="107"/>
      <c r="P8" s="108"/>
      <c r="Q8" s="168" t="s">
        <v>100</v>
      </c>
      <c r="R8" s="117"/>
      <c r="S8" s="169" t="s">
        <v>100</v>
      </c>
      <c r="T8" s="111"/>
      <c r="U8" s="112"/>
      <c r="V8" s="95"/>
      <c r="W8" s="96">
        <f t="shared" ref="W8" si="10">SUM(I8:V8)</f>
        <v>0</v>
      </c>
      <c r="X8" s="113"/>
      <c r="Y8" s="114"/>
      <c r="Z8" s="115"/>
      <c r="AA8" s="97">
        <v>80</v>
      </c>
      <c r="AB8" s="56">
        <f t="shared" ref="AB8" si="11">SUM(Z8:AA8)-(W8+X8)</f>
        <v>80</v>
      </c>
      <c r="AC8" s="146">
        <f t="shared" ref="AC8" si="12">SMALL(AA8:AB8,1)+Y8</f>
        <v>80</v>
      </c>
      <c r="AE8" s="184"/>
    </row>
    <row r="9" spans="1:31" x14ac:dyDescent="0.3">
      <c r="A9" s="196" t="s">
        <v>178</v>
      </c>
      <c r="B9" s="197">
        <v>1</v>
      </c>
      <c r="C9" s="94">
        <v>11</v>
      </c>
      <c r="D9" s="116">
        <v>12</v>
      </c>
      <c r="E9" s="99">
        <v>13</v>
      </c>
      <c r="F9" s="100">
        <v>0</v>
      </c>
      <c r="G9" s="145" t="s">
        <v>64</v>
      </c>
      <c r="H9" s="101">
        <v>0</v>
      </c>
      <c r="I9" s="102"/>
      <c r="J9" s="103"/>
      <c r="K9" s="104"/>
      <c r="L9" s="247" t="s">
        <v>183</v>
      </c>
      <c r="M9" s="250" t="s">
        <v>183</v>
      </c>
      <c r="N9" s="147" t="s">
        <v>183</v>
      </c>
      <c r="O9" s="107"/>
      <c r="P9" s="108">
        <v>13</v>
      </c>
      <c r="Q9" s="109"/>
      <c r="R9" s="117"/>
      <c r="S9" s="110"/>
      <c r="T9" s="111"/>
      <c r="U9" s="112"/>
      <c r="V9" s="95"/>
      <c r="W9" s="96">
        <f t="shared" ref="W9" si="13">SUM(I9:V9)</f>
        <v>13</v>
      </c>
      <c r="X9" s="113"/>
      <c r="Y9" s="114"/>
      <c r="Z9" s="115"/>
      <c r="AA9" s="97">
        <v>19</v>
      </c>
      <c r="AB9" s="56">
        <f t="shared" ref="AB9" si="14">SUM(Z9:AA9)-(W9+X9)</f>
        <v>6</v>
      </c>
      <c r="AC9" s="146">
        <f t="shared" ref="AC9" si="15">SMALL(AA9:AB9,1)+Y9</f>
        <v>6</v>
      </c>
      <c r="AE9" s="184"/>
    </row>
    <row r="10" spans="1:31" x14ac:dyDescent="0.3">
      <c r="A10" s="193" t="s">
        <v>140</v>
      </c>
      <c r="B10" s="194">
        <v>2</v>
      </c>
      <c r="C10" s="94">
        <v>12</v>
      </c>
      <c r="D10" s="116">
        <v>18</v>
      </c>
      <c r="E10" s="99">
        <v>20</v>
      </c>
      <c r="F10" s="100">
        <v>0</v>
      </c>
      <c r="G10" s="145" t="s">
        <v>164</v>
      </c>
      <c r="H10" s="101">
        <v>6</v>
      </c>
      <c r="I10" s="102">
        <v>30</v>
      </c>
      <c r="J10" s="103">
        <v>20</v>
      </c>
      <c r="K10" s="104"/>
      <c r="L10" s="148"/>
      <c r="M10" s="170"/>
      <c r="N10" s="106"/>
      <c r="O10" s="107">
        <v>6</v>
      </c>
      <c r="P10" s="108"/>
      <c r="Q10" s="109"/>
      <c r="R10" s="117"/>
      <c r="S10" s="110"/>
      <c r="T10" s="111"/>
      <c r="U10" s="112">
        <v>7</v>
      </c>
      <c r="V10" s="95"/>
      <c r="W10" s="96">
        <f t="shared" ref="W10" si="16">SUM(I10:V10)</f>
        <v>63</v>
      </c>
      <c r="X10" s="113"/>
      <c r="Y10" s="114"/>
      <c r="Z10" s="115"/>
      <c r="AA10" s="97">
        <v>61</v>
      </c>
      <c r="AB10" s="56">
        <f t="shared" ref="AB10" si="17">SUM(Z10:AA10)-(W10+X10)</f>
        <v>-2</v>
      </c>
      <c r="AC10" s="146">
        <f t="shared" ref="AC10" si="18">SMALL(AA10:AB10,1)+Y10</f>
        <v>-2</v>
      </c>
      <c r="AE10" s="184"/>
    </row>
    <row r="11" spans="1:31" x14ac:dyDescent="0.3">
      <c r="A11" s="193" t="s">
        <v>150</v>
      </c>
      <c r="B11" s="194">
        <v>2</v>
      </c>
      <c r="C11" s="243">
        <f t="shared" ref="C11:C17" si="19">13-2</f>
        <v>11</v>
      </c>
      <c r="D11" s="244">
        <f t="shared" ref="D11:D17" si="20">14-2</f>
        <v>12</v>
      </c>
      <c r="E11" s="245">
        <f t="shared" ref="E11:E17" si="21">17-2</f>
        <v>15</v>
      </c>
      <c r="F11" s="100">
        <v>0</v>
      </c>
      <c r="G11" s="145" t="s">
        <v>151</v>
      </c>
      <c r="H11" s="101">
        <v>5</v>
      </c>
      <c r="I11" s="102"/>
      <c r="J11" s="103"/>
      <c r="K11" s="104"/>
      <c r="L11" s="247" t="s">
        <v>100</v>
      </c>
      <c r="M11" s="170"/>
      <c r="N11" s="147"/>
      <c r="O11" s="107"/>
      <c r="P11" s="249" t="s">
        <v>100</v>
      </c>
      <c r="Q11" s="109"/>
      <c r="R11" s="117"/>
      <c r="S11" s="110"/>
      <c r="T11" s="111"/>
      <c r="U11" s="112" t="s">
        <v>185</v>
      </c>
      <c r="V11" s="95"/>
      <c r="W11" s="96">
        <f t="shared" ref="W11:W17" si="22">SUM(I11:V11)</f>
        <v>0</v>
      </c>
      <c r="X11" s="113"/>
      <c r="Y11" s="114"/>
      <c r="Z11" s="115"/>
      <c r="AA11" s="97">
        <v>12</v>
      </c>
      <c r="AB11" s="56">
        <f t="shared" ref="AB11:AB17" si="23">SUM(Z11:AA11)-(W11+X11)</f>
        <v>12</v>
      </c>
      <c r="AC11" s="146">
        <f t="shared" ref="AC11:AC17" si="24">SMALL(AA11:AB11,1)+Y11</f>
        <v>12</v>
      </c>
      <c r="AE11" s="184"/>
    </row>
    <row r="12" spans="1:31" x14ac:dyDescent="0.3">
      <c r="A12" s="193" t="s">
        <v>167</v>
      </c>
      <c r="B12" s="194">
        <v>2</v>
      </c>
      <c r="C12" s="243">
        <f t="shared" si="19"/>
        <v>11</v>
      </c>
      <c r="D12" s="244">
        <f t="shared" si="20"/>
        <v>12</v>
      </c>
      <c r="E12" s="245">
        <f t="shared" si="21"/>
        <v>15</v>
      </c>
      <c r="F12" s="100">
        <v>0</v>
      </c>
      <c r="G12" s="145" t="s">
        <v>151</v>
      </c>
      <c r="H12" s="101">
        <v>5</v>
      </c>
      <c r="I12" s="102"/>
      <c r="J12" s="103">
        <v>7</v>
      </c>
      <c r="K12" s="104"/>
      <c r="L12" s="247" t="s">
        <v>100</v>
      </c>
      <c r="M12" s="170"/>
      <c r="N12" s="147"/>
      <c r="O12" s="107">
        <v>1</v>
      </c>
      <c r="P12" s="249" t="s">
        <v>100</v>
      </c>
      <c r="Q12" s="109"/>
      <c r="R12" s="117"/>
      <c r="S12" s="110"/>
      <c r="T12" s="111"/>
      <c r="U12" s="112">
        <v>9</v>
      </c>
      <c r="V12" s="95"/>
      <c r="W12" s="96">
        <f t="shared" si="22"/>
        <v>17</v>
      </c>
      <c r="X12" s="113"/>
      <c r="Y12" s="114"/>
      <c r="Z12" s="115"/>
      <c r="AA12" s="97">
        <v>12</v>
      </c>
      <c r="AB12" s="56">
        <f t="shared" si="23"/>
        <v>-5</v>
      </c>
      <c r="AC12" s="146">
        <f t="shared" si="24"/>
        <v>-5</v>
      </c>
      <c r="AE12" s="184"/>
    </row>
    <row r="13" spans="1:31" x14ac:dyDescent="0.3">
      <c r="A13" s="193" t="s">
        <v>168</v>
      </c>
      <c r="B13" s="194">
        <v>2</v>
      </c>
      <c r="C13" s="243">
        <f t="shared" si="19"/>
        <v>11</v>
      </c>
      <c r="D13" s="244">
        <f t="shared" si="20"/>
        <v>12</v>
      </c>
      <c r="E13" s="245">
        <f t="shared" si="21"/>
        <v>15</v>
      </c>
      <c r="F13" s="100">
        <v>0</v>
      </c>
      <c r="G13" s="145" t="s">
        <v>151</v>
      </c>
      <c r="H13" s="101">
        <v>5</v>
      </c>
      <c r="I13" s="102"/>
      <c r="J13" s="103">
        <v>8</v>
      </c>
      <c r="K13" s="104">
        <v>5</v>
      </c>
      <c r="L13" s="247" t="s">
        <v>100</v>
      </c>
      <c r="M13" s="170"/>
      <c r="N13" s="147"/>
      <c r="O13" s="107"/>
      <c r="P13" s="249" t="s">
        <v>100</v>
      </c>
      <c r="Q13" s="109"/>
      <c r="R13" s="117"/>
      <c r="S13" s="110"/>
      <c r="T13" s="111"/>
      <c r="U13" s="112"/>
      <c r="V13" s="95"/>
      <c r="W13" s="96">
        <f t="shared" si="22"/>
        <v>13</v>
      </c>
      <c r="X13" s="113"/>
      <c r="Y13" s="114"/>
      <c r="Z13" s="115"/>
      <c r="AA13" s="97">
        <v>12</v>
      </c>
      <c r="AB13" s="56">
        <f t="shared" si="23"/>
        <v>-1</v>
      </c>
      <c r="AC13" s="146">
        <f t="shared" si="24"/>
        <v>-1</v>
      </c>
      <c r="AE13" s="184"/>
    </row>
    <row r="14" spans="1:31" x14ac:dyDescent="0.3">
      <c r="A14" s="193" t="s">
        <v>169</v>
      </c>
      <c r="B14" s="194">
        <v>2</v>
      </c>
      <c r="C14" s="243">
        <f t="shared" si="19"/>
        <v>11</v>
      </c>
      <c r="D14" s="244">
        <f t="shared" si="20"/>
        <v>12</v>
      </c>
      <c r="E14" s="245">
        <f t="shared" si="21"/>
        <v>15</v>
      </c>
      <c r="F14" s="100">
        <v>0</v>
      </c>
      <c r="G14" s="145" t="s">
        <v>151</v>
      </c>
      <c r="H14" s="101">
        <v>5</v>
      </c>
      <c r="I14" s="102">
        <v>16</v>
      </c>
      <c r="J14" s="103"/>
      <c r="K14" s="104"/>
      <c r="L14" s="247" t="s">
        <v>100</v>
      </c>
      <c r="M14" s="170"/>
      <c r="N14" s="147"/>
      <c r="O14" s="107"/>
      <c r="P14" s="249" t="s">
        <v>100</v>
      </c>
      <c r="Q14" s="109">
        <v>2</v>
      </c>
      <c r="R14" s="117"/>
      <c r="S14" s="110"/>
      <c r="T14" s="111"/>
      <c r="U14" s="112"/>
      <c r="V14" s="95"/>
      <c r="W14" s="96">
        <f t="shared" si="22"/>
        <v>18</v>
      </c>
      <c r="X14" s="113"/>
      <c r="Y14" s="114"/>
      <c r="Z14" s="115"/>
      <c r="AA14" s="97">
        <v>12</v>
      </c>
      <c r="AB14" s="56">
        <f t="shared" si="23"/>
        <v>-6</v>
      </c>
      <c r="AC14" s="146">
        <f t="shared" si="24"/>
        <v>-6</v>
      </c>
      <c r="AE14" s="184"/>
    </row>
    <row r="15" spans="1:31" x14ac:dyDescent="0.3">
      <c r="A15" s="193" t="s">
        <v>170</v>
      </c>
      <c r="B15" s="194">
        <v>2</v>
      </c>
      <c r="C15" s="243">
        <f t="shared" si="19"/>
        <v>11</v>
      </c>
      <c r="D15" s="244">
        <f t="shared" si="20"/>
        <v>12</v>
      </c>
      <c r="E15" s="245">
        <f t="shared" si="21"/>
        <v>15</v>
      </c>
      <c r="F15" s="100">
        <v>0</v>
      </c>
      <c r="G15" s="145" t="s">
        <v>151</v>
      </c>
      <c r="H15" s="101">
        <v>5</v>
      </c>
      <c r="I15" s="102"/>
      <c r="J15" s="103">
        <v>8</v>
      </c>
      <c r="K15" s="104"/>
      <c r="L15" s="247" t="s">
        <v>100</v>
      </c>
      <c r="M15" s="170"/>
      <c r="N15" s="147"/>
      <c r="O15" s="107">
        <v>5</v>
      </c>
      <c r="P15" s="249" t="s">
        <v>100</v>
      </c>
      <c r="Q15" s="109"/>
      <c r="R15" s="117"/>
      <c r="S15" s="110"/>
      <c r="T15" s="111"/>
      <c r="U15" s="112"/>
      <c r="V15" s="95"/>
      <c r="W15" s="96">
        <f t="shared" si="22"/>
        <v>13</v>
      </c>
      <c r="X15" s="113"/>
      <c r="Y15" s="114"/>
      <c r="Z15" s="115"/>
      <c r="AA15" s="97">
        <v>12</v>
      </c>
      <c r="AB15" s="56">
        <f t="shared" si="23"/>
        <v>-1</v>
      </c>
      <c r="AC15" s="146">
        <f t="shared" si="24"/>
        <v>-1</v>
      </c>
      <c r="AE15" s="184"/>
    </row>
    <row r="16" spans="1:31" x14ac:dyDescent="0.3">
      <c r="A16" s="193" t="s">
        <v>171</v>
      </c>
      <c r="B16" s="194">
        <v>2</v>
      </c>
      <c r="C16" s="243">
        <f t="shared" si="19"/>
        <v>11</v>
      </c>
      <c r="D16" s="244">
        <f t="shared" si="20"/>
        <v>12</v>
      </c>
      <c r="E16" s="245">
        <f t="shared" si="21"/>
        <v>15</v>
      </c>
      <c r="F16" s="100">
        <v>0</v>
      </c>
      <c r="G16" s="145" t="s">
        <v>151</v>
      </c>
      <c r="H16" s="101">
        <v>5</v>
      </c>
      <c r="I16" s="102">
        <v>19</v>
      </c>
      <c r="J16" s="103"/>
      <c r="K16" s="104"/>
      <c r="L16" s="247" t="s">
        <v>100</v>
      </c>
      <c r="M16" s="170"/>
      <c r="N16" s="147"/>
      <c r="O16" s="107"/>
      <c r="P16" s="249" t="s">
        <v>100</v>
      </c>
      <c r="Q16" s="109"/>
      <c r="R16" s="117"/>
      <c r="S16" s="110"/>
      <c r="T16" s="111"/>
      <c r="U16" s="112"/>
      <c r="V16" s="95"/>
      <c r="W16" s="96">
        <f t="shared" si="22"/>
        <v>19</v>
      </c>
      <c r="X16" s="113"/>
      <c r="Y16" s="114"/>
      <c r="Z16" s="115"/>
      <c r="AA16" s="97">
        <v>12</v>
      </c>
      <c r="AB16" s="56">
        <f t="shared" si="23"/>
        <v>-7</v>
      </c>
      <c r="AC16" s="146">
        <f t="shared" si="24"/>
        <v>-7</v>
      </c>
      <c r="AE16" s="184"/>
    </row>
    <row r="17" spans="1:31" x14ac:dyDescent="0.3">
      <c r="A17" s="193" t="s">
        <v>172</v>
      </c>
      <c r="B17" s="194">
        <v>2</v>
      </c>
      <c r="C17" s="243">
        <f t="shared" si="19"/>
        <v>11</v>
      </c>
      <c r="D17" s="244">
        <f t="shared" si="20"/>
        <v>12</v>
      </c>
      <c r="E17" s="245">
        <f t="shared" si="21"/>
        <v>15</v>
      </c>
      <c r="F17" s="100">
        <v>0</v>
      </c>
      <c r="G17" s="145" t="s">
        <v>151</v>
      </c>
      <c r="H17" s="101">
        <v>5</v>
      </c>
      <c r="I17" s="102">
        <v>25</v>
      </c>
      <c r="J17" s="103">
        <v>7</v>
      </c>
      <c r="K17" s="104"/>
      <c r="L17" s="247" t="s">
        <v>100</v>
      </c>
      <c r="M17" s="170"/>
      <c r="N17" s="147"/>
      <c r="O17" s="107"/>
      <c r="P17" s="249" t="s">
        <v>100</v>
      </c>
      <c r="Q17" s="109"/>
      <c r="R17" s="117"/>
      <c r="S17" s="110"/>
      <c r="T17" s="111"/>
      <c r="U17" s="112"/>
      <c r="V17" s="95"/>
      <c r="W17" s="96">
        <f t="shared" si="22"/>
        <v>32</v>
      </c>
      <c r="X17" s="113"/>
      <c r="Y17" s="114"/>
      <c r="Z17" s="115"/>
      <c r="AA17" s="97">
        <v>12</v>
      </c>
      <c r="AB17" s="56">
        <f t="shared" si="23"/>
        <v>-20</v>
      </c>
      <c r="AC17" s="146">
        <f t="shared" si="24"/>
        <v>-20</v>
      </c>
      <c r="AE17" s="184"/>
    </row>
    <row r="18" spans="1:31" x14ac:dyDescent="0.3">
      <c r="A18" s="193" t="s">
        <v>166</v>
      </c>
      <c r="B18" s="194">
        <v>2</v>
      </c>
      <c r="C18" s="243">
        <f>9-2</f>
        <v>7</v>
      </c>
      <c r="D18" s="244">
        <f>11-2</f>
        <v>9</v>
      </c>
      <c r="E18" s="245">
        <f>20-2</f>
        <v>18</v>
      </c>
      <c r="F18" s="100">
        <v>0</v>
      </c>
      <c r="G18" s="145" t="s">
        <v>145</v>
      </c>
      <c r="H18" s="101">
        <v>5</v>
      </c>
      <c r="I18" s="102">
        <v>87</v>
      </c>
      <c r="J18" s="103"/>
      <c r="K18" s="104"/>
      <c r="L18" s="247" t="s">
        <v>100</v>
      </c>
      <c r="M18" s="170"/>
      <c r="N18" s="147"/>
      <c r="O18" s="107"/>
      <c r="P18" s="249" t="s">
        <v>100</v>
      </c>
      <c r="Q18" s="109">
        <v>19</v>
      </c>
      <c r="R18" s="117"/>
      <c r="S18" s="110"/>
      <c r="T18" s="111"/>
      <c r="U18" s="112">
        <v>32</v>
      </c>
      <c r="V18" s="95"/>
      <c r="W18" s="96">
        <f t="shared" ref="W18" si="25">SUM(I18:V18)</f>
        <v>138</v>
      </c>
      <c r="X18" s="113"/>
      <c r="Y18" s="114"/>
      <c r="Z18" s="115">
        <v>5</v>
      </c>
      <c r="AA18" s="97">
        <v>105</v>
      </c>
      <c r="AB18" s="56">
        <f t="shared" ref="AB18" si="26">SUM(Z18:AA18)-(W18+X18)</f>
        <v>-28</v>
      </c>
      <c r="AC18" s="146">
        <f t="shared" ref="AC18" si="27">SMALL(AA18:AB18,1)+Y18</f>
        <v>-28</v>
      </c>
      <c r="AE18" s="184"/>
    </row>
    <row r="20" spans="1:31" x14ac:dyDescent="0.3">
      <c r="B20" s="69" t="s">
        <v>154</v>
      </c>
    </row>
    <row r="21" spans="1:31" x14ac:dyDescent="0.3">
      <c r="A21" s="193" t="s">
        <v>174</v>
      </c>
      <c r="B21" s="248" t="s">
        <v>152</v>
      </c>
      <c r="C21" s="54" t="s">
        <v>153</v>
      </c>
    </row>
    <row r="22" spans="1:31" x14ac:dyDescent="0.3">
      <c r="A22" s="193" t="s">
        <v>166</v>
      </c>
      <c r="B22" s="248" t="s">
        <v>163</v>
      </c>
      <c r="C22" s="54" t="s">
        <v>153</v>
      </c>
    </row>
    <row r="23" spans="1:31" x14ac:dyDescent="0.3">
      <c r="A23" s="193" t="s">
        <v>175</v>
      </c>
      <c r="B23" s="248" t="s">
        <v>152</v>
      </c>
      <c r="C23" s="54" t="s">
        <v>153</v>
      </c>
    </row>
  </sheetData>
  <sortState xmlns:xlrd2="http://schemas.microsoft.com/office/spreadsheetml/2017/richdata2" ref="A2:AC4">
    <sortCondition ref="A2:A4"/>
  </sortState>
  <conditionalFormatting sqref="AC2 AC4 AC10">
    <cfRule type="cellIs" dxfId="17" priority="239" stopIfTrue="1" operator="lessThan">
      <formula>0.5</formula>
    </cfRule>
    <cfRule type="cellIs" dxfId="16" priority="240" operator="lessThan">
      <formula>0.5*AA2</formula>
    </cfRule>
  </conditionalFormatting>
  <conditionalFormatting sqref="AC3">
    <cfRule type="cellIs" dxfId="15" priority="137" stopIfTrue="1" operator="lessThan">
      <formula>0.5</formula>
    </cfRule>
    <cfRule type="cellIs" dxfId="14" priority="138" operator="lessThan">
      <formula>0.5*AA3</formula>
    </cfRule>
  </conditionalFormatting>
  <conditionalFormatting sqref="AC5">
    <cfRule type="cellIs" dxfId="13" priority="87" stopIfTrue="1" operator="lessThan">
      <formula>0.5</formula>
    </cfRule>
    <cfRule type="cellIs" dxfId="12" priority="88" operator="lessThan">
      <formula>0.5*AA5</formula>
    </cfRule>
  </conditionalFormatting>
  <conditionalFormatting sqref="AC7">
    <cfRule type="cellIs" dxfId="11" priority="67" stopIfTrue="1" operator="lessThan">
      <formula>0.5</formula>
    </cfRule>
    <cfRule type="cellIs" dxfId="10" priority="68" operator="lessThan">
      <formula>0.5*AA7</formula>
    </cfRule>
  </conditionalFormatting>
  <conditionalFormatting sqref="AC6">
    <cfRule type="cellIs" dxfId="9" priority="13" stopIfTrue="1" operator="lessThan">
      <formula>0.5</formula>
    </cfRule>
    <cfRule type="cellIs" dxfId="8" priority="14" operator="lessThan">
      <formula>0.5*AA6</formula>
    </cfRule>
  </conditionalFormatting>
  <conditionalFormatting sqref="AC8">
    <cfRule type="cellIs" dxfId="7" priority="11" stopIfTrue="1" operator="lessThan">
      <formula>0.5</formula>
    </cfRule>
    <cfRule type="cellIs" dxfId="6" priority="12" operator="lessThan">
      <formula>0.5*AA8</formula>
    </cfRule>
  </conditionalFormatting>
  <conditionalFormatting sqref="AC18">
    <cfRule type="cellIs" dxfId="5" priority="7" stopIfTrue="1" operator="lessThan">
      <formula>0.5</formula>
    </cfRule>
    <cfRule type="cellIs" dxfId="4" priority="8" operator="lessThan">
      <formula>0.5*AA18</formula>
    </cfRule>
  </conditionalFormatting>
  <conditionalFormatting sqref="AC11:AC17">
    <cfRule type="cellIs" dxfId="3" priority="3" stopIfTrue="1" operator="lessThan">
      <formula>0.5</formula>
    </cfRule>
    <cfRule type="cellIs" dxfId="2" priority="4" operator="lessThan">
      <formula>0.5*AA11</formula>
    </cfRule>
  </conditionalFormatting>
  <conditionalFormatting sqref="AC9">
    <cfRule type="cellIs" dxfId="1" priority="1" stopIfTrue="1" operator="lessThan">
      <formula>0.5</formula>
    </cfRule>
    <cfRule type="cellIs" dxfId="0" priority="2" operator="lessThan">
      <formula>0.5*AA9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11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8</v>
      </c>
      <c r="E3" s="10">
        <f ca="1">RANDBETWEEN(1,4)+RANDBETWEEN(1,4)+RANDBETWEEN(1,4)</f>
        <v>3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17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5</v>
      </c>
      <c r="E4" s="10">
        <f ca="1">RANDBETWEEN(1,6)+RANDBETWEEN(1,6)+RANDBETWEEN(1,6)</f>
        <v>8</v>
      </c>
      <c r="F4" s="10">
        <f ca="1">RANDBETWEEN(1,6)+RANDBETWEEN(1,6)+RANDBETWEEN(1,6)+RANDBETWEEN(1,6)</f>
        <v>7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23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12</v>
      </c>
      <c r="E5" s="10">
        <f ca="1">RANDBETWEEN(1,8)+RANDBETWEEN(1,8)+RANDBETWEEN(1,8)</f>
        <v>16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20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8</v>
      </c>
      <c r="D6" s="10">
        <f ca="1">RANDBETWEEN(1,10)+RANDBETWEEN(1,10)</f>
        <v>4</v>
      </c>
      <c r="E6" s="10">
        <f ca="1">RANDBETWEEN(1,10)+RANDBETWEEN(1,10)+RANDBETWEEN(1,10)</f>
        <v>16</v>
      </c>
      <c r="F6" s="10">
        <f ca="1">RANDBETWEEN(1,10)+RANDBETWEEN(1,10)+RANDBETWEEN(1,10)+RANDBETWEEN(1,10)</f>
        <v>23</v>
      </c>
      <c r="G6" s="10">
        <f ca="1">RANDBETWEEN(1,10)+RANDBETWEEN(1,10)+RANDBETWEEN(1,10)+RANDBETWEEN(1,10)+RANDBETWEEN(1,10)</f>
        <v>28</v>
      </c>
      <c r="H6" s="11">
        <f ca="1">RANDBETWEEN(1,10)+RANDBETWEEN(1,10)+RANDBETWEEN(1,10)+RANDBETWEEN(1,10)+RANDBETWEEN(1,10)+RANDBETWEEN(1,10)</f>
        <v>42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2</v>
      </c>
      <c r="D7" s="10">
        <f ca="1">RANDBETWEEN(1,12)+RANDBETWEEN(1,12)</f>
        <v>18</v>
      </c>
      <c r="E7" s="10">
        <f ca="1">RANDBETWEEN(1,12)+RANDBETWEEN(1,12)+RANDBETWEEN(1,12)</f>
        <v>17</v>
      </c>
      <c r="F7" s="10">
        <f ca="1">RANDBETWEEN(1,12)+RANDBETWEEN(1,12)+RANDBETWEEN(1,12)+RANDBETWEEN(1,12)</f>
        <v>21</v>
      </c>
      <c r="G7" s="10">
        <f ca="1">RANDBETWEEN(1,12)+RANDBETWEEN(1,12)+RANDBETWEEN(1,12)+RANDBETWEEN(1,12)+RANDBETWEEN(1,12)</f>
        <v>34</v>
      </c>
      <c r="H7" s="11">
        <f ca="1">RANDBETWEEN(1,12)+RANDBETWEEN(1,12)+RANDBETWEEN(1,12)+RANDBETWEEN(1,12)+RANDBETWEEN(1,12)+RANDBETWEEN(1,12)</f>
        <v>40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14</v>
      </c>
      <c r="D8" s="10">
        <f ca="1">RANDBETWEEN(1,20)+RANDBETWEEN(1,20)</f>
        <v>25</v>
      </c>
      <c r="E8" s="10">
        <f ca="1">RANDBETWEEN(1,20)+RANDBETWEEN(1,20)+RANDBETWEEN(1,20)</f>
        <v>24</v>
      </c>
      <c r="F8" s="10">
        <f ca="1">RANDBETWEEN(1,20)+RANDBETWEEN(1,20)+RANDBETWEEN(1,20)+RANDBETWEEN(1,20)</f>
        <v>22</v>
      </c>
      <c r="G8" s="10">
        <f ca="1">RANDBETWEEN(1,20)+RANDBETWEEN(1,20)+RANDBETWEEN(1,20)+RANDBETWEEN(1,20)+RANDBETWEEN(1,20)</f>
        <v>57</v>
      </c>
      <c r="H8" s="11">
        <f ca="1">RANDBETWEEN(1,20)+RANDBETWEEN(1,20)+RANDBETWEEN(1,20)+RANDBETWEEN(1,20)+RANDBETWEEN(1,20)+RANDBETWEEN(1,20)</f>
        <v>69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30</v>
      </c>
      <c r="D9" s="13">
        <f ca="1">RANDBETWEEN(1,100)+RANDBETWEEN(1,100)</f>
        <v>118</v>
      </c>
      <c r="E9" s="13">
        <f ca="1">RANDBETWEEN(1,100)+RANDBETWEEN(1,100)+RANDBETWEEN(1,100)</f>
        <v>154</v>
      </c>
      <c r="F9" s="13">
        <f ca="1">RANDBETWEEN(1,100)+RANDBETWEEN(1,100)+RANDBETWEEN(1,100)+RANDBETWEEN(1,100)</f>
        <v>124</v>
      </c>
      <c r="G9" s="13">
        <f ca="1">RANDBETWEEN(1,100)+RANDBETWEEN(1,100)+RANDBETWEEN(1,100)+RANDBETWEEN(1,100)+RANDBETWEEN(1,100)</f>
        <v>119</v>
      </c>
      <c r="H9" s="14">
        <f ca="1">RANDBETWEEN(1,100)+RANDBETWEEN(1,100)+RANDBETWEEN(1,100)+RANDBETWEEN(1,100)+RANDBETWEEN(1,100)+RANDBETWEEN(1,100)</f>
        <v>271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2021-11-14T19:38:38Z</dcterms:modified>
</cp:coreProperties>
</file>