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07EA9324-2090-4BDA-A70E-F8E8E7DE136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5" l="1"/>
  <c r="K6" i="9"/>
  <c r="N6" i="9" s="1"/>
  <c r="J6" i="9"/>
  <c r="D7" i="7"/>
  <c r="E7" i="7" s="1"/>
  <c r="D6" i="7"/>
  <c r="E6" i="7" s="1"/>
  <c r="D5" i="7"/>
  <c r="E5" i="7" s="1"/>
  <c r="L6" i="9" l="1"/>
  <c r="J4" i="9"/>
  <c r="K4" i="9"/>
  <c r="N4" i="9" s="1"/>
  <c r="J5" i="9"/>
  <c r="K5" i="9"/>
  <c r="N5" i="9" s="1"/>
  <c r="E4" i="1"/>
  <c r="E3" i="1"/>
  <c r="D6" i="1"/>
  <c r="W4" i="5"/>
  <c r="W3" i="5"/>
  <c r="W2" i="5"/>
  <c r="L4" i="9" l="1"/>
  <c r="L5" i="9"/>
  <c r="D2" i="7" l="1"/>
  <c r="E2" i="7" s="1"/>
  <c r="D3" i="7"/>
  <c r="E3" i="7" s="1"/>
  <c r="D4" i="7"/>
  <c r="E4" i="7" s="1"/>
  <c r="K7" i="9" l="1"/>
  <c r="N7" i="9" s="1"/>
  <c r="J7" i="9"/>
  <c r="L7" i="9" l="1"/>
  <c r="J2" i="9" l="1"/>
  <c r="K2" i="9"/>
  <c r="N2" i="9" s="1"/>
  <c r="L2" i="9" l="1"/>
  <c r="AB4" i="5"/>
  <c r="AC4" i="5" s="1"/>
  <c r="AB3" i="5"/>
  <c r="AC3" i="5" s="1"/>
  <c r="E2" i="1" l="1"/>
  <c r="J4" i="1" l="1"/>
  <c r="N8" i="1"/>
  <c r="I5" i="1" l="1"/>
  <c r="I4" i="1"/>
  <c r="I6" i="1" s="1"/>
  <c r="M13" i="1" s="1"/>
  <c r="I7" i="1" l="1"/>
  <c r="M14" i="1" s="1"/>
  <c r="M15" i="1"/>
  <c r="J18" i="10" l="1"/>
  <c r="K18" i="10" s="1"/>
  <c r="M18" i="10" s="1"/>
  <c r="J14" i="10"/>
  <c r="K14" i="10" s="1"/>
  <c r="M14" i="10" s="1"/>
  <c r="J15" i="10"/>
  <c r="K15" i="10" s="1"/>
  <c r="M15" i="10" s="1"/>
  <c r="J16" i="10"/>
  <c r="K16" i="10" s="1"/>
  <c r="M16" i="10" s="1"/>
  <c r="J17" i="10"/>
  <c r="K17" i="10" s="1"/>
  <c r="M17" i="10" s="1"/>
  <c r="C2" i="4" l="1"/>
  <c r="D2" i="4"/>
  <c r="E2" i="4"/>
  <c r="F2" i="4"/>
  <c r="G2" i="4"/>
  <c r="H2" i="4"/>
  <c r="C3" i="4"/>
  <c r="D3" i="4"/>
  <c r="E3" i="4"/>
  <c r="F3" i="4"/>
  <c r="G3" i="4"/>
  <c r="H3" i="4"/>
  <c r="C4" i="4"/>
  <c r="D4" i="4"/>
  <c r="E4" i="4"/>
  <c r="F4" i="4"/>
  <c r="G4" i="4"/>
  <c r="H4" i="4"/>
  <c r="C5" i="4"/>
  <c r="D5" i="4"/>
  <c r="E5" i="4"/>
  <c r="F5" i="4"/>
  <c r="G5" i="4"/>
  <c r="H5" i="4"/>
  <c r="C6" i="4"/>
  <c r="D6" i="4"/>
  <c r="E6" i="4"/>
  <c r="F6" i="4"/>
  <c r="G6" i="4"/>
  <c r="H6" i="4"/>
  <c r="J2" i="7" l="1"/>
  <c r="K2" i="7" s="1"/>
  <c r="J3" i="7"/>
  <c r="K3" i="7" s="1"/>
  <c r="J4" i="7" l="1"/>
  <c r="K4" i="7" s="1"/>
  <c r="M10" i="1" l="1"/>
  <c r="M8" i="1"/>
  <c r="M9" i="1"/>
  <c r="M7" i="10" l="1"/>
  <c r="M6" i="10"/>
  <c r="M5" i="10"/>
  <c r="J12" i="10" l="1"/>
  <c r="K12" i="10" s="1"/>
  <c r="M12" i="10" s="1"/>
  <c r="J11" i="10" l="1"/>
  <c r="K11" i="10" s="1"/>
  <c r="M11" i="10" s="1"/>
  <c r="J7" i="10" l="1"/>
  <c r="K7" i="10" s="1"/>
  <c r="J6" i="10" l="1"/>
  <c r="K6" i="10" s="1"/>
  <c r="J4" i="10" l="1"/>
  <c r="K4" i="10" s="1"/>
  <c r="M4" i="10" s="1"/>
  <c r="T1" i="10" l="1"/>
  <c r="D2" i="5" l="1"/>
  <c r="J13" i="10" l="1"/>
  <c r="K13" i="10" s="1"/>
  <c r="M13" i="10" s="1"/>
  <c r="J3" i="10" l="1"/>
  <c r="K3" i="10" s="1"/>
  <c r="M3" i="10" s="1"/>
  <c r="J5" i="10" l="1"/>
  <c r="K5" i="10" s="1"/>
  <c r="J10" i="10" l="1"/>
  <c r="K10" i="10" s="1"/>
  <c r="M10" i="10" s="1"/>
  <c r="AB2" i="5" l="1"/>
  <c r="AC2" i="5" s="1"/>
  <c r="J2" i="10" l="1"/>
  <c r="K2" i="10" s="1"/>
  <c r="M2" i="10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M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2" authorId="0" shapeId="0" xr:uid="{E1721F59-04F6-4E6B-8680-F31E93AB810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2" authorId="0" shapeId="0" xr:uid="{68F493C2-F977-4C75-8850-EBEDC4EDCB5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</commentList>
</comments>
</file>

<file path=xl/sharedStrings.xml><?xml version="1.0" encoding="utf-8"?>
<sst xmlns="http://schemas.openxmlformats.org/spreadsheetml/2006/main" count="289" uniqueCount="143">
  <si>
    <t>Character</t>
  </si>
  <si>
    <t>Group</t>
  </si>
  <si>
    <t>Initiative</t>
  </si>
  <si>
    <t>Roll</t>
  </si>
  <si>
    <t>Modified Roll</t>
  </si>
  <si>
    <t>Move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</si>
  <si>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</si>
  <si>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</si>
  <si>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</si>
  <si>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</si>
  <si>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</si>
  <si>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</si>
  <si>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</si>
  <si>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</si>
  <si>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</si>
  <si>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</si>
  <si>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</si>
  <si>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</si>
  <si>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</si>
  <si>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</si>
  <si>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</si>
  <si>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</si>
  <si>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</si>
  <si>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</si>
  <si>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</si>
  <si>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</si>
  <si>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</si>
  <si>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</si>
  <si>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</si>
  <si>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</si>
  <si>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</si>
  <si>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</si>
  <si>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</si>
  <si>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</si>
  <si>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</si>
  <si>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</si>
  <si>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</si>
  <si>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</si>
  <si>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</si>
  <si>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</si>
  <si>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</si>
  <si>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</si>
  <si>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</si>
  <si>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</si>
  <si>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</si>
  <si>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</si>
  <si>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</si>
  <si>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</si>
  <si>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</si>
  <si>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</si>
  <si>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</si>
  <si>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</si>
  <si>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</si>
  <si>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</si>
  <si>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</si>
  <si>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</si>
  <si>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</si>
  <si>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</si>
  <si>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</si>
  <si>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</si>
  <si>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</si>
  <si>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</si>
  <si>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</si>
  <si>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</si>
  <si>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</si>
  <si>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</si>
  <si>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</si>
  <si>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</si>
  <si>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</si>
  <si>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</si>
  <si>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</si>
  <si>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</si>
  <si>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</si>
  <si>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</si>
  <si>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</si>
  <si>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</si>
  <si>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</si>
  <si>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</si>
  <si>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</si>
  <si>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</si>
  <si>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</si>
  <si>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</si>
  <si>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</si>
  <si>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</si>
  <si>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</si>
  <si>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</si>
  <si>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</si>
  <si>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</si>
  <si>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</si>
  <si>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</si>
  <si>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</si>
  <si>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</si>
  <si>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</si>
  <si>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</si>
  <si>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</si>
  <si>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</si>
  <si>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</si>
  <si>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</si>
  <si>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</si>
  <si>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</si>
  <si>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Saradette</t>
  </si>
  <si>
    <t>Check</t>
  </si>
  <si>
    <t>Party</t>
  </si>
  <si>
    <t>Delayed Damage</t>
  </si>
  <si>
    <t>Time @ Round 1</t>
  </si>
  <si>
    <t>Current Time</t>
  </si>
  <si>
    <t>Result</t>
  </si>
  <si>
    <t>Aid</t>
  </si>
  <si>
    <t>Mage Armor</t>
  </si>
  <si>
    <t>Rogue / Illusionist / Artificer</t>
  </si>
  <si>
    <t>Half-orc Infiltrator</t>
  </si>
  <si>
    <t>MM IV</t>
  </si>
  <si>
    <t>Orc Battle Priest</t>
  </si>
  <si>
    <t>30’</t>
  </si>
  <si>
    <t>Grapple</t>
  </si>
  <si>
    <t>MW Spear</t>
  </si>
  <si>
    <t>1d8+3/x3</t>
  </si>
  <si>
    <t>potion of aid</t>
  </si>
  <si>
    <t>Combat Casting</t>
  </si>
  <si>
    <t>MW Dagger</t>
  </si>
  <si>
    <t>1d4/19-20</t>
  </si>
  <si>
    <t>Sneak +2d6</t>
  </si>
  <si>
    <t>potion of invisibility, potion of reduce person</t>
  </si>
  <si>
    <t>Priest’s Spells</t>
  </si>
  <si>
    <t>5/4/3 (CL 5)</t>
  </si>
  <si>
    <t>Slash Tongue</t>
  </si>
  <si>
    <t>Read Magic</t>
  </si>
  <si>
    <t>Detect Magic</t>
  </si>
  <si>
    <t>No Light</t>
  </si>
  <si>
    <r>
      <rPr>
        <b/>
        <sz val="12"/>
        <color theme="1"/>
        <rFont val="Times New Roman"/>
        <family val="1"/>
      </rPr>
      <t xml:space="preserve">Priest’s Deity: </t>
    </r>
    <r>
      <rPr>
        <sz val="12"/>
        <color theme="1"/>
        <rFont val="Times New Roman"/>
        <family val="2"/>
      </rPr>
      <t xml:space="preserve">Gruumsh. </t>
    </r>
    <r>
      <rPr>
        <b/>
        <sz val="12"/>
        <color theme="1"/>
        <rFont val="Times New Roman"/>
        <family val="1"/>
      </rPr>
      <t xml:space="preserve">Domains: </t>
    </r>
    <r>
      <rPr>
        <sz val="12"/>
        <color theme="1"/>
        <rFont val="Times New Roman"/>
        <family val="2"/>
      </rPr>
      <t>Strength, War</t>
    </r>
  </si>
  <si>
    <t>Magic Weapon</t>
  </si>
  <si>
    <t>Spiritual Weapon</t>
  </si>
  <si>
    <t>Spear</t>
  </si>
  <si>
    <t>Sorrow</t>
  </si>
  <si>
    <t>Shield of Faith</t>
  </si>
  <si>
    <t>Sanctuary</t>
  </si>
  <si>
    <t>Hold Person</t>
  </si>
  <si>
    <t>Wither Limb</t>
  </si>
  <si>
    <t>ý</t>
  </si>
  <si>
    <t>1d3/x3</t>
  </si>
  <si>
    <t>MW Blowgun</t>
  </si>
  <si>
    <t>Spiritual Spear</t>
  </si>
  <si>
    <t>1d6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</si>
</sst>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  <font>
      <sz val="12"/>
      <color rgb="FFFF0000"/>
      <name val="Times New Roman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20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0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2" fillId="24" borderId="52" xfId="0" applyFont="1" applyFill="1" applyBorder="1" applyAlignment="1">
      <alignment horizontal="center" vertical="center" wrapText="1"/>
    </xf>
    <xf numFmtId="1" fontId="5" fillId="24" borderId="54" xfId="0" applyNumberFormat="1" applyFont="1" applyFill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7" borderId="53" xfId="0" applyFont="1" applyFill="1" applyBorder="1" applyAlignment="1">
      <alignment horizontal="center" vertical="center" wrapText="1"/>
    </xf>
    <xf numFmtId="20" fontId="19" fillId="0" borderId="52" xfId="0" applyNumberFormat="1" applyFont="1" applyBorder="1" applyAlignment="1">
      <alignment horizontal="center" vertical="center"/>
    </xf>
    <xf numFmtId="0" fontId="2" fillId="28" borderId="53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5" fillId="13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3" fillId="9" borderId="57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0" fillId="23" borderId="57" xfId="11" applyNumberFormat="1" applyFont="1" applyFill="1" applyBorder="1" applyAlignment="1">
      <alignment horizontal="center" vertical="center" shrinkToFit="1"/>
    </xf>
    <xf numFmtId="0" fontId="20" fillId="20" borderId="57" xfId="11" applyNumberFormat="1" applyFon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horizontal="center" vertical="center"/>
    </xf>
    <xf numFmtId="0" fontId="15" fillId="19" borderId="25" xfId="0" applyFont="1" applyFill="1" applyBorder="1" applyAlignment="1">
      <alignment horizontal="center" vertical="center"/>
    </xf>
    <xf numFmtId="0" fontId="15" fillId="29" borderId="25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18" borderId="30" xfId="0" applyFont="1" applyFill="1" applyBorder="1" applyAlignment="1">
      <alignment horizontal="center" vertical="center"/>
    </xf>
    <xf numFmtId="0" fontId="0" fillId="18" borderId="30" xfId="0" applyFill="1" applyBorder="1" applyAlignment="1">
      <alignment horizontal="center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271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99"/>
      <color rgb="FFCCFFCC"/>
      <color rgb="FF99FFCC"/>
      <color rgb="FF00FFFF"/>
      <color rgb="FF00FF00"/>
      <color rgb="FFFF0066"/>
      <color rgb="FF0000CC"/>
      <color rgb="FFFF00FF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12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8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19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12</c:v>
                </c:pt>
                <c:pt idx="2">
                  <c:v>10</c:v>
                </c:pt>
                <c:pt idx="3">
                  <c:v>19</c:v>
                </c:pt>
                <c:pt idx="4">
                  <c:v>13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12</c:v>
                </c:pt>
                <c:pt idx="2">
                  <c:v>20</c:v>
                </c:pt>
                <c:pt idx="3">
                  <c:v>20</c:v>
                </c:pt>
                <c:pt idx="4">
                  <c:v>43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</c:v>
                </c:pt>
                <c:pt idx="1">
                  <c:v>21</c:v>
                </c:pt>
                <c:pt idx="2">
                  <c:v>22</c:v>
                </c:pt>
                <c:pt idx="3">
                  <c:v>24</c:v>
                </c:pt>
                <c:pt idx="4">
                  <c:v>38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12</c:v>
                </c:pt>
                <c:pt idx="1">
                  <c:v>20</c:v>
                </c:pt>
                <c:pt idx="2">
                  <c:v>20</c:v>
                </c:pt>
                <c:pt idx="3">
                  <c:v>42</c:v>
                </c:pt>
                <c:pt idx="4">
                  <c:v>56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8</c:v>
                </c:pt>
                <c:pt idx="4">
                  <c:v>9</c:v>
                </c:pt>
                <c:pt idx="5">
                  <c:v>1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12</c:v>
                </c:pt>
                <c:pt idx="5">
                  <c:v>21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22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10</c:v>
                </c:pt>
                <c:pt idx="2">
                  <c:v>7</c:v>
                </c:pt>
                <c:pt idx="3">
                  <c:v>19</c:v>
                </c:pt>
                <c:pt idx="4">
                  <c:v>20</c:v>
                </c:pt>
                <c:pt idx="5">
                  <c:v>24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12</c:v>
                </c:pt>
                <c:pt idx="1">
                  <c:v>8</c:v>
                </c:pt>
                <c:pt idx="2">
                  <c:v>19</c:v>
                </c:pt>
                <c:pt idx="3">
                  <c:v>13</c:v>
                </c:pt>
                <c:pt idx="4">
                  <c:v>43</c:v>
                </c:pt>
                <c:pt idx="5">
                  <c:v>38</c:v>
                </c:pt>
                <c:pt idx="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14</c:v>
                </c:pt>
                <c:pt idx="2">
                  <c:v>15</c:v>
                </c:pt>
                <c:pt idx="3">
                  <c:v>26</c:v>
                </c:pt>
                <c:pt idx="4">
                  <c:v>37</c:v>
                </c:pt>
                <c:pt idx="5">
                  <c:v>38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12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8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19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12</c:v>
                </c:pt>
                <c:pt idx="2">
                  <c:v>10</c:v>
                </c:pt>
                <c:pt idx="3">
                  <c:v>19</c:v>
                </c:pt>
                <c:pt idx="4">
                  <c:v>13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12</c:v>
                </c:pt>
                <c:pt idx="2">
                  <c:v>20</c:v>
                </c:pt>
                <c:pt idx="3">
                  <c:v>20</c:v>
                </c:pt>
                <c:pt idx="4">
                  <c:v>43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</c:v>
                </c:pt>
                <c:pt idx="1">
                  <c:v>21</c:v>
                </c:pt>
                <c:pt idx="2">
                  <c:v>22</c:v>
                </c:pt>
                <c:pt idx="3">
                  <c:v>24</c:v>
                </c:pt>
                <c:pt idx="4">
                  <c:v>38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12</c:v>
                </c:pt>
                <c:pt idx="1">
                  <c:v>20</c:v>
                </c:pt>
                <c:pt idx="2">
                  <c:v>20</c:v>
                </c:pt>
                <c:pt idx="3">
                  <c:v>42</c:v>
                </c:pt>
                <c:pt idx="4">
                  <c:v>56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93344</xdr:colOff>
      <xdr:row>0</xdr:row>
      <xdr:rowOff>74295</xdr:rowOff>
    </xdr:from>
    <xdr:to>
      <xdr:col>15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showGridLines="0" tabSelected="1" zoomScaleNormal="100" workbookViewId="0"/>
  </sheetViews>
  <sheetFormatPr defaultRowHeight="15.6" x14ac:dyDescent="0.3"/>
  <cols>
    <col min="1" max="1" width="15.89843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9" style="48" bestFit="1" customWidth="1"/>
    <col min="7" max="7" width="3" style="43" customWidth="1"/>
    <col min="8" max="8" width="14.09765625" style="43" bestFit="1" customWidth="1"/>
    <col min="9" max="9" width="4.8984375" style="43" bestFit="1" customWidth="1"/>
    <col min="10" max="10" width="29.19921875" style="43" bestFit="1" customWidth="1"/>
    <col min="11" max="11" width="3" style="43" customWidth="1"/>
    <col min="12" max="12" width="19.59765625" style="43" bestFit="1" customWidth="1"/>
    <col min="13" max="13" width="3.69921875" style="43" bestFit="1" customWidth="1"/>
    <col min="14" max="14" width="15.69921875" style="43" bestFit="1" customWidth="1"/>
    <col min="15" max="16384" width="8.796875" style="43"/>
  </cols>
  <sheetData>
    <row r="1" spans="1:14" s="38" customFormat="1" ht="31.8" thickBot="1" x14ac:dyDescent="0.35">
      <c r="A1" s="168" t="s">
        <v>0</v>
      </c>
      <c r="B1" s="168" t="s">
        <v>1</v>
      </c>
      <c r="C1" s="168" t="s">
        <v>2</v>
      </c>
      <c r="D1" s="169" t="s">
        <v>3</v>
      </c>
      <c r="E1" s="37" t="s">
        <v>4</v>
      </c>
      <c r="F1" s="168" t="s">
        <v>5</v>
      </c>
      <c r="H1" s="39" t="s">
        <v>20</v>
      </c>
      <c r="I1" s="39"/>
      <c r="J1" s="39"/>
      <c r="K1" s="39"/>
      <c r="L1" s="39" t="s">
        <v>82</v>
      </c>
      <c r="M1" s="39"/>
      <c r="N1" s="39"/>
    </row>
    <row r="2" spans="1:14" ht="16.8" thickTop="1" thickBot="1" x14ac:dyDescent="0.35">
      <c r="A2" s="150" t="s">
        <v>110</v>
      </c>
      <c r="B2" s="150">
        <v>2</v>
      </c>
      <c r="C2" s="44">
        <v>6</v>
      </c>
      <c r="D2" s="45">
        <v>19</v>
      </c>
      <c r="E2" s="44">
        <f>SUM(C2:D2)</f>
        <v>25</v>
      </c>
      <c r="F2" s="44" t="s">
        <v>113</v>
      </c>
      <c r="H2" s="71" t="s">
        <v>0</v>
      </c>
      <c r="I2" s="72" t="s">
        <v>21</v>
      </c>
      <c r="J2" s="73" t="s">
        <v>22</v>
      </c>
      <c r="L2" s="131" t="s">
        <v>0</v>
      </c>
      <c r="M2" s="132" t="s">
        <v>83</v>
      </c>
      <c r="N2" s="133" t="s">
        <v>65</v>
      </c>
    </row>
    <row r="3" spans="1:14" ht="16.2" thickBot="1" x14ac:dyDescent="0.35">
      <c r="A3" s="70" t="s">
        <v>100</v>
      </c>
      <c r="B3" s="70">
        <v>1</v>
      </c>
      <c r="C3" s="44">
        <v>3</v>
      </c>
      <c r="D3" s="45">
        <v>15</v>
      </c>
      <c r="E3" s="44">
        <f>SUM(C3:D3)</f>
        <v>18</v>
      </c>
      <c r="F3" s="44" t="s">
        <v>98</v>
      </c>
      <c r="H3" s="193" t="s">
        <v>100</v>
      </c>
      <c r="I3" s="194">
        <v>9</v>
      </c>
      <c r="J3" s="195" t="s">
        <v>109</v>
      </c>
      <c r="L3" s="134" t="s">
        <v>110</v>
      </c>
      <c r="M3" s="121">
        <v>3</v>
      </c>
      <c r="N3" s="135" t="s">
        <v>111</v>
      </c>
    </row>
    <row r="4" spans="1:14" x14ac:dyDescent="0.3">
      <c r="A4" s="150" t="s">
        <v>112</v>
      </c>
      <c r="B4" s="150">
        <v>2</v>
      </c>
      <c r="C4" s="44">
        <v>1</v>
      </c>
      <c r="D4" s="45">
        <v>3</v>
      </c>
      <c r="E4" s="44">
        <f>SUM(C4:D4)</f>
        <v>4</v>
      </c>
      <c r="F4" s="44" t="s">
        <v>98</v>
      </c>
      <c r="H4" s="75" t="s">
        <v>23</v>
      </c>
      <c r="I4" s="177">
        <f>SUM(I3:I3)</f>
        <v>9</v>
      </c>
      <c r="J4" s="191" t="str">
        <f>CONCATENATE("Average Level: ",ROUND(AVERAGE(I3:I3),0))</f>
        <v>Average Level: 9</v>
      </c>
      <c r="L4" s="134" t="s">
        <v>112</v>
      </c>
      <c r="M4" s="121">
        <v>5</v>
      </c>
      <c r="N4" s="135" t="s">
        <v>111</v>
      </c>
    </row>
    <row r="5" spans="1:14" x14ac:dyDescent="0.3">
      <c r="H5" s="75" t="s">
        <v>24</v>
      </c>
      <c r="I5" s="76">
        <f>COUNT(I3:I3)</f>
        <v>1</v>
      </c>
      <c r="J5" s="77"/>
      <c r="L5" s="134"/>
      <c r="M5" s="121"/>
      <c r="N5" s="135"/>
    </row>
    <row r="6" spans="1:14" x14ac:dyDescent="0.3">
      <c r="D6" s="45">
        <f t="shared" ref="D6" ca="1" si="0">RANDBETWEEN(1,20)</f>
        <v>11</v>
      </c>
      <c r="H6" s="75" t="s">
        <v>26</v>
      </c>
      <c r="I6" s="78">
        <f>I4/4</f>
        <v>2.25</v>
      </c>
      <c r="J6" s="74" t="s">
        <v>27</v>
      </c>
      <c r="L6" s="134"/>
      <c r="M6" s="121"/>
      <c r="N6" s="135"/>
    </row>
    <row r="7" spans="1:14" ht="16.2" thickBot="1" x14ac:dyDescent="0.35">
      <c r="H7" s="79" t="s">
        <v>28</v>
      </c>
      <c r="I7" s="80">
        <f>I6*2</f>
        <v>4.5</v>
      </c>
      <c r="J7" s="81" t="s">
        <v>29</v>
      </c>
      <c r="L7" s="185"/>
      <c r="M7" s="186"/>
      <c r="N7" s="187"/>
    </row>
    <row r="8" spans="1:14" ht="16.2" thickTop="1" x14ac:dyDescent="0.3">
      <c r="L8" s="136" t="s">
        <v>23</v>
      </c>
      <c r="M8" s="167">
        <f>SUM(M3:M7)</f>
        <v>8</v>
      </c>
      <c r="N8" s="192" t="str">
        <f>CONCATENATE("Average Level: ",ROUND(AVERAGE(M3:M7),0))</f>
        <v>Average Level: 4</v>
      </c>
    </row>
    <row r="9" spans="1:14" x14ac:dyDescent="0.3">
      <c r="L9" s="136" t="s">
        <v>97</v>
      </c>
      <c r="M9" s="137">
        <f>AVERAGE(M3:M7)</f>
        <v>4</v>
      </c>
      <c r="N9" s="135"/>
    </row>
    <row r="10" spans="1:14" ht="16.2" thickBot="1" x14ac:dyDescent="0.35">
      <c r="B10" s="43"/>
      <c r="C10" s="43"/>
      <c r="D10" s="43"/>
      <c r="E10" s="43"/>
      <c r="F10" s="43"/>
      <c r="L10" s="138" t="s">
        <v>24</v>
      </c>
      <c r="M10" s="139">
        <f>COUNT(M3:M7)</f>
        <v>2</v>
      </c>
      <c r="N10" s="140"/>
    </row>
    <row r="11" spans="1:14" ht="16.2" thickTop="1" x14ac:dyDescent="0.3"/>
    <row r="12" spans="1:14" x14ac:dyDescent="0.3">
      <c r="N12" s="82"/>
    </row>
    <row r="13" spans="1:14" x14ac:dyDescent="0.3">
      <c r="L13" s="83" t="s">
        <v>30</v>
      </c>
      <c r="M13" s="84">
        <f>I6</f>
        <v>2.25</v>
      </c>
      <c r="N13" s="82"/>
    </row>
    <row r="14" spans="1:14" x14ac:dyDescent="0.3">
      <c r="L14" s="83" t="s">
        <v>31</v>
      </c>
      <c r="M14" s="84">
        <f>I7</f>
        <v>4.5</v>
      </c>
      <c r="N14" s="82"/>
    </row>
    <row r="15" spans="1:14" x14ac:dyDescent="0.3">
      <c r="L15" s="83" t="s">
        <v>32</v>
      </c>
      <c r="M15" s="84">
        <f>I4</f>
        <v>9</v>
      </c>
      <c r="N15" s="82"/>
    </row>
    <row r="17" spans="12:13" x14ac:dyDescent="0.3">
      <c r="L17" s="85" t="s">
        <v>33</v>
      </c>
      <c r="M17" s="84">
        <f>M8</f>
        <v>8</v>
      </c>
    </row>
  </sheetData>
  <sortState xmlns:xlrd2="http://schemas.microsoft.com/office/spreadsheetml/2017/richdata2" ref="A2:F4">
    <sortCondition descending="1" ref="E2:E4"/>
    <sortCondition descending="1" ref="C2:C4"/>
  </sortState>
  <conditionalFormatting sqref="M17">
    <cfRule type="cellIs" dxfId="270" priority="1434" operator="greaterThan">
      <formula>$M$15</formula>
    </cfRule>
    <cfRule type="cellIs" dxfId="269" priority="1435" operator="between">
      <formula>$M$14</formula>
      <formula>$M$15</formula>
    </cfRule>
    <cfRule type="cellIs" dxfId="268" priority="1436" operator="between">
      <formula>$M$13</formula>
      <formula>$M$14</formula>
    </cfRule>
    <cfRule type="cellIs" dxfId="267" priority="1437" operator="lessThan">
      <formula>$M$13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59765625" style="48" customWidth="1"/>
    <col min="2" max="2" width="11.19921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9" bestFit="1" customWidth="1"/>
    <col min="13" max="13" width="7.5" style="59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5" customFormat="1" ht="31.8" thickBot="1" x14ac:dyDescent="0.35">
      <c r="A1" s="173" t="s">
        <v>72</v>
      </c>
      <c r="B1" s="174" t="s">
        <v>73</v>
      </c>
      <c r="C1" s="174" t="s">
        <v>74</v>
      </c>
      <c r="D1" s="173" t="s">
        <v>75</v>
      </c>
      <c r="E1" s="173" t="s">
        <v>95</v>
      </c>
      <c r="F1" s="173" t="s">
        <v>94</v>
      </c>
      <c r="G1" s="173" t="s">
        <v>93</v>
      </c>
      <c r="H1" s="173" t="s">
        <v>92</v>
      </c>
      <c r="I1" s="173" t="s">
        <v>96</v>
      </c>
      <c r="J1" s="173" t="s">
        <v>76</v>
      </c>
      <c r="K1" s="173" t="s">
        <v>77</v>
      </c>
      <c r="L1" s="173" t="s">
        <v>78</v>
      </c>
      <c r="M1" s="173" t="s">
        <v>79</v>
      </c>
      <c r="O1" s="157" t="s">
        <v>80</v>
      </c>
      <c r="P1" s="67">
        <v>1</v>
      </c>
      <c r="Q1" s="158" t="s">
        <v>104</v>
      </c>
      <c r="R1" s="159">
        <v>0</v>
      </c>
      <c r="S1" s="160" t="s">
        <v>105</v>
      </c>
      <c r="T1" s="159">
        <f>R1+((P1)/(24*60*10))</f>
        <v>6.9444444444444444E-5</v>
      </c>
    </row>
    <row r="2" spans="1:20" ht="16.8" x14ac:dyDescent="0.3">
      <c r="A2" s="62" t="s">
        <v>100</v>
      </c>
      <c r="B2" s="60" t="s">
        <v>108</v>
      </c>
      <c r="C2" s="61"/>
      <c r="D2" s="56">
        <v>1</v>
      </c>
      <c r="E2" s="57" t="s">
        <v>81</v>
      </c>
      <c r="F2" s="57" t="s">
        <v>81</v>
      </c>
      <c r="G2" s="57" t="s">
        <v>81</v>
      </c>
      <c r="H2" s="57" t="s">
        <v>86</v>
      </c>
      <c r="I2" s="56"/>
      <c r="J2" s="56">
        <f t="shared" ref="J2:J18" si="0">IF($E2="þ",$D2,IF($F2="þ",($D2*10),IF($G2="þ",($D2*100),IF($H2="þ",($D2*600),$I2))))</f>
        <v>600</v>
      </c>
      <c r="K2" s="56">
        <f t="shared" ref="K2" si="1">J2+C2</f>
        <v>600</v>
      </c>
      <c r="L2" s="57" t="s">
        <v>81</v>
      </c>
      <c r="M2" s="58" t="str">
        <f t="shared" ref="M2:M7" si="2">IF(C2="","",IF(K2&lt;=$P$1,"þ","q"))</f>
        <v/>
      </c>
      <c r="O2" s="69"/>
      <c r="Q2" s="69"/>
    </row>
    <row r="3" spans="1:20" ht="16.8" x14ac:dyDescent="0.3">
      <c r="A3" s="62" t="s">
        <v>100</v>
      </c>
      <c r="B3" s="172" t="s">
        <v>107</v>
      </c>
      <c r="C3" s="170"/>
      <c r="D3" s="93">
        <v>5</v>
      </c>
      <c r="E3" s="171" t="s">
        <v>81</v>
      </c>
      <c r="F3" s="171" t="s">
        <v>86</v>
      </c>
      <c r="G3" s="57" t="s">
        <v>81</v>
      </c>
      <c r="H3" s="57" t="s">
        <v>81</v>
      </c>
      <c r="I3" s="56"/>
      <c r="J3" s="56">
        <f t="shared" si="0"/>
        <v>50</v>
      </c>
      <c r="K3" s="56">
        <f t="shared" ref="K3" si="3">J3+C3</f>
        <v>50</v>
      </c>
      <c r="L3" s="57" t="s">
        <v>81</v>
      </c>
      <c r="M3" s="58" t="str">
        <f t="shared" si="2"/>
        <v/>
      </c>
      <c r="O3" s="69"/>
      <c r="Q3" s="69"/>
    </row>
    <row r="4" spans="1:20" ht="16.8" x14ac:dyDescent="0.3">
      <c r="A4" s="62" t="s">
        <v>100</v>
      </c>
      <c r="B4" s="60" t="s">
        <v>136</v>
      </c>
      <c r="C4" s="61">
        <v>1</v>
      </c>
      <c r="D4" s="56">
        <v>5</v>
      </c>
      <c r="E4" s="57" t="s">
        <v>86</v>
      </c>
      <c r="F4" s="57" t="s">
        <v>81</v>
      </c>
      <c r="G4" s="57" t="s">
        <v>81</v>
      </c>
      <c r="H4" s="57" t="s">
        <v>81</v>
      </c>
      <c r="I4" s="56"/>
      <c r="J4" s="56">
        <f t="shared" si="0"/>
        <v>5</v>
      </c>
      <c r="K4" s="56">
        <f t="shared" ref="K4" si="4">J4+C4</f>
        <v>6</v>
      </c>
      <c r="L4" s="57" t="s">
        <v>86</v>
      </c>
      <c r="M4" s="58" t="str">
        <f t="shared" si="2"/>
        <v>q</v>
      </c>
      <c r="O4" s="69"/>
      <c r="Q4" s="69"/>
    </row>
    <row r="5" spans="1:20" ht="16.8" x14ac:dyDescent="0.3">
      <c r="A5" s="62" t="s">
        <v>100</v>
      </c>
      <c r="B5" s="60"/>
      <c r="C5" s="61"/>
      <c r="D5" s="56">
        <v>1</v>
      </c>
      <c r="E5" s="57" t="s">
        <v>81</v>
      </c>
      <c r="F5" s="57" t="s">
        <v>81</v>
      </c>
      <c r="G5" s="57" t="s">
        <v>81</v>
      </c>
      <c r="H5" s="57" t="s">
        <v>81</v>
      </c>
      <c r="I5" s="56">
        <v>10</v>
      </c>
      <c r="J5" s="56">
        <f t="shared" si="0"/>
        <v>10</v>
      </c>
      <c r="K5" s="56">
        <f t="shared" ref="K5" si="5">J5+C5</f>
        <v>10</v>
      </c>
      <c r="L5" s="57" t="s">
        <v>81</v>
      </c>
      <c r="M5" s="58" t="str">
        <f t="shared" si="2"/>
        <v/>
      </c>
      <c r="O5" s="69"/>
      <c r="Q5" s="69"/>
    </row>
    <row r="6" spans="1:20" ht="16.8" x14ac:dyDescent="0.3">
      <c r="A6" s="62" t="s">
        <v>100</v>
      </c>
      <c r="B6" s="60"/>
      <c r="C6" s="61"/>
      <c r="D6" s="56">
        <v>4</v>
      </c>
      <c r="E6" s="57" t="s">
        <v>81</v>
      </c>
      <c r="F6" s="57" t="s">
        <v>86</v>
      </c>
      <c r="G6" s="57" t="s">
        <v>81</v>
      </c>
      <c r="H6" s="57" t="s">
        <v>81</v>
      </c>
      <c r="I6" s="56"/>
      <c r="J6" s="56">
        <f t="shared" si="0"/>
        <v>40</v>
      </c>
      <c r="K6" s="56">
        <f t="shared" ref="K6" si="6">J6+C6</f>
        <v>40</v>
      </c>
      <c r="L6" s="57" t="s">
        <v>81</v>
      </c>
      <c r="M6" s="58" t="str">
        <f t="shared" si="2"/>
        <v/>
      </c>
      <c r="O6" s="69"/>
      <c r="Q6" s="69"/>
    </row>
    <row r="7" spans="1:20" ht="16.8" x14ac:dyDescent="0.3">
      <c r="A7" s="62" t="s">
        <v>100</v>
      </c>
      <c r="B7" s="60"/>
      <c r="C7" s="61"/>
      <c r="D7" s="56">
        <v>4</v>
      </c>
      <c r="E7" s="57" t="s">
        <v>86</v>
      </c>
      <c r="F7" s="57" t="s">
        <v>81</v>
      </c>
      <c r="G7" s="57" t="s">
        <v>81</v>
      </c>
      <c r="H7" s="57" t="s">
        <v>81</v>
      </c>
      <c r="I7" s="56"/>
      <c r="J7" s="56">
        <f t="shared" si="0"/>
        <v>4</v>
      </c>
      <c r="K7" s="56">
        <f t="shared" ref="K7" si="7">J7+C7</f>
        <v>4</v>
      </c>
      <c r="L7" s="57" t="s">
        <v>81</v>
      </c>
      <c r="M7" s="58" t="str">
        <f t="shared" si="2"/>
        <v/>
      </c>
      <c r="O7" s="69"/>
      <c r="Q7" s="69"/>
    </row>
    <row r="8" spans="1:20" x14ac:dyDescent="0.3">
      <c r="O8" s="43"/>
    </row>
    <row r="9" spans="1:20" ht="31.8" thickBot="1" x14ac:dyDescent="0.35">
      <c r="A9" s="173" t="s">
        <v>72</v>
      </c>
      <c r="B9" s="174" t="s">
        <v>73</v>
      </c>
      <c r="C9" s="174" t="s">
        <v>74</v>
      </c>
      <c r="D9" s="173" t="s">
        <v>75</v>
      </c>
      <c r="E9" s="173" t="s">
        <v>95</v>
      </c>
      <c r="F9" s="173" t="s">
        <v>94</v>
      </c>
      <c r="G9" s="173" t="s">
        <v>93</v>
      </c>
      <c r="H9" s="173" t="s">
        <v>92</v>
      </c>
      <c r="I9" s="173" t="s">
        <v>96</v>
      </c>
      <c r="J9" s="173" t="s">
        <v>76</v>
      </c>
      <c r="K9" s="173" t="s">
        <v>77</v>
      </c>
      <c r="L9" s="173" t="s">
        <v>78</v>
      </c>
      <c r="M9" s="173" t="s">
        <v>79</v>
      </c>
    </row>
    <row r="10" spans="1:20" ht="16.8" x14ac:dyDescent="0.3">
      <c r="A10" s="178"/>
      <c r="B10" s="179"/>
      <c r="C10" s="180"/>
      <c r="D10" s="181"/>
      <c r="E10" s="182" t="s">
        <v>81</v>
      </c>
      <c r="F10" s="182" t="s">
        <v>81</v>
      </c>
      <c r="G10" s="182" t="s">
        <v>81</v>
      </c>
      <c r="H10" s="182" t="s">
        <v>81</v>
      </c>
      <c r="I10" s="181"/>
      <c r="J10" s="181">
        <f t="shared" si="0"/>
        <v>0</v>
      </c>
      <c r="K10" s="181">
        <f t="shared" ref="K10" si="8">J10+C10</f>
        <v>0</v>
      </c>
      <c r="L10" s="182" t="s">
        <v>81</v>
      </c>
      <c r="M10" s="183" t="str">
        <f t="shared" ref="M10:M13" si="9">IF(C10="","",IF(K10&lt;=$P$1,"þ","q"))</f>
        <v/>
      </c>
    </row>
    <row r="11" spans="1:20" ht="16.8" x14ac:dyDescent="0.3">
      <c r="A11" s="188"/>
      <c r="B11" s="166"/>
      <c r="C11" s="61"/>
      <c r="D11" s="56"/>
      <c r="E11" s="57" t="s">
        <v>81</v>
      </c>
      <c r="F11" s="57" t="s">
        <v>81</v>
      </c>
      <c r="G11" s="57" t="s">
        <v>81</v>
      </c>
      <c r="H11" s="57" t="s">
        <v>81</v>
      </c>
      <c r="I11" s="56"/>
      <c r="J11" s="56">
        <f t="shared" si="0"/>
        <v>0</v>
      </c>
      <c r="K11" s="56">
        <f t="shared" ref="K11" si="10">J11+C11</f>
        <v>0</v>
      </c>
      <c r="L11" s="57" t="s">
        <v>81</v>
      </c>
      <c r="M11" s="58" t="str">
        <f t="shared" si="9"/>
        <v/>
      </c>
    </row>
    <row r="12" spans="1:20" ht="16.8" x14ac:dyDescent="0.3">
      <c r="A12" s="188"/>
      <c r="B12" s="166"/>
      <c r="C12" s="61"/>
      <c r="D12" s="56"/>
      <c r="E12" s="57" t="s">
        <v>81</v>
      </c>
      <c r="F12" s="57" t="s">
        <v>81</v>
      </c>
      <c r="G12" s="57" t="s">
        <v>81</v>
      </c>
      <c r="H12" s="57" t="s">
        <v>81</v>
      </c>
      <c r="I12" s="56"/>
      <c r="J12" s="56">
        <f t="shared" si="0"/>
        <v>0</v>
      </c>
      <c r="K12" s="56">
        <f t="shared" ref="K12" si="11">J12+C12</f>
        <v>0</v>
      </c>
      <c r="L12" s="57" t="s">
        <v>81</v>
      </c>
      <c r="M12" s="58" t="str">
        <f t="shared" si="9"/>
        <v/>
      </c>
    </row>
    <row r="13" spans="1:20" ht="16.8" x14ac:dyDescent="0.3">
      <c r="A13" s="190"/>
      <c r="B13" s="184"/>
      <c r="C13" s="61"/>
      <c r="D13" s="56"/>
      <c r="E13" s="57" t="s">
        <v>81</v>
      </c>
      <c r="F13" s="57" t="s">
        <v>81</v>
      </c>
      <c r="G13" s="57" t="s">
        <v>81</v>
      </c>
      <c r="H13" s="57" t="s">
        <v>81</v>
      </c>
      <c r="I13" s="56"/>
      <c r="J13" s="56">
        <f t="shared" si="0"/>
        <v>0</v>
      </c>
      <c r="K13" s="56">
        <f t="shared" ref="K13" si="12">J13+C13</f>
        <v>0</v>
      </c>
      <c r="L13" s="57" t="s">
        <v>81</v>
      </c>
      <c r="M13" s="58" t="str">
        <f t="shared" si="9"/>
        <v/>
      </c>
    </row>
    <row r="14" spans="1:20" ht="16.8" x14ac:dyDescent="0.3">
      <c r="A14" s="190"/>
      <c r="B14" s="184"/>
      <c r="C14" s="61"/>
      <c r="D14" s="56"/>
      <c r="E14" s="57" t="s">
        <v>81</v>
      </c>
      <c r="F14" s="57" t="s">
        <v>81</v>
      </c>
      <c r="G14" s="57" t="s">
        <v>81</v>
      </c>
      <c r="H14" s="57" t="s">
        <v>81</v>
      </c>
      <c r="I14" s="56"/>
      <c r="J14" s="56">
        <f t="shared" si="0"/>
        <v>0</v>
      </c>
      <c r="K14" s="56">
        <f t="shared" ref="K14:K17" si="13">J14+C14</f>
        <v>0</v>
      </c>
      <c r="L14" s="57" t="s">
        <v>81</v>
      </c>
      <c r="M14" s="58" t="str">
        <f t="shared" ref="M14:M17" si="14">IF(C14="","",IF(K14&lt;=$P$1,"þ","q"))</f>
        <v/>
      </c>
    </row>
    <row r="15" spans="1:20" ht="16.8" x14ac:dyDescent="0.3">
      <c r="A15" s="190"/>
      <c r="B15" s="166"/>
      <c r="C15" s="61"/>
      <c r="D15" s="56"/>
      <c r="E15" s="57" t="s">
        <v>81</v>
      </c>
      <c r="F15" s="57" t="s">
        <v>81</v>
      </c>
      <c r="G15" s="57" t="s">
        <v>81</v>
      </c>
      <c r="H15" s="57" t="s">
        <v>81</v>
      </c>
      <c r="I15" s="56"/>
      <c r="J15" s="56">
        <f t="shared" si="0"/>
        <v>0</v>
      </c>
      <c r="K15" s="56">
        <f t="shared" si="13"/>
        <v>0</v>
      </c>
      <c r="L15" s="57" t="s">
        <v>81</v>
      </c>
      <c r="M15" s="58" t="str">
        <f t="shared" si="14"/>
        <v/>
      </c>
    </row>
    <row r="16" spans="1:20" ht="16.8" x14ac:dyDescent="0.3">
      <c r="A16" s="189"/>
      <c r="B16" s="166"/>
      <c r="C16" s="61"/>
      <c r="D16" s="56"/>
      <c r="E16" s="57" t="s">
        <v>81</v>
      </c>
      <c r="F16" s="57" t="s">
        <v>81</v>
      </c>
      <c r="G16" s="57" t="s">
        <v>81</v>
      </c>
      <c r="H16" s="57" t="s">
        <v>81</v>
      </c>
      <c r="I16" s="56"/>
      <c r="J16" s="56">
        <f t="shared" si="0"/>
        <v>0</v>
      </c>
      <c r="K16" s="56">
        <f t="shared" si="13"/>
        <v>0</v>
      </c>
      <c r="L16" s="57" t="s">
        <v>81</v>
      </c>
      <c r="M16" s="58" t="str">
        <f t="shared" si="14"/>
        <v/>
      </c>
    </row>
    <row r="17" spans="1:13" ht="16.8" x14ac:dyDescent="0.3">
      <c r="A17" s="189"/>
      <c r="B17" s="166"/>
      <c r="C17" s="61"/>
      <c r="D17" s="56"/>
      <c r="E17" s="57" t="s">
        <v>81</v>
      </c>
      <c r="F17" s="57" t="s">
        <v>81</v>
      </c>
      <c r="G17" s="57" t="s">
        <v>81</v>
      </c>
      <c r="H17" s="57" t="s">
        <v>81</v>
      </c>
      <c r="I17" s="56"/>
      <c r="J17" s="56">
        <f t="shared" si="0"/>
        <v>0</v>
      </c>
      <c r="K17" s="56">
        <f t="shared" si="13"/>
        <v>0</v>
      </c>
      <c r="L17" s="57" t="s">
        <v>81</v>
      </c>
      <c r="M17" s="58" t="str">
        <f t="shared" si="14"/>
        <v/>
      </c>
    </row>
    <row r="18" spans="1:13" ht="16.8" x14ac:dyDescent="0.3">
      <c r="A18" s="189"/>
      <c r="B18" s="166"/>
      <c r="C18" s="61"/>
      <c r="D18" s="56"/>
      <c r="E18" s="57" t="s">
        <v>81</v>
      </c>
      <c r="F18" s="57" t="s">
        <v>81</v>
      </c>
      <c r="G18" s="57" t="s">
        <v>81</v>
      </c>
      <c r="H18" s="57" t="s">
        <v>81</v>
      </c>
      <c r="I18" s="56"/>
      <c r="J18" s="56">
        <f t="shared" si="0"/>
        <v>0</v>
      </c>
      <c r="K18" s="56">
        <f t="shared" ref="K18" si="15">J18+C18</f>
        <v>0</v>
      </c>
      <c r="L18" s="57" t="s">
        <v>81</v>
      </c>
      <c r="M18" s="58" t="str">
        <f t="shared" ref="M18" si="16">IF(C18="","",IF(K18&lt;=$P$1,"þ","q"))</f>
        <v/>
      </c>
    </row>
    <row r="20" spans="1:13" x14ac:dyDescent="0.3">
      <c r="A20" s="54" t="s">
        <v>129</v>
      </c>
    </row>
    <row r="21" spans="1:13" x14ac:dyDescent="0.3">
      <c r="A21" s="43" t="s">
        <v>118</v>
      </c>
    </row>
    <row r="22" spans="1:13" x14ac:dyDescent="0.3">
      <c r="A22" s="1" t="s">
        <v>123</v>
      </c>
      <c r="B22" s="196" t="s">
        <v>124</v>
      </c>
    </row>
    <row r="23" spans="1:13" x14ac:dyDescent="0.3">
      <c r="A23" s="48" t="s">
        <v>125</v>
      </c>
      <c r="B23" s="48">
        <v>0</v>
      </c>
    </row>
    <row r="24" spans="1:13" x14ac:dyDescent="0.3">
      <c r="A24" s="48" t="s">
        <v>125</v>
      </c>
      <c r="B24" s="48">
        <v>0</v>
      </c>
    </row>
    <row r="25" spans="1:13" x14ac:dyDescent="0.3">
      <c r="A25" s="48" t="s">
        <v>126</v>
      </c>
      <c r="B25" s="48">
        <v>0</v>
      </c>
    </row>
    <row r="26" spans="1:13" x14ac:dyDescent="0.3">
      <c r="A26" s="48" t="s">
        <v>127</v>
      </c>
      <c r="B26" s="48">
        <v>0</v>
      </c>
    </row>
    <row r="27" spans="1:13" x14ac:dyDescent="0.3">
      <c r="A27" s="197" t="s">
        <v>128</v>
      </c>
      <c r="B27" s="197">
        <v>0</v>
      </c>
    </row>
    <row r="28" spans="1:13" x14ac:dyDescent="0.3">
      <c r="A28" s="1" t="s">
        <v>130</v>
      </c>
      <c r="B28" s="1">
        <v>1</v>
      </c>
      <c r="C28" s="48" t="s">
        <v>132</v>
      </c>
    </row>
    <row r="29" spans="1:13" x14ac:dyDescent="0.3">
      <c r="A29" s="48" t="s">
        <v>133</v>
      </c>
      <c r="B29" s="48">
        <v>1</v>
      </c>
    </row>
    <row r="30" spans="1:13" x14ac:dyDescent="0.3">
      <c r="A30" s="48" t="s">
        <v>134</v>
      </c>
      <c r="B30" s="48">
        <v>1</v>
      </c>
    </row>
    <row r="31" spans="1:13" x14ac:dyDescent="0.3">
      <c r="A31" s="197" t="s">
        <v>135</v>
      </c>
      <c r="B31" s="197">
        <v>1</v>
      </c>
    </row>
    <row r="32" spans="1:13" x14ac:dyDescent="0.3">
      <c r="A32" s="199" t="s">
        <v>131</v>
      </c>
      <c r="B32" s="199">
        <v>2</v>
      </c>
    </row>
    <row r="33" spans="1:2" x14ac:dyDescent="0.3">
      <c r="A33" s="198" t="s">
        <v>136</v>
      </c>
      <c r="B33" s="198">
        <v>2</v>
      </c>
    </row>
    <row r="34" spans="1:2" x14ac:dyDescent="0.3">
      <c r="A34" s="48" t="s">
        <v>137</v>
      </c>
      <c r="B34" s="48">
        <v>2</v>
      </c>
    </row>
  </sheetData>
  <sortState xmlns:xlrd2="http://schemas.microsoft.com/office/spreadsheetml/2017/richdata2" ref="A2:M8">
    <sortCondition ref="A2:A8"/>
    <sortCondition ref="C2:C8"/>
  </sortState>
  <conditionalFormatting sqref="L8:M8">
    <cfRule type="cellIs" dxfId="266" priority="1315" stopIfTrue="1" operator="equal">
      <formula>"þ"</formula>
    </cfRule>
  </conditionalFormatting>
  <conditionalFormatting sqref="M2">
    <cfRule type="cellIs" dxfId="265" priority="1198" stopIfTrue="1" operator="equal">
      <formula>"þ"</formula>
    </cfRule>
  </conditionalFormatting>
  <conditionalFormatting sqref="M2">
    <cfRule type="cellIs" dxfId="264" priority="1197" stopIfTrue="1" operator="equal">
      <formula>"þ"</formula>
    </cfRule>
  </conditionalFormatting>
  <conditionalFormatting sqref="K2">
    <cfRule type="cellIs" dxfId="263" priority="1196" operator="lessThan">
      <formula>$P$1</formula>
    </cfRule>
  </conditionalFormatting>
  <conditionalFormatting sqref="E2">
    <cfRule type="cellIs" dxfId="262" priority="1195" stopIfTrue="1" operator="equal">
      <formula>"þ"</formula>
    </cfRule>
  </conditionalFormatting>
  <conditionalFormatting sqref="E2">
    <cfRule type="cellIs" dxfId="261" priority="1194" stopIfTrue="1" operator="equal">
      <formula>"þ"</formula>
    </cfRule>
  </conditionalFormatting>
  <conditionalFormatting sqref="G2">
    <cfRule type="cellIs" dxfId="260" priority="1193" stopIfTrue="1" operator="equal">
      <formula>"þ"</formula>
    </cfRule>
  </conditionalFormatting>
  <conditionalFormatting sqref="G2">
    <cfRule type="cellIs" dxfId="259" priority="1192" stopIfTrue="1" operator="equal">
      <formula>"þ"</formula>
    </cfRule>
  </conditionalFormatting>
  <conditionalFormatting sqref="L3">
    <cfRule type="cellIs" dxfId="258" priority="925" stopIfTrue="1" operator="equal">
      <formula>"þ"</formula>
    </cfRule>
  </conditionalFormatting>
  <conditionalFormatting sqref="H10">
    <cfRule type="cellIs" dxfId="257" priority="913" stopIfTrue="1" operator="equal">
      <formula>"þ"</formula>
    </cfRule>
  </conditionalFormatting>
  <conditionalFormatting sqref="K10">
    <cfRule type="cellIs" dxfId="256" priority="914" operator="lessThan">
      <formula>$P$1</formula>
    </cfRule>
  </conditionalFormatting>
  <conditionalFormatting sqref="H10">
    <cfRule type="cellIs" dxfId="255" priority="912" stopIfTrue="1" operator="equal">
      <formula>"þ"</formula>
    </cfRule>
  </conditionalFormatting>
  <conditionalFormatting sqref="G10">
    <cfRule type="cellIs" dxfId="254" priority="911" stopIfTrue="1" operator="equal">
      <formula>"þ"</formula>
    </cfRule>
  </conditionalFormatting>
  <conditionalFormatting sqref="G10">
    <cfRule type="cellIs" dxfId="253" priority="910" stopIfTrue="1" operator="equal">
      <formula>"þ"</formula>
    </cfRule>
  </conditionalFormatting>
  <conditionalFormatting sqref="L10">
    <cfRule type="cellIs" dxfId="252" priority="909" stopIfTrue="1" operator="equal">
      <formula>"þ"</formula>
    </cfRule>
  </conditionalFormatting>
  <conditionalFormatting sqref="M5">
    <cfRule type="cellIs" dxfId="251" priority="846" stopIfTrue="1" operator="equal">
      <formula>"þ"</formula>
    </cfRule>
  </conditionalFormatting>
  <conditionalFormatting sqref="M5">
    <cfRule type="cellIs" dxfId="250" priority="845" stopIfTrue="1" operator="equal">
      <formula>"þ"</formula>
    </cfRule>
  </conditionalFormatting>
  <conditionalFormatting sqref="E5 H5">
    <cfRule type="cellIs" dxfId="249" priority="843" stopIfTrue="1" operator="equal">
      <formula>"þ"</formula>
    </cfRule>
  </conditionalFormatting>
  <conditionalFormatting sqref="E5 H5">
    <cfRule type="cellIs" dxfId="248" priority="842" stopIfTrue="1" operator="equal">
      <formula>"þ"</formula>
    </cfRule>
  </conditionalFormatting>
  <conditionalFormatting sqref="F5">
    <cfRule type="cellIs" dxfId="247" priority="839" stopIfTrue="1" operator="equal">
      <formula>"þ"</formula>
    </cfRule>
  </conditionalFormatting>
  <conditionalFormatting sqref="K5">
    <cfRule type="cellIs" dxfId="246" priority="844" operator="lessThan">
      <formula>$P$1</formula>
    </cfRule>
  </conditionalFormatting>
  <conditionalFormatting sqref="G5">
    <cfRule type="cellIs" dxfId="245" priority="841" stopIfTrue="1" operator="equal">
      <formula>"þ"</formula>
    </cfRule>
  </conditionalFormatting>
  <conditionalFormatting sqref="G5">
    <cfRule type="cellIs" dxfId="244" priority="840" stopIfTrue="1" operator="equal">
      <formula>"þ"</formula>
    </cfRule>
  </conditionalFormatting>
  <conditionalFormatting sqref="F5">
    <cfRule type="cellIs" dxfId="243" priority="838" stopIfTrue="1" operator="equal">
      <formula>"þ"</formula>
    </cfRule>
  </conditionalFormatting>
  <conditionalFormatting sqref="L5">
    <cfRule type="cellIs" dxfId="242" priority="837" stopIfTrue="1" operator="equal">
      <formula>"þ"</formula>
    </cfRule>
  </conditionalFormatting>
  <conditionalFormatting sqref="M3">
    <cfRule type="cellIs" dxfId="241" priority="834" stopIfTrue="1" operator="equal">
      <formula>"þ"</formula>
    </cfRule>
  </conditionalFormatting>
  <conditionalFormatting sqref="M3">
    <cfRule type="cellIs" dxfId="240" priority="833" stopIfTrue="1" operator="equal">
      <formula>"þ"</formula>
    </cfRule>
  </conditionalFormatting>
  <conditionalFormatting sqref="K3">
    <cfRule type="cellIs" dxfId="239" priority="832" operator="lessThan">
      <formula>$P$1</formula>
    </cfRule>
  </conditionalFormatting>
  <conditionalFormatting sqref="H3">
    <cfRule type="cellIs" dxfId="238" priority="831" stopIfTrue="1" operator="equal">
      <formula>"þ"</formula>
    </cfRule>
  </conditionalFormatting>
  <conditionalFormatting sqref="H3">
    <cfRule type="cellIs" dxfId="237" priority="830" stopIfTrue="1" operator="equal">
      <formula>"þ"</formula>
    </cfRule>
  </conditionalFormatting>
  <conditionalFormatting sqref="G3">
    <cfRule type="cellIs" dxfId="236" priority="829" stopIfTrue="1" operator="equal">
      <formula>"þ"</formula>
    </cfRule>
  </conditionalFormatting>
  <conditionalFormatting sqref="G3">
    <cfRule type="cellIs" dxfId="235" priority="828" stopIfTrue="1" operator="equal">
      <formula>"þ"</formula>
    </cfRule>
  </conditionalFormatting>
  <conditionalFormatting sqref="F2">
    <cfRule type="cellIs" dxfId="234" priority="818" stopIfTrue="1" operator="equal">
      <formula>"þ"</formula>
    </cfRule>
  </conditionalFormatting>
  <conditionalFormatting sqref="F2">
    <cfRule type="cellIs" dxfId="233" priority="817" stopIfTrue="1" operator="equal">
      <formula>"þ"</formula>
    </cfRule>
  </conditionalFormatting>
  <conditionalFormatting sqref="H2">
    <cfRule type="cellIs" dxfId="232" priority="815" stopIfTrue="1" operator="equal">
      <formula>"þ"</formula>
    </cfRule>
  </conditionalFormatting>
  <conditionalFormatting sqref="H2">
    <cfRule type="cellIs" dxfId="231" priority="816" stopIfTrue="1" operator="equal">
      <formula>"þ"</formula>
    </cfRule>
  </conditionalFormatting>
  <conditionalFormatting sqref="H13">
    <cfRule type="cellIs" dxfId="230" priority="762" stopIfTrue="1" operator="equal">
      <formula>"þ"</formula>
    </cfRule>
  </conditionalFormatting>
  <conditionalFormatting sqref="K13">
    <cfRule type="cellIs" dxfId="229" priority="763" operator="lessThan">
      <formula>$P$1</formula>
    </cfRule>
  </conditionalFormatting>
  <conditionalFormatting sqref="H13">
    <cfRule type="cellIs" dxfId="228" priority="761" stopIfTrue="1" operator="equal">
      <formula>"þ"</formula>
    </cfRule>
  </conditionalFormatting>
  <conditionalFormatting sqref="G13">
    <cfRule type="cellIs" dxfId="227" priority="760" stopIfTrue="1" operator="equal">
      <formula>"þ"</formula>
    </cfRule>
  </conditionalFormatting>
  <conditionalFormatting sqref="G13">
    <cfRule type="cellIs" dxfId="226" priority="759" stopIfTrue="1" operator="equal">
      <formula>"þ"</formula>
    </cfRule>
  </conditionalFormatting>
  <conditionalFormatting sqref="E13">
    <cfRule type="cellIs" dxfId="225" priority="758" stopIfTrue="1" operator="equal">
      <formula>"þ"</formula>
    </cfRule>
  </conditionalFormatting>
  <conditionalFormatting sqref="E13">
    <cfRule type="cellIs" dxfId="224" priority="757" stopIfTrue="1" operator="equal">
      <formula>"þ"</formula>
    </cfRule>
  </conditionalFormatting>
  <conditionalFormatting sqref="H14">
    <cfRule type="cellIs" dxfId="223" priority="747" stopIfTrue="1" operator="equal">
      <formula>"þ"</formula>
    </cfRule>
  </conditionalFormatting>
  <conditionalFormatting sqref="K14">
    <cfRule type="cellIs" dxfId="222" priority="748" operator="lessThan">
      <formula>$P$1</formula>
    </cfRule>
  </conditionalFormatting>
  <conditionalFormatting sqref="H14">
    <cfRule type="cellIs" dxfId="221" priority="746" stopIfTrue="1" operator="equal">
      <formula>"þ"</formula>
    </cfRule>
  </conditionalFormatting>
  <conditionalFormatting sqref="L3">
    <cfRule type="cellIs" dxfId="220" priority="730" stopIfTrue="1" operator="equal">
      <formula>"þ"</formula>
    </cfRule>
  </conditionalFormatting>
  <conditionalFormatting sqref="E14">
    <cfRule type="cellIs" dxfId="219" priority="713" stopIfTrue="1" operator="equal">
      <formula>"þ"</formula>
    </cfRule>
  </conditionalFormatting>
  <conditionalFormatting sqref="E14">
    <cfRule type="cellIs" dxfId="218" priority="712" stopIfTrue="1" operator="equal">
      <formula>"þ"</formula>
    </cfRule>
  </conditionalFormatting>
  <conditionalFormatting sqref="L2">
    <cfRule type="cellIs" dxfId="217" priority="692" stopIfTrue="1" operator="equal">
      <formula>"þ"</formula>
    </cfRule>
  </conditionalFormatting>
  <conditionalFormatting sqref="L2">
    <cfRule type="cellIs" dxfId="216" priority="691" stopIfTrue="1" operator="equal">
      <formula>"þ"</formula>
    </cfRule>
  </conditionalFormatting>
  <conditionalFormatting sqref="P1">
    <cfRule type="cellIs" dxfId="215" priority="663" operator="equal">
      <formula>0</formula>
    </cfRule>
  </conditionalFormatting>
  <conditionalFormatting sqref="T1">
    <cfRule type="cellIs" dxfId="214" priority="661" operator="equal">
      <formula>0</formula>
    </cfRule>
  </conditionalFormatting>
  <conditionalFormatting sqref="R1">
    <cfRule type="cellIs" dxfId="213" priority="662" operator="equal">
      <formula>0</formula>
    </cfRule>
  </conditionalFormatting>
  <conditionalFormatting sqref="M4">
    <cfRule type="cellIs" dxfId="212" priority="576" stopIfTrue="1" operator="equal">
      <formula>"þ"</formula>
    </cfRule>
  </conditionalFormatting>
  <conditionalFormatting sqref="M4">
    <cfRule type="cellIs" dxfId="211" priority="575" stopIfTrue="1" operator="equal">
      <formula>"þ"</formula>
    </cfRule>
  </conditionalFormatting>
  <conditionalFormatting sqref="K4">
    <cfRule type="cellIs" dxfId="210" priority="574" operator="lessThan">
      <formula>$P$1</formula>
    </cfRule>
  </conditionalFormatting>
  <conditionalFormatting sqref="E4 H4">
    <cfRule type="cellIs" dxfId="209" priority="573" stopIfTrue="1" operator="equal">
      <formula>"þ"</formula>
    </cfRule>
  </conditionalFormatting>
  <conditionalFormatting sqref="E4 H4">
    <cfRule type="cellIs" dxfId="208" priority="572" stopIfTrue="1" operator="equal">
      <formula>"þ"</formula>
    </cfRule>
  </conditionalFormatting>
  <conditionalFormatting sqref="G4">
    <cfRule type="cellIs" dxfId="207" priority="571" stopIfTrue="1" operator="equal">
      <formula>"þ"</formula>
    </cfRule>
  </conditionalFormatting>
  <conditionalFormatting sqref="G4">
    <cfRule type="cellIs" dxfId="206" priority="570" stopIfTrue="1" operator="equal">
      <formula>"þ"</formula>
    </cfRule>
  </conditionalFormatting>
  <conditionalFormatting sqref="F4">
    <cfRule type="cellIs" dxfId="205" priority="569" stopIfTrue="1" operator="equal">
      <formula>"þ"</formula>
    </cfRule>
  </conditionalFormatting>
  <conditionalFormatting sqref="F4">
    <cfRule type="cellIs" dxfId="204" priority="568" stopIfTrue="1" operator="equal">
      <formula>"þ"</formula>
    </cfRule>
  </conditionalFormatting>
  <conditionalFormatting sqref="L4">
    <cfRule type="cellIs" dxfId="203" priority="567" stopIfTrue="1" operator="equal">
      <formula>"þ"</formula>
    </cfRule>
  </conditionalFormatting>
  <conditionalFormatting sqref="L4">
    <cfRule type="cellIs" dxfId="202" priority="566" stopIfTrue="1" operator="equal">
      <formula>"þ"</formula>
    </cfRule>
  </conditionalFormatting>
  <conditionalFormatting sqref="M6">
    <cfRule type="cellIs" dxfId="201" priority="506" stopIfTrue="1" operator="equal">
      <formula>"þ"</formula>
    </cfRule>
  </conditionalFormatting>
  <conditionalFormatting sqref="M6">
    <cfRule type="cellIs" dxfId="200" priority="505" stopIfTrue="1" operator="equal">
      <formula>"þ"</formula>
    </cfRule>
  </conditionalFormatting>
  <conditionalFormatting sqref="E6 H6">
    <cfRule type="cellIs" dxfId="199" priority="503" stopIfTrue="1" operator="equal">
      <formula>"þ"</formula>
    </cfRule>
  </conditionalFormatting>
  <conditionalFormatting sqref="E6 H6">
    <cfRule type="cellIs" dxfId="198" priority="502" stopIfTrue="1" operator="equal">
      <formula>"þ"</formula>
    </cfRule>
  </conditionalFormatting>
  <conditionalFormatting sqref="K6">
    <cfRule type="cellIs" dxfId="197" priority="504" operator="lessThan">
      <formula>$P$1</formula>
    </cfRule>
  </conditionalFormatting>
  <conditionalFormatting sqref="G6">
    <cfRule type="cellIs" dxfId="196" priority="501" stopIfTrue="1" operator="equal">
      <formula>"þ"</formula>
    </cfRule>
  </conditionalFormatting>
  <conditionalFormatting sqref="G6">
    <cfRule type="cellIs" dxfId="195" priority="500" stopIfTrue="1" operator="equal">
      <formula>"þ"</formula>
    </cfRule>
  </conditionalFormatting>
  <conditionalFormatting sqref="L6">
    <cfRule type="cellIs" dxfId="194" priority="494" stopIfTrue="1" operator="equal">
      <formula>"þ"</formula>
    </cfRule>
  </conditionalFormatting>
  <conditionalFormatting sqref="L6">
    <cfRule type="cellIs" dxfId="193" priority="493" stopIfTrue="1" operator="equal">
      <formula>"þ"</formula>
    </cfRule>
  </conditionalFormatting>
  <conditionalFormatting sqref="F6">
    <cfRule type="cellIs" dxfId="192" priority="492" stopIfTrue="1" operator="equal">
      <formula>"þ"</formula>
    </cfRule>
  </conditionalFormatting>
  <conditionalFormatting sqref="F6">
    <cfRule type="cellIs" dxfId="191" priority="491" stopIfTrue="1" operator="equal">
      <formula>"þ"</formula>
    </cfRule>
  </conditionalFormatting>
  <conditionalFormatting sqref="M7">
    <cfRule type="cellIs" dxfId="190" priority="490" stopIfTrue="1" operator="equal">
      <formula>"þ"</formula>
    </cfRule>
  </conditionalFormatting>
  <conditionalFormatting sqref="M7">
    <cfRule type="cellIs" dxfId="189" priority="489" stopIfTrue="1" operator="equal">
      <formula>"þ"</formula>
    </cfRule>
  </conditionalFormatting>
  <conditionalFormatting sqref="E7 H7">
    <cfRule type="cellIs" dxfId="188" priority="487" stopIfTrue="1" operator="equal">
      <formula>"þ"</formula>
    </cfRule>
  </conditionalFormatting>
  <conditionalFormatting sqref="E7 H7">
    <cfRule type="cellIs" dxfId="187" priority="486" stopIfTrue="1" operator="equal">
      <formula>"þ"</formula>
    </cfRule>
  </conditionalFormatting>
  <conditionalFormatting sqref="K7">
    <cfRule type="cellIs" dxfId="186" priority="488" operator="lessThan">
      <formula>$P$1</formula>
    </cfRule>
  </conditionalFormatting>
  <conditionalFormatting sqref="G7">
    <cfRule type="cellIs" dxfId="185" priority="485" stopIfTrue="1" operator="equal">
      <formula>"þ"</formula>
    </cfRule>
  </conditionalFormatting>
  <conditionalFormatting sqref="G7">
    <cfRule type="cellIs" dxfId="184" priority="484" stopIfTrue="1" operator="equal">
      <formula>"þ"</formula>
    </cfRule>
  </conditionalFormatting>
  <conditionalFormatting sqref="L7">
    <cfRule type="cellIs" dxfId="183" priority="483" stopIfTrue="1" operator="equal">
      <formula>"þ"</formula>
    </cfRule>
  </conditionalFormatting>
  <conditionalFormatting sqref="L7">
    <cfRule type="cellIs" dxfId="182" priority="482" stopIfTrue="1" operator="equal">
      <formula>"þ"</formula>
    </cfRule>
  </conditionalFormatting>
  <conditionalFormatting sqref="F7">
    <cfRule type="cellIs" dxfId="181" priority="481" stopIfTrue="1" operator="equal">
      <formula>"þ"</formula>
    </cfRule>
  </conditionalFormatting>
  <conditionalFormatting sqref="F7">
    <cfRule type="cellIs" dxfId="180" priority="480" stopIfTrue="1" operator="equal">
      <formula>"þ"</formula>
    </cfRule>
  </conditionalFormatting>
  <conditionalFormatting sqref="F7">
    <cfRule type="cellIs" dxfId="179" priority="479" stopIfTrue="1" operator="equal">
      <formula>"þ"</formula>
    </cfRule>
  </conditionalFormatting>
  <conditionalFormatting sqref="F7">
    <cfRule type="cellIs" dxfId="178" priority="478" stopIfTrue="1" operator="equal">
      <formula>"þ"</formula>
    </cfRule>
  </conditionalFormatting>
  <conditionalFormatting sqref="E7">
    <cfRule type="cellIs" dxfId="177" priority="477" stopIfTrue="1" operator="equal">
      <formula>"þ"</formula>
    </cfRule>
  </conditionalFormatting>
  <conditionalFormatting sqref="E7">
    <cfRule type="cellIs" dxfId="176" priority="476" stopIfTrue="1" operator="equal">
      <formula>"þ"</formula>
    </cfRule>
  </conditionalFormatting>
  <conditionalFormatting sqref="F10">
    <cfRule type="cellIs" dxfId="175" priority="455" stopIfTrue="1" operator="equal">
      <formula>"þ"</formula>
    </cfRule>
  </conditionalFormatting>
  <conditionalFormatting sqref="F10">
    <cfRule type="cellIs" dxfId="174" priority="454" stopIfTrue="1" operator="equal">
      <formula>"þ"</formula>
    </cfRule>
  </conditionalFormatting>
  <conditionalFormatting sqref="H11">
    <cfRule type="cellIs" dxfId="173" priority="442" stopIfTrue="1" operator="equal">
      <formula>"þ"</formula>
    </cfRule>
  </conditionalFormatting>
  <conditionalFormatting sqref="K11">
    <cfRule type="cellIs" dxfId="172" priority="443" operator="lessThan">
      <formula>$P$1</formula>
    </cfRule>
  </conditionalFormatting>
  <conditionalFormatting sqref="H11">
    <cfRule type="cellIs" dxfId="171" priority="441" stopIfTrue="1" operator="equal">
      <formula>"þ"</formula>
    </cfRule>
  </conditionalFormatting>
  <conditionalFormatting sqref="G11">
    <cfRule type="cellIs" dxfId="170" priority="440" stopIfTrue="1" operator="equal">
      <formula>"þ"</formula>
    </cfRule>
  </conditionalFormatting>
  <conditionalFormatting sqref="G11">
    <cfRule type="cellIs" dxfId="169" priority="439" stopIfTrue="1" operator="equal">
      <formula>"þ"</formula>
    </cfRule>
  </conditionalFormatting>
  <conditionalFormatting sqref="L16:L18 L11:L13">
    <cfRule type="cellIs" dxfId="168" priority="438" stopIfTrue="1" operator="equal">
      <formula>"þ"</formula>
    </cfRule>
  </conditionalFormatting>
  <conditionalFormatting sqref="H15">
    <cfRule type="cellIs" dxfId="167" priority="430" stopIfTrue="1" operator="equal">
      <formula>"þ"</formula>
    </cfRule>
  </conditionalFormatting>
  <conditionalFormatting sqref="K15">
    <cfRule type="cellIs" dxfId="166" priority="431" operator="lessThan">
      <formula>$P$1</formula>
    </cfRule>
  </conditionalFormatting>
  <conditionalFormatting sqref="H15">
    <cfRule type="cellIs" dxfId="165" priority="429" stopIfTrue="1" operator="equal">
      <formula>"þ"</formula>
    </cfRule>
  </conditionalFormatting>
  <conditionalFormatting sqref="G15">
    <cfRule type="cellIs" dxfId="164" priority="428" stopIfTrue="1" operator="equal">
      <formula>"þ"</formula>
    </cfRule>
  </conditionalFormatting>
  <conditionalFormatting sqref="G15">
    <cfRule type="cellIs" dxfId="163" priority="427" stopIfTrue="1" operator="equal">
      <formula>"þ"</formula>
    </cfRule>
  </conditionalFormatting>
  <conditionalFormatting sqref="F15">
    <cfRule type="cellIs" dxfId="162" priority="424" stopIfTrue="1" operator="equal">
      <formula>"þ"</formula>
    </cfRule>
  </conditionalFormatting>
  <conditionalFormatting sqref="F15">
    <cfRule type="cellIs" dxfId="161" priority="423" stopIfTrue="1" operator="equal">
      <formula>"þ"</formula>
    </cfRule>
  </conditionalFormatting>
  <conditionalFormatting sqref="F15">
    <cfRule type="cellIs" dxfId="160" priority="422" stopIfTrue="1" operator="equal">
      <formula>"þ"</formula>
    </cfRule>
  </conditionalFormatting>
  <conditionalFormatting sqref="F15">
    <cfRule type="cellIs" dxfId="159" priority="421" stopIfTrue="1" operator="equal">
      <formula>"þ"</formula>
    </cfRule>
  </conditionalFormatting>
  <conditionalFormatting sqref="F15">
    <cfRule type="cellIs" dxfId="158" priority="420" stopIfTrue="1" operator="equal">
      <formula>"þ"</formula>
    </cfRule>
  </conditionalFormatting>
  <conditionalFormatting sqref="F15">
    <cfRule type="cellIs" dxfId="157" priority="419" stopIfTrue="1" operator="equal">
      <formula>"þ"</formula>
    </cfRule>
  </conditionalFormatting>
  <conditionalFormatting sqref="H12 E12">
    <cfRule type="cellIs" dxfId="156" priority="390" stopIfTrue="1" operator="equal">
      <formula>"þ"</formula>
    </cfRule>
  </conditionalFormatting>
  <conditionalFormatting sqref="K12">
    <cfRule type="cellIs" dxfId="155" priority="391" operator="lessThan">
      <formula>$P$1</formula>
    </cfRule>
  </conditionalFormatting>
  <conditionalFormatting sqref="H12 E12">
    <cfRule type="cellIs" dxfId="154" priority="389" stopIfTrue="1" operator="equal">
      <formula>"þ"</formula>
    </cfRule>
  </conditionalFormatting>
  <conditionalFormatting sqref="G12">
    <cfRule type="cellIs" dxfId="153" priority="388" stopIfTrue="1" operator="equal">
      <formula>"þ"</formula>
    </cfRule>
  </conditionalFormatting>
  <conditionalFormatting sqref="G12">
    <cfRule type="cellIs" dxfId="152" priority="387" stopIfTrue="1" operator="equal">
      <formula>"þ"</formula>
    </cfRule>
  </conditionalFormatting>
  <conditionalFormatting sqref="L12">
    <cfRule type="cellIs" dxfId="151" priority="386" stopIfTrue="1" operator="equal">
      <formula>"þ"</formula>
    </cfRule>
  </conditionalFormatting>
  <conditionalFormatting sqref="E12">
    <cfRule type="cellIs" dxfId="150" priority="385" stopIfTrue="1" operator="equal">
      <formula>"þ"</formula>
    </cfRule>
  </conditionalFormatting>
  <conditionalFormatting sqref="E12">
    <cfRule type="cellIs" dxfId="149" priority="384" stopIfTrue="1" operator="equal">
      <formula>"þ"</formula>
    </cfRule>
  </conditionalFormatting>
  <conditionalFormatting sqref="H16">
    <cfRule type="cellIs" dxfId="148" priority="374" stopIfTrue="1" operator="equal">
      <formula>"þ"</formula>
    </cfRule>
  </conditionalFormatting>
  <conditionalFormatting sqref="K16">
    <cfRule type="cellIs" dxfId="147" priority="375" operator="lessThan">
      <formula>$P$1</formula>
    </cfRule>
  </conditionalFormatting>
  <conditionalFormatting sqref="H16">
    <cfRule type="cellIs" dxfId="146" priority="373" stopIfTrue="1" operator="equal">
      <formula>"þ"</formula>
    </cfRule>
  </conditionalFormatting>
  <conditionalFormatting sqref="E16">
    <cfRule type="cellIs" dxfId="145" priority="370" stopIfTrue="1" operator="equal">
      <formula>"þ"</formula>
    </cfRule>
  </conditionalFormatting>
  <conditionalFormatting sqref="E16">
    <cfRule type="cellIs" dxfId="144" priority="369" stopIfTrue="1" operator="equal">
      <formula>"þ"</formula>
    </cfRule>
  </conditionalFormatting>
  <conditionalFormatting sqref="F16">
    <cfRule type="cellIs" dxfId="143" priority="368" stopIfTrue="1" operator="equal">
      <formula>"þ"</formula>
    </cfRule>
  </conditionalFormatting>
  <conditionalFormatting sqref="F16">
    <cfRule type="cellIs" dxfId="142" priority="367" stopIfTrue="1" operator="equal">
      <formula>"þ"</formula>
    </cfRule>
  </conditionalFormatting>
  <conditionalFormatting sqref="F16">
    <cfRule type="cellIs" dxfId="141" priority="366" stopIfTrue="1" operator="equal">
      <formula>"þ"</formula>
    </cfRule>
  </conditionalFormatting>
  <conditionalFormatting sqref="F16">
    <cfRule type="cellIs" dxfId="140" priority="365" stopIfTrue="1" operator="equal">
      <formula>"þ"</formula>
    </cfRule>
  </conditionalFormatting>
  <conditionalFormatting sqref="F16">
    <cfRule type="cellIs" dxfId="139" priority="364" stopIfTrue="1" operator="equal">
      <formula>"þ"</formula>
    </cfRule>
  </conditionalFormatting>
  <conditionalFormatting sqref="F16">
    <cfRule type="cellIs" dxfId="138" priority="363" stopIfTrue="1" operator="equal">
      <formula>"þ"</formula>
    </cfRule>
  </conditionalFormatting>
  <conditionalFormatting sqref="L16">
    <cfRule type="cellIs" dxfId="137" priority="362" stopIfTrue="1" operator="equal">
      <formula>"þ"</formula>
    </cfRule>
  </conditionalFormatting>
  <conditionalFormatting sqref="F16">
    <cfRule type="cellIs" dxfId="136" priority="361" stopIfTrue="1" operator="equal">
      <formula>"þ"</formula>
    </cfRule>
  </conditionalFormatting>
  <conditionalFormatting sqref="F16">
    <cfRule type="cellIs" dxfId="135" priority="360" stopIfTrue="1" operator="equal">
      <formula>"þ"</formula>
    </cfRule>
  </conditionalFormatting>
  <conditionalFormatting sqref="E16">
    <cfRule type="cellIs" dxfId="134" priority="359" stopIfTrue="1" operator="equal">
      <formula>"þ"</formula>
    </cfRule>
  </conditionalFormatting>
  <conditionalFormatting sqref="E16">
    <cfRule type="cellIs" dxfId="133" priority="358" stopIfTrue="1" operator="equal">
      <formula>"þ"</formula>
    </cfRule>
  </conditionalFormatting>
  <conditionalFormatting sqref="E16">
    <cfRule type="cellIs" dxfId="132" priority="357" stopIfTrue="1" operator="equal">
      <formula>"þ"</formula>
    </cfRule>
  </conditionalFormatting>
  <conditionalFormatting sqref="E16">
    <cfRule type="cellIs" dxfId="131" priority="356" stopIfTrue="1" operator="equal">
      <formula>"þ"</formula>
    </cfRule>
  </conditionalFormatting>
  <conditionalFormatting sqref="E16">
    <cfRule type="cellIs" dxfId="130" priority="355" stopIfTrue="1" operator="equal">
      <formula>"þ"</formula>
    </cfRule>
  </conditionalFormatting>
  <conditionalFormatting sqref="E16">
    <cfRule type="cellIs" dxfId="129" priority="354" stopIfTrue="1" operator="equal">
      <formula>"þ"</formula>
    </cfRule>
  </conditionalFormatting>
  <conditionalFormatting sqref="E10">
    <cfRule type="cellIs" dxfId="128" priority="269" stopIfTrue="1" operator="equal">
      <formula>"þ"</formula>
    </cfRule>
  </conditionalFormatting>
  <conditionalFormatting sqref="E10">
    <cfRule type="cellIs" dxfId="127" priority="268" stopIfTrue="1" operator="equal">
      <formula>"þ"</formula>
    </cfRule>
  </conditionalFormatting>
  <conditionalFormatting sqref="L13">
    <cfRule type="cellIs" dxfId="126" priority="267" stopIfTrue="1" operator="equal">
      <formula>"þ"</formula>
    </cfRule>
  </conditionalFormatting>
  <conditionalFormatting sqref="M10:M17">
    <cfRule type="cellIs" dxfId="125" priority="229" stopIfTrue="1" operator="equal">
      <formula>"þ"</formula>
    </cfRule>
  </conditionalFormatting>
  <conditionalFormatting sqref="M10:M17">
    <cfRule type="cellIs" dxfId="124" priority="228" stopIfTrue="1" operator="equal">
      <formula>"þ"</formula>
    </cfRule>
  </conditionalFormatting>
  <conditionalFormatting sqref="F12">
    <cfRule type="cellIs" dxfId="123" priority="219" stopIfTrue="1" operator="equal">
      <formula>"þ"</formula>
    </cfRule>
  </conditionalFormatting>
  <conditionalFormatting sqref="F12">
    <cfRule type="cellIs" dxfId="122" priority="218" stopIfTrue="1" operator="equal">
      <formula>"þ"</formula>
    </cfRule>
  </conditionalFormatting>
  <conditionalFormatting sqref="E11">
    <cfRule type="cellIs" dxfId="121" priority="215" stopIfTrue="1" operator="equal">
      <formula>"þ"</formula>
    </cfRule>
  </conditionalFormatting>
  <conditionalFormatting sqref="E11">
    <cfRule type="cellIs" dxfId="120" priority="214" stopIfTrue="1" operator="equal">
      <formula>"þ"</formula>
    </cfRule>
  </conditionalFormatting>
  <conditionalFormatting sqref="G16">
    <cfRule type="cellIs" dxfId="119" priority="213" stopIfTrue="1" operator="equal">
      <formula>"þ"</formula>
    </cfRule>
  </conditionalFormatting>
  <conditionalFormatting sqref="G16">
    <cfRule type="cellIs" dxfId="118" priority="212" stopIfTrue="1" operator="equal">
      <formula>"þ"</formula>
    </cfRule>
  </conditionalFormatting>
  <conditionalFormatting sqref="G14">
    <cfRule type="cellIs" dxfId="117" priority="211" stopIfTrue="1" operator="equal">
      <formula>"þ"</formula>
    </cfRule>
  </conditionalFormatting>
  <conditionalFormatting sqref="G14">
    <cfRule type="cellIs" dxfId="116" priority="210" stopIfTrue="1" operator="equal">
      <formula>"þ"</formula>
    </cfRule>
  </conditionalFormatting>
  <conditionalFormatting sqref="H14">
    <cfRule type="cellIs" dxfId="115" priority="208" stopIfTrue="1" operator="equal">
      <formula>"þ"</formula>
    </cfRule>
  </conditionalFormatting>
  <conditionalFormatting sqref="K14">
    <cfRule type="cellIs" dxfId="114" priority="209" operator="lessThan">
      <formula>$P$1</formula>
    </cfRule>
  </conditionalFormatting>
  <conditionalFormatting sqref="H14">
    <cfRule type="cellIs" dxfId="113" priority="207" stopIfTrue="1" operator="equal">
      <formula>"þ"</formula>
    </cfRule>
  </conditionalFormatting>
  <conditionalFormatting sqref="G14">
    <cfRule type="cellIs" dxfId="112" priority="206" stopIfTrue="1" operator="equal">
      <formula>"þ"</formula>
    </cfRule>
  </conditionalFormatting>
  <conditionalFormatting sqref="G14">
    <cfRule type="cellIs" dxfId="111" priority="205" stopIfTrue="1" operator="equal">
      <formula>"þ"</formula>
    </cfRule>
  </conditionalFormatting>
  <conditionalFormatting sqref="E14">
    <cfRule type="cellIs" dxfId="110" priority="204" stopIfTrue="1" operator="equal">
      <formula>"þ"</formula>
    </cfRule>
  </conditionalFormatting>
  <conditionalFormatting sqref="E14">
    <cfRule type="cellIs" dxfId="109" priority="203" stopIfTrue="1" operator="equal">
      <formula>"þ"</formula>
    </cfRule>
  </conditionalFormatting>
  <conditionalFormatting sqref="H15">
    <cfRule type="cellIs" dxfId="108" priority="197" stopIfTrue="1" operator="equal">
      <formula>"þ"</formula>
    </cfRule>
  </conditionalFormatting>
  <conditionalFormatting sqref="K15">
    <cfRule type="cellIs" dxfId="107" priority="198" operator="lessThan">
      <formula>$P$1</formula>
    </cfRule>
  </conditionalFormatting>
  <conditionalFormatting sqref="H15">
    <cfRule type="cellIs" dxfId="106" priority="196" stopIfTrue="1" operator="equal">
      <formula>"þ"</formula>
    </cfRule>
  </conditionalFormatting>
  <conditionalFormatting sqref="H16">
    <cfRule type="cellIs" dxfId="105" priority="192" stopIfTrue="1" operator="equal">
      <formula>"þ"</formula>
    </cfRule>
  </conditionalFormatting>
  <conditionalFormatting sqref="K16">
    <cfRule type="cellIs" dxfId="104" priority="193" operator="lessThan">
      <formula>$P$1</formula>
    </cfRule>
  </conditionalFormatting>
  <conditionalFormatting sqref="H16">
    <cfRule type="cellIs" dxfId="103" priority="191" stopIfTrue="1" operator="equal">
      <formula>"þ"</formula>
    </cfRule>
  </conditionalFormatting>
  <conditionalFormatting sqref="G16">
    <cfRule type="cellIs" dxfId="102" priority="190" stopIfTrue="1" operator="equal">
      <formula>"þ"</formula>
    </cfRule>
  </conditionalFormatting>
  <conditionalFormatting sqref="G16">
    <cfRule type="cellIs" dxfId="101" priority="189" stopIfTrue="1" operator="equal">
      <formula>"þ"</formula>
    </cfRule>
  </conditionalFormatting>
  <conditionalFormatting sqref="E16">
    <cfRule type="cellIs" dxfId="100" priority="188" stopIfTrue="1" operator="equal">
      <formula>"þ"</formula>
    </cfRule>
  </conditionalFormatting>
  <conditionalFormatting sqref="E16">
    <cfRule type="cellIs" dxfId="99" priority="187" stopIfTrue="1" operator="equal">
      <formula>"þ"</formula>
    </cfRule>
  </conditionalFormatting>
  <conditionalFormatting sqref="F16">
    <cfRule type="cellIs" dxfId="98" priority="186" stopIfTrue="1" operator="equal">
      <formula>"þ"</formula>
    </cfRule>
  </conditionalFormatting>
  <conditionalFormatting sqref="F16">
    <cfRule type="cellIs" dxfId="97" priority="185" stopIfTrue="1" operator="equal">
      <formula>"þ"</formula>
    </cfRule>
  </conditionalFormatting>
  <conditionalFormatting sqref="F16">
    <cfRule type="cellIs" dxfId="96" priority="184" stopIfTrue="1" operator="equal">
      <formula>"þ"</formula>
    </cfRule>
  </conditionalFormatting>
  <conditionalFormatting sqref="F16">
    <cfRule type="cellIs" dxfId="95" priority="183" stopIfTrue="1" operator="equal">
      <formula>"þ"</formula>
    </cfRule>
  </conditionalFormatting>
  <conditionalFormatting sqref="F16">
    <cfRule type="cellIs" dxfId="94" priority="182" stopIfTrue="1" operator="equal">
      <formula>"þ"</formula>
    </cfRule>
  </conditionalFormatting>
  <conditionalFormatting sqref="F16">
    <cfRule type="cellIs" dxfId="93" priority="181" stopIfTrue="1" operator="equal">
      <formula>"þ"</formula>
    </cfRule>
  </conditionalFormatting>
  <conditionalFormatting sqref="L16">
    <cfRule type="cellIs" dxfId="92" priority="180" stopIfTrue="1" operator="equal">
      <formula>"þ"</formula>
    </cfRule>
  </conditionalFormatting>
  <conditionalFormatting sqref="K17">
    <cfRule type="cellIs" dxfId="91" priority="179" operator="lessThan">
      <formula>$P$1</formula>
    </cfRule>
  </conditionalFormatting>
  <conditionalFormatting sqref="E17">
    <cfRule type="cellIs" dxfId="90" priority="176" stopIfTrue="1" operator="equal">
      <formula>"þ"</formula>
    </cfRule>
  </conditionalFormatting>
  <conditionalFormatting sqref="E17">
    <cfRule type="cellIs" dxfId="89" priority="175" stopIfTrue="1" operator="equal">
      <formula>"þ"</formula>
    </cfRule>
  </conditionalFormatting>
  <conditionalFormatting sqref="F17">
    <cfRule type="cellIs" dxfId="88" priority="174" stopIfTrue="1" operator="equal">
      <formula>"þ"</formula>
    </cfRule>
  </conditionalFormatting>
  <conditionalFormatting sqref="F17">
    <cfRule type="cellIs" dxfId="87" priority="173" stopIfTrue="1" operator="equal">
      <formula>"þ"</formula>
    </cfRule>
  </conditionalFormatting>
  <conditionalFormatting sqref="F17">
    <cfRule type="cellIs" dxfId="86" priority="172" stopIfTrue="1" operator="equal">
      <formula>"þ"</formula>
    </cfRule>
  </conditionalFormatting>
  <conditionalFormatting sqref="F17">
    <cfRule type="cellIs" dxfId="85" priority="171" stopIfTrue="1" operator="equal">
      <formula>"þ"</formula>
    </cfRule>
  </conditionalFormatting>
  <conditionalFormatting sqref="F17">
    <cfRule type="cellIs" dxfId="84" priority="170" stopIfTrue="1" operator="equal">
      <formula>"þ"</formula>
    </cfRule>
  </conditionalFormatting>
  <conditionalFormatting sqref="F17">
    <cfRule type="cellIs" dxfId="83" priority="169" stopIfTrue="1" operator="equal">
      <formula>"þ"</formula>
    </cfRule>
  </conditionalFormatting>
  <conditionalFormatting sqref="L17">
    <cfRule type="cellIs" dxfId="82" priority="168" stopIfTrue="1" operator="equal">
      <formula>"þ"</formula>
    </cfRule>
  </conditionalFormatting>
  <conditionalFormatting sqref="F17">
    <cfRule type="cellIs" dxfId="81" priority="167" stopIfTrue="1" operator="equal">
      <formula>"þ"</formula>
    </cfRule>
  </conditionalFormatting>
  <conditionalFormatting sqref="F17">
    <cfRule type="cellIs" dxfId="80" priority="166" stopIfTrue="1" operator="equal">
      <formula>"þ"</formula>
    </cfRule>
  </conditionalFormatting>
  <conditionalFormatting sqref="E17">
    <cfRule type="cellIs" dxfId="79" priority="165" stopIfTrue="1" operator="equal">
      <formula>"þ"</formula>
    </cfRule>
  </conditionalFormatting>
  <conditionalFormatting sqref="E17">
    <cfRule type="cellIs" dxfId="78" priority="164" stopIfTrue="1" operator="equal">
      <formula>"þ"</formula>
    </cfRule>
  </conditionalFormatting>
  <conditionalFormatting sqref="E17">
    <cfRule type="cellIs" dxfId="77" priority="163" stopIfTrue="1" operator="equal">
      <formula>"þ"</formula>
    </cfRule>
  </conditionalFormatting>
  <conditionalFormatting sqref="E17">
    <cfRule type="cellIs" dxfId="76" priority="162" stopIfTrue="1" operator="equal">
      <formula>"þ"</formula>
    </cfRule>
  </conditionalFormatting>
  <conditionalFormatting sqref="E17">
    <cfRule type="cellIs" dxfId="75" priority="161" stopIfTrue="1" operator="equal">
      <formula>"þ"</formula>
    </cfRule>
  </conditionalFormatting>
  <conditionalFormatting sqref="E17">
    <cfRule type="cellIs" dxfId="74" priority="160" stopIfTrue="1" operator="equal">
      <formula>"þ"</formula>
    </cfRule>
  </conditionalFormatting>
  <conditionalFormatting sqref="F15">
    <cfRule type="cellIs" dxfId="73" priority="158" stopIfTrue="1" operator="equal">
      <formula>"þ"</formula>
    </cfRule>
  </conditionalFormatting>
  <conditionalFormatting sqref="F15">
    <cfRule type="cellIs" dxfId="72" priority="157" stopIfTrue="1" operator="equal">
      <formula>"þ"</formula>
    </cfRule>
  </conditionalFormatting>
  <conditionalFormatting sqref="G17">
    <cfRule type="cellIs" dxfId="71" priority="155" stopIfTrue="1" operator="equal">
      <formula>"þ"</formula>
    </cfRule>
  </conditionalFormatting>
  <conditionalFormatting sqref="G17">
    <cfRule type="cellIs" dxfId="70" priority="154" stopIfTrue="1" operator="equal">
      <formula>"þ"</formula>
    </cfRule>
  </conditionalFormatting>
  <conditionalFormatting sqref="G15">
    <cfRule type="cellIs" dxfId="69" priority="153" stopIfTrue="1" operator="equal">
      <formula>"þ"</formula>
    </cfRule>
  </conditionalFormatting>
  <conditionalFormatting sqref="G15">
    <cfRule type="cellIs" dxfId="68" priority="152" stopIfTrue="1" operator="equal">
      <formula>"þ"</formula>
    </cfRule>
  </conditionalFormatting>
  <conditionalFormatting sqref="F13">
    <cfRule type="cellIs" dxfId="67" priority="151" stopIfTrue="1" operator="equal">
      <formula>"þ"</formula>
    </cfRule>
  </conditionalFormatting>
  <conditionalFormatting sqref="F13">
    <cfRule type="cellIs" dxfId="66" priority="150" stopIfTrue="1" operator="equal">
      <formula>"þ"</formula>
    </cfRule>
  </conditionalFormatting>
  <conditionalFormatting sqref="M18">
    <cfRule type="cellIs" dxfId="65" priority="149" stopIfTrue="1" operator="equal">
      <formula>"þ"</formula>
    </cfRule>
  </conditionalFormatting>
  <conditionalFormatting sqref="M18">
    <cfRule type="cellIs" dxfId="64" priority="148" stopIfTrue="1" operator="equal">
      <formula>"þ"</formula>
    </cfRule>
  </conditionalFormatting>
  <conditionalFormatting sqref="H18">
    <cfRule type="cellIs" dxfId="63" priority="146" stopIfTrue="1" operator="equal">
      <formula>"þ"</formula>
    </cfRule>
  </conditionalFormatting>
  <conditionalFormatting sqref="K18">
    <cfRule type="cellIs" dxfId="62" priority="147" operator="lessThan">
      <formula>$P$1</formula>
    </cfRule>
  </conditionalFormatting>
  <conditionalFormatting sqref="H18">
    <cfRule type="cellIs" dxfId="61" priority="145" stopIfTrue="1" operator="equal">
      <formula>"þ"</formula>
    </cfRule>
  </conditionalFormatting>
  <conditionalFormatting sqref="E18">
    <cfRule type="cellIs" dxfId="60" priority="144" stopIfTrue="1" operator="equal">
      <formula>"þ"</formula>
    </cfRule>
  </conditionalFormatting>
  <conditionalFormatting sqref="E18">
    <cfRule type="cellIs" dxfId="59" priority="143" stopIfTrue="1" operator="equal">
      <formula>"þ"</formula>
    </cfRule>
  </conditionalFormatting>
  <conditionalFormatting sqref="F18">
    <cfRule type="cellIs" dxfId="58" priority="142" stopIfTrue="1" operator="equal">
      <formula>"þ"</formula>
    </cfRule>
  </conditionalFormatting>
  <conditionalFormatting sqref="F18">
    <cfRule type="cellIs" dxfId="57" priority="141" stopIfTrue="1" operator="equal">
      <formula>"þ"</formula>
    </cfRule>
  </conditionalFormatting>
  <conditionalFormatting sqref="F18">
    <cfRule type="cellIs" dxfId="56" priority="140" stopIfTrue="1" operator="equal">
      <formula>"þ"</formula>
    </cfRule>
  </conditionalFormatting>
  <conditionalFormatting sqref="F18">
    <cfRule type="cellIs" dxfId="55" priority="139" stopIfTrue="1" operator="equal">
      <formula>"þ"</formula>
    </cfRule>
  </conditionalFormatting>
  <conditionalFormatting sqref="F18">
    <cfRule type="cellIs" dxfId="54" priority="138" stopIfTrue="1" operator="equal">
      <formula>"þ"</formula>
    </cfRule>
  </conditionalFormatting>
  <conditionalFormatting sqref="F18">
    <cfRule type="cellIs" dxfId="53" priority="137" stopIfTrue="1" operator="equal">
      <formula>"þ"</formula>
    </cfRule>
  </conditionalFormatting>
  <conditionalFormatting sqref="L18">
    <cfRule type="cellIs" dxfId="52" priority="136" stopIfTrue="1" operator="equal">
      <formula>"þ"</formula>
    </cfRule>
  </conditionalFormatting>
  <conditionalFormatting sqref="F18">
    <cfRule type="cellIs" dxfId="51" priority="135" stopIfTrue="1" operator="equal">
      <formula>"þ"</formula>
    </cfRule>
  </conditionalFormatting>
  <conditionalFormatting sqref="F18">
    <cfRule type="cellIs" dxfId="50" priority="134" stopIfTrue="1" operator="equal">
      <formula>"þ"</formula>
    </cfRule>
  </conditionalFormatting>
  <conditionalFormatting sqref="E18">
    <cfRule type="cellIs" dxfId="49" priority="133" stopIfTrue="1" operator="equal">
      <formula>"þ"</formula>
    </cfRule>
  </conditionalFormatting>
  <conditionalFormatting sqref="E18">
    <cfRule type="cellIs" dxfId="48" priority="132" stopIfTrue="1" operator="equal">
      <formula>"þ"</formula>
    </cfRule>
  </conditionalFormatting>
  <conditionalFormatting sqref="E18">
    <cfRule type="cellIs" dxfId="47" priority="131" stopIfTrue="1" operator="equal">
      <formula>"þ"</formula>
    </cfRule>
  </conditionalFormatting>
  <conditionalFormatting sqref="E18">
    <cfRule type="cellIs" dxfId="46" priority="130" stopIfTrue="1" operator="equal">
      <formula>"þ"</formula>
    </cfRule>
  </conditionalFormatting>
  <conditionalFormatting sqref="E18">
    <cfRule type="cellIs" dxfId="45" priority="129" stopIfTrue="1" operator="equal">
      <formula>"þ"</formula>
    </cfRule>
  </conditionalFormatting>
  <conditionalFormatting sqref="E18">
    <cfRule type="cellIs" dxfId="44" priority="128" stopIfTrue="1" operator="equal">
      <formula>"þ"</formula>
    </cfRule>
  </conditionalFormatting>
  <conditionalFormatting sqref="G18">
    <cfRule type="cellIs" dxfId="43" priority="127" stopIfTrue="1" operator="equal">
      <formula>"þ"</formula>
    </cfRule>
  </conditionalFormatting>
  <conditionalFormatting sqref="G18">
    <cfRule type="cellIs" dxfId="42" priority="126" stopIfTrue="1" operator="equal">
      <formula>"þ"</formula>
    </cfRule>
  </conditionalFormatting>
  <conditionalFormatting sqref="H17">
    <cfRule type="cellIs" dxfId="41" priority="125" stopIfTrue="1" operator="equal">
      <formula>"þ"</formula>
    </cfRule>
  </conditionalFormatting>
  <conditionalFormatting sqref="H17">
    <cfRule type="cellIs" dxfId="40" priority="124" stopIfTrue="1" operator="equal">
      <formula>"þ"</formula>
    </cfRule>
  </conditionalFormatting>
  <conditionalFormatting sqref="G15">
    <cfRule type="cellIs" dxfId="39" priority="121" stopIfTrue="1" operator="equal">
      <formula>"þ"</formula>
    </cfRule>
  </conditionalFormatting>
  <conditionalFormatting sqref="G15">
    <cfRule type="cellIs" dxfId="38" priority="120" stopIfTrue="1" operator="equal">
      <formula>"þ"</formula>
    </cfRule>
  </conditionalFormatting>
  <conditionalFormatting sqref="F15">
    <cfRule type="cellIs" dxfId="37" priority="119" stopIfTrue="1" operator="equal">
      <formula>"þ"</formula>
    </cfRule>
  </conditionalFormatting>
  <conditionalFormatting sqref="F15">
    <cfRule type="cellIs" dxfId="36" priority="118" stopIfTrue="1" operator="equal">
      <formula>"þ"</formula>
    </cfRule>
  </conditionalFormatting>
  <conditionalFormatting sqref="G15">
    <cfRule type="cellIs" dxfId="35" priority="117" stopIfTrue="1" operator="equal">
      <formula>"þ"</formula>
    </cfRule>
  </conditionalFormatting>
  <conditionalFormatting sqref="G15">
    <cfRule type="cellIs" dxfId="34" priority="116" stopIfTrue="1" operator="equal">
      <formula>"þ"</formula>
    </cfRule>
  </conditionalFormatting>
  <conditionalFormatting sqref="F15">
    <cfRule type="cellIs" dxfId="33" priority="115" stopIfTrue="1" operator="equal">
      <formula>"þ"</formula>
    </cfRule>
  </conditionalFormatting>
  <conditionalFormatting sqref="F15">
    <cfRule type="cellIs" dxfId="32" priority="114" stopIfTrue="1" operator="equal">
      <formula>"þ"</formula>
    </cfRule>
  </conditionalFormatting>
  <conditionalFormatting sqref="E3">
    <cfRule type="cellIs" dxfId="31" priority="107" stopIfTrue="1" operator="equal">
      <formula>"þ"</formula>
    </cfRule>
  </conditionalFormatting>
  <conditionalFormatting sqref="F3">
    <cfRule type="cellIs" dxfId="30" priority="106" stopIfTrue="1" operator="equal">
      <formula>"þ"</formula>
    </cfRule>
  </conditionalFormatting>
  <conditionalFormatting sqref="F3">
    <cfRule type="cellIs" dxfId="29" priority="105" stopIfTrue="1" operator="equal">
      <formula>"þ"</formula>
    </cfRule>
  </conditionalFormatting>
  <conditionalFormatting sqref="E15">
    <cfRule type="cellIs" dxfId="28" priority="37" stopIfTrue="1" operator="equal">
      <formula>"þ"</formula>
    </cfRule>
  </conditionalFormatting>
  <conditionalFormatting sqref="E15">
    <cfRule type="cellIs" dxfId="27" priority="36" stopIfTrue="1" operator="equal">
      <formula>"þ"</formula>
    </cfRule>
  </conditionalFormatting>
  <conditionalFormatting sqref="F11">
    <cfRule type="cellIs" dxfId="26" priority="35" stopIfTrue="1" operator="equal">
      <formula>"þ"</formula>
    </cfRule>
  </conditionalFormatting>
  <conditionalFormatting sqref="F11">
    <cfRule type="cellIs" dxfId="25" priority="34" stopIfTrue="1" operator="equal">
      <formula>"þ"</formula>
    </cfRule>
  </conditionalFormatting>
  <conditionalFormatting sqref="F14">
    <cfRule type="cellIs" dxfId="24" priority="21" stopIfTrue="1" operator="equal">
      <formula>"þ"</formula>
    </cfRule>
  </conditionalFormatting>
  <conditionalFormatting sqref="F14">
    <cfRule type="cellIs" dxfId="23" priority="20" stopIfTrue="1" operator="equal">
      <formula>"þ"</formula>
    </cfRule>
  </conditionalFormatting>
  <conditionalFormatting sqref="L14:L15">
    <cfRule type="cellIs" dxfId="22" priority="18" stopIfTrue="1" operator="equal">
      <formula>"þ"</formula>
    </cfRule>
  </conditionalFormatting>
  <conditionalFormatting sqref="L14:L15">
    <cfRule type="cellIs" dxfId="21" priority="17" stopIfTrue="1" operator="equal">
      <formula>"þ"</formula>
    </cfRule>
  </conditionalFormatting>
  <conditionalFormatting sqref="F4">
    <cfRule type="cellIs" dxfId="20" priority="4" stopIfTrue="1" operator="equal">
      <formula>"þ"</formula>
    </cfRule>
  </conditionalFormatting>
  <conditionalFormatting sqref="F4">
    <cfRule type="cellIs" dxfId="19" priority="3" stopIfTrue="1" operator="equal">
      <formula>"þ"</formula>
    </cfRule>
  </conditionalFormatting>
  <conditionalFormatting sqref="E4">
    <cfRule type="cellIs" dxfId="18" priority="2" stopIfTrue="1" operator="equal">
      <formula>"þ"</formula>
    </cfRule>
  </conditionalFormatting>
  <conditionalFormatting sqref="E4">
    <cfRule type="cellIs" dxfId="17" priority="1" stopIfTrue="1" operator="equal">
      <formula>"þ"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13" style="48" bestFit="1" customWidth="1"/>
    <col min="3" max="3" width="9.199218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10.19921875" style="43" bestFit="1" customWidth="1"/>
    <col min="16" max="16" width="37.59765625" style="43" bestFit="1" customWidth="1"/>
    <col min="17" max="16384" width="8.796875" style="43"/>
  </cols>
  <sheetData>
    <row r="1" spans="1:16" ht="31.8" thickBot="1" x14ac:dyDescent="0.35">
      <c r="A1" s="130" t="s">
        <v>0</v>
      </c>
      <c r="B1" s="126" t="s">
        <v>34</v>
      </c>
      <c r="C1" s="126" t="s">
        <v>35</v>
      </c>
      <c r="D1" s="127" t="s">
        <v>91</v>
      </c>
      <c r="E1" s="129" t="s">
        <v>36</v>
      </c>
      <c r="F1" s="128" t="s">
        <v>90</v>
      </c>
      <c r="G1" s="127" t="s">
        <v>89</v>
      </c>
      <c r="H1" s="126" t="s">
        <v>37</v>
      </c>
      <c r="I1" s="126" t="s">
        <v>38</v>
      </c>
      <c r="J1" s="123" t="s">
        <v>88</v>
      </c>
      <c r="K1" s="125" t="s">
        <v>3</v>
      </c>
      <c r="L1" s="123" t="s">
        <v>25</v>
      </c>
      <c r="M1" s="124" t="s">
        <v>85</v>
      </c>
      <c r="N1" s="123" t="s">
        <v>84</v>
      </c>
      <c r="O1" s="176" t="s">
        <v>87</v>
      </c>
    </row>
    <row r="2" spans="1:16" x14ac:dyDescent="0.3">
      <c r="A2" s="121" t="s">
        <v>110</v>
      </c>
      <c r="B2" s="68" t="s">
        <v>119</v>
      </c>
      <c r="C2" s="44" t="s">
        <v>120</v>
      </c>
      <c r="D2" s="122" t="s">
        <v>86</v>
      </c>
      <c r="E2" s="121">
        <v>2</v>
      </c>
      <c r="F2" s="120">
        <v>0</v>
      </c>
      <c r="G2" s="119">
        <v>3</v>
      </c>
      <c r="H2" s="44">
        <v>1</v>
      </c>
      <c r="I2" s="44">
        <v>0</v>
      </c>
      <c r="J2" s="44">
        <f t="shared" ref="J2" si="0">IF(D2="þ",SUM(E2,G2:I2),SUM(E2,F2,H2,I2))</f>
        <v>6</v>
      </c>
      <c r="K2" s="45">
        <f ca="1">RANDBETWEEN(1,20)</f>
        <v>3</v>
      </c>
      <c r="L2" s="44">
        <f ca="1">SUM(J2:K2)</f>
        <v>9</v>
      </c>
      <c r="M2" s="63">
        <v>20</v>
      </c>
      <c r="N2" s="66" t="str">
        <f ca="1">IF(K2&gt;(M2-1),"þ","ý")</f>
        <v>ý</v>
      </c>
      <c r="O2" s="68" t="s">
        <v>121</v>
      </c>
      <c r="P2" s="43" t="s">
        <v>122</v>
      </c>
    </row>
    <row r="3" spans="1:16" x14ac:dyDescent="0.3">
      <c r="A3" s="121" t="s">
        <v>110</v>
      </c>
      <c r="B3" s="68" t="s">
        <v>140</v>
      </c>
      <c r="C3" s="44" t="s">
        <v>139</v>
      </c>
      <c r="D3" s="122" t="s">
        <v>86</v>
      </c>
      <c r="E3" s="121">
        <v>2</v>
      </c>
      <c r="F3" s="120">
        <v>0</v>
      </c>
      <c r="G3" s="119">
        <v>3</v>
      </c>
      <c r="H3" s="44">
        <v>1</v>
      </c>
      <c r="I3" s="44">
        <v>0</v>
      </c>
      <c r="J3" s="44">
        <v>2</v>
      </c>
      <c r="K3" s="45">
        <v>19</v>
      </c>
      <c r="L3" s="44">
        <v>21</v>
      </c>
      <c r="M3" s="63">
        <v>20</v>
      </c>
      <c r="N3" s="66" t="s">
        <v>138</v>
      </c>
      <c r="O3" s="68" t="s">
        <v>121</v>
      </c>
    </row>
    <row r="4" spans="1:16" x14ac:dyDescent="0.3">
      <c r="A4" s="117" t="s">
        <v>110</v>
      </c>
      <c r="B4" s="46" t="s">
        <v>114</v>
      </c>
      <c r="C4" s="46" t="s">
        <v>114</v>
      </c>
      <c r="D4" s="118" t="s">
        <v>81</v>
      </c>
      <c r="E4" s="117">
        <v>2</v>
      </c>
      <c r="F4" s="116">
        <v>0</v>
      </c>
      <c r="G4" s="115">
        <v>3</v>
      </c>
      <c r="H4" s="46">
        <v>0</v>
      </c>
      <c r="I4" s="46">
        <v>0</v>
      </c>
      <c r="J4" s="46">
        <f t="shared" ref="J4:J5" si="1">IF(D4="þ",SUM(E4,G4:I4),SUM(E4,F4,H4,I4))</f>
        <v>2</v>
      </c>
      <c r="K4" s="47">
        <f ca="1">RANDBETWEEN(1,20)</f>
        <v>17</v>
      </c>
      <c r="L4" s="46">
        <f ca="1">SUM(J4:K4)</f>
        <v>19</v>
      </c>
      <c r="M4" s="64">
        <v>20</v>
      </c>
      <c r="N4" s="65" t="str">
        <f ca="1">IF(K4&gt;(M4-1),"þ","ý")</f>
        <v>ý</v>
      </c>
      <c r="O4" s="114"/>
    </row>
    <row r="5" spans="1:16" x14ac:dyDescent="0.3">
      <c r="A5" s="121" t="s">
        <v>112</v>
      </c>
      <c r="B5" s="68" t="s">
        <v>115</v>
      </c>
      <c r="C5" s="44" t="s">
        <v>116</v>
      </c>
      <c r="D5" s="122" t="s">
        <v>81</v>
      </c>
      <c r="E5" s="121">
        <v>3</v>
      </c>
      <c r="F5" s="120">
        <v>2</v>
      </c>
      <c r="G5" s="119">
        <v>1</v>
      </c>
      <c r="H5" s="44">
        <v>1</v>
      </c>
      <c r="I5" s="44">
        <v>0</v>
      </c>
      <c r="J5" s="44">
        <f t="shared" si="1"/>
        <v>6</v>
      </c>
      <c r="K5" s="45">
        <f ca="1">RANDBETWEEN(1,20)</f>
        <v>6</v>
      </c>
      <c r="L5" s="44">
        <f ca="1">SUM(J5:K5)</f>
        <v>12</v>
      </c>
      <c r="M5" s="63">
        <v>20</v>
      </c>
      <c r="N5" s="66" t="str">
        <f ca="1">IF(K5&gt;(M5-1),"þ","ý")</f>
        <v>ý</v>
      </c>
      <c r="O5" s="175"/>
      <c r="P5" s="43" t="s">
        <v>117</v>
      </c>
    </row>
    <row r="6" spans="1:16" x14ac:dyDescent="0.3">
      <c r="A6" s="121" t="s">
        <v>112</v>
      </c>
      <c r="B6" s="200" t="s">
        <v>141</v>
      </c>
      <c r="C6" s="201" t="s">
        <v>142</v>
      </c>
      <c r="D6" s="122" t="s">
        <v>81</v>
      </c>
      <c r="E6" s="121">
        <v>3</v>
      </c>
      <c r="F6" s="120">
        <v>2</v>
      </c>
      <c r="G6" s="119">
        <v>1</v>
      </c>
      <c r="H6" s="44">
        <v>1</v>
      </c>
      <c r="I6" s="44">
        <v>0</v>
      </c>
      <c r="J6" s="44">
        <f t="shared" ref="J6" si="2">IF(D6="þ",SUM(E6,G6:I6),SUM(E6,F6,H6,I6))</f>
        <v>6</v>
      </c>
      <c r="K6" s="45">
        <f ca="1">RANDBETWEEN(1,20)</f>
        <v>15</v>
      </c>
      <c r="L6" s="44">
        <f ca="1">SUM(J6:K6)</f>
        <v>21</v>
      </c>
      <c r="M6" s="63">
        <v>20</v>
      </c>
      <c r="N6" s="66" t="str">
        <f ca="1">IF(K6&gt;(M6-1),"þ","ý")</f>
        <v>ý</v>
      </c>
      <c r="O6" s="175"/>
    </row>
    <row r="7" spans="1:16" x14ac:dyDescent="0.3">
      <c r="A7" s="117" t="s">
        <v>112</v>
      </c>
      <c r="B7" s="46" t="s">
        <v>114</v>
      </c>
      <c r="C7" s="46" t="s">
        <v>114</v>
      </c>
      <c r="D7" s="118" t="s">
        <v>81</v>
      </c>
      <c r="E7" s="117">
        <v>3</v>
      </c>
      <c r="F7" s="116">
        <v>2</v>
      </c>
      <c r="G7" s="115">
        <v>1</v>
      </c>
      <c r="H7" s="46">
        <v>0</v>
      </c>
      <c r="I7" s="46">
        <v>0</v>
      </c>
      <c r="J7" s="46">
        <f t="shared" ref="J7" si="3">IF(D7="þ",SUM(E7,G7:I7),SUM(E7,F7,H7,I7))</f>
        <v>5</v>
      </c>
      <c r="K7" s="47">
        <f ca="1">RANDBETWEEN(1,20)</f>
        <v>8</v>
      </c>
      <c r="L7" s="46">
        <f ca="1">SUM(J7:K7)</f>
        <v>13</v>
      </c>
      <c r="M7" s="64">
        <v>20</v>
      </c>
      <c r="N7" s="65" t="str">
        <f ca="1">IF(K7&gt;(M7-1),"þ","ý")</f>
        <v>ý</v>
      </c>
      <c r="O7" s="114"/>
    </row>
    <row r="9" spans="1:16" x14ac:dyDescent="0.3">
      <c r="A9" s="43"/>
      <c r="B9" s="43"/>
      <c r="C9" s="43"/>
    </row>
    <row r="10" spans="1:16" x14ac:dyDescent="0.3">
      <c r="A10" s="43"/>
      <c r="B10" s="43"/>
      <c r="C10" s="43"/>
    </row>
    <row r="11" spans="1:16" x14ac:dyDescent="0.3">
      <c r="A11" s="43"/>
      <c r="B11" s="43"/>
      <c r="C11" s="43"/>
    </row>
  </sheetData>
  <conditionalFormatting sqref="K4:K7">
    <cfRule type="cellIs" dxfId="16" priority="142" operator="greaterThanOrEqual">
      <formula>$M4</formula>
    </cfRule>
  </conditionalFormatting>
  <conditionalFormatting sqref="D7">
    <cfRule type="cellIs" dxfId="15" priority="88" operator="equal">
      <formula>"þ"</formula>
    </cfRule>
  </conditionalFormatting>
  <conditionalFormatting sqref="N7">
    <cfRule type="cellIs" dxfId="14" priority="89" operator="equal">
      <formula>"þ"</formula>
    </cfRule>
  </conditionalFormatting>
  <conditionalFormatting sqref="N7">
    <cfRule type="cellIs" dxfId="13" priority="80" operator="equal">
      <formula>"þ"</formula>
    </cfRule>
  </conditionalFormatting>
  <conditionalFormatting sqref="D7">
    <cfRule type="cellIs" dxfId="12" priority="79" operator="equal">
      <formula>"þ"</formula>
    </cfRule>
  </conditionalFormatting>
  <conditionalFormatting sqref="D5:D6">
    <cfRule type="cellIs" dxfId="11" priority="59" operator="equal">
      <formula>"þ"</formula>
    </cfRule>
  </conditionalFormatting>
  <conditionalFormatting sqref="N5:N6">
    <cfRule type="cellIs" dxfId="10" priority="60" operator="equal">
      <formula>"þ"</formula>
    </cfRule>
  </conditionalFormatting>
  <conditionalFormatting sqref="N4">
    <cfRule type="cellIs" dxfId="9" priority="64" operator="equal">
      <formula>"þ"</formula>
    </cfRule>
  </conditionalFormatting>
  <conditionalFormatting sqref="D4">
    <cfRule type="cellIs" dxfId="8" priority="63" operator="equal">
      <formula>"þ"</formula>
    </cfRule>
  </conditionalFormatting>
  <conditionalFormatting sqref="N2:N3">
    <cfRule type="cellIs" dxfId="7" priority="40" operator="equal">
      <formula>"þ"</formula>
    </cfRule>
  </conditionalFormatting>
  <conditionalFormatting sqref="D2:D3">
    <cfRule type="cellIs" dxfId="6" priority="39" operator="equal">
      <formula>"þ"</formula>
    </cfRule>
  </conditionalFormatting>
  <conditionalFormatting sqref="N5:N6">
    <cfRule type="cellIs" dxfId="5" priority="6" operator="equal">
      <formula>"þ"</formula>
    </cfRule>
  </conditionalFormatting>
  <conditionalFormatting sqref="D5:D6">
    <cfRule type="cellIs" dxfId="4" priority="5" operator="equal">
      <formula>"þ"</formula>
    </cfRule>
  </conditionalFormatting>
  <conditionalFormatting sqref="N4">
    <cfRule type="cellIs" dxfId="3" priority="4" operator="equal">
      <formula>"þ"</formula>
    </cfRule>
  </conditionalFormatting>
  <conditionalFormatting sqref="D4">
    <cfRule type="cellIs" dxfId="2" priority="3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5.89843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9.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6" t="s">
        <v>0</v>
      </c>
      <c r="B1" s="86" t="s">
        <v>64</v>
      </c>
      <c r="C1" s="86" t="s">
        <v>39</v>
      </c>
      <c r="D1" s="87" t="s">
        <v>3</v>
      </c>
      <c r="E1" s="86" t="s">
        <v>106</v>
      </c>
      <c r="F1" s="18"/>
      <c r="G1" s="86" t="s">
        <v>0</v>
      </c>
      <c r="H1" s="86" t="s">
        <v>101</v>
      </c>
      <c r="I1" s="86" t="s">
        <v>39</v>
      </c>
      <c r="J1" s="87" t="s">
        <v>3</v>
      </c>
      <c r="K1" s="86" t="s">
        <v>106</v>
      </c>
    </row>
    <row r="2" spans="1:11" x14ac:dyDescent="0.3">
      <c r="A2" s="117" t="s">
        <v>110</v>
      </c>
      <c r="B2" s="5" t="s">
        <v>40</v>
      </c>
      <c r="C2" s="161">
        <v>2</v>
      </c>
      <c r="D2" s="89">
        <f t="shared" ref="D2:D7" ca="1" si="0">RANDBETWEEN(1,20)</f>
        <v>18</v>
      </c>
      <c r="E2" s="88">
        <f t="shared" ref="E2:E4" ca="1" si="1">D2+C2</f>
        <v>20</v>
      </c>
      <c r="G2" s="153"/>
      <c r="H2" s="5" t="s">
        <v>40</v>
      </c>
      <c r="I2" s="161"/>
      <c r="J2" s="45">
        <f t="shared" ref="J2:J4" ca="1" si="2">RANDBETWEEN(1,20)</f>
        <v>4</v>
      </c>
      <c r="K2" s="44">
        <f t="shared" ref="K2:K4" ca="1" si="3">J2+I2</f>
        <v>4</v>
      </c>
    </row>
    <row r="3" spans="1:11" x14ac:dyDescent="0.3">
      <c r="A3" s="121" t="s">
        <v>110</v>
      </c>
      <c r="B3" s="5" t="s">
        <v>41</v>
      </c>
      <c r="C3" s="161">
        <v>5</v>
      </c>
      <c r="D3" s="45">
        <f t="shared" ca="1" si="0"/>
        <v>7</v>
      </c>
      <c r="E3" s="44">
        <f t="shared" ca="1" si="1"/>
        <v>12</v>
      </c>
      <c r="G3" s="153"/>
      <c r="H3" s="5" t="s">
        <v>41</v>
      </c>
      <c r="I3" s="161"/>
      <c r="J3" s="45">
        <f t="shared" ca="1" si="2"/>
        <v>12</v>
      </c>
      <c r="K3" s="44">
        <f t="shared" ca="1" si="3"/>
        <v>12</v>
      </c>
    </row>
    <row r="4" spans="1:11" x14ac:dyDescent="0.3">
      <c r="A4" s="152" t="s">
        <v>110</v>
      </c>
      <c r="B4" s="90" t="s">
        <v>42</v>
      </c>
      <c r="C4" s="162">
        <v>1</v>
      </c>
      <c r="D4" s="47">
        <f t="shared" ca="1" si="0"/>
        <v>18</v>
      </c>
      <c r="E4" s="46">
        <f t="shared" ca="1" si="1"/>
        <v>19</v>
      </c>
      <c r="G4" s="154"/>
      <c r="H4" s="90" t="s">
        <v>42</v>
      </c>
      <c r="I4" s="162"/>
      <c r="J4" s="47">
        <f t="shared" ca="1" si="2"/>
        <v>18</v>
      </c>
      <c r="K4" s="46">
        <f t="shared" ca="1" si="3"/>
        <v>18</v>
      </c>
    </row>
    <row r="5" spans="1:11" x14ac:dyDescent="0.3">
      <c r="A5" s="151" t="s">
        <v>112</v>
      </c>
      <c r="B5" s="5" t="s">
        <v>40</v>
      </c>
      <c r="C5" s="161">
        <v>7</v>
      </c>
      <c r="D5" s="89">
        <f t="shared" ca="1" si="0"/>
        <v>8</v>
      </c>
      <c r="E5" s="88">
        <f t="shared" ref="E5:E7" ca="1" si="4">D5+C5</f>
        <v>15</v>
      </c>
    </row>
    <row r="6" spans="1:11" x14ac:dyDescent="0.3">
      <c r="A6" s="150" t="s">
        <v>112</v>
      </c>
      <c r="B6" s="5" t="s">
        <v>41</v>
      </c>
      <c r="C6" s="161">
        <v>1</v>
      </c>
      <c r="D6" s="45">
        <f t="shared" ca="1" si="0"/>
        <v>19</v>
      </c>
      <c r="E6" s="44">
        <f t="shared" ca="1" si="4"/>
        <v>20</v>
      </c>
    </row>
    <row r="7" spans="1:11" x14ac:dyDescent="0.3">
      <c r="A7" s="152" t="s">
        <v>112</v>
      </c>
      <c r="B7" s="90" t="s">
        <v>42</v>
      </c>
      <c r="C7" s="162">
        <v>6</v>
      </c>
      <c r="D7" s="47">
        <f t="shared" ca="1" si="0"/>
        <v>2</v>
      </c>
      <c r="E7" s="46">
        <f t="shared" ca="1" si="4"/>
        <v>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4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7.0976562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10.5" style="48" bestFit="1" customWidth="1"/>
    <col min="8" max="8" width="2.8984375" style="48" bestFit="1" customWidth="1"/>
    <col min="9" max="9" width="8.39843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7.5" style="48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4.5976562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30" width="2.296875" style="48" customWidth="1"/>
    <col min="31" max="31" width="7.796875" style="48" bestFit="1" customWidth="1"/>
    <col min="32" max="16384" width="9.69921875" style="48"/>
  </cols>
  <sheetData>
    <row r="1" spans="1:31" s="16" customFormat="1" ht="32.4" thickTop="1" thickBot="1" x14ac:dyDescent="0.35">
      <c r="A1" s="30" t="s">
        <v>0</v>
      </c>
      <c r="B1" s="148" t="s">
        <v>102</v>
      </c>
      <c r="C1" s="49" t="s">
        <v>44</v>
      </c>
      <c r="D1" s="50" t="s">
        <v>43</v>
      </c>
      <c r="E1" s="51" t="s">
        <v>45</v>
      </c>
      <c r="F1" s="42" t="s">
        <v>66</v>
      </c>
      <c r="G1" s="40" t="s">
        <v>46</v>
      </c>
      <c r="H1" s="41"/>
      <c r="I1" s="29" t="s">
        <v>47</v>
      </c>
      <c r="J1" s="15" t="s">
        <v>48</v>
      </c>
      <c r="K1" s="17" t="s">
        <v>49</v>
      </c>
      <c r="L1" s="20" t="s">
        <v>50</v>
      </c>
      <c r="M1" s="21" t="s">
        <v>51</v>
      </c>
      <c r="N1" s="22" t="s">
        <v>52</v>
      </c>
      <c r="O1" s="24" t="s">
        <v>53</v>
      </c>
      <c r="P1" s="25" t="s">
        <v>70</v>
      </c>
      <c r="Q1" s="52" t="s">
        <v>67</v>
      </c>
      <c r="R1" s="26" t="s">
        <v>54</v>
      </c>
      <c r="S1" s="27" t="s">
        <v>55</v>
      </c>
      <c r="T1" s="28" t="s">
        <v>68</v>
      </c>
      <c r="U1" s="23" t="s">
        <v>71</v>
      </c>
      <c r="V1" s="31" t="s">
        <v>56</v>
      </c>
      <c r="W1" s="32" t="s">
        <v>57</v>
      </c>
      <c r="X1" s="35" t="s">
        <v>58</v>
      </c>
      <c r="Y1" s="53" t="s">
        <v>69</v>
      </c>
      <c r="Z1" s="36" t="s">
        <v>59</v>
      </c>
      <c r="AA1" s="34" t="s">
        <v>60</v>
      </c>
      <c r="AB1" s="32" t="s">
        <v>61</v>
      </c>
      <c r="AC1" s="33" t="s">
        <v>62</v>
      </c>
      <c r="AE1" s="155" t="s">
        <v>103</v>
      </c>
    </row>
    <row r="2" spans="1:31" ht="16.2" thickTop="1" x14ac:dyDescent="0.3">
      <c r="A2" s="95" t="s">
        <v>100</v>
      </c>
      <c r="B2" s="149">
        <v>1</v>
      </c>
      <c r="C2" s="91">
        <v>14</v>
      </c>
      <c r="D2" s="163">
        <f>15+4</f>
        <v>19</v>
      </c>
      <c r="E2" s="96">
        <f>18</f>
        <v>18</v>
      </c>
      <c r="F2" s="97">
        <v>0</v>
      </c>
      <c r="G2" s="141" t="s">
        <v>63</v>
      </c>
      <c r="H2" s="98">
        <v>0</v>
      </c>
      <c r="I2" s="99">
        <v>4</v>
      </c>
      <c r="J2" s="100"/>
      <c r="K2" s="101"/>
      <c r="L2" s="144"/>
      <c r="M2" s="147"/>
      <c r="N2" s="102"/>
      <c r="O2" s="103"/>
      <c r="P2" s="104"/>
      <c r="Q2" s="146" t="s">
        <v>99</v>
      </c>
      <c r="R2" s="145" t="s">
        <v>99</v>
      </c>
      <c r="S2" s="106"/>
      <c r="T2" s="107"/>
      <c r="U2" s="108"/>
      <c r="V2" s="92"/>
      <c r="W2" s="93">
        <f t="shared" ref="W2:W4" si="0">SUM(I2:U2)</f>
        <v>4</v>
      </c>
      <c r="X2" s="109"/>
      <c r="Y2" s="110"/>
      <c r="Z2" s="111">
        <v>4</v>
      </c>
      <c r="AA2" s="94">
        <v>47</v>
      </c>
      <c r="AB2" s="56">
        <f t="shared" ref="AB2:AB4" si="1">SUM(Z2:AA2)-(W2+X2)</f>
        <v>47</v>
      </c>
      <c r="AC2" s="142">
        <f t="shared" ref="AC2:AC4" si="2">SMALL(AA2:AB2,1)+Y2</f>
        <v>47</v>
      </c>
      <c r="AE2" s="156"/>
    </row>
    <row r="3" spans="1:31" x14ac:dyDescent="0.3">
      <c r="A3" s="164" t="s">
        <v>110</v>
      </c>
      <c r="B3" s="165">
        <v>2</v>
      </c>
      <c r="C3" s="91">
        <v>12</v>
      </c>
      <c r="D3" s="112">
        <v>14</v>
      </c>
      <c r="E3" s="96">
        <v>16</v>
      </c>
      <c r="F3" s="97">
        <v>0</v>
      </c>
      <c r="G3" s="141" t="s">
        <v>63</v>
      </c>
      <c r="H3" s="98">
        <v>0</v>
      </c>
      <c r="I3" s="99"/>
      <c r="J3" s="100">
        <v>20</v>
      </c>
      <c r="K3" s="101"/>
      <c r="L3" s="144"/>
      <c r="M3" s="147"/>
      <c r="N3" s="143"/>
      <c r="O3" s="103"/>
      <c r="P3" s="104"/>
      <c r="Q3" s="105"/>
      <c r="R3" s="113"/>
      <c r="S3" s="106"/>
      <c r="T3" s="107"/>
      <c r="U3" s="108"/>
      <c r="V3" s="92"/>
      <c r="W3" s="93">
        <f t="shared" si="0"/>
        <v>20</v>
      </c>
      <c r="X3" s="109"/>
      <c r="Y3" s="110"/>
      <c r="Z3" s="111"/>
      <c r="AA3" s="94">
        <v>16</v>
      </c>
      <c r="AB3" s="56">
        <f t="shared" si="1"/>
        <v>-4</v>
      </c>
      <c r="AC3" s="142">
        <f t="shared" si="2"/>
        <v>-4</v>
      </c>
      <c r="AE3" s="156"/>
    </row>
    <row r="4" spans="1:31" x14ac:dyDescent="0.3">
      <c r="A4" s="164" t="s">
        <v>112</v>
      </c>
      <c r="B4" s="165">
        <v>2</v>
      </c>
      <c r="C4" s="91">
        <v>11</v>
      </c>
      <c r="D4" s="112">
        <v>16</v>
      </c>
      <c r="E4" s="96">
        <v>17</v>
      </c>
      <c r="F4" s="97">
        <v>0</v>
      </c>
      <c r="G4" s="141" t="s">
        <v>63</v>
      </c>
      <c r="H4" s="98">
        <v>0</v>
      </c>
      <c r="I4" s="99"/>
      <c r="J4" s="100"/>
      <c r="K4" s="101"/>
      <c r="L4" s="144"/>
      <c r="M4" s="147"/>
      <c r="N4" s="143"/>
      <c r="O4" s="103">
        <v>10</v>
      </c>
      <c r="P4" s="104"/>
      <c r="Q4" s="105"/>
      <c r="R4" s="113"/>
      <c r="S4" s="106"/>
      <c r="T4" s="107"/>
      <c r="U4" s="108"/>
      <c r="V4" s="92"/>
      <c r="W4" s="93">
        <f t="shared" si="0"/>
        <v>10</v>
      </c>
      <c r="X4" s="109"/>
      <c r="Y4" s="110"/>
      <c r="Z4" s="111"/>
      <c r="AA4" s="94">
        <v>10</v>
      </c>
      <c r="AB4" s="56">
        <f t="shared" si="1"/>
        <v>0</v>
      </c>
      <c r="AC4" s="142">
        <f t="shared" si="2"/>
        <v>0</v>
      </c>
      <c r="AE4" s="156"/>
    </row>
  </sheetData>
  <sortState xmlns:xlrd2="http://schemas.microsoft.com/office/spreadsheetml/2017/richdata2" ref="A2:AC4">
    <sortCondition ref="A2:A4"/>
  </sortState>
  <conditionalFormatting sqref="AC2:AC4">
    <cfRule type="cellIs" dxfId="1" priority="249" stopIfTrue="1" operator="lessThan">
      <formula>0.5</formula>
    </cfRule>
    <cfRule type="cellIs" dxfId="0" priority="250" operator="lessThan">
      <formula>0.5*AA2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4" t="s">
        <v>11</v>
      </c>
    </row>
    <row r="2" spans="1:16" x14ac:dyDescent="0.3">
      <c r="B2" s="6" t="s">
        <v>12</v>
      </c>
      <c r="C2" s="7">
        <f ca="1">RANDBETWEEN(1,3)</f>
        <v>3</v>
      </c>
      <c r="D2" s="7">
        <f ca="1">RANDBETWEEN(1,3)+RANDBETWEEN(1,3)</f>
        <v>3</v>
      </c>
      <c r="E2" s="7">
        <f ca="1">RANDBETWEEN(1,3)+RANDBETWEEN(1,3)+RANDBETWEEN(1,3)</f>
        <v>6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12</v>
      </c>
      <c r="H2" s="8">
        <f ca="1">RANDBETWEEN(1,3)+RANDBETWEEN(1,3)+RANDBETWEEN(1,3)+RANDBETWEEN(1,3)+RANDBETWEEN(1,3)+RANDBETWEEN(1,3)</f>
        <v>14</v>
      </c>
      <c r="L2" s="1"/>
      <c r="M2" s="1"/>
      <c r="N2" s="1"/>
      <c r="O2" s="1"/>
      <c r="P2" s="1"/>
    </row>
    <row r="3" spans="1:16" x14ac:dyDescent="0.3">
      <c r="B3" s="9" t="s">
        <v>13</v>
      </c>
      <c r="C3" s="10">
        <f ca="1">RANDBETWEEN(1,4)</f>
        <v>2</v>
      </c>
      <c r="D3" s="10">
        <f ca="1">RANDBETWEEN(1,4)+RANDBETWEEN(1,4)</f>
        <v>3</v>
      </c>
      <c r="E3" s="10">
        <f ca="1">RANDBETWEEN(1,4)+RANDBETWEEN(1,4)+RANDBETWEEN(1,4)</f>
        <v>7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8</v>
      </c>
      <c r="H3" s="11">
        <f ca="1">RANDBETWEEN(1,4)+RANDBETWEEN(1,4)+RANDBETWEEN(1,4)+RANDBETWEEN(1,4)+RANDBETWEEN(1,4)+RANDBETWEEN(1,4)</f>
        <v>14</v>
      </c>
      <c r="L3" s="1"/>
      <c r="M3" s="1"/>
      <c r="N3" s="1"/>
      <c r="O3" s="1"/>
      <c r="P3" s="1"/>
    </row>
    <row r="4" spans="1:16" x14ac:dyDescent="0.3">
      <c r="B4" s="9" t="s">
        <v>14</v>
      </c>
      <c r="C4" s="10">
        <f ca="1">RANDBETWEEN(1,6)</f>
        <v>2</v>
      </c>
      <c r="D4" s="10">
        <f ca="1">RANDBETWEEN(1,6)+RANDBETWEEN(1,6)</f>
        <v>6</v>
      </c>
      <c r="E4" s="10">
        <f ca="1">RANDBETWEEN(1,6)+RANDBETWEEN(1,6)+RANDBETWEEN(1,6)</f>
        <v>5</v>
      </c>
      <c r="F4" s="10">
        <f ca="1">RANDBETWEEN(1,6)+RANDBETWEEN(1,6)+RANDBETWEEN(1,6)+RANDBETWEEN(1,6)</f>
        <v>7</v>
      </c>
      <c r="G4" s="10">
        <f ca="1">RANDBETWEEN(1,6)+RANDBETWEEN(1,6)+RANDBETWEEN(1,6)+RANDBETWEEN(1,6)+RANDBETWEEN(1,6)</f>
        <v>19</v>
      </c>
      <c r="H4" s="11">
        <f ca="1">RANDBETWEEN(1,6)+RANDBETWEEN(1,6)+RANDBETWEEN(1,6)+RANDBETWEEN(1,6)+RANDBETWEEN(1,6)+RANDBETWEEN(1,6)</f>
        <v>15</v>
      </c>
      <c r="L4" s="1"/>
      <c r="M4" s="1"/>
      <c r="N4" s="1"/>
      <c r="O4" s="1"/>
      <c r="P4" s="1"/>
    </row>
    <row r="5" spans="1:16" x14ac:dyDescent="0.3">
      <c r="B5" s="9" t="s">
        <v>15</v>
      </c>
      <c r="C5" s="10">
        <f ca="1">RANDBETWEEN(1,8)</f>
        <v>8</v>
      </c>
      <c r="D5" s="10">
        <f ca="1">RANDBETWEEN(1,8)+RANDBETWEEN(1,8)</f>
        <v>12</v>
      </c>
      <c r="E5" s="10">
        <f ca="1">RANDBETWEEN(1,8)+RANDBETWEEN(1,8)+RANDBETWEEN(1,8)</f>
        <v>10</v>
      </c>
      <c r="F5" s="10">
        <f ca="1">RANDBETWEEN(1,8)+RANDBETWEEN(1,8)+RANDBETWEEN(1,8)+RANDBETWEEN(1,8)</f>
        <v>19</v>
      </c>
      <c r="G5" s="10">
        <f ca="1">RANDBETWEEN(1,8)+RANDBETWEEN(1,8)+RANDBETWEEN(1,8)+RANDBETWEEN(1,8)+RANDBETWEEN(1,8)</f>
        <v>13</v>
      </c>
      <c r="H5" s="11">
        <f ca="1">RANDBETWEEN(1,8)+RANDBETWEEN(1,8)+RANDBETWEEN(1,8)+RANDBETWEEN(1,8)+RANDBETWEEN(1,8)+RANDBETWEEN(1,8)</f>
        <v>26</v>
      </c>
      <c r="L5" s="1"/>
      <c r="M5" s="1"/>
      <c r="N5" s="1"/>
      <c r="O5" s="1"/>
      <c r="P5" s="1"/>
    </row>
    <row r="6" spans="1:16" x14ac:dyDescent="0.3">
      <c r="B6" s="9" t="s">
        <v>16</v>
      </c>
      <c r="C6" s="10">
        <f ca="1">RANDBETWEEN(1,10)</f>
        <v>9</v>
      </c>
      <c r="D6" s="10">
        <f ca="1">RANDBETWEEN(1,10)+RANDBETWEEN(1,10)</f>
        <v>12</v>
      </c>
      <c r="E6" s="10">
        <f ca="1">RANDBETWEEN(1,10)+RANDBETWEEN(1,10)+RANDBETWEEN(1,10)</f>
        <v>20</v>
      </c>
      <c r="F6" s="10">
        <f ca="1">RANDBETWEEN(1,10)+RANDBETWEEN(1,10)+RANDBETWEEN(1,10)+RANDBETWEEN(1,10)</f>
        <v>20</v>
      </c>
      <c r="G6" s="10">
        <f ca="1">RANDBETWEEN(1,10)+RANDBETWEEN(1,10)+RANDBETWEEN(1,10)+RANDBETWEEN(1,10)+RANDBETWEEN(1,10)</f>
        <v>43</v>
      </c>
      <c r="H6" s="11">
        <f ca="1">RANDBETWEEN(1,10)+RANDBETWEEN(1,10)+RANDBETWEEN(1,10)+RANDBETWEEN(1,10)+RANDBETWEEN(1,10)+RANDBETWEEN(1,10)</f>
        <v>37</v>
      </c>
      <c r="L6" s="1"/>
      <c r="M6" s="1"/>
      <c r="N6" s="1"/>
      <c r="O6" s="1"/>
      <c r="P6" s="1"/>
    </row>
    <row r="7" spans="1:16" x14ac:dyDescent="0.3">
      <c r="B7" s="9" t="s">
        <v>17</v>
      </c>
      <c r="C7" s="10">
        <f ca="1">RANDBETWEEN(1,12)</f>
        <v>1</v>
      </c>
      <c r="D7" s="10">
        <f ca="1">RANDBETWEEN(1,12)+RANDBETWEEN(1,12)</f>
        <v>21</v>
      </c>
      <c r="E7" s="10">
        <f ca="1">RANDBETWEEN(1,12)+RANDBETWEEN(1,12)+RANDBETWEEN(1,12)</f>
        <v>22</v>
      </c>
      <c r="F7" s="10">
        <f ca="1">RANDBETWEEN(1,12)+RANDBETWEEN(1,12)+RANDBETWEEN(1,12)+RANDBETWEEN(1,12)</f>
        <v>24</v>
      </c>
      <c r="G7" s="10">
        <f ca="1">RANDBETWEEN(1,12)+RANDBETWEEN(1,12)+RANDBETWEEN(1,12)+RANDBETWEEN(1,12)+RANDBETWEEN(1,12)</f>
        <v>38</v>
      </c>
      <c r="H7" s="11">
        <f ca="1">RANDBETWEEN(1,12)+RANDBETWEEN(1,12)+RANDBETWEEN(1,12)+RANDBETWEEN(1,12)+RANDBETWEEN(1,12)+RANDBETWEEN(1,12)</f>
        <v>38</v>
      </c>
      <c r="L7" s="1"/>
      <c r="M7" s="1"/>
      <c r="N7" s="1"/>
      <c r="O7" s="1"/>
      <c r="P7" s="1"/>
    </row>
    <row r="8" spans="1:16" x14ac:dyDescent="0.3">
      <c r="B8" s="9" t="s">
        <v>18</v>
      </c>
      <c r="C8" s="10">
        <f ca="1">RANDBETWEEN(1,20)</f>
        <v>12</v>
      </c>
      <c r="D8" s="10">
        <f ca="1">RANDBETWEEN(1,20)+RANDBETWEEN(1,20)</f>
        <v>20</v>
      </c>
      <c r="E8" s="10">
        <f ca="1">RANDBETWEEN(1,20)+RANDBETWEEN(1,20)+RANDBETWEEN(1,20)</f>
        <v>20</v>
      </c>
      <c r="F8" s="10">
        <f ca="1">RANDBETWEEN(1,20)+RANDBETWEEN(1,20)+RANDBETWEEN(1,20)+RANDBETWEEN(1,20)</f>
        <v>42</v>
      </c>
      <c r="G8" s="10">
        <f ca="1">RANDBETWEEN(1,20)+RANDBETWEEN(1,20)+RANDBETWEEN(1,20)+RANDBETWEEN(1,20)+RANDBETWEEN(1,20)</f>
        <v>56</v>
      </c>
      <c r="H8" s="11">
        <f ca="1">RANDBETWEEN(1,20)+RANDBETWEEN(1,20)+RANDBETWEEN(1,20)+RANDBETWEEN(1,20)+RANDBETWEEN(1,20)+RANDBETWEEN(1,20)</f>
        <v>63</v>
      </c>
      <c r="L8" s="1"/>
      <c r="M8" s="1"/>
      <c r="N8" s="1"/>
      <c r="O8" s="1"/>
      <c r="P8" s="1"/>
    </row>
    <row r="9" spans="1:16" ht="16.2" thickBot="1" x14ac:dyDescent="0.35">
      <c r="B9" s="12" t="s">
        <v>19</v>
      </c>
      <c r="C9" s="13">
        <f ca="1">RANDBETWEEN(1,100)</f>
        <v>96</v>
      </c>
      <c r="D9" s="13">
        <f ca="1">RANDBETWEEN(1,100)+RANDBETWEEN(1,100)</f>
        <v>32</v>
      </c>
      <c r="E9" s="13">
        <f ca="1">RANDBETWEEN(1,100)+RANDBETWEEN(1,100)+RANDBETWEEN(1,100)</f>
        <v>200</v>
      </c>
      <c r="F9" s="13">
        <f ca="1">RANDBETWEEN(1,100)+RANDBETWEEN(1,100)+RANDBETWEEN(1,100)+RANDBETWEEN(1,100)</f>
        <v>240</v>
      </c>
      <c r="G9" s="13">
        <f ca="1">RANDBETWEEN(1,100)+RANDBETWEEN(1,100)+RANDBETWEEN(1,100)+RANDBETWEEN(1,100)+RANDBETWEEN(1,100)</f>
        <v>240</v>
      </c>
      <c r="H9" s="14">
        <f ca="1">RANDBETWEEN(1,100)+RANDBETWEEN(1,100)+RANDBETWEEN(1,100)+RANDBETWEEN(1,100)+RANDBETWEEN(1,100)+RANDBETWEEN(1,100)</f>
        <v>369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4"/>
      <c r="U27" s="54"/>
      <c r="V27" s="54"/>
    </row>
    <row r="28" spans="1:22" x14ac:dyDescent="0.3">
      <c r="A28" s="1"/>
      <c r="C28" s="1"/>
      <c r="D28" s="1"/>
      <c r="E28" s="1"/>
      <c r="F28" s="1"/>
      <c r="T28" s="54"/>
      <c r="U28" s="54"/>
      <c r="V28" s="54"/>
    </row>
    <row r="29" spans="1:22" x14ac:dyDescent="0.3">
      <c r="A29" s="1"/>
      <c r="C29" s="1"/>
      <c r="D29" s="1"/>
      <c r="E29" s="1"/>
      <c r="F29" s="1"/>
      <c r="Q29" s="54"/>
      <c r="R29" s="54"/>
      <c r="S29" s="54"/>
      <c r="T29" s="54"/>
      <c r="U29" s="54"/>
      <c r="V29" s="54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2021-09-05T21:18:41Z</dcterms:modified>
</cp:coreProperties>
</file>