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13_ncr:1_{4D5913DA-6792-4E48-84F5-12BC2F845DAE}" xr6:coauthVersionLast="47" xr6:coauthVersionMax="47" xr10:uidLastSave="{00000000-0000-0000-0000-000000000000}"/>
  <bookViews>
    <workbookView xWindow="-108" yWindow="-108" windowWidth="23256" windowHeight="13176" tabRatio="506" activeTab="2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5" l="1"/>
  <c r="AB9" i="5" s="1"/>
  <c r="AC9" i="5" s="1"/>
  <c r="J10" i="7"/>
  <c r="K10" i="7" s="1"/>
  <c r="J9" i="7"/>
  <c r="K9" i="7" s="1"/>
  <c r="J8" i="7"/>
  <c r="K8" i="7" s="1"/>
  <c r="K39" i="9"/>
  <c r="N39" i="9" s="1"/>
  <c r="J39" i="9"/>
  <c r="K38" i="9"/>
  <c r="N38" i="9" s="1"/>
  <c r="J38" i="9"/>
  <c r="K37" i="9"/>
  <c r="N37" i="9" s="1"/>
  <c r="J37" i="9"/>
  <c r="K36" i="9"/>
  <c r="N36" i="9" s="1"/>
  <c r="J36" i="9"/>
  <c r="G13" i="9"/>
  <c r="G14" i="9"/>
  <c r="G15" i="9"/>
  <c r="G16" i="9"/>
  <c r="W18" i="5"/>
  <c r="AB18" i="5" s="1"/>
  <c r="AC18" i="5" s="1"/>
  <c r="K14" i="9"/>
  <c r="N14" i="9" s="1"/>
  <c r="J14" i="9"/>
  <c r="K34" i="9"/>
  <c r="N34" i="9" s="1"/>
  <c r="J34" i="9"/>
  <c r="K33" i="9"/>
  <c r="N33" i="9" s="1"/>
  <c r="J33" i="9"/>
  <c r="K35" i="9"/>
  <c r="N35" i="9" s="1"/>
  <c r="J35" i="9"/>
  <c r="K32" i="9"/>
  <c r="N32" i="9" s="1"/>
  <c r="J32" i="9"/>
  <c r="K31" i="9"/>
  <c r="N31" i="9" s="1"/>
  <c r="J31" i="9"/>
  <c r="K30" i="9"/>
  <c r="N30" i="9" s="1"/>
  <c r="J30" i="9"/>
  <c r="W8" i="5"/>
  <c r="AB8" i="5" s="1"/>
  <c r="AC8" i="5" s="1"/>
  <c r="AB7" i="5"/>
  <c r="AC7" i="5" s="1"/>
  <c r="W7" i="5"/>
  <c r="W6" i="5"/>
  <c r="AB6" i="5" s="1"/>
  <c r="AC6" i="5" s="1"/>
  <c r="E4" i="5"/>
  <c r="D4" i="5"/>
  <c r="C4" i="5"/>
  <c r="F29" i="9"/>
  <c r="J29" i="9" s="1"/>
  <c r="F28" i="9"/>
  <c r="F27" i="9"/>
  <c r="F26" i="9"/>
  <c r="F25" i="9"/>
  <c r="F24" i="9"/>
  <c r="I4" i="7"/>
  <c r="I3" i="7"/>
  <c r="I2" i="7"/>
  <c r="K27" i="9"/>
  <c r="N27" i="9" s="1"/>
  <c r="J27" i="9"/>
  <c r="E25" i="9"/>
  <c r="J25" i="9" s="1"/>
  <c r="K25" i="9"/>
  <c r="N25" i="9" s="1"/>
  <c r="I5" i="1"/>
  <c r="W4" i="5"/>
  <c r="AB4" i="5" s="1"/>
  <c r="AC4" i="5" s="1"/>
  <c r="K29" i="9"/>
  <c r="K28" i="9"/>
  <c r="N28" i="9" s="1"/>
  <c r="J28" i="9"/>
  <c r="K26" i="9"/>
  <c r="K24" i="9"/>
  <c r="N24" i="9" s="1"/>
  <c r="J24" i="9"/>
  <c r="D8" i="1"/>
  <c r="L36" i="9" l="1"/>
  <c r="L38" i="9"/>
  <c r="L37" i="9"/>
  <c r="L39" i="9"/>
  <c r="L14" i="9"/>
  <c r="L34" i="9"/>
  <c r="L33" i="9"/>
  <c r="E26" i="9"/>
  <c r="J26" i="9" s="1"/>
  <c r="L26" i="9" s="1"/>
  <c r="L35" i="9"/>
  <c r="L30" i="9"/>
  <c r="L31" i="9"/>
  <c r="L32" i="9"/>
  <c r="L27" i="9"/>
  <c r="L25" i="9"/>
  <c r="L29" i="9"/>
  <c r="L28" i="9"/>
  <c r="N26" i="9"/>
  <c r="L24" i="9"/>
  <c r="N29" i="9"/>
  <c r="J2" i="7"/>
  <c r="K2" i="7" s="1"/>
  <c r="J3" i="7"/>
  <c r="J4" i="7"/>
  <c r="J5" i="7"/>
  <c r="J6" i="7"/>
  <c r="K6" i="7" s="1"/>
  <c r="J7" i="7"/>
  <c r="J11" i="7"/>
  <c r="J12" i="7"/>
  <c r="J13" i="7"/>
  <c r="J14" i="7"/>
  <c r="K14" i="7" s="1"/>
  <c r="J15" i="7"/>
  <c r="J16" i="7"/>
  <c r="K16" i="7" s="1"/>
  <c r="J17" i="7"/>
  <c r="J18" i="7"/>
  <c r="K18" i="7" s="1"/>
  <c r="J19" i="7"/>
  <c r="K19" i="7" s="1"/>
  <c r="J20" i="7"/>
  <c r="J21" i="7"/>
  <c r="J22" i="7"/>
  <c r="D2" i="7"/>
  <c r="E2" i="7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L9" i="4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11" i="10"/>
  <c r="K11" i="10" s="1"/>
  <c r="M11" i="10"/>
  <c r="J12" i="10"/>
  <c r="K12" i="10" s="1"/>
  <c r="M12" i="10"/>
  <c r="K15" i="9"/>
  <c r="N15" i="9" s="1"/>
  <c r="J15" i="9"/>
  <c r="K19" i="9"/>
  <c r="N19" i="9" s="1"/>
  <c r="J19" i="9"/>
  <c r="K4" i="7" l="1"/>
  <c r="K17" i="7"/>
  <c r="K5" i="7"/>
  <c r="K15" i="7"/>
  <c r="K13" i="7"/>
  <c r="K21" i="7"/>
  <c r="K11" i="7"/>
  <c r="K7" i="7"/>
  <c r="K20" i="7"/>
  <c r="K3" i="7"/>
  <c r="K22" i="7"/>
  <c r="K12" i="7"/>
  <c r="L15" i="9"/>
  <c r="L19" i="9"/>
  <c r="E5" i="5" l="1"/>
  <c r="E3" i="5"/>
  <c r="E2" i="5"/>
  <c r="C5" i="5"/>
  <c r="C3" i="5"/>
  <c r="C2" i="5"/>
  <c r="J16" i="10" l="1"/>
  <c r="K16" i="10" s="1"/>
  <c r="M16" i="10" s="1"/>
  <c r="W17" i="5"/>
  <c r="AB17" i="5" s="1"/>
  <c r="AC17" i="5" s="1"/>
  <c r="D22" i="7"/>
  <c r="E22" i="7" s="1"/>
  <c r="D21" i="7"/>
  <c r="E21" i="7" s="1"/>
  <c r="D20" i="7"/>
  <c r="E20" i="7" s="1"/>
  <c r="W14" i="5"/>
  <c r="AB14" i="5" s="1"/>
  <c r="AC14" i="5" s="1"/>
  <c r="W13" i="5"/>
  <c r="AB13" i="5" s="1"/>
  <c r="AC13" i="5" s="1"/>
  <c r="W12" i="5"/>
  <c r="AB12" i="5" s="1"/>
  <c r="AC12" i="5" s="1"/>
  <c r="W11" i="5"/>
  <c r="AB11" i="5" s="1"/>
  <c r="AC11" i="5" s="1"/>
  <c r="W10" i="5"/>
  <c r="AB10" i="5" s="1"/>
  <c r="AC10" i="5" s="1"/>
  <c r="K12" i="9" l="1"/>
  <c r="N12" i="9" s="1"/>
  <c r="J12" i="9"/>
  <c r="K11" i="9"/>
  <c r="N11" i="9" s="1"/>
  <c r="J11" i="9"/>
  <c r="K10" i="9"/>
  <c r="J10" i="9"/>
  <c r="K9" i="9"/>
  <c r="N9" i="9" s="1"/>
  <c r="J9" i="9"/>
  <c r="K8" i="9"/>
  <c r="J8" i="9"/>
  <c r="K6" i="9"/>
  <c r="N6" i="9" s="1"/>
  <c r="J6" i="9"/>
  <c r="K5" i="9"/>
  <c r="N5" i="9" s="1"/>
  <c r="J5" i="9"/>
  <c r="K4" i="9"/>
  <c r="N4" i="9" s="1"/>
  <c r="J4" i="9"/>
  <c r="K3" i="9"/>
  <c r="N3" i="9" s="1"/>
  <c r="J3" i="9"/>
  <c r="K2" i="9"/>
  <c r="N2" i="9" s="1"/>
  <c r="J2" i="9"/>
  <c r="W21" i="5"/>
  <c r="AB21" i="5" s="1"/>
  <c r="AC21" i="5" s="1"/>
  <c r="L8" i="9" l="1"/>
  <c r="L10" i="9"/>
  <c r="L4" i="9"/>
  <c r="L9" i="9"/>
  <c r="L2" i="9"/>
  <c r="L6" i="9"/>
  <c r="L11" i="9"/>
  <c r="L3" i="9"/>
  <c r="L5" i="9"/>
  <c r="L12" i="9"/>
  <c r="N10" i="9"/>
  <c r="N8" i="9"/>
  <c r="D5" i="5" l="1"/>
  <c r="D12" i="7" l="1"/>
  <c r="E12" i="7" s="1"/>
  <c r="J27" i="10" l="1"/>
  <c r="K27" i="10" s="1"/>
  <c r="M27" i="10" s="1"/>
  <c r="K22" i="9" l="1"/>
  <c r="N22" i="9" s="1"/>
  <c r="J22" i="9"/>
  <c r="K21" i="9"/>
  <c r="N21" i="9" s="1"/>
  <c r="J21" i="9"/>
  <c r="K20" i="9"/>
  <c r="N20" i="9" s="1"/>
  <c r="J20" i="9"/>
  <c r="K18" i="9"/>
  <c r="J18" i="9"/>
  <c r="L18" i="9" l="1"/>
  <c r="L22" i="9"/>
  <c r="L21" i="9"/>
  <c r="N18" i="9"/>
  <c r="L20" i="9"/>
  <c r="W20" i="5"/>
  <c r="AB20" i="5" s="1"/>
  <c r="AC20" i="5" s="1"/>
  <c r="W19" i="5"/>
  <c r="AB19" i="5" s="1"/>
  <c r="AC19" i="5" s="1"/>
  <c r="K23" i="9" l="1"/>
  <c r="N23" i="9" s="1"/>
  <c r="J23" i="9"/>
  <c r="K17" i="9"/>
  <c r="N17" i="9" s="1"/>
  <c r="J17" i="9"/>
  <c r="D11" i="7"/>
  <c r="E11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W16" i="5"/>
  <c r="AB16" i="5" s="1"/>
  <c r="AC16" i="5" s="1"/>
  <c r="W15" i="5"/>
  <c r="AB15" i="5" s="1"/>
  <c r="AC15" i="5" s="1"/>
  <c r="K16" i="9"/>
  <c r="N16" i="9" s="1"/>
  <c r="J16" i="9"/>
  <c r="K13" i="9"/>
  <c r="N13" i="9" s="1"/>
  <c r="J13" i="9"/>
  <c r="L17" i="9" l="1"/>
  <c r="L23" i="9"/>
  <c r="L16" i="9"/>
  <c r="L13" i="9"/>
  <c r="J20" i="10" l="1"/>
  <c r="K20" i="10" s="1"/>
  <c r="M20" i="10" s="1"/>
  <c r="J19" i="10"/>
  <c r="K19" i="10" s="1"/>
  <c r="M19" i="10" s="1"/>
  <c r="M22" i="10"/>
  <c r="J22" i="10"/>
  <c r="K22" i="10" s="1"/>
  <c r="D2" i="5" l="1"/>
  <c r="E3" i="1"/>
  <c r="W3" i="5"/>
  <c r="W5" i="5" l="1"/>
  <c r="W2" i="5"/>
  <c r="J3" i="10" l="1"/>
  <c r="K3" i="10" s="1"/>
  <c r="M3" i="10" l="1"/>
  <c r="E4" i="1" l="1"/>
  <c r="J7" i="1" l="1"/>
  <c r="N10" i="1"/>
  <c r="I8" i="1" l="1"/>
  <c r="I7" i="1"/>
  <c r="I9" i="1" s="1"/>
  <c r="M15" i="1" s="1"/>
  <c r="I10" i="1" l="1"/>
  <c r="M16" i="1" s="1"/>
  <c r="M17" i="1"/>
  <c r="E2" i="1" l="1"/>
  <c r="J26" i="10"/>
  <c r="K26" i="10" s="1"/>
  <c r="M26" i="10" s="1"/>
  <c r="J21" i="10"/>
  <c r="K21" i="10" s="1"/>
  <c r="M21" i="10" s="1"/>
  <c r="J23" i="10"/>
  <c r="K23" i="10" s="1"/>
  <c r="M23" i="10" s="1"/>
  <c r="J24" i="10"/>
  <c r="K24" i="10" s="1"/>
  <c r="M24" i="10" s="1"/>
  <c r="J25" i="10"/>
  <c r="K25" i="10" s="1"/>
  <c r="M2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12" i="1" l="1"/>
  <c r="M10" i="1"/>
  <c r="M11" i="1"/>
  <c r="M14" i="10" l="1"/>
  <c r="M13" i="10"/>
  <c r="J17" i="10" l="1"/>
  <c r="K17" i="10" s="1"/>
  <c r="M17" i="10" s="1"/>
  <c r="J15" i="10" l="1"/>
  <c r="K15" i="10" s="1"/>
  <c r="M15" i="10" s="1"/>
  <c r="J5" i="10" l="1"/>
  <c r="K5" i="10" s="1"/>
  <c r="M5" i="10" s="1"/>
  <c r="J13" i="10"/>
  <c r="K13" i="10" s="1"/>
  <c r="J9" i="10" l="1"/>
  <c r="K9" i="10" s="1"/>
  <c r="M9" i="10" s="1"/>
  <c r="J10" i="10" l="1"/>
  <c r="K10" i="10" s="1"/>
  <c r="M10" i="10" s="1"/>
  <c r="T1" i="10" l="1"/>
  <c r="J8" i="10" l="1"/>
  <c r="K8" i="10" s="1"/>
  <c r="M8" i="10" s="1"/>
  <c r="D3" i="5" l="1"/>
  <c r="J2" i="10" l="1"/>
  <c r="K2" i="10" s="1"/>
  <c r="M2" i="10" s="1"/>
  <c r="J6" i="10" l="1"/>
  <c r="K6" i="10" s="1"/>
  <c r="M6" i="10" s="1"/>
  <c r="J18" i="10" l="1"/>
  <c r="K18" i="10" s="1"/>
  <c r="M18" i="10" s="1"/>
  <c r="J14" i="10" l="1"/>
  <c r="K14" i="10" s="1"/>
  <c r="AB5" i="5" l="1"/>
  <c r="AC5" i="5" s="1"/>
  <c r="E6" i="1" l="1"/>
  <c r="E5" i="1" l="1"/>
  <c r="AB3" i="5" l="1"/>
  <c r="AC3" i="5" s="1"/>
  <c r="J4" i="10" l="1"/>
  <c r="K4" i="10" s="1"/>
  <c r="M4" i="10" s="1"/>
  <c r="J7" i="10" l="1"/>
  <c r="K7" i="10" s="1"/>
  <c r="M7" i="10" s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G13" authorId="0" shapeId="0" xr:uid="{CA3782F1-36FF-43BD-8B84-8A5184749109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G14" authorId="0" shapeId="0" xr:uid="{75687786-E740-4B6C-B9F2-7E5C30837373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G15" authorId="0" shapeId="0" xr:uid="{3F5CF716-4D76-4A22-8E54-3B1FB6DEA2CD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G16" authorId="0" shapeId="0" xr:uid="{B6616DE1-AE4B-4248-B8D7-074877501352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F24" authorId="0" shapeId="0" xr:uid="{ABDE9729-5EF8-4861-B19A-6AE629C0A192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25" authorId="0" shapeId="0" xr:uid="{0E19A5D5-13EB-4D90-B9EC-ACE529F929E3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26" authorId="0" shapeId="0" xr:uid="{85CA655A-4BA7-482F-BB2A-8B65BBFF4708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27" authorId="0" shapeId="0" xr:uid="{D48596F6-B965-48AF-B056-88AC0B58B252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28" authorId="0" shapeId="0" xr:uid="{7F1F61B9-A63A-4691-B4C4-0592167194A8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29" authorId="0" shapeId="0" xr:uid="{FC4AC3F1-EBB3-4A5A-8BAD-DDC612E59E4B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A39E8015-47EB-4D3A-8493-1FCEF944F559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2" authorId="0" shapeId="0" xr:uid="{125F976C-74DA-49EE-A94D-2551BDD18823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3" authorId="0" shapeId="0" xr:uid="{8F0F4653-9B04-40F8-A20E-E57B6C3DC63C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3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3" authorId="0" shapeId="0" xr:uid="{AE225F03-B52B-44B9-9D34-8C65E6D15C2A}">
      <text>
        <r>
          <rPr>
            <i/>
            <sz val="12"/>
            <color indexed="81"/>
            <rFont val="Times New Roman"/>
            <family val="1"/>
          </rPr>
          <t>mage armor +4
shield of faith +3</t>
        </r>
      </text>
    </comment>
    <comment ref="E4" authorId="0" shapeId="0" xr:uid="{59817E4C-C086-49E6-AE97-9B67C45B7DD3}">
      <text>
        <r>
          <rPr>
            <i/>
            <sz val="12"/>
            <color indexed="81"/>
            <rFont val="Times New Roman"/>
            <family val="1"/>
          </rPr>
          <t>chainmail +2
tower shield +1</t>
        </r>
      </text>
    </comment>
    <comment ref="C5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5" authorId="0" shapeId="0" xr:uid="{7DBCDE3B-CCA9-4DD1-97FE-EA88D2A72026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<sst xmlns="http://schemas.openxmlformats.org/spreadsheetml/2006/main" count="614" uniqueCount="212">
  <si>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</si>
  <si>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</si>
  <si>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</si>
  <si>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</si>
  <si>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</si>
  <si>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</si>
  <si>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</si>
  <si>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</si>
  <si>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</si>
  <si>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</si>
  <si>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</si>
  <si>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</si>
  <si>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</si>
  <si>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</si>
  <si>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</si>
  <si>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</si>
  <si>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</si>
  <si>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</si>
  <si>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</si>
  <si>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</si>
  <si>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</si>
  <si>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</si>
  <si>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</si>
  <si>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</si>
  <si>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</si>
  <si>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</si>
  <si>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</si>
  <si>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</si>
  <si>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</si>
  <si>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</si>
  <si>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</si>
  <si>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</si>
  <si>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</si>
  <si>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</si>
  <si>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</si>
  <si>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</si>
  <si>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</si>
  <si>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</si>
  <si>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</si>
  <si>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</si>
  <si>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</si>
  <si>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</si>
  <si>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</si>
  <si>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</si>
  <si>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</si>
  <si>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</si>
  <si>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</si>
  <si>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</si>
  <si>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</si>
  <si>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</si>
  <si>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</si>
  <si>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</si>
  <si>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</si>
  <si>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</si>
  <si>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</si>
  <si>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</si>
  <si>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</si>
  <si>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</si>
  <si>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</si>
  <si>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</si>
  <si>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</si>
  <si>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</si>
  <si>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</si>
  <si>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</si>
  <si>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</si>
  <si>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</si>
  <si>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</si>
  <si>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</si>
  <si>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</si>
  <si>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</si>
  <si>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</si>
  <si>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</si>
  <si>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</si>
  <si>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</si>
  <si>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</si>
  <si>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</si>
  <si>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</si>
  <si>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</si>
  <si>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</si>
  <si>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</si>
  <si>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</si>
  <si>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</si>
  <si>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</si>
  <si>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</si>
  <si>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</si>
  <si>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</si>
  <si>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</si>
  <si>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</si>
  <si>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</si>
  <si>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</si>
  <si>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</si>
  <si>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</si>
  <si>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</si>
  <si>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</si>
  <si>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</si>
  <si>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</si>
  <si>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</si>
  <si>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</si>
  <si>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Elsabet</t>
  </si>
  <si>
    <t>Saradette</t>
  </si>
  <si>
    <t>Check</t>
  </si>
  <si>
    <t>Party</t>
  </si>
  <si>
    <t>Delayed Damage</t>
  </si>
  <si>
    <t>Time @ Round 1</t>
  </si>
  <si>
    <t>Current Time</t>
  </si>
  <si>
    <t>40’</t>
  </si>
  <si>
    <t>Result</t>
  </si>
  <si>
    <t>Favored Soul / Crusader / Warlock</t>
  </si>
  <si>
    <t>Mage Armor</t>
  </si>
  <si>
    <t>Protection Devotion</t>
  </si>
  <si>
    <t>Rogue / Illusionist / Artificer</t>
  </si>
  <si>
    <t>Hold Person</t>
  </si>
  <si>
    <t>Tore</t>
  </si>
  <si>
    <t>Levels</t>
  </si>
  <si>
    <t>Cleric of Lurue</t>
  </si>
  <si>
    <t>Luminous Armor</t>
  </si>
  <si>
    <t>Summon Monster II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</si>
  <si>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</si>
  <si>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Sanctuary</t>
  </si>
  <si>
    <t>Speed</t>
  </si>
  <si>
    <t>Bluespawn Stormlizard</t>
  </si>
  <si>
    <t>Bluespawn Ambusher</t>
  </si>
  <si>
    <t>Bluespawn Burrower</t>
  </si>
  <si>
    <t>Tail Slap</t>
  </si>
  <si>
    <t>1d8+10+shock</t>
  </si>
  <si>
    <t>Claw 1</t>
  </si>
  <si>
    <t>2d8+3</t>
  </si>
  <si>
    <t>Claw 2</t>
  </si>
  <si>
    <t>Grapple</t>
  </si>
  <si>
    <t>Gore</t>
  </si>
  <si>
    <t>2d6+12</t>
  </si>
  <si>
    <t>1d8+4</t>
  </si>
  <si>
    <t>1d6+2</t>
  </si>
  <si>
    <t>Kobold Warrior</t>
  </si>
  <si>
    <t>40’/20’/150’</t>
  </si>
  <si>
    <t>H Bluespawn Burrower 1</t>
  </si>
  <si>
    <t>Bluespawn Stormlizard 1</t>
  </si>
  <si>
    <t>/magic</t>
  </si>
  <si>
    <t>Bluespawn Ambusher 1</t>
  </si>
  <si>
    <t>Bluespawn Ambusher 2</t>
  </si>
  <si>
    <t>Bluespawn Ambusher 3</t>
  </si>
  <si>
    <t>Kobold General</t>
  </si>
  <si>
    <t>Kobold Commodore</t>
  </si>
  <si>
    <t>Kobold Underling</t>
  </si>
  <si>
    <t>Kobold Commodores, 2</t>
  </si>
  <si>
    <t>Kobold Captains, 4</t>
  </si>
  <si>
    <t>MM IV</t>
  </si>
  <si>
    <t>Marshal / Legendary Leader</t>
  </si>
  <si>
    <t>Warriors / Unclassed</t>
  </si>
  <si>
    <t>Marshals</t>
  </si>
  <si>
    <t>Paladins of Tyranny</t>
  </si>
  <si>
    <t>Kobold Elite</t>
  </si>
  <si>
    <t>Spear</t>
  </si>
  <si>
    <t>Sling</t>
  </si>
  <si>
    <t>Longsword +1</t>
  </si>
  <si>
    <t>*</t>
  </si>
  <si>
    <t>Shield of Faith</t>
  </si>
  <si>
    <t>R30</t>
  </si>
  <si>
    <t>1d6+1</t>
  </si>
  <si>
    <t>1d8</t>
  </si>
  <si>
    <t>Bull’s Strength</t>
  </si>
  <si>
    <t>Divine Favor</t>
  </si>
  <si>
    <t>Dragons</t>
  </si>
  <si>
    <t>Shortbow</t>
  </si>
  <si>
    <t>Javelin</t>
  </si>
  <si>
    <t>1d4</t>
  </si>
  <si>
    <t>MW Heavy Crossbow</t>
  </si>
  <si>
    <t>1d2</t>
  </si>
  <si>
    <t>1d6-1, x3</t>
  </si>
  <si>
    <t>Guidance</t>
  </si>
  <si>
    <t>Improved Bull Rush, Improved Overrun, Power Attack, deadly charge 4d6+12, magic strike; electricity link</t>
  </si>
  <si>
    <t>Electricity Arc</t>
  </si>
  <si>
    <t>6d6 electric</t>
  </si>
  <si>
    <t>100’ line; Ref DC 19 for ½</t>
  </si>
  <si>
    <t>7d</t>
  </si>
  <si>
    <t>8d</t>
  </si>
  <si>
    <t>9d</t>
  </si>
  <si>
    <t>10d</t>
  </si>
  <si>
    <t>R5</t>
  </si>
  <si>
    <t>R10</t>
  </si>
  <si>
    <t>H Bluespawn Burrower</t>
  </si>
  <si>
    <t>Bluespawn Ambushers, 3</t>
  </si>
  <si>
    <t>Kobolds, Infantry</t>
  </si>
  <si>
    <t>Stratus</t>
  </si>
  <si>
    <t>50’</t>
  </si>
  <si>
    <t>Cloud Giant Fighter (2)</t>
  </si>
  <si>
    <t>Throw Rocks</t>
  </si>
  <si>
    <t>4d6+18</t>
  </si>
  <si>
    <t>Gargantuan Morningstar +2</t>
  </si>
  <si>
    <t>Morningstar, 2nd Attack</t>
  </si>
  <si>
    <t>Morningstar, 3rd Attack</t>
  </si>
  <si>
    <t>2d8+12</t>
  </si>
  <si>
    <t>Slam</t>
  </si>
  <si>
    <t>1d6+12</t>
  </si>
  <si>
    <t>Shield Bash, Improved Bull Rush</t>
  </si>
  <si>
    <t>Kobold Knight</t>
  </si>
  <si>
    <t>Kobold Commando/Warrior</t>
  </si>
  <si>
    <t>Bite</t>
  </si>
  <si>
    <t>1d4+5</t>
  </si>
  <si>
    <t>1d8+2</t>
  </si>
  <si>
    <t>Rake</t>
  </si>
  <si>
    <t>1d4+2</t>
  </si>
  <si>
    <t>Longsword, 2nd Attack</t>
  </si>
  <si>
    <t>Talon 1</t>
  </si>
  <si>
    <t>Talon 2</t>
  </si>
  <si>
    <t>Celestial Eagle</t>
  </si>
  <si>
    <t>Lion</t>
  </si>
  <si>
    <t>Lion 1</t>
  </si>
  <si>
    <t>Lion 2</t>
  </si>
  <si>
    <t>Lion 3</t>
  </si>
  <si>
    <t>Kobold Defensive Cleric</t>
  </si>
  <si>
    <t>Kobold Battle Cleric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</si>
</sst>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3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5" xfId="0" applyNumberFormat="1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9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0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5" fillId="31" borderId="2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15" fillId="33" borderId="25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32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49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FF0066"/>
      <color rgb="FF00FFFF"/>
      <color rgb="FF99FF99"/>
      <color rgb="FFCCFFCC"/>
      <color rgb="FF99FFCC"/>
      <color rgb="FF00FF00"/>
      <color rgb="FF0000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12</c:v>
                </c:pt>
                <c:pt idx="5">
                  <c:v>12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14</c:v>
                </c:pt>
                <c:pt idx="3">
                  <c:v>8</c:v>
                </c:pt>
                <c:pt idx="4">
                  <c:v>21</c:v>
                </c:pt>
                <c:pt idx="5">
                  <c:v>12</c:v>
                </c:pt>
                <c:pt idx="6">
                  <c:v>27</c:v>
                </c:pt>
                <c:pt idx="7">
                  <c:v>37</c:v>
                </c:pt>
                <c:pt idx="8">
                  <c:v>32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17</c:v>
                </c:pt>
                <c:pt idx="4">
                  <c:v>26</c:v>
                </c:pt>
                <c:pt idx="5">
                  <c:v>34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38</c:v>
                </c:pt>
                <c:pt idx="5">
                  <c:v>34</c:v>
                </c:pt>
                <c:pt idx="6">
                  <c:v>29</c:v>
                </c:pt>
                <c:pt idx="7">
                  <c:v>32</c:v>
                </c:pt>
                <c:pt idx="8">
                  <c:v>60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20</c:v>
                </c:pt>
                <c:pt idx="2">
                  <c:v>25</c:v>
                </c:pt>
                <c:pt idx="3">
                  <c:v>27</c:v>
                </c:pt>
                <c:pt idx="4">
                  <c:v>36</c:v>
                </c:pt>
                <c:pt idx="5">
                  <c:v>30</c:v>
                </c:pt>
                <c:pt idx="6">
                  <c:v>42</c:v>
                </c:pt>
                <c:pt idx="7">
                  <c:v>41</c:v>
                </c:pt>
                <c:pt idx="8">
                  <c:v>52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5</c:v>
                </c:pt>
                <c:pt idx="1">
                  <c:v>24</c:v>
                </c:pt>
                <c:pt idx="2">
                  <c:v>29</c:v>
                </c:pt>
                <c:pt idx="3">
                  <c:v>36</c:v>
                </c:pt>
                <c:pt idx="4">
                  <c:v>31</c:v>
                </c:pt>
                <c:pt idx="5">
                  <c:v>80</c:v>
                </c:pt>
                <c:pt idx="6">
                  <c:v>85</c:v>
                </c:pt>
                <c:pt idx="7">
                  <c:v>87</c:v>
                </c:pt>
                <c:pt idx="8">
                  <c:v>101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20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12</c:v>
                </c:pt>
                <c:pt idx="4">
                  <c:v>16</c:v>
                </c:pt>
                <c:pt idx="5">
                  <c:v>25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14</c:v>
                </c:pt>
                <c:pt idx="5">
                  <c:v>27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21</c:v>
                </c:pt>
                <c:pt idx="3">
                  <c:v>26</c:v>
                </c:pt>
                <c:pt idx="4">
                  <c:v>38</c:v>
                </c:pt>
                <c:pt idx="5">
                  <c:v>36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34</c:v>
                </c:pt>
                <c:pt idx="4">
                  <c:v>34</c:v>
                </c:pt>
                <c:pt idx="5">
                  <c:v>30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19</c:v>
                </c:pt>
                <c:pt idx="1">
                  <c:v>18</c:v>
                </c:pt>
                <c:pt idx="2">
                  <c:v>27</c:v>
                </c:pt>
                <c:pt idx="3">
                  <c:v>34</c:v>
                </c:pt>
                <c:pt idx="4">
                  <c:v>29</c:v>
                </c:pt>
                <c:pt idx="5">
                  <c:v>42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19</c:v>
                </c:pt>
                <c:pt idx="1">
                  <c:v>16</c:v>
                </c:pt>
                <c:pt idx="2">
                  <c:v>37</c:v>
                </c:pt>
                <c:pt idx="3">
                  <c:v>32</c:v>
                </c:pt>
                <c:pt idx="4">
                  <c:v>32</c:v>
                </c:pt>
                <c:pt idx="5">
                  <c:v>41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20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60</c:v>
                </c:pt>
                <c:pt idx="5">
                  <c:v>52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27</c:v>
                </c:pt>
                <c:pt idx="2">
                  <c:v>38</c:v>
                </c:pt>
                <c:pt idx="3">
                  <c:v>45</c:v>
                </c:pt>
                <c:pt idx="4">
                  <c:v>63</c:v>
                </c:pt>
                <c:pt idx="5">
                  <c:v>69</c:v>
                </c:pt>
                <c:pt idx="6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12</c:v>
                </c:pt>
                <c:pt idx="5">
                  <c:v>12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14</c:v>
                </c:pt>
                <c:pt idx="3">
                  <c:v>8</c:v>
                </c:pt>
                <c:pt idx="4">
                  <c:v>21</c:v>
                </c:pt>
                <c:pt idx="5">
                  <c:v>12</c:v>
                </c:pt>
                <c:pt idx="6">
                  <c:v>27</c:v>
                </c:pt>
                <c:pt idx="7">
                  <c:v>37</c:v>
                </c:pt>
                <c:pt idx="8">
                  <c:v>32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17</c:v>
                </c:pt>
                <c:pt idx="4">
                  <c:v>26</c:v>
                </c:pt>
                <c:pt idx="5">
                  <c:v>34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38</c:v>
                </c:pt>
                <c:pt idx="5">
                  <c:v>34</c:v>
                </c:pt>
                <c:pt idx="6">
                  <c:v>29</c:v>
                </c:pt>
                <c:pt idx="7">
                  <c:v>32</c:v>
                </c:pt>
                <c:pt idx="8">
                  <c:v>60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20</c:v>
                </c:pt>
                <c:pt idx="2">
                  <c:v>25</c:v>
                </c:pt>
                <c:pt idx="3">
                  <c:v>27</c:v>
                </c:pt>
                <c:pt idx="4">
                  <c:v>36</c:v>
                </c:pt>
                <c:pt idx="5">
                  <c:v>30</c:v>
                </c:pt>
                <c:pt idx="6">
                  <c:v>42</c:v>
                </c:pt>
                <c:pt idx="7">
                  <c:v>41</c:v>
                </c:pt>
                <c:pt idx="8">
                  <c:v>52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5</c:v>
                </c:pt>
                <c:pt idx="1">
                  <c:v>24</c:v>
                </c:pt>
                <c:pt idx="2">
                  <c:v>29</c:v>
                </c:pt>
                <c:pt idx="3">
                  <c:v>36</c:v>
                </c:pt>
                <c:pt idx="4">
                  <c:v>31</c:v>
                </c:pt>
                <c:pt idx="5">
                  <c:v>80</c:v>
                </c:pt>
                <c:pt idx="6">
                  <c:v>85</c:v>
                </c:pt>
                <c:pt idx="7">
                  <c:v>87</c:v>
                </c:pt>
                <c:pt idx="8">
                  <c:v>101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10</xdr:row>
      <xdr:rowOff>0</xdr:rowOff>
    </xdr:from>
    <xdr:to>
      <xdr:col>5</xdr:col>
      <xdr:colOff>640080</xdr:colOff>
      <xdr:row>18</xdr:row>
      <xdr:rowOff>152400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92499A96-7902-4210-8D25-640B828AF119}"/>
            </a:ext>
          </a:extLst>
        </xdr:cNvPr>
        <xdr:cNvSpPr/>
      </xdr:nvSpPr>
      <xdr:spPr>
        <a:xfrm>
          <a:off x="45720" y="2430780"/>
          <a:ext cx="3665220" cy="1744980"/>
        </a:xfrm>
        <a:prstGeom prst="bevel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Roll for Maneuvers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zoomScaleNormal="100" workbookViewId="0"/>
  </sheetViews>
  <sheetFormatPr defaultRowHeight="15.6" x14ac:dyDescent="0.3"/>
  <cols>
    <col min="1" max="1" width="12.7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11.19921875" style="48" bestFit="1" customWidth="1"/>
    <col min="7" max="7" width="3" style="43" customWidth="1"/>
    <col min="8" max="8" width="17.3984375" style="43" bestFit="1" customWidth="1"/>
    <col min="9" max="9" width="4.8984375" style="43" bestFit="1" customWidth="1"/>
    <col min="10" max="10" width="38" style="43" bestFit="1" customWidth="1"/>
    <col min="11" max="11" width="3" style="43" customWidth="1"/>
    <col min="12" max="12" width="23.59765625" style="43" bestFit="1" customWidth="1"/>
    <col min="13" max="13" width="7.3984375" style="43" bestFit="1" customWidth="1"/>
    <col min="14" max="14" width="31.8984375" style="43" bestFit="1" customWidth="1"/>
    <col min="15" max="16384" width="8.796875" style="43"/>
  </cols>
  <sheetData>
    <row r="1" spans="1:14" s="38" customFormat="1" ht="31.8" thickBot="1" x14ac:dyDescent="0.35">
      <c r="A1" s="173" t="s">
        <v>0</v>
      </c>
      <c r="B1" s="173" t="s">
        <v>1</v>
      </c>
      <c r="C1" s="173" t="s">
        <v>2</v>
      </c>
      <c r="D1" s="174" t="s">
        <v>3</v>
      </c>
      <c r="E1" s="37" t="s">
        <v>4</v>
      </c>
      <c r="F1" s="173" t="s">
        <v>119</v>
      </c>
      <c r="H1" s="39" t="s">
        <v>117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218" t="s">
        <v>98</v>
      </c>
      <c r="B2" s="218">
        <v>1</v>
      </c>
      <c r="C2" s="217">
        <v>4</v>
      </c>
      <c r="D2" s="45">
        <v>14</v>
      </c>
      <c r="E2" s="217">
        <f>SUM(C2:D2)</f>
        <v>18</v>
      </c>
      <c r="F2" s="217" t="s">
        <v>5</v>
      </c>
      <c r="H2" s="71" t="s">
        <v>0</v>
      </c>
      <c r="I2" s="72" t="s">
        <v>20</v>
      </c>
      <c r="J2" s="73" t="s">
        <v>113</v>
      </c>
      <c r="L2" s="133" t="s">
        <v>0</v>
      </c>
      <c r="M2" s="134" t="s">
        <v>81</v>
      </c>
      <c r="N2" s="135" t="s">
        <v>63</v>
      </c>
    </row>
    <row r="3" spans="1:14" x14ac:dyDescent="0.3">
      <c r="A3" s="63" t="s">
        <v>183</v>
      </c>
      <c r="B3" s="63">
        <v>1</v>
      </c>
      <c r="C3" s="44">
        <v>1</v>
      </c>
      <c r="D3" s="45">
        <v>13</v>
      </c>
      <c r="E3" s="44">
        <f>SUM(C3:D3)</f>
        <v>14</v>
      </c>
      <c r="F3" s="44" t="s">
        <v>184</v>
      </c>
      <c r="H3" s="74" t="s">
        <v>112</v>
      </c>
      <c r="I3" s="70">
        <v>10</v>
      </c>
      <c r="J3" s="75" t="s">
        <v>114</v>
      </c>
      <c r="L3" s="136" t="s">
        <v>141</v>
      </c>
      <c r="M3" s="123">
        <v>5</v>
      </c>
      <c r="N3" s="137" t="s">
        <v>147</v>
      </c>
    </row>
    <row r="4" spans="1:14" x14ac:dyDescent="0.3">
      <c r="A4" s="154" t="s">
        <v>162</v>
      </c>
      <c r="B4" s="154">
        <v>2</v>
      </c>
      <c r="C4" s="44">
        <v>2</v>
      </c>
      <c r="D4" s="45">
        <v>10</v>
      </c>
      <c r="E4" s="44">
        <f>SUM(C4:D4)</f>
        <v>12</v>
      </c>
      <c r="F4" s="44" t="s">
        <v>134</v>
      </c>
      <c r="H4" s="74" t="s">
        <v>98</v>
      </c>
      <c r="I4" s="70">
        <v>10</v>
      </c>
      <c r="J4" s="75" t="s">
        <v>107</v>
      </c>
      <c r="L4" s="136" t="s">
        <v>144</v>
      </c>
      <c r="M4" s="123">
        <v>4</v>
      </c>
      <c r="N4" s="137" t="s">
        <v>149</v>
      </c>
    </row>
    <row r="5" spans="1:14" x14ac:dyDescent="0.3">
      <c r="A5" s="70" t="s">
        <v>99</v>
      </c>
      <c r="B5" s="70">
        <v>1</v>
      </c>
      <c r="C5" s="44">
        <v>3</v>
      </c>
      <c r="D5" s="45">
        <v>3</v>
      </c>
      <c r="E5" s="44">
        <f>SUM(C5:D5)</f>
        <v>6</v>
      </c>
      <c r="F5" s="44" t="s">
        <v>96</v>
      </c>
      <c r="H5" s="197" t="s">
        <v>183</v>
      </c>
      <c r="I5" s="63">
        <f>11+2</f>
        <v>13</v>
      </c>
      <c r="J5" s="222" t="s">
        <v>185</v>
      </c>
      <c r="L5" s="136" t="s">
        <v>145</v>
      </c>
      <c r="M5" s="123">
        <v>4</v>
      </c>
      <c r="N5" s="137" t="s">
        <v>150</v>
      </c>
    </row>
    <row r="6" spans="1:14" ht="16.2" thickBot="1" x14ac:dyDescent="0.35">
      <c r="A6" s="70" t="s">
        <v>112</v>
      </c>
      <c r="B6" s="70">
        <v>1</v>
      </c>
      <c r="C6" s="44">
        <v>2</v>
      </c>
      <c r="D6" s="45">
        <v>1</v>
      </c>
      <c r="E6" s="44">
        <f>SUM(C6:D6)</f>
        <v>3</v>
      </c>
      <c r="F6" s="44" t="s">
        <v>105</v>
      </c>
      <c r="H6" s="194" t="s">
        <v>99</v>
      </c>
      <c r="I6" s="195">
        <v>10</v>
      </c>
      <c r="J6" s="196" t="s">
        <v>110</v>
      </c>
      <c r="L6" s="136" t="s">
        <v>182</v>
      </c>
      <c r="M6" s="123" t="s">
        <v>155</v>
      </c>
      <c r="N6" s="137" t="s">
        <v>148</v>
      </c>
    </row>
    <row r="7" spans="1:14" x14ac:dyDescent="0.3">
      <c r="H7" s="76" t="s">
        <v>21</v>
      </c>
      <c r="I7" s="184">
        <f>SUM(I3:I6)</f>
        <v>43</v>
      </c>
      <c r="J7" s="192" t="str">
        <f>CONCATENATE("Average Level: ",ROUND(AVERAGE(I3:I6),0))</f>
        <v>Average Level: 11</v>
      </c>
      <c r="L7" s="136" t="s">
        <v>180</v>
      </c>
      <c r="M7" s="123">
        <v>9</v>
      </c>
      <c r="N7" s="137" t="s">
        <v>146</v>
      </c>
    </row>
    <row r="8" spans="1:14" x14ac:dyDescent="0.3">
      <c r="D8" s="45">
        <f ca="1">RANDBETWEEN(1,20)</f>
        <v>6</v>
      </c>
      <c r="H8" s="76" t="s">
        <v>22</v>
      </c>
      <c r="I8" s="77">
        <f>COUNT(I3:I6)</f>
        <v>4</v>
      </c>
      <c r="J8" s="78"/>
      <c r="L8" s="136" t="s">
        <v>120</v>
      </c>
      <c r="M8" s="123">
        <v>10</v>
      </c>
      <c r="N8" s="137" t="s">
        <v>146</v>
      </c>
    </row>
    <row r="9" spans="1:14" ht="16.2" thickBot="1" x14ac:dyDescent="0.35">
      <c r="H9" s="76" t="s">
        <v>24</v>
      </c>
      <c r="I9" s="79">
        <f>I7/4</f>
        <v>10.75</v>
      </c>
      <c r="J9" s="75" t="s">
        <v>25</v>
      </c>
      <c r="L9" s="186" t="s">
        <v>181</v>
      </c>
      <c r="M9" s="187">
        <v>5</v>
      </c>
      <c r="N9" s="188" t="s">
        <v>146</v>
      </c>
    </row>
    <row r="10" spans="1:14" ht="16.2" thickBot="1" x14ac:dyDescent="0.35">
      <c r="H10" s="80" t="s">
        <v>26</v>
      </c>
      <c r="I10" s="81">
        <f>I9*2</f>
        <v>21.5</v>
      </c>
      <c r="J10" s="82" t="s">
        <v>27</v>
      </c>
      <c r="L10" s="138" t="s">
        <v>21</v>
      </c>
      <c r="M10" s="172">
        <f>SUM(M3:M9)</f>
        <v>37</v>
      </c>
      <c r="N10" s="193" t="str">
        <f>CONCATENATE("Average Level: ",ROUND(AVERAGE(M3:M9),0))</f>
        <v>Average Level: 6</v>
      </c>
    </row>
    <row r="11" spans="1:14" ht="16.2" thickTop="1" x14ac:dyDescent="0.3">
      <c r="B11" s="43"/>
      <c r="C11" s="43"/>
      <c r="D11" s="43"/>
      <c r="E11" s="43"/>
      <c r="F11" s="43"/>
      <c r="L11" s="138" t="s">
        <v>95</v>
      </c>
      <c r="M11" s="139">
        <f>AVERAGE(M3:M9)</f>
        <v>6.166666666666667</v>
      </c>
      <c r="N11" s="137"/>
    </row>
    <row r="12" spans="1:14" ht="16.2" thickBot="1" x14ac:dyDescent="0.35">
      <c r="L12" s="140" t="s">
        <v>22</v>
      </c>
      <c r="M12" s="141">
        <f>COUNT(M3:M9)</f>
        <v>6</v>
      </c>
      <c r="N12" s="142"/>
    </row>
    <row r="13" spans="1:14" ht="16.2" thickTop="1" x14ac:dyDescent="0.3"/>
    <row r="14" spans="1:14" x14ac:dyDescent="0.3">
      <c r="N14" s="83"/>
    </row>
    <row r="15" spans="1:14" x14ac:dyDescent="0.3">
      <c r="L15" s="84" t="s">
        <v>28</v>
      </c>
      <c r="M15" s="85">
        <f>I9</f>
        <v>10.75</v>
      </c>
      <c r="N15" s="83"/>
    </row>
    <row r="16" spans="1:14" x14ac:dyDescent="0.3">
      <c r="L16" s="84" t="s">
        <v>29</v>
      </c>
      <c r="M16" s="85">
        <f>I10</f>
        <v>21.5</v>
      </c>
      <c r="N16" s="83"/>
    </row>
    <row r="17" spans="12:14" x14ac:dyDescent="0.3">
      <c r="L17" s="84" t="s">
        <v>30</v>
      </c>
      <c r="M17" s="85">
        <f>I7</f>
        <v>43</v>
      </c>
      <c r="N17" s="83"/>
    </row>
    <row r="19" spans="12:14" x14ac:dyDescent="0.3">
      <c r="L19" s="86" t="s">
        <v>31</v>
      </c>
      <c r="M19" s="85">
        <f>M10</f>
        <v>37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9">
    <cfRule type="cellIs" dxfId="498" priority="1434" operator="greaterThan">
      <formula>$M$17</formula>
    </cfRule>
    <cfRule type="cellIs" dxfId="497" priority="1435" operator="between">
      <formula>$M$16</formula>
      <formula>$M$17</formula>
    </cfRule>
    <cfRule type="cellIs" dxfId="496" priority="1436" operator="between">
      <formula>$M$15</formula>
      <formula>$M$16</formula>
    </cfRule>
    <cfRule type="cellIs" dxfId="495" priority="1437" operator="lessThan">
      <formula>$M$15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79687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180" t="s">
        <v>70</v>
      </c>
      <c r="B1" s="181" t="s">
        <v>71</v>
      </c>
      <c r="C1" s="181" t="s">
        <v>72</v>
      </c>
      <c r="D1" s="180" t="s">
        <v>73</v>
      </c>
      <c r="E1" s="180" t="s">
        <v>93</v>
      </c>
      <c r="F1" s="180" t="s">
        <v>92</v>
      </c>
      <c r="G1" s="180" t="s">
        <v>91</v>
      </c>
      <c r="H1" s="180" t="s">
        <v>90</v>
      </c>
      <c r="I1" s="180" t="s">
        <v>94</v>
      </c>
      <c r="J1" s="180" t="s">
        <v>74</v>
      </c>
      <c r="K1" s="180" t="s">
        <v>75</v>
      </c>
      <c r="L1" s="180" t="s">
        <v>76</v>
      </c>
      <c r="M1" s="180" t="s">
        <v>77</v>
      </c>
      <c r="O1" s="162" t="s">
        <v>78</v>
      </c>
      <c r="P1" s="67">
        <v>9</v>
      </c>
      <c r="Q1" s="163" t="s">
        <v>103</v>
      </c>
      <c r="R1" s="164">
        <v>0.41666666666666669</v>
      </c>
      <c r="S1" s="165" t="s">
        <v>104</v>
      </c>
      <c r="T1" s="164">
        <f>R1+((P1)/(24*60*10))</f>
        <v>0.41729166666666667</v>
      </c>
    </row>
    <row r="2" spans="1:20" ht="16.8" x14ac:dyDescent="0.3">
      <c r="A2" s="178" t="s">
        <v>112</v>
      </c>
      <c r="B2" s="94" t="s">
        <v>118</v>
      </c>
      <c r="C2" s="94"/>
      <c r="D2" s="94">
        <v>4</v>
      </c>
      <c r="E2" s="176" t="s">
        <v>84</v>
      </c>
      <c r="F2" s="176" t="s">
        <v>79</v>
      </c>
      <c r="G2" s="176" t="s">
        <v>79</v>
      </c>
      <c r="H2" s="176" t="s">
        <v>79</v>
      </c>
      <c r="I2" s="94"/>
      <c r="J2" s="94">
        <f t="shared" ref="J2:J27" si="0">IF($E2="þ",$D2,IF($F2="þ",($D2*10),IF($G2="þ",($D2*100),IF($H2="þ",($D2*600),$I2))))</f>
        <v>4</v>
      </c>
      <c r="K2" s="94">
        <f t="shared" ref="K2:K7" si="1">J2+C2</f>
        <v>4</v>
      </c>
      <c r="L2" s="57" t="s">
        <v>79</v>
      </c>
      <c r="M2" s="177" t="str">
        <f t="shared" ref="M2:M15" si="2">IF(C2="","",IF(K2&lt;=$P$1,"þ","q"))</f>
        <v/>
      </c>
    </row>
    <row r="3" spans="1:20" ht="16.8" x14ac:dyDescent="0.3">
      <c r="A3" s="148" t="s">
        <v>112</v>
      </c>
      <c r="B3" s="56" t="s">
        <v>115</v>
      </c>
      <c r="C3" s="56">
        <v>0</v>
      </c>
      <c r="D3" s="56">
        <v>4</v>
      </c>
      <c r="E3" s="57" t="s">
        <v>79</v>
      </c>
      <c r="F3" s="57" t="s">
        <v>79</v>
      </c>
      <c r="G3" s="57" t="s">
        <v>79</v>
      </c>
      <c r="H3" s="57" t="s">
        <v>84</v>
      </c>
      <c r="I3" s="56"/>
      <c r="J3" s="56">
        <f t="shared" si="0"/>
        <v>2400</v>
      </c>
      <c r="K3" s="56">
        <f t="shared" si="1"/>
        <v>2400</v>
      </c>
      <c r="L3" s="176" t="s">
        <v>79</v>
      </c>
      <c r="M3" s="58" t="str">
        <f t="shared" ref="M3" si="3">IF(C3="","",IF(K3&lt;=$P$1,"þ","q"))</f>
        <v>q</v>
      </c>
    </row>
    <row r="4" spans="1:20" ht="16.8" x14ac:dyDescent="0.3">
      <c r="A4" s="148" t="s">
        <v>112</v>
      </c>
      <c r="B4" s="56" t="s">
        <v>116</v>
      </c>
      <c r="C4" s="56">
        <v>4</v>
      </c>
      <c r="D4" s="56">
        <v>4</v>
      </c>
      <c r="E4" s="57" t="s">
        <v>84</v>
      </c>
      <c r="F4" s="57" t="s">
        <v>79</v>
      </c>
      <c r="G4" s="57" t="s">
        <v>79</v>
      </c>
      <c r="H4" s="57" t="s">
        <v>79</v>
      </c>
      <c r="I4" s="56"/>
      <c r="J4" s="56">
        <f>IF($E4="þ",$D4,IF($F4="þ",($D4*10),IF($G4="þ",($D4*100),IF($H4="þ",($D4*600),$I4))))</f>
        <v>4</v>
      </c>
      <c r="K4" s="56">
        <f t="shared" ref="K4:K6" si="4">J4+C4</f>
        <v>8</v>
      </c>
      <c r="L4" s="176" t="s">
        <v>79</v>
      </c>
      <c r="M4" s="58" t="str">
        <f t="shared" si="2"/>
        <v>þ</v>
      </c>
      <c r="O4" s="69"/>
    </row>
    <row r="5" spans="1:20" ht="16.8" x14ac:dyDescent="0.3">
      <c r="A5" s="148" t="s">
        <v>112</v>
      </c>
      <c r="B5" s="60" t="s">
        <v>161</v>
      </c>
      <c r="C5" s="61">
        <v>9</v>
      </c>
      <c r="D5" s="56">
        <v>5</v>
      </c>
      <c r="E5" s="57" t="s">
        <v>79</v>
      </c>
      <c r="F5" s="176" t="s">
        <v>79</v>
      </c>
      <c r="G5" s="57" t="s">
        <v>79</v>
      </c>
      <c r="H5" s="57" t="s">
        <v>79</v>
      </c>
      <c r="I5" s="56">
        <v>10</v>
      </c>
      <c r="J5" s="56">
        <f>IF($E5="þ",$D5,IF($F5="þ",($D5*10),IF($G5="þ",($D5*100),IF($H5="þ",($D5*600),$I5))))</f>
        <v>10</v>
      </c>
      <c r="K5" s="56">
        <f t="shared" ref="K5" si="5">J5+C5</f>
        <v>19</v>
      </c>
      <c r="L5" s="176" t="s">
        <v>84</v>
      </c>
      <c r="M5" s="58" t="str">
        <f t="shared" si="2"/>
        <v>q</v>
      </c>
    </row>
    <row r="6" spans="1:20" ht="16.8" x14ac:dyDescent="0.3">
      <c r="A6" s="148" t="s">
        <v>112</v>
      </c>
      <c r="B6" s="60" t="s">
        <v>160</v>
      </c>
      <c r="C6" s="61"/>
      <c r="D6" s="56">
        <v>4</v>
      </c>
      <c r="E6" s="57" t="s">
        <v>79</v>
      </c>
      <c r="F6" s="176" t="s">
        <v>84</v>
      </c>
      <c r="G6" s="57" t="s">
        <v>79</v>
      </c>
      <c r="H6" s="57" t="s">
        <v>79</v>
      </c>
      <c r="I6" s="56"/>
      <c r="J6" s="56">
        <f t="shared" si="0"/>
        <v>40</v>
      </c>
      <c r="K6" s="56">
        <f t="shared" si="4"/>
        <v>40</v>
      </c>
      <c r="L6" s="176" t="s">
        <v>84</v>
      </c>
      <c r="M6" s="58" t="str">
        <f t="shared" si="2"/>
        <v/>
      </c>
    </row>
    <row r="7" spans="1:20" ht="16.8" x14ac:dyDescent="0.3">
      <c r="A7" s="149" t="s">
        <v>98</v>
      </c>
      <c r="B7" s="60" t="s">
        <v>109</v>
      </c>
      <c r="C7" s="61"/>
      <c r="D7" s="56">
        <v>5</v>
      </c>
      <c r="E7" s="57" t="s">
        <v>79</v>
      </c>
      <c r="F7" s="57" t="s">
        <v>79</v>
      </c>
      <c r="G7" s="57" t="s">
        <v>79</v>
      </c>
      <c r="H7" s="57" t="s">
        <v>79</v>
      </c>
      <c r="I7" s="56">
        <v>10</v>
      </c>
      <c r="J7" s="56">
        <f t="shared" si="0"/>
        <v>10</v>
      </c>
      <c r="K7" s="56">
        <f t="shared" si="1"/>
        <v>10</v>
      </c>
      <c r="L7" s="57" t="s">
        <v>79</v>
      </c>
      <c r="M7" s="58" t="str">
        <f t="shared" si="2"/>
        <v/>
      </c>
      <c r="O7" s="69"/>
      <c r="Q7" s="69"/>
    </row>
    <row r="8" spans="1:20" ht="16.8" x14ac:dyDescent="0.3">
      <c r="A8" s="149" t="s">
        <v>98</v>
      </c>
      <c r="B8" s="179" t="s">
        <v>160</v>
      </c>
      <c r="C8" s="175"/>
      <c r="D8" s="94">
        <v>5</v>
      </c>
      <c r="E8" s="176" t="s">
        <v>79</v>
      </c>
      <c r="F8" s="176" t="s">
        <v>84</v>
      </c>
      <c r="G8" s="57" t="s">
        <v>79</v>
      </c>
      <c r="H8" s="57" t="s">
        <v>79</v>
      </c>
      <c r="I8" s="56"/>
      <c r="J8" s="56">
        <f t="shared" si="0"/>
        <v>50</v>
      </c>
      <c r="K8" s="56">
        <f t="shared" ref="K8:K10" si="6">J8+C8</f>
        <v>50</v>
      </c>
      <c r="L8" s="57" t="s">
        <v>79</v>
      </c>
      <c r="M8" s="58" t="str">
        <f t="shared" si="2"/>
        <v/>
      </c>
      <c r="O8" s="69"/>
      <c r="Q8" s="69"/>
    </row>
    <row r="9" spans="1:20" ht="16.8" x14ac:dyDescent="0.3">
      <c r="A9" s="149" t="s">
        <v>98</v>
      </c>
      <c r="B9" s="60" t="s">
        <v>161</v>
      </c>
      <c r="C9" s="61"/>
      <c r="D9" s="56">
        <v>5</v>
      </c>
      <c r="E9" s="57" t="s">
        <v>79</v>
      </c>
      <c r="F9" s="176" t="s">
        <v>79</v>
      </c>
      <c r="G9" s="57" t="s">
        <v>79</v>
      </c>
      <c r="H9" s="57" t="s">
        <v>79</v>
      </c>
      <c r="I9" s="56">
        <v>10</v>
      </c>
      <c r="J9" s="56">
        <f t="shared" si="0"/>
        <v>10</v>
      </c>
      <c r="K9" s="56">
        <f t="shared" ref="K9" si="7">J9+C9</f>
        <v>10</v>
      </c>
      <c r="L9" s="57" t="s">
        <v>79</v>
      </c>
      <c r="M9" s="58" t="str">
        <f t="shared" si="2"/>
        <v/>
      </c>
      <c r="O9" s="69"/>
      <c r="Q9" s="69"/>
    </row>
    <row r="10" spans="1:20" ht="16.8" x14ac:dyDescent="0.3">
      <c r="A10" s="149" t="s">
        <v>98</v>
      </c>
      <c r="B10" s="60" t="s">
        <v>111</v>
      </c>
      <c r="C10" s="61"/>
      <c r="D10" s="56">
        <v>5</v>
      </c>
      <c r="E10" s="57" t="s">
        <v>84</v>
      </c>
      <c r="F10" s="57" t="s">
        <v>79</v>
      </c>
      <c r="G10" s="57" t="s">
        <v>79</v>
      </c>
      <c r="H10" s="57" t="s">
        <v>79</v>
      </c>
      <c r="I10" s="56"/>
      <c r="J10" s="56">
        <f t="shared" si="0"/>
        <v>5</v>
      </c>
      <c r="K10" s="56">
        <f t="shared" si="6"/>
        <v>5</v>
      </c>
      <c r="L10" s="57" t="s">
        <v>79</v>
      </c>
      <c r="M10" s="58" t="str">
        <f t="shared" si="2"/>
        <v/>
      </c>
      <c r="O10" s="69"/>
      <c r="Q10" s="69"/>
    </row>
    <row r="11" spans="1:20" ht="16.8" x14ac:dyDescent="0.3">
      <c r="A11" s="149" t="s">
        <v>98</v>
      </c>
      <c r="B11" s="60" t="s">
        <v>169</v>
      </c>
      <c r="C11" s="61"/>
      <c r="D11" s="56">
        <v>5</v>
      </c>
      <c r="E11" s="57" t="s">
        <v>84</v>
      </c>
      <c r="F11" s="57" t="s">
        <v>79</v>
      </c>
      <c r="G11" s="57" t="s">
        <v>79</v>
      </c>
      <c r="H11" s="57" t="s">
        <v>79</v>
      </c>
      <c r="I11" s="56"/>
      <c r="J11" s="56">
        <f t="shared" si="0"/>
        <v>5</v>
      </c>
      <c r="K11" s="56">
        <f t="shared" ref="K11:K13" si="8">J11+C11</f>
        <v>5</v>
      </c>
      <c r="L11" s="57" t="s">
        <v>79</v>
      </c>
      <c r="M11" s="58" t="str">
        <f t="shared" ref="M11:M12" si="9">IF(C11="","",IF(K11&lt;=$P$1,"þ","q"))</f>
        <v/>
      </c>
      <c r="O11" s="69"/>
      <c r="Q11" s="69"/>
    </row>
    <row r="12" spans="1:20" ht="16.8" x14ac:dyDescent="0.3">
      <c r="A12" s="62" t="s">
        <v>99</v>
      </c>
      <c r="B12" s="60" t="s">
        <v>108</v>
      </c>
      <c r="C12" s="61"/>
      <c r="D12" s="56">
        <v>1</v>
      </c>
      <c r="E12" s="57" t="s">
        <v>79</v>
      </c>
      <c r="F12" s="57" t="s">
        <v>79</v>
      </c>
      <c r="G12" s="57" t="s">
        <v>79</v>
      </c>
      <c r="H12" s="57" t="s">
        <v>84</v>
      </c>
      <c r="I12" s="56"/>
      <c r="J12" s="56">
        <f t="shared" si="0"/>
        <v>600</v>
      </c>
      <c r="K12" s="56">
        <f t="shared" si="8"/>
        <v>600</v>
      </c>
      <c r="L12" s="57" t="s">
        <v>79</v>
      </c>
      <c r="M12" s="58" t="str">
        <f t="shared" si="9"/>
        <v/>
      </c>
      <c r="O12" s="69"/>
      <c r="Q12" s="69"/>
    </row>
    <row r="13" spans="1:20" ht="16.8" x14ac:dyDescent="0.3">
      <c r="A13" s="62" t="s">
        <v>99</v>
      </c>
      <c r="B13" s="60"/>
      <c r="C13" s="61"/>
      <c r="D13" s="56">
        <v>5</v>
      </c>
      <c r="E13" s="57" t="s">
        <v>79</v>
      </c>
      <c r="F13" s="57" t="s">
        <v>84</v>
      </c>
      <c r="G13" s="57" t="s">
        <v>79</v>
      </c>
      <c r="H13" s="57" t="s">
        <v>79</v>
      </c>
      <c r="I13" s="56"/>
      <c r="J13" s="56">
        <f t="shared" si="0"/>
        <v>50</v>
      </c>
      <c r="K13" s="56">
        <f t="shared" si="8"/>
        <v>50</v>
      </c>
      <c r="L13" s="57" t="s">
        <v>79</v>
      </c>
      <c r="M13" s="58" t="str">
        <f t="shared" si="2"/>
        <v/>
      </c>
      <c r="O13" s="69"/>
      <c r="Q13" s="69"/>
    </row>
    <row r="14" spans="1:20" ht="16.8" x14ac:dyDescent="0.3">
      <c r="A14" s="62" t="s">
        <v>99</v>
      </c>
      <c r="B14" s="60"/>
      <c r="C14" s="61"/>
      <c r="D14" s="56">
        <v>1</v>
      </c>
      <c r="E14" s="57" t="s">
        <v>79</v>
      </c>
      <c r="F14" s="57" t="s">
        <v>79</v>
      </c>
      <c r="G14" s="57" t="s">
        <v>79</v>
      </c>
      <c r="H14" s="57" t="s">
        <v>79</v>
      </c>
      <c r="I14" s="56">
        <v>10</v>
      </c>
      <c r="J14" s="56">
        <f t="shared" si="0"/>
        <v>10</v>
      </c>
      <c r="K14" s="56">
        <f t="shared" ref="K14" si="10">J14+C14</f>
        <v>10</v>
      </c>
      <c r="L14" s="57" t="s">
        <v>79</v>
      </c>
      <c r="M14" s="58" t="str">
        <f t="shared" si="2"/>
        <v/>
      </c>
      <c r="O14" s="69"/>
      <c r="Q14" s="69"/>
    </row>
    <row r="15" spans="1:20" ht="16.8" x14ac:dyDescent="0.3">
      <c r="A15" s="198" t="s">
        <v>183</v>
      </c>
      <c r="B15" s="171" t="s">
        <v>160</v>
      </c>
      <c r="C15" s="61">
        <v>1</v>
      </c>
      <c r="D15" s="56">
        <v>4</v>
      </c>
      <c r="E15" s="57" t="s">
        <v>79</v>
      </c>
      <c r="F15" s="57" t="s">
        <v>84</v>
      </c>
      <c r="G15" s="57" t="s">
        <v>79</v>
      </c>
      <c r="H15" s="57" t="s">
        <v>79</v>
      </c>
      <c r="I15" s="56"/>
      <c r="J15" s="56">
        <f t="shared" si="0"/>
        <v>40</v>
      </c>
      <c r="K15" s="56">
        <f t="shared" ref="K15" si="11">J15+C15</f>
        <v>41</v>
      </c>
      <c r="L15" s="57" t="s">
        <v>84</v>
      </c>
      <c r="M15" s="58" t="str">
        <f t="shared" si="2"/>
        <v>q</v>
      </c>
      <c r="O15" s="69"/>
      <c r="Q15" s="69"/>
    </row>
    <row r="16" spans="1:20" ht="16.8" x14ac:dyDescent="0.3">
      <c r="A16" s="198" t="s">
        <v>183</v>
      </c>
      <c r="B16" s="171"/>
      <c r="C16" s="61"/>
      <c r="D16" s="56"/>
      <c r="E16" s="57" t="s">
        <v>79</v>
      </c>
      <c r="F16" s="57" t="s">
        <v>79</v>
      </c>
      <c r="G16" s="57" t="s">
        <v>79</v>
      </c>
      <c r="H16" s="57" t="s">
        <v>79</v>
      </c>
      <c r="I16" s="56"/>
      <c r="J16" s="56">
        <f t="shared" si="0"/>
        <v>0</v>
      </c>
      <c r="K16" s="56">
        <f t="shared" ref="K16" si="12">J16+C16</f>
        <v>0</v>
      </c>
      <c r="L16" s="57" t="s">
        <v>79</v>
      </c>
      <c r="M16" s="58" t="str">
        <f t="shared" ref="M16" si="13">IF(C16="","",IF(K16&lt;=$P$1,"þ","q"))</f>
        <v/>
      </c>
    </row>
    <row r="17" spans="1:13" ht="16.8" x14ac:dyDescent="0.3">
      <c r="A17" s="199"/>
      <c r="B17" s="171"/>
      <c r="C17" s="61"/>
      <c r="D17" s="56"/>
      <c r="E17" s="57" t="s">
        <v>79</v>
      </c>
      <c r="F17" s="57" t="s">
        <v>79</v>
      </c>
      <c r="G17" s="57" t="s">
        <v>79</v>
      </c>
      <c r="H17" s="57" t="s">
        <v>79</v>
      </c>
      <c r="I17" s="56"/>
      <c r="J17" s="56">
        <f t="shared" si="0"/>
        <v>0</v>
      </c>
      <c r="K17" s="56">
        <f t="shared" ref="K17" si="14">J17+C17</f>
        <v>0</v>
      </c>
      <c r="L17" s="57" t="s">
        <v>79</v>
      </c>
      <c r="M17" s="58" t="str">
        <f t="shared" ref="M17:M18" si="15">IF(C17="","",IF(K17&lt;=$P$1,"þ","q"))</f>
        <v/>
      </c>
    </row>
    <row r="18" spans="1:13" ht="16.8" x14ac:dyDescent="0.3">
      <c r="A18" s="199"/>
      <c r="B18" s="185"/>
      <c r="C18" s="61"/>
      <c r="D18" s="56"/>
      <c r="E18" s="57" t="s">
        <v>79</v>
      </c>
      <c r="F18" s="57" t="s">
        <v>79</v>
      </c>
      <c r="G18" s="57" t="s">
        <v>79</v>
      </c>
      <c r="H18" s="57" t="s">
        <v>79</v>
      </c>
      <c r="I18" s="56"/>
      <c r="J18" s="56">
        <f t="shared" si="0"/>
        <v>0</v>
      </c>
      <c r="K18" s="56">
        <f t="shared" ref="K18" si="16">J18+C18</f>
        <v>0</v>
      </c>
      <c r="L18" s="57" t="s">
        <v>79</v>
      </c>
      <c r="M18" s="58" t="str">
        <f t="shared" si="15"/>
        <v/>
      </c>
    </row>
    <row r="19" spans="1:13" ht="16.8" x14ac:dyDescent="0.3">
      <c r="A19" s="200"/>
      <c r="B19" s="185"/>
      <c r="C19" s="61"/>
      <c r="D19" s="56"/>
      <c r="E19" s="57" t="s">
        <v>79</v>
      </c>
      <c r="F19" s="57" t="s">
        <v>79</v>
      </c>
      <c r="G19" s="57" t="s">
        <v>79</v>
      </c>
      <c r="H19" s="57" t="s">
        <v>79</v>
      </c>
      <c r="I19" s="56"/>
      <c r="J19" s="56">
        <f t="shared" si="0"/>
        <v>0</v>
      </c>
      <c r="K19" s="56">
        <f t="shared" ref="K19:K20" si="17">J19+C19</f>
        <v>0</v>
      </c>
      <c r="L19" s="57" t="s">
        <v>79</v>
      </c>
      <c r="M19" s="58" t="str">
        <f t="shared" ref="M19:M20" si="18">IF(C19="","",IF(K19&lt;=$P$1,"þ","q"))</f>
        <v/>
      </c>
    </row>
    <row r="20" spans="1:13" ht="16.8" x14ac:dyDescent="0.3">
      <c r="A20" s="200"/>
      <c r="B20" s="185"/>
      <c r="C20" s="61"/>
      <c r="D20" s="56"/>
      <c r="E20" s="57" t="s">
        <v>79</v>
      </c>
      <c r="F20" s="57" t="s">
        <v>79</v>
      </c>
      <c r="G20" s="57" t="s">
        <v>79</v>
      </c>
      <c r="H20" s="57" t="s">
        <v>79</v>
      </c>
      <c r="I20" s="56"/>
      <c r="J20" s="56">
        <f t="shared" si="0"/>
        <v>0</v>
      </c>
      <c r="K20" s="56">
        <f t="shared" si="17"/>
        <v>0</v>
      </c>
      <c r="L20" s="57" t="s">
        <v>79</v>
      </c>
      <c r="M20" s="58" t="str">
        <f t="shared" si="18"/>
        <v/>
      </c>
    </row>
    <row r="21" spans="1:13" ht="16.8" x14ac:dyDescent="0.3">
      <c r="A21" s="191"/>
      <c r="B21" s="185"/>
      <c r="C21" s="61"/>
      <c r="D21" s="56"/>
      <c r="E21" s="57" t="s">
        <v>79</v>
      </c>
      <c r="F21" s="57" t="s">
        <v>79</v>
      </c>
      <c r="G21" s="57" t="s">
        <v>79</v>
      </c>
      <c r="H21" s="57" t="s">
        <v>79</v>
      </c>
      <c r="I21" s="56"/>
      <c r="J21" s="56">
        <f t="shared" si="0"/>
        <v>0</v>
      </c>
      <c r="K21" s="56">
        <f t="shared" ref="K21:K25" si="19">J21+C21</f>
        <v>0</v>
      </c>
      <c r="L21" s="57" t="s">
        <v>79</v>
      </c>
      <c r="M21" s="58" t="str">
        <f t="shared" ref="M21:M25" si="20">IF(C21="","",IF(K21&lt;=$P$1,"þ","q"))</f>
        <v/>
      </c>
    </row>
    <row r="22" spans="1:13" ht="16.8" x14ac:dyDescent="0.3">
      <c r="A22" s="191"/>
      <c r="B22" s="185"/>
      <c r="C22" s="61"/>
      <c r="D22" s="56"/>
      <c r="E22" s="57" t="s">
        <v>79</v>
      </c>
      <c r="F22" s="57" t="s">
        <v>79</v>
      </c>
      <c r="G22" s="57" t="s">
        <v>79</v>
      </c>
      <c r="H22" s="57" t="s">
        <v>79</v>
      </c>
      <c r="I22" s="56"/>
      <c r="J22" s="56">
        <f t="shared" si="0"/>
        <v>0</v>
      </c>
      <c r="K22" s="56">
        <f t="shared" ref="K22" si="21">J22+C22</f>
        <v>0</v>
      </c>
      <c r="L22" s="57" t="s">
        <v>79</v>
      </c>
      <c r="M22" s="58" t="str">
        <f t="shared" ref="M22" si="22">IF(C22="","",IF(K22&lt;=$P$1,"þ","q"))</f>
        <v/>
      </c>
    </row>
    <row r="23" spans="1:13" ht="16.8" x14ac:dyDescent="0.3">
      <c r="A23" s="189"/>
      <c r="B23" s="171"/>
      <c r="C23" s="61"/>
      <c r="D23" s="56"/>
      <c r="E23" s="57" t="s">
        <v>79</v>
      </c>
      <c r="F23" s="57" t="s">
        <v>79</v>
      </c>
      <c r="G23" s="57" t="s">
        <v>79</v>
      </c>
      <c r="H23" s="57" t="s">
        <v>79</v>
      </c>
      <c r="I23" s="56"/>
      <c r="J23" s="56">
        <f t="shared" si="0"/>
        <v>0</v>
      </c>
      <c r="K23" s="56">
        <f t="shared" si="19"/>
        <v>0</v>
      </c>
      <c r="L23" s="57" t="s">
        <v>79</v>
      </c>
      <c r="M23" s="58" t="str">
        <f t="shared" si="20"/>
        <v/>
      </c>
    </row>
    <row r="24" spans="1:13" ht="16.8" x14ac:dyDescent="0.3">
      <c r="A24" s="189"/>
      <c r="B24" s="171"/>
      <c r="C24" s="61"/>
      <c r="D24" s="56"/>
      <c r="E24" s="57" t="s">
        <v>79</v>
      </c>
      <c r="F24" s="57" t="s">
        <v>79</v>
      </c>
      <c r="G24" s="57" t="s">
        <v>79</v>
      </c>
      <c r="H24" s="57" t="s">
        <v>79</v>
      </c>
      <c r="I24" s="56"/>
      <c r="J24" s="56">
        <f t="shared" si="0"/>
        <v>0</v>
      </c>
      <c r="K24" s="56">
        <f t="shared" si="19"/>
        <v>0</v>
      </c>
      <c r="L24" s="57" t="s">
        <v>79</v>
      </c>
      <c r="M24" s="58" t="str">
        <f t="shared" si="20"/>
        <v/>
      </c>
    </row>
    <row r="25" spans="1:13" ht="16.8" x14ac:dyDescent="0.3">
      <c r="A25" s="190"/>
      <c r="B25" s="171"/>
      <c r="C25" s="61"/>
      <c r="D25" s="56"/>
      <c r="E25" s="57" t="s">
        <v>79</v>
      </c>
      <c r="F25" s="57" t="s">
        <v>79</v>
      </c>
      <c r="G25" s="57" t="s">
        <v>79</v>
      </c>
      <c r="H25" s="57" t="s">
        <v>79</v>
      </c>
      <c r="I25" s="56"/>
      <c r="J25" s="56">
        <f t="shared" si="0"/>
        <v>0</v>
      </c>
      <c r="K25" s="56">
        <f t="shared" si="19"/>
        <v>0</v>
      </c>
      <c r="L25" s="57" t="s">
        <v>79</v>
      </c>
      <c r="M25" s="58" t="str">
        <f t="shared" si="20"/>
        <v/>
      </c>
    </row>
    <row r="26" spans="1:13" ht="16.8" x14ac:dyDescent="0.3">
      <c r="A26" s="190"/>
      <c r="B26" s="185"/>
      <c r="C26" s="61"/>
      <c r="D26" s="56"/>
      <c r="E26" s="57" t="s">
        <v>79</v>
      </c>
      <c r="F26" s="57" t="s">
        <v>79</v>
      </c>
      <c r="G26" s="57" t="s">
        <v>79</v>
      </c>
      <c r="H26" s="57" t="s">
        <v>79</v>
      </c>
      <c r="I26" s="56"/>
      <c r="J26" s="56">
        <f t="shared" si="0"/>
        <v>0</v>
      </c>
      <c r="K26" s="56">
        <f t="shared" ref="K26" si="23">J26+C26</f>
        <v>0</v>
      </c>
      <c r="L26" s="57" t="s">
        <v>79</v>
      </c>
      <c r="M26" s="58" t="str">
        <f t="shared" ref="M26" si="24">IF(C26="","",IF(K26&lt;=$P$1,"þ","q"))</f>
        <v/>
      </c>
    </row>
    <row r="27" spans="1:13" ht="16.8" x14ac:dyDescent="0.3">
      <c r="A27" s="210" t="s">
        <v>155</v>
      </c>
      <c r="B27" s="185" t="s">
        <v>156</v>
      </c>
      <c r="C27" s="61">
        <v>1</v>
      </c>
      <c r="D27" s="56">
        <v>5</v>
      </c>
      <c r="E27" s="57" t="s">
        <v>79</v>
      </c>
      <c r="F27" s="57" t="s">
        <v>84</v>
      </c>
      <c r="G27" s="57" t="s">
        <v>79</v>
      </c>
      <c r="H27" s="57" t="s">
        <v>79</v>
      </c>
      <c r="I27" s="56"/>
      <c r="J27" s="56">
        <f t="shared" si="0"/>
        <v>50</v>
      </c>
      <c r="K27" s="56">
        <f t="shared" ref="K27" si="25">J27+C27</f>
        <v>51</v>
      </c>
      <c r="L27" s="57" t="s">
        <v>79</v>
      </c>
      <c r="M27" s="58" t="str">
        <f t="shared" ref="M27" si="26">IF(C27="","",IF(K27&lt;=$P$1,"þ","q"))</f>
        <v>q</v>
      </c>
    </row>
  </sheetData>
  <sortState xmlns:xlrd2="http://schemas.microsoft.com/office/spreadsheetml/2017/richdata2" ref="A2:M15">
    <sortCondition ref="A2:A15"/>
    <sortCondition ref="C2:C15"/>
  </sortState>
  <conditionalFormatting sqref="M2 G7:H7 M7 M16:M18 L16:L27">
    <cfRule type="cellIs" dxfId="494" priority="1513" stopIfTrue="1" operator="equal">
      <formula>"þ"</formula>
    </cfRule>
  </conditionalFormatting>
  <conditionalFormatting sqref="K2 K7">
    <cfRule type="cellIs" dxfId="493" priority="1512" operator="lessThan">
      <formula>$P$1</formula>
    </cfRule>
  </conditionalFormatting>
  <conditionalFormatting sqref="E7">
    <cfRule type="cellIs" dxfId="492" priority="1413" stopIfTrue="1" operator="equal">
      <formula>"þ"</formula>
    </cfRule>
  </conditionalFormatting>
  <conditionalFormatting sqref="E7">
    <cfRule type="cellIs" dxfId="491" priority="1412" stopIfTrue="1" operator="equal">
      <formula>"þ"</formula>
    </cfRule>
  </conditionalFormatting>
  <conditionalFormatting sqref="M11">
    <cfRule type="cellIs" dxfId="490" priority="1394" stopIfTrue="1" operator="equal">
      <formula>"þ"</formula>
    </cfRule>
  </conditionalFormatting>
  <conditionalFormatting sqref="M11">
    <cfRule type="cellIs" dxfId="489" priority="1393" stopIfTrue="1" operator="equal">
      <formula>"þ"</formula>
    </cfRule>
  </conditionalFormatting>
  <conditionalFormatting sqref="K11">
    <cfRule type="cellIs" dxfId="488" priority="1392" operator="lessThan">
      <formula>$P$1</formula>
    </cfRule>
  </conditionalFormatting>
  <conditionalFormatting sqref="E11">
    <cfRule type="cellIs" dxfId="487" priority="1391" stopIfTrue="1" operator="equal">
      <formula>"þ"</formula>
    </cfRule>
  </conditionalFormatting>
  <conditionalFormatting sqref="E11">
    <cfRule type="cellIs" dxfId="486" priority="1390" stopIfTrue="1" operator="equal">
      <formula>"þ"</formula>
    </cfRule>
  </conditionalFormatting>
  <conditionalFormatting sqref="G11">
    <cfRule type="cellIs" dxfId="485" priority="1389" stopIfTrue="1" operator="equal">
      <formula>"þ"</formula>
    </cfRule>
  </conditionalFormatting>
  <conditionalFormatting sqref="G11">
    <cfRule type="cellIs" dxfId="484" priority="1388" stopIfTrue="1" operator="equal">
      <formula>"þ"</formula>
    </cfRule>
  </conditionalFormatting>
  <conditionalFormatting sqref="M4">
    <cfRule type="cellIs" dxfId="483" priority="1326" stopIfTrue="1" operator="equal">
      <formula>"þ"</formula>
    </cfRule>
  </conditionalFormatting>
  <conditionalFormatting sqref="K4">
    <cfRule type="cellIs" dxfId="482" priority="1325" operator="lessThan">
      <formula>$P$1</formula>
    </cfRule>
  </conditionalFormatting>
  <conditionalFormatting sqref="M14">
    <cfRule type="cellIs" dxfId="481" priority="1042" stopIfTrue="1" operator="equal">
      <formula>"þ"</formula>
    </cfRule>
  </conditionalFormatting>
  <conditionalFormatting sqref="M14">
    <cfRule type="cellIs" dxfId="480" priority="1041" stopIfTrue="1" operator="equal">
      <formula>"þ"</formula>
    </cfRule>
  </conditionalFormatting>
  <conditionalFormatting sqref="E14 H14">
    <cfRule type="cellIs" dxfId="479" priority="1039" stopIfTrue="1" operator="equal">
      <formula>"þ"</formula>
    </cfRule>
  </conditionalFormatting>
  <conditionalFormatting sqref="E14 H14">
    <cfRule type="cellIs" dxfId="478" priority="1038" stopIfTrue="1" operator="equal">
      <formula>"þ"</formula>
    </cfRule>
  </conditionalFormatting>
  <conditionalFormatting sqref="F14">
    <cfRule type="cellIs" dxfId="477" priority="1035" stopIfTrue="1" operator="equal">
      <formula>"þ"</formula>
    </cfRule>
  </conditionalFormatting>
  <conditionalFormatting sqref="K14">
    <cfRule type="cellIs" dxfId="476" priority="1040" operator="lessThan">
      <formula>$P$1</formula>
    </cfRule>
  </conditionalFormatting>
  <conditionalFormatting sqref="G14">
    <cfRule type="cellIs" dxfId="475" priority="1037" stopIfTrue="1" operator="equal">
      <formula>"þ"</formula>
    </cfRule>
  </conditionalFormatting>
  <conditionalFormatting sqref="G14">
    <cfRule type="cellIs" dxfId="474" priority="1036" stopIfTrue="1" operator="equal">
      <formula>"þ"</formula>
    </cfRule>
  </conditionalFormatting>
  <conditionalFormatting sqref="F14">
    <cfRule type="cellIs" dxfId="473" priority="1034" stopIfTrue="1" operator="equal">
      <formula>"þ"</formula>
    </cfRule>
  </conditionalFormatting>
  <conditionalFormatting sqref="L14">
    <cfRule type="cellIs" dxfId="472" priority="1033" stopIfTrue="1" operator="equal">
      <formula>"þ"</formula>
    </cfRule>
  </conditionalFormatting>
  <conditionalFormatting sqref="M12">
    <cfRule type="cellIs" dxfId="471" priority="1030" stopIfTrue="1" operator="equal">
      <formula>"þ"</formula>
    </cfRule>
  </conditionalFormatting>
  <conditionalFormatting sqref="M12">
    <cfRule type="cellIs" dxfId="470" priority="1029" stopIfTrue="1" operator="equal">
      <formula>"þ"</formula>
    </cfRule>
  </conditionalFormatting>
  <conditionalFormatting sqref="K12">
    <cfRule type="cellIs" dxfId="469" priority="1028" operator="lessThan">
      <formula>$P$1</formula>
    </cfRule>
  </conditionalFormatting>
  <conditionalFormatting sqref="H12">
    <cfRule type="cellIs" dxfId="468" priority="1027" stopIfTrue="1" operator="equal">
      <formula>"þ"</formula>
    </cfRule>
  </conditionalFormatting>
  <conditionalFormatting sqref="H12">
    <cfRule type="cellIs" dxfId="467" priority="1026" stopIfTrue="1" operator="equal">
      <formula>"þ"</formula>
    </cfRule>
  </conditionalFormatting>
  <conditionalFormatting sqref="G12">
    <cfRule type="cellIs" dxfId="466" priority="1025" stopIfTrue="1" operator="equal">
      <formula>"þ"</formula>
    </cfRule>
  </conditionalFormatting>
  <conditionalFormatting sqref="G12">
    <cfRule type="cellIs" dxfId="465" priority="1024" stopIfTrue="1" operator="equal">
      <formula>"þ"</formula>
    </cfRule>
  </conditionalFormatting>
  <conditionalFormatting sqref="F11">
    <cfRule type="cellIs" dxfId="464" priority="1014" stopIfTrue="1" operator="equal">
      <formula>"þ"</formula>
    </cfRule>
  </conditionalFormatting>
  <conditionalFormatting sqref="F11">
    <cfRule type="cellIs" dxfId="463" priority="1013" stopIfTrue="1" operator="equal">
      <formula>"þ"</formula>
    </cfRule>
  </conditionalFormatting>
  <conditionalFormatting sqref="H11">
    <cfRule type="cellIs" dxfId="462" priority="1011" stopIfTrue="1" operator="equal">
      <formula>"þ"</formula>
    </cfRule>
  </conditionalFormatting>
  <conditionalFormatting sqref="H11">
    <cfRule type="cellIs" dxfId="461" priority="1012" stopIfTrue="1" operator="equal">
      <formula>"þ"</formula>
    </cfRule>
  </conditionalFormatting>
  <conditionalFormatting sqref="H18">
    <cfRule type="cellIs" dxfId="460" priority="958" stopIfTrue="1" operator="equal">
      <formula>"þ"</formula>
    </cfRule>
  </conditionalFormatting>
  <conditionalFormatting sqref="K18">
    <cfRule type="cellIs" dxfId="459" priority="959" operator="lessThan">
      <formula>$P$1</formula>
    </cfRule>
  </conditionalFormatting>
  <conditionalFormatting sqref="H18">
    <cfRule type="cellIs" dxfId="458" priority="957" stopIfTrue="1" operator="equal">
      <formula>"þ"</formula>
    </cfRule>
  </conditionalFormatting>
  <conditionalFormatting sqref="G18">
    <cfRule type="cellIs" dxfId="457" priority="956" stopIfTrue="1" operator="equal">
      <formula>"þ"</formula>
    </cfRule>
  </conditionalFormatting>
  <conditionalFormatting sqref="G18">
    <cfRule type="cellIs" dxfId="456" priority="955" stopIfTrue="1" operator="equal">
      <formula>"þ"</formula>
    </cfRule>
  </conditionalFormatting>
  <conditionalFormatting sqref="E18">
    <cfRule type="cellIs" dxfId="455" priority="954" stopIfTrue="1" operator="equal">
      <formula>"þ"</formula>
    </cfRule>
  </conditionalFormatting>
  <conditionalFormatting sqref="E18">
    <cfRule type="cellIs" dxfId="454" priority="953" stopIfTrue="1" operator="equal">
      <formula>"þ"</formula>
    </cfRule>
  </conditionalFormatting>
  <conditionalFormatting sqref="H21">
    <cfRule type="cellIs" dxfId="453" priority="943" stopIfTrue="1" operator="equal">
      <formula>"þ"</formula>
    </cfRule>
  </conditionalFormatting>
  <conditionalFormatting sqref="K21">
    <cfRule type="cellIs" dxfId="452" priority="944" operator="lessThan">
      <formula>$P$1</formula>
    </cfRule>
  </conditionalFormatting>
  <conditionalFormatting sqref="H21">
    <cfRule type="cellIs" dxfId="451" priority="942" stopIfTrue="1" operator="equal">
      <formula>"þ"</formula>
    </cfRule>
  </conditionalFormatting>
  <conditionalFormatting sqref="G6:H6 M6">
    <cfRule type="cellIs" dxfId="450" priority="925" stopIfTrue="1" operator="equal">
      <formula>"þ"</formula>
    </cfRule>
  </conditionalFormatting>
  <conditionalFormatting sqref="K6">
    <cfRule type="cellIs" dxfId="449" priority="924" operator="lessThan">
      <formula>$P$1</formula>
    </cfRule>
  </conditionalFormatting>
  <conditionalFormatting sqref="E6">
    <cfRule type="cellIs" dxfId="448" priority="923" stopIfTrue="1" operator="equal">
      <formula>"þ"</formula>
    </cfRule>
  </conditionalFormatting>
  <conditionalFormatting sqref="E6">
    <cfRule type="cellIs" dxfId="447" priority="922" stopIfTrue="1" operator="equal">
      <formula>"þ"</formula>
    </cfRule>
  </conditionalFormatting>
  <conditionalFormatting sqref="E21">
    <cfRule type="cellIs" dxfId="446" priority="909" stopIfTrue="1" operator="equal">
      <formula>"þ"</formula>
    </cfRule>
  </conditionalFormatting>
  <conditionalFormatting sqref="E21">
    <cfRule type="cellIs" dxfId="445" priority="908" stopIfTrue="1" operator="equal">
      <formula>"þ"</formula>
    </cfRule>
  </conditionalFormatting>
  <conditionalFormatting sqref="L11">
    <cfRule type="cellIs" dxfId="444" priority="888" stopIfTrue="1" operator="equal">
      <formula>"þ"</formula>
    </cfRule>
  </conditionalFormatting>
  <conditionalFormatting sqref="L11">
    <cfRule type="cellIs" dxfId="443" priority="887" stopIfTrue="1" operator="equal">
      <formula>"þ"</formula>
    </cfRule>
  </conditionalFormatting>
  <conditionalFormatting sqref="M8 H8">
    <cfRule type="cellIs" dxfId="442" priority="886" stopIfTrue="1" operator="equal">
      <formula>"þ"</formula>
    </cfRule>
  </conditionalFormatting>
  <conditionalFormatting sqref="K8">
    <cfRule type="cellIs" dxfId="441" priority="885" operator="lessThan">
      <formula>$P$1</formula>
    </cfRule>
  </conditionalFormatting>
  <conditionalFormatting sqref="P1">
    <cfRule type="cellIs" dxfId="440" priority="859" operator="equal">
      <formula>0</formula>
    </cfRule>
  </conditionalFormatting>
  <conditionalFormatting sqref="T1">
    <cfRule type="cellIs" dxfId="439" priority="857" operator="equal">
      <formula>0</formula>
    </cfRule>
  </conditionalFormatting>
  <conditionalFormatting sqref="R1">
    <cfRule type="cellIs" dxfId="438" priority="858" operator="equal">
      <formula>0</formula>
    </cfRule>
  </conditionalFormatting>
  <conditionalFormatting sqref="H10">
    <cfRule type="cellIs" dxfId="437" priority="854" stopIfTrue="1" operator="equal">
      <formula>"þ"</formula>
    </cfRule>
  </conditionalFormatting>
  <conditionalFormatting sqref="H10">
    <cfRule type="cellIs" dxfId="436" priority="853" stopIfTrue="1" operator="equal">
      <formula>"þ"</formula>
    </cfRule>
  </conditionalFormatting>
  <conditionalFormatting sqref="M10">
    <cfRule type="cellIs" dxfId="435" priority="856" stopIfTrue="1" operator="equal">
      <formula>"þ"</formula>
    </cfRule>
  </conditionalFormatting>
  <conditionalFormatting sqref="K10">
    <cfRule type="cellIs" dxfId="434" priority="855" operator="lessThan">
      <formula>$P$1</formula>
    </cfRule>
  </conditionalFormatting>
  <conditionalFormatting sqref="G10">
    <cfRule type="cellIs" dxfId="433" priority="852" stopIfTrue="1" operator="equal">
      <formula>"þ"</formula>
    </cfRule>
  </conditionalFormatting>
  <conditionalFormatting sqref="G10">
    <cfRule type="cellIs" dxfId="432" priority="851" stopIfTrue="1" operator="equal">
      <formula>"þ"</formula>
    </cfRule>
  </conditionalFormatting>
  <conditionalFormatting sqref="E10">
    <cfRule type="cellIs" dxfId="431" priority="850" stopIfTrue="1" operator="equal">
      <formula>"þ"</formula>
    </cfRule>
  </conditionalFormatting>
  <conditionalFormatting sqref="E10">
    <cfRule type="cellIs" dxfId="430" priority="849" stopIfTrue="1" operator="equal">
      <formula>"þ"</formula>
    </cfRule>
  </conditionalFormatting>
  <conditionalFormatting sqref="M9 H9">
    <cfRule type="cellIs" dxfId="429" priority="830" stopIfTrue="1" operator="equal">
      <formula>"þ"</formula>
    </cfRule>
  </conditionalFormatting>
  <conditionalFormatting sqref="K9">
    <cfRule type="cellIs" dxfId="428" priority="829" operator="lessThan">
      <formula>$P$1</formula>
    </cfRule>
  </conditionalFormatting>
  <conditionalFormatting sqref="E9">
    <cfRule type="cellIs" dxfId="427" priority="828" stopIfTrue="1" operator="equal">
      <formula>"þ"</formula>
    </cfRule>
  </conditionalFormatting>
  <conditionalFormatting sqref="E9">
    <cfRule type="cellIs" dxfId="426" priority="827" stopIfTrue="1" operator="equal">
      <formula>"þ"</formula>
    </cfRule>
  </conditionalFormatting>
  <conditionalFormatting sqref="M13">
    <cfRule type="cellIs" dxfId="425" priority="772" stopIfTrue="1" operator="equal">
      <formula>"þ"</formula>
    </cfRule>
  </conditionalFormatting>
  <conditionalFormatting sqref="M13">
    <cfRule type="cellIs" dxfId="424" priority="771" stopIfTrue="1" operator="equal">
      <formula>"þ"</formula>
    </cfRule>
  </conditionalFormatting>
  <conditionalFormatting sqref="K13">
    <cfRule type="cellIs" dxfId="423" priority="770" operator="lessThan">
      <formula>$P$1</formula>
    </cfRule>
  </conditionalFormatting>
  <conditionalFormatting sqref="E13 H13">
    <cfRule type="cellIs" dxfId="422" priority="769" stopIfTrue="1" operator="equal">
      <formula>"þ"</formula>
    </cfRule>
  </conditionalFormatting>
  <conditionalFormatting sqref="E13 H13">
    <cfRule type="cellIs" dxfId="421" priority="768" stopIfTrue="1" operator="equal">
      <formula>"þ"</formula>
    </cfRule>
  </conditionalFormatting>
  <conditionalFormatting sqref="G13">
    <cfRule type="cellIs" dxfId="420" priority="767" stopIfTrue="1" operator="equal">
      <formula>"þ"</formula>
    </cfRule>
  </conditionalFormatting>
  <conditionalFormatting sqref="G13">
    <cfRule type="cellIs" dxfId="419" priority="766" stopIfTrue="1" operator="equal">
      <formula>"þ"</formula>
    </cfRule>
  </conditionalFormatting>
  <conditionalFormatting sqref="F13">
    <cfRule type="cellIs" dxfId="418" priority="765" stopIfTrue="1" operator="equal">
      <formula>"þ"</formula>
    </cfRule>
  </conditionalFormatting>
  <conditionalFormatting sqref="F13">
    <cfRule type="cellIs" dxfId="417" priority="764" stopIfTrue="1" operator="equal">
      <formula>"þ"</formula>
    </cfRule>
  </conditionalFormatting>
  <conditionalFormatting sqref="L13">
    <cfRule type="cellIs" dxfId="416" priority="763" stopIfTrue="1" operator="equal">
      <formula>"þ"</formula>
    </cfRule>
  </conditionalFormatting>
  <conditionalFormatting sqref="L13">
    <cfRule type="cellIs" dxfId="415" priority="762" stopIfTrue="1" operator="equal">
      <formula>"þ"</formula>
    </cfRule>
  </conditionalFormatting>
  <conditionalFormatting sqref="M5">
    <cfRule type="cellIs" dxfId="414" priority="749" stopIfTrue="1" operator="equal">
      <formula>"þ"</formula>
    </cfRule>
  </conditionalFormatting>
  <conditionalFormatting sqref="K5">
    <cfRule type="cellIs" dxfId="413" priority="748" operator="lessThan">
      <formula>$P$1</formula>
    </cfRule>
  </conditionalFormatting>
  <conditionalFormatting sqref="M15">
    <cfRule type="cellIs" dxfId="412" priority="702" stopIfTrue="1" operator="equal">
      <formula>"þ"</formula>
    </cfRule>
  </conditionalFormatting>
  <conditionalFormatting sqref="M15">
    <cfRule type="cellIs" dxfId="411" priority="701" stopIfTrue="1" operator="equal">
      <formula>"þ"</formula>
    </cfRule>
  </conditionalFormatting>
  <conditionalFormatting sqref="E15 H15">
    <cfRule type="cellIs" dxfId="410" priority="699" stopIfTrue="1" operator="equal">
      <formula>"þ"</formula>
    </cfRule>
  </conditionalFormatting>
  <conditionalFormatting sqref="E15 H15">
    <cfRule type="cellIs" dxfId="409" priority="698" stopIfTrue="1" operator="equal">
      <formula>"þ"</formula>
    </cfRule>
  </conditionalFormatting>
  <conditionalFormatting sqref="K15">
    <cfRule type="cellIs" dxfId="408" priority="700" operator="lessThan">
      <formula>$P$1</formula>
    </cfRule>
  </conditionalFormatting>
  <conditionalFormatting sqref="G15">
    <cfRule type="cellIs" dxfId="407" priority="697" stopIfTrue="1" operator="equal">
      <formula>"þ"</formula>
    </cfRule>
  </conditionalFormatting>
  <conditionalFormatting sqref="G15">
    <cfRule type="cellIs" dxfId="406" priority="696" stopIfTrue="1" operator="equal">
      <formula>"þ"</formula>
    </cfRule>
  </conditionalFormatting>
  <conditionalFormatting sqref="E10">
    <cfRule type="cellIs" dxfId="405" priority="669" stopIfTrue="1" operator="equal">
      <formula>"þ"</formula>
    </cfRule>
  </conditionalFormatting>
  <conditionalFormatting sqref="E10">
    <cfRule type="cellIs" dxfId="404" priority="668" stopIfTrue="1" operator="equal">
      <formula>"þ"</formula>
    </cfRule>
  </conditionalFormatting>
  <conditionalFormatting sqref="H16">
    <cfRule type="cellIs" dxfId="403" priority="638" stopIfTrue="1" operator="equal">
      <formula>"þ"</formula>
    </cfRule>
  </conditionalFormatting>
  <conditionalFormatting sqref="K16">
    <cfRule type="cellIs" dxfId="402" priority="639" operator="lessThan">
      <formula>$P$1</formula>
    </cfRule>
  </conditionalFormatting>
  <conditionalFormatting sqref="H16">
    <cfRule type="cellIs" dxfId="401" priority="637" stopIfTrue="1" operator="equal">
      <formula>"þ"</formula>
    </cfRule>
  </conditionalFormatting>
  <conditionalFormatting sqref="G16">
    <cfRule type="cellIs" dxfId="400" priority="636" stopIfTrue="1" operator="equal">
      <formula>"þ"</formula>
    </cfRule>
  </conditionalFormatting>
  <conditionalFormatting sqref="G16">
    <cfRule type="cellIs" dxfId="399" priority="635" stopIfTrue="1" operator="equal">
      <formula>"þ"</formula>
    </cfRule>
  </conditionalFormatting>
  <conditionalFormatting sqref="H23">
    <cfRule type="cellIs" dxfId="398" priority="626" stopIfTrue="1" operator="equal">
      <formula>"þ"</formula>
    </cfRule>
  </conditionalFormatting>
  <conditionalFormatting sqref="K23">
    <cfRule type="cellIs" dxfId="397" priority="627" operator="lessThan">
      <formula>$P$1</formula>
    </cfRule>
  </conditionalFormatting>
  <conditionalFormatting sqref="H23">
    <cfRule type="cellIs" dxfId="396" priority="625" stopIfTrue="1" operator="equal">
      <formula>"þ"</formula>
    </cfRule>
  </conditionalFormatting>
  <conditionalFormatting sqref="G23">
    <cfRule type="cellIs" dxfId="395" priority="624" stopIfTrue="1" operator="equal">
      <formula>"þ"</formula>
    </cfRule>
  </conditionalFormatting>
  <conditionalFormatting sqref="G23">
    <cfRule type="cellIs" dxfId="394" priority="623" stopIfTrue="1" operator="equal">
      <formula>"þ"</formula>
    </cfRule>
  </conditionalFormatting>
  <conditionalFormatting sqref="F23">
    <cfRule type="cellIs" dxfId="393" priority="620" stopIfTrue="1" operator="equal">
      <formula>"þ"</formula>
    </cfRule>
  </conditionalFormatting>
  <conditionalFormatting sqref="F23">
    <cfRule type="cellIs" dxfId="392" priority="619" stopIfTrue="1" operator="equal">
      <formula>"þ"</formula>
    </cfRule>
  </conditionalFormatting>
  <conditionalFormatting sqref="F23">
    <cfRule type="cellIs" dxfId="391" priority="618" stopIfTrue="1" operator="equal">
      <formula>"þ"</formula>
    </cfRule>
  </conditionalFormatting>
  <conditionalFormatting sqref="F23">
    <cfRule type="cellIs" dxfId="390" priority="617" stopIfTrue="1" operator="equal">
      <formula>"þ"</formula>
    </cfRule>
  </conditionalFormatting>
  <conditionalFormatting sqref="F23">
    <cfRule type="cellIs" dxfId="389" priority="616" stopIfTrue="1" operator="equal">
      <formula>"þ"</formula>
    </cfRule>
  </conditionalFormatting>
  <conditionalFormatting sqref="F23">
    <cfRule type="cellIs" dxfId="388" priority="615" stopIfTrue="1" operator="equal">
      <formula>"þ"</formula>
    </cfRule>
  </conditionalFormatting>
  <conditionalFormatting sqref="H17 E17">
    <cfRule type="cellIs" dxfId="387" priority="586" stopIfTrue="1" operator="equal">
      <formula>"þ"</formula>
    </cfRule>
  </conditionalFormatting>
  <conditionalFormatting sqref="K17">
    <cfRule type="cellIs" dxfId="386" priority="587" operator="lessThan">
      <formula>$P$1</formula>
    </cfRule>
  </conditionalFormatting>
  <conditionalFormatting sqref="H17 E17">
    <cfRule type="cellIs" dxfId="385" priority="585" stopIfTrue="1" operator="equal">
      <formula>"þ"</formula>
    </cfRule>
  </conditionalFormatting>
  <conditionalFormatting sqref="G17">
    <cfRule type="cellIs" dxfId="384" priority="584" stopIfTrue="1" operator="equal">
      <formula>"þ"</formula>
    </cfRule>
  </conditionalFormatting>
  <conditionalFormatting sqref="G17">
    <cfRule type="cellIs" dxfId="383" priority="583" stopIfTrue="1" operator="equal">
      <formula>"þ"</formula>
    </cfRule>
  </conditionalFormatting>
  <conditionalFormatting sqref="E17">
    <cfRule type="cellIs" dxfId="382" priority="580" stopIfTrue="1" operator="equal">
      <formula>"þ"</formula>
    </cfRule>
  </conditionalFormatting>
  <conditionalFormatting sqref="E17">
    <cfRule type="cellIs" dxfId="381" priority="581" stopIfTrue="1" operator="equal">
      <formula>"þ"</formula>
    </cfRule>
  </conditionalFormatting>
  <conditionalFormatting sqref="H24">
    <cfRule type="cellIs" dxfId="380" priority="570" stopIfTrue="1" operator="equal">
      <formula>"þ"</formula>
    </cfRule>
  </conditionalFormatting>
  <conditionalFormatting sqref="K24">
    <cfRule type="cellIs" dxfId="379" priority="571" operator="lessThan">
      <formula>$P$1</formula>
    </cfRule>
  </conditionalFormatting>
  <conditionalFormatting sqref="H24">
    <cfRule type="cellIs" dxfId="378" priority="569" stopIfTrue="1" operator="equal">
      <formula>"þ"</formula>
    </cfRule>
  </conditionalFormatting>
  <conditionalFormatting sqref="E24">
    <cfRule type="cellIs" dxfId="377" priority="566" stopIfTrue="1" operator="equal">
      <formula>"þ"</formula>
    </cfRule>
  </conditionalFormatting>
  <conditionalFormatting sqref="E24">
    <cfRule type="cellIs" dxfId="376" priority="565" stopIfTrue="1" operator="equal">
      <formula>"þ"</formula>
    </cfRule>
  </conditionalFormatting>
  <conditionalFormatting sqref="F24">
    <cfRule type="cellIs" dxfId="375" priority="564" stopIfTrue="1" operator="equal">
      <formula>"þ"</formula>
    </cfRule>
  </conditionalFormatting>
  <conditionalFormatting sqref="F24">
    <cfRule type="cellIs" dxfId="374" priority="563" stopIfTrue="1" operator="equal">
      <formula>"þ"</formula>
    </cfRule>
  </conditionalFormatting>
  <conditionalFormatting sqref="F24">
    <cfRule type="cellIs" dxfId="373" priority="562" stopIfTrue="1" operator="equal">
      <formula>"þ"</formula>
    </cfRule>
  </conditionalFormatting>
  <conditionalFormatting sqref="F24">
    <cfRule type="cellIs" dxfId="372" priority="561" stopIfTrue="1" operator="equal">
      <formula>"þ"</formula>
    </cfRule>
  </conditionalFormatting>
  <conditionalFormatting sqref="F24">
    <cfRule type="cellIs" dxfId="371" priority="560" stopIfTrue="1" operator="equal">
      <formula>"þ"</formula>
    </cfRule>
  </conditionalFormatting>
  <conditionalFormatting sqref="F24">
    <cfRule type="cellIs" dxfId="370" priority="559" stopIfTrue="1" operator="equal">
      <formula>"þ"</formula>
    </cfRule>
  </conditionalFormatting>
  <conditionalFormatting sqref="F24">
    <cfRule type="cellIs" dxfId="369" priority="556" stopIfTrue="1" operator="equal">
      <formula>"þ"</formula>
    </cfRule>
  </conditionalFormatting>
  <conditionalFormatting sqref="F24">
    <cfRule type="cellIs" dxfId="368" priority="557" stopIfTrue="1" operator="equal">
      <formula>"þ"</formula>
    </cfRule>
  </conditionalFormatting>
  <conditionalFormatting sqref="E24">
    <cfRule type="cellIs" dxfId="367" priority="555" stopIfTrue="1" operator="equal">
      <formula>"þ"</formula>
    </cfRule>
  </conditionalFormatting>
  <conditionalFormatting sqref="E24">
    <cfRule type="cellIs" dxfId="366" priority="554" stopIfTrue="1" operator="equal">
      <formula>"þ"</formula>
    </cfRule>
  </conditionalFormatting>
  <conditionalFormatting sqref="E24">
    <cfRule type="cellIs" dxfId="365" priority="553" stopIfTrue="1" operator="equal">
      <formula>"þ"</formula>
    </cfRule>
  </conditionalFormatting>
  <conditionalFormatting sqref="E24">
    <cfRule type="cellIs" dxfId="364" priority="552" stopIfTrue="1" operator="equal">
      <formula>"þ"</formula>
    </cfRule>
  </conditionalFormatting>
  <conditionalFormatting sqref="E24">
    <cfRule type="cellIs" dxfId="363" priority="551" stopIfTrue="1" operator="equal">
      <formula>"þ"</formula>
    </cfRule>
  </conditionalFormatting>
  <conditionalFormatting sqref="E24">
    <cfRule type="cellIs" dxfId="362" priority="550" stopIfTrue="1" operator="equal">
      <formula>"þ"</formula>
    </cfRule>
  </conditionalFormatting>
  <conditionalFormatting sqref="F10">
    <cfRule type="cellIs" dxfId="361" priority="440" stopIfTrue="1" operator="equal">
      <formula>"þ"</formula>
    </cfRule>
  </conditionalFormatting>
  <conditionalFormatting sqref="G9">
    <cfRule type="cellIs" dxfId="360" priority="449" stopIfTrue="1" operator="equal">
      <formula>"þ"</formula>
    </cfRule>
  </conditionalFormatting>
  <conditionalFormatting sqref="G9">
    <cfRule type="cellIs" dxfId="359" priority="448" stopIfTrue="1" operator="equal">
      <formula>"þ"</formula>
    </cfRule>
  </conditionalFormatting>
  <conditionalFormatting sqref="G9">
    <cfRule type="cellIs" dxfId="358" priority="447" stopIfTrue="1" operator="equal">
      <formula>"þ"</formula>
    </cfRule>
  </conditionalFormatting>
  <conditionalFormatting sqref="F10">
    <cfRule type="cellIs" dxfId="357" priority="439" stopIfTrue="1" operator="equal">
      <formula>"þ"</formula>
    </cfRule>
  </conditionalFormatting>
  <conditionalFormatting sqref="M23:M25 M21">
    <cfRule type="cellIs" dxfId="356" priority="425" stopIfTrue="1" operator="equal">
      <formula>"þ"</formula>
    </cfRule>
  </conditionalFormatting>
  <conditionalFormatting sqref="M23:M25 M21">
    <cfRule type="cellIs" dxfId="355" priority="424" stopIfTrue="1" operator="equal">
      <formula>"þ"</formula>
    </cfRule>
  </conditionalFormatting>
  <conditionalFormatting sqref="F17">
    <cfRule type="cellIs" dxfId="354" priority="415" stopIfTrue="1" operator="equal">
      <formula>"þ"</formula>
    </cfRule>
  </conditionalFormatting>
  <conditionalFormatting sqref="F17">
    <cfRule type="cellIs" dxfId="353" priority="414" stopIfTrue="1" operator="equal">
      <formula>"þ"</formula>
    </cfRule>
  </conditionalFormatting>
  <conditionalFormatting sqref="E16">
    <cfRule type="cellIs" dxfId="352" priority="411" stopIfTrue="1" operator="equal">
      <formula>"þ"</formula>
    </cfRule>
  </conditionalFormatting>
  <conditionalFormatting sqref="E16">
    <cfRule type="cellIs" dxfId="351" priority="410" stopIfTrue="1" operator="equal">
      <formula>"þ"</formula>
    </cfRule>
  </conditionalFormatting>
  <conditionalFormatting sqref="G24">
    <cfRule type="cellIs" dxfId="350" priority="409" stopIfTrue="1" operator="equal">
      <formula>"þ"</formula>
    </cfRule>
  </conditionalFormatting>
  <conditionalFormatting sqref="G24">
    <cfRule type="cellIs" dxfId="349" priority="408" stopIfTrue="1" operator="equal">
      <formula>"þ"</formula>
    </cfRule>
  </conditionalFormatting>
  <conditionalFormatting sqref="G21">
    <cfRule type="cellIs" dxfId="348" priority="407" stopIfTrue="1" operator="equal">
      <formula>"þ"</formula>
    </cfRule>
  </conditionalFormatting>
  <conditionalFormatting sqref="G21">
    <cfRule type="cellIs" dxfId="347" priority="406" stopIfTrue="1" operator="equal">
      <formula>"þ"</formula>
    </cfRule>
  </conditionalFormatting>
  <conditionalFormatting sqref="H21">
    <cfRule type="cellIs" dxfId="346" priority="404" stopIfTrue="1" operator="equal">
      <formula>"þ"</formula>
    </cfRule>
  </conditionalFormatting>
  <conditionalFormatting sqref="K21">
    <cfRule type="cellIs" dxfId="345" priority="405" operator="lessThan">
      <formula>$P$1</formula>
    </cfRule>
  </conditionalFormatting>
  <conditionalFormatting sqref="H21">
    <cfRule type="cellIs" dxfId="344" priority="403" stopIfTrue="1" operator="equal">
      <formula>"þ"</formula>
    </cfRule>
  </conditionalFormatting>
  <conditionalFormatting sqref="G21">
    <cfRule type="cellIs" dxfId="343" priority="402" stopIfTrue="1" operator="equal">
      <formula>"þ"</formula>
    </cfRule>
  </conditionalFormatting>
  <conditionalFormatting sqref="G21">
    <cfRule type="cellIs" dxfId="342" priority="401" stopIfTrue="1" operator="equal">
      <formula>"þ"</formula>
    </cfRule>
  </conditionalFormatting>
  <conditionalFormatting sqref="E21">
    <cfRule type="cellIs" dxfId="341" priority="400" stopIfTrue="1" operator="equal">
      <formula>"þ"</formula>
    </cfRule>
  </conditionalFormatting>
  <conditionalFormatting sqref="E21">
    <cfRule type="cellIs" dxfId="340" priority="399" stopIfTrue="1" operator="equal">
      <formula>"þ"</formula>
    </cfRule>
  </conditionalFormatting>
  <conditionalFormatting sqref="H23">
    <cfRule type="cellIs" dxfId="339" priority="393" stopIfTrue="1" operator="equal">
      <formula>"þ"</formula>
    </cfRule>
  </conditionalFormatting>
  <conditionalFormatting sqref="K23">
    <cfRule type="cellIs" dxfId="338" priority="394" operator="lessThan">
      <formula>$P$1</formula>
    </cfRule>
  </conditionalFormatting>
  <conditionalFormatting sqref="H23">
    <cfRule type="cellIs" dxfId="337" priority="392" stopIfTrue="1" operator="equal">
      <formula>"þ"</formula>
    </cfRule>
  </conditionalFormatting>
  <conditionalFormatting sqref="H24">
    <cfRule type="cellIs" dxfId="336" priority="388" stopIfTrue="1" operator="equal">
      <formula>"þ"</formula>
    </cfRule>
  </conditionalFormatting>
  <conditionalFormatting sqref="K24">
    <cfRule type="cellIs" dxfId="335" priority="389" operator="lessThan">
      <formula>$P$1</formula>
    </cfRule>
  </conditionalFormatting>
  <conditionalFormatting sqref="H24">
    <cfRule type="cellIs" dxfId="334" priority="387" stopIfTrue="1" operator="equal">
      <formula>"þ"</formula>
    </cfRule>
  </conditionalFormatting>
  <conditionalFormatting sqref="G24">
    <cfRule type="cellIs" dxfId="333" priority="386" stopIfTrue="1" operator="equal">
      <formula>"þ"</formula>
    </cfRule>
  </conditionalFormatting>
  <conditionalFormatting sqref="G24">
    <cfRule type="cellIs" dxfId="332" priority="385" stopIfTrue="1" operator="equal">
      <formula>"þ"</formula>
    </cfRule>
  </conditionalFormatting>
  <conditionalFormatting sqref="E24">
    <cfRule type="cellIs" dxfId="331" priority="384" stopIfTrue="1" operator="equal">
      <formula>"þ"</formula>
    </cfRule>
  </conditionalFormatting>
  <conditionalFormatting sqref="E24">
    <cfRule type="cellIs" dxfId="330" priority="383" stopIfTrue="1" operator="equal">
      <formula>"þ"</formula>
    </cfRule>
  </conditionalFormatting>
  <conditionalFormatting sqref="F24">
    <cfRule type="cellIs" dxfId="329" priority="382" stopIfTrue="1" operator="equal">
      <formula>"þ"</formula>
    </cfRule>
  </conditionalFormatting>
  <conditionalFormatting sqref="F24">
    <cfRule type="cellIs" dxfId="328" priority="381" stopIfTrue="1" operator="equal">
      <formula>"þ"</formula>
    </cfRule>
  </conditionalFormatting>
  <conditionalFormatting sqref="F24">
    <cfRule type="cellIs" dxfId="327" priority="380" stopIfTrue="1" operator="equal">
      <formula>"þ"</formula>
    </cfRule>
  </conditionalFormatting>
  <conditionalFormatting sqref="F24">
    <cfRule type="cellIs" dxfId="326" priority="379" stopIfTrue="1" operator="equal">
      <formula>"þ"</formula>
    </cfRule>
  </conditionalFormatting>
  <conditionalFormatting sqref="F24">
    <cfRule type="cellIs" dxfId="325" priority="378" stopIfTrue="1" operator="equal">
      <formula>"þ"</formula>
    </cfRule>
  </conditionalFormatting>
  <conditionalFormatting sqref="F24">
    <cfRule type="cellIs" dxfId="324" priority="377" stopIfTrue="1" operator="equal">
      <formula>"þ"</formula>
    </cfRule>
  </conditionalFormatting>
  <conditionalFormatting sqref="K25">
    <cfRule type="cellIs" dxfId="323" priority="375" operator="lessThan">
      <formula>$P$1</formula>
    </cfRule>
  </conditionalFormatting>
  <conditionalFormatting sqref="E25">
    <cfRule type="cellIs" dxfId="322" priority="372" stopIfTrue="1" operator="equal">
      <formula>"þ"</formula>
    </cfRule>
  </conditionalFormatting>
  <conditionalFormatting sqref="E25">
    <cfRule type="cellIs" dxfId="321" priority="371" stopIfTrue="1" operator="equal">
      <formula>"þ"</formula>
    </cfRule>
  </conditionalFormatting>
  <conditionalFormatting sqref="F25">
    <cfRule type="cellIs" dxfId="320" priority="370" stopIfTrue="1" operator="equal">
      <formula>"þ"</formula>
    </cfRule>
  </conditionalFormatting>
  <conditionalFormatting sqref="F25">
    <cfRule type="cellIs" dxfId="319" priority="369" stopIfTrue="1" operator="equal">
      <formula>"þ"</formula>
    </cfRule>
  </conditionalFormatting>
  <conditionalFormatting sqref="F25">
    <cfRule type="cellIs" dxfId="318" priority="368" stopIfTrue="1" operator="equal">
      <formula>"þ"</formula>
    </cfRule>
  </conditionalFormatting>
  <conditionalFormatting sqref="F25">
    <cfRule type="cellIs" dxfId="317" priority="367" stopIfTrue="1" operator="equal">
      <formula>"þ"</formula>
    </cfRule>
  </conditionalFormatting>
  <conditionalFormatting sqref="F25">
    <cfRule type="cellIs" dxfId="316" priority="366" stopIfTrue="1" operator="equal">
      <formula>"þ"</formula>
    </cfRule>
  </conditionalFormatting>
  <conditionalFormatting sqref="F25">
    <cfRule type="cellIs" dxfId="315" priority="365" stopIfTrue="1" operator="equal">
      <formula>"þ"</formula>
    </cfRule>
  </conditionalFormatting>
  <conditionalFormatting sqref="F25">
    <cfRule type="cellIs" dxfId="314" priority="362" stopIfTrue="1" operator="equal">
      <formula>"þ"</formula>
    </cfRule>
  </conditionalFormatting>
  <conditionalFormatting sqref="F25">
    <cfRule type="cellIs" dxfId="313" priority="363" stopIfTrue="1" operator="equal">
      <formula>"þ"</formula>
    </cfRule>
  </conditionalFormatting>
  <conditionalFormatting sqref="E25">
    <cfRule type="cellIs" dxfId="312" priority="361" stopIfTrue="1" operator="equal">
      <formula>"þ"</formula>
    </cfRule>
  </conditionalFormatting>
  <conditionalFormatting sqref="E25">
    <cfRule type="cellIs" dxfId="311" priority="360" stopIfTrue="1" operator="equal">
      <formula>"þ"</formula>
    </cfRule>
  </conditionalFormatting>
  <conditionalFormatting sqref="E25">
    <cfRule type="cellIs" dxfId="310" priority="359" stopIfTrue="1" operator="equal">
      <formula>"þ"</formula>
    </cfRule>
  </conditionalFormatting>
  <conditionalFormatting sqref="E25">
    <cfRule type="cellIs" dxfId="309" priority="358" stopIfTrue="1" operator="equal">
      <formula>"þ"</formula>
    </cfRule>
  </conditionalFormatting>
  <conditionalFormatting sqref="E25">
    <cfRule type="cellIs" dxfId="308" priority="357" stopIfTrue="1" operator="equal">
      <formula>"þ"</formula>
    </cfRule>
  </conditionalFormatting>
  <conditionalFormatting sqref="E25">
    <cfRule type="cellIs" dxfId="307" priority="356" stopIfTrue="1" operator="equal">
      <formula>"þ"</formula>
    </cfRule>
  </conditionalFormatting>
  <conditionalFormatting sqref="F23">
    <cfRule type="cellIs" dxfId="306" priority="354" stopIfTrue="1" operator="equal">
      <formula>"þ"</formula>
    </cfRule>
  </conditionalFormatting>
  <conditionalFormatting sqref="F23">
    <cfRule type="cellIs" dxfId="305" priority="353" stopIfTrue="1" operator="equal">
      <formula>"þ"</formula>
    </cfRule>
  </conditionalFormatting>
  <conditionalFormatting sqref="G25">
    <cfRule type="cellIs" dxfId="304" priority="351" stopIfTrue="1" operator="equal">
      <formula>"þ"</formula>
    </cfRule>
  </conditionalFormatting>
  <conditionalFormatting sqref="G25">
    <cfRule type="cellIs" dxfId="303" priority="350" stopIfTrue="1" operator="equal">
      <formula>"þ"</formula>
    </cfRule>
  </conditionalFormatting>
  <conditionalFormatting sqref="G23">
    <cfRule type="cellIs" dxfId="302" priority="349" stopIfTrue="1" operator="equal">
      <formula>"þ"</formula>
    </cfRule>
  </conditionalFormatting>
  <conditionalFormatting sqref="G23">
    <cfRule type="cellIs" dxfId="301" priority="348" stopIfTrue="1" operator="equal">
      <formula>"þ"</formula>
    </cfRule>
  </conditionalFormatting>
  <conditionalFormatting sqref="F18">
    <cfRule type="cellIs" dxfId="300" priority="347" stopIfTrue="1" operator="equal">
      <formula>"þ"</formula>
    </cfRule>
  </conditionalFormatting>
  <conditionalFormatting sqref="F18">
    <cfRule type="cellIs" dxfId="299" priority="346" stopIfTrue="1" operator="equal">
      <formula>"þ"</formula>
    </cfRule>
  </conditionalFormatting>
  <conditionalFormatting sqref="M26">
    <cfRule type="cellIs" dxfId="298" priority="345" stopIfTrue="1" operator="equal">
      <formula>"þ"</formula>
    </cfRule>
  </conditionalFormatting>
  <conditionalFormatting sqref="M26">
    <cfRule type="cellIs" dxfId="297" priority="344" stopIfTrue="1" operator="equal">
      <formula>"þ"</formula>
    </cfRule>
  </conditionalFormatting>
  <conditionalFormatting sqref="H26">
    <cfRule type="cellIs" dxfId="296" priority="342" stopIfTrue="1" operator="equal">
      <formula>"þ"</formula>
    </cfRule>
  </conditionalFormatting>
  <conditionalFormatting sqref="K26">
    <cfRule type="cellIs" dxfId="295" priority="343" operator="lessThan">
      <formula>$P$1</formula>
    </cfRule>
  </conditionalFormatting>
  <conditionalFormatting sqref="H26">
    <cfRule type="cellIs" dxfId="294" priority="341" stopIfTrue="1" operator="equal">
      <formula>"þ"</formula>
    </cfRule>
  </conditionalFormatting>
  <conditionalFormatting sqref="F26">
    <cfRule type="cellIs" dxfId="293" priority="338" stopIfTrue="1" operator="equal">
      <formula>"þ"</formula>
    </cfRule>
  </conditionalFormatting>
  <conditionalFormatting sqref="F26">
    <cfRule type="cellIs" dxfId="292" priority="337" stopIfTrue="1" operator="equal">
      <formula>"þ"</formula>
    </cfRule>
  </conditionalFormatting>
  <conditionalFormatting sqref="F26">
    <cfRule type="cellIs" dxfId="291" priority="336" stopIfTrue="1" operator="equal">
      <formula>"þ"</formula>
    </cfRule>
  </conditionalFormatting>
  <conditionalFormatting sqref="F26">
    <cfRule type="cellIs" dxfId="290" priority="335" stopIfTrue="1" operator="equal">
      <formula>"þ"</formula>
    </cfRule>
  </conditionalFormatting>
  <conditionalFormatting sqref="F26">
    <cfRule type="cellIs" dxfId="289" priority="334" stopIfTrue="1" operator="equal">
      <formula>"þ"</formula>
    </cfRule>
  </conditionalFormatting>
  <conditionalFormatting sqref="F26">
    <cfRule type="cellIs" dxfId="288" priority="333" stopIfTrue="1" operator="equal">
      <formula>"þ"</formula>
    </cfRule>
  </conditionalFormatting>
  <conditionalFormatting sqref="F26">
    <cfRule type="cellIs" dxfId="287" priority="330" stopIfTrue="1" operator="equal">
      <formula>"þ"</formula>
    </cfRule>
  </conditionalFormatting>
  <conditionalFormatting sqref="F26">
    <cfRule type="cellIs" dxfId="286" priority="331" stopIfTrue="1" operator="equal">
      <formula>"þ"</formula>
    </cfRule>
  </conditionalFormatting>
  <conditionalFormatting sqref="G26">
    <cfRule type="cellIs" dxfId="285" priority="323" stopIfTrue="1" operator="equal">
      <formula>"þ"</formula>
    </cfRule>
  </conditionalFormatting>
  <conditionalFormatting sqref="G26">
    <cfRule type="cellIs" dxfId="284" priority="322" stopIfTrue="1" operator="equal">
      <formula>"þ"</formula>
    </cfRule>
  </conditionalFormatting>
  <conditionalFormatting sqref="H25">
    <cfRule type="cellIs" dxfId="283" priority="321" stopIfTrue="1" operator="equal">
      <formula>"þ"</formula>
    </cfRule>
  </conditionalFormatting>
  <conditionalFormatting sqref="H25">
    <cfRule type="cellIs" dxfId="282" priority="320" stopIfTrue="1" operator="equal">
      <formula>"þ"</formula>
    </cfRule>
  </conditionalFormatting>
  <conditionalFormatting sqref="L7">
    <cfRule type="cellIs" dxfId="281" priority="318" stopIfTrue="1" operator="equal">
      <formula>"þ"</formula>
    </cfRule>
  </conditionalFormatting>
  <conditionalFormatting sqref="L7">
    <cfRule type="cellIs" dxfId="280" priority="319" stopIfTrue="1" operator="equal">
      <formula>"þ"</formula>
    </cfRule>
  </conditionalFormatting>
  <conditionalFormatting sqref="G23">
    <cfRule type="cellIs" dxfId="279" priority="317" stopIfTrue="1" operator="equal">
      <formula>"þ"</formula>
    </cfRule>
  </conditionalFormatting>
  <conditionalFormatting sqref="G23">
    <cfRule type="cellIs" dxfId="278" priority="316" stopIfTrue="1" operator="equal">
      <formula>"þ"</formula>
    </cfRule>
  </conditionalFormatting>
  <conditionalFormatting sqref="F23">
    <cfRule type="cellIs" dxfId="277" priority="315" stopIfTrue="1" operator="equal">
      <formula>"þ"</formula>
    </cfRule>
  </conditionalFormatting>
  <conditionalFormatting sqref="F23">
    <cfRule type="cellIs" dxfId="276" priority="314" stopIfTrue="1" operator="equal">
      <formula>"þ"</formula>
    </cfRule>
  </conditionalFormatting>
  <conditionalFormatting sqref="G23">
    <cfRule type="cellIs" dxfId="275" priority="313" stopIfTrue="1" operator="equal">
      <formula>"þ"</formula>
    </cfRule>
  </conditionalFormatting>
  <conditionalFormatting sqref="G23">
    <cfRule type="cellIs" dxfId="274" priority="312" stopIfTrue="1" operator="equal">
      <formula>"þ"</formula>
    </cfRule>
  </conditionalFormatting>
  <conditionalFormatting sqref="F23">
    <cfRule type="cellIs" dxfId="273" priority="311" stopIfTrue="1" operator="equal">
      <formula>"þ"</formula>
    </cfRule>
  </conditionalFormatting>
  <conditionalFormatting sqref="F23">
    <cfRule type="cellIs" dxfId="272" priority="310" stopIfTrue="1" operator="equal">
      <formula>"þ"</formula>
    </cfRule>
  </conditionalFormatting>
  <conditionalFormatting sqref="F7">
    <cfRule type="cellIs" dxfId="271" priority="309" stopIfTrue="1" operator="equal">
      <formula>"þ"</formula>
    </cfRule>
  </conditionalFormatting>
  <conditionalFormatting sqref="L4">
    <cfRule type="cellIs" dxfId="270" priority="308" stopIfTrue="1" operator="equal">
      <formula>"þ"</formula>
    </cfRule>
  </conditionalFormatting>
  <conditionalFormatting sqref="L4">
    <cfRule type="cellIs" dxfId="269" priority="307" stopIfTrue="1" operator="equal">
      <formula>"þ"</formula>
    </cfRule>
  </conditionalFormatting>
  <conditionalFormatting sqref="E12">
    <cfRule type="cellIs" dxfId="268" priority="303" stopIfTrue="1" operator="equal">
      <formula>"þ"</formula>
    </cfRule>
  </conditionalFormatting>
  <conditionalFormatting sqref="F12">
    <cfRule type="cellIs" dxfId="267" priority="302" stopIfTrue="1" operator="equal">
      <formula>"þ"</formula>
    </cfRule>
  </conditionalFormatting>
  <conditionalFormatting sqref="F12">
    <cfRule type="cellIs" dxfId="266" priority="301" stopIfTrue="1" operator="equal">
      <formula>"þ"</formula>
    </cfRule>
  </conditionalFormatting>
  <conditionalFormatting sqref="F9">
    <cfRule type="cellIs" dxfId="265" priority="268" stopIfTrue="1" operator="equal">
      <formula>"þ"</formula>
    </cfRule>
  </conditionalFormatting>
  <conditionalFormatting sqref="F9">
    <cfRule type="cellIs" dxfId="264" priority="267" stopIfTrue="1" operator="equal">
      <formula>"þ"</formula>
    </cfRule>
  </conditionalFormatting>
  <conditionalFormatting sqref="M3">
    <cfRule type="cellIs" dxfId="263" priority="264" stopIfTrue="1" operator="equal">
      <formula>"þ"</formula>
    </cfRule>
  </conditionalFormatting>
  <conditionalFormatting sqref="K3">
    <cfRule type="cellIs" dxfId="262" priority="263" operator="lessThan">
      <formula>$P$1</formula>
    </cfRule>
  </conditionalFormatting>
  <conditionalFormatting sqref="L3">
    <cfRule type="cellIs" dxfId="261" priority="254" stopIfTrue="1" operator="equal">
      <formula>"þ"</formula>
    </cfRule>
  </conditionalFormatting>
  <conditionalFormatting sqref="L3">
    <cfRule type="cellIs" dxfId="260" priority="253" stopIfTrue="1" operator="equal">
      <formula>"þ"</formula>
    </cfRule>
  </conditionalFormatting>
  <conditionalFormatting sqref="F10">
    <cfRule type="cellIs" dxfId="259" priority="242" stopIfTrue="1" operator="equal">
      <formula>"þ"</formula>
    </cfRule>
  </conditionalFormatting>
  <conditionalFormatting sqref="F10">
    <cfRule type="cellIs" dxfId="258" priority="241" stopIfTrue="1" operator="equal">
      <formula>"þ"</formula>
    </cfRule>
  </conditionalFormatting>
  <conditionalFormatting sqref="E10">
    <cfRule type="cellIs" dxfId="257" priority="240" stopIfTrue="1" operator="equal">
      <formula>"þ"</formula>
    </cfRule>
  </conditionalFormatting>
  <conditionalFormatting sqref="E10">
    <cfRule type="cellIs" dxfId="256" priority="239" stopIfTrue="1" operator="equal">
      <formula>"þ"</formula>
    </cfRule>
  </conditionalFormatting>
  <conditionalFormatting sqref="L10">
    <cfRule type="cellIs" dxfId="255" priority="238" stopIfTrue="1" operator="equal">
      <formula>"þ"</formula>
    </cfRule>
  </conditionalFormatting>
  <conditionalFormatting sqref="L10">
    <cfRule type="cellIs" dxfId="254" priority="237" stopIfTrue="1" operator="equal">
      <formula>"þ"</formula>
    </cfRule>
  </conditionalFormatting>
  <conditionalFormatting sqref="E23">
    <cfRule type="cellIs" dxfId="253" priority="233" stopIfTrue="1" operator="equal">
      <formula>"þ"</formula>
    </cfRule>
  </conditionalFormatting>
  <conditionalFormatting sqref="E23">
    <cfRule type="cellIs" dxfId="252" priority="232" stopIfTrue="1" operator="equal">
      <formula>"þ"</formula>
    </cfRule>
  </conditionalFormatting>
  <conditionalFormatting sqref="F16">
    <cfRule type="cellIs" dxfId="251" priority="231" stopIfTrue="1" operator="equal">
      <formula>"þ"</formula>
    </cfRule>
  </conditionalFormatting>
  <conditionalFormatting sqref="F16">
    <cfRule type="cellIs" dxfId="250" priority="230" stopIfTrue="1" operator="equal">
      <formula>"þ"</formula>
    </cfRule>
  </conditionalFormatting>
  <conditionalFormatting sqref="F21">
    <cfRule type="cellIs" dxfId="249" priority="217" stopIfTrue="1" operator="equal">
      <formula>"þ"</formula>
    </cfRule>
  </conditionalFormatting>
  <conditionalFormatting sqref="F21">
    <cfRule type="cellIs" dxfId="248" priority="216" stopIfTrue="1" operator="equal">
      <formula>"þ"</formula>
    </cfRule>
  </conditionalFormatting>
  <conditionalFormatting sqref="L6">
    <cfRule type="cellIs" dxfId="247" priority="212" stopIfTrue="1" operator="equal">
      <formula>"þ"</formula>
    </cfRule>
  </conditionalFormatting>
  <conditionalFormatting sqref="L6">
    <cfRule type="cellIs" dxfId="246" priority="211" stopIfTrue="1" operator="equal">
      <formula>"þ"</formula>
    </cfRule>
  </conditionalFormatting>
  <conditionalFormatting sqref="H22">
    <cfRule type="cellIs" dxfId="245" priority="199" stopIfTrue="1" operator="equal">
      <formula>"þ"</formula>
    </cfRule>
  </conditionalFormatting>
  <conditionalFormatting sqref="K22">
    <cfRule type="cellIs" dxfId="244" priority="200" operator="lessThan">
      <formula>$P$1</formula>
    </cfRule>
  </conditionalFormatting>
  <conditionalFormatting sqref="H22">
    <cfRule type="cellIs" dxfId="243" priority="198" stopIfTrue="1" operator="equal">
      <formula>"þ"</formula>
    </cfRule>
  </conditionalFormatting>
  <conditionalFormatting sqref="E22">
    <cfRule type="cellIs" dxfId="242" priority="197" stopIfTrue="1" operator="equal">
      <formula>"þ"</formula>
    </cfRule>
  </conditionalFormatting>
  <conditionalFormatting sqref="E22">
    <cfRule type="cellIs" dxfId="241" priority="196" stopIfTrue="1" operator="equal">
      <formula>"þ"</formula>
    </cfRule>
  </conditionalFormatting>
  <conditionalFormatting sqref="M22">
    <cfRule type="cellIs" dxfId="240" priority="195" stopIfTrue="1" operator="equal">
      <formula>"þ"</formula>
    </cfRule>
  </conditionalFormatting>
  <conditionalFormatting sqref="M22">
    <cfRule type="cellIs" dxfId="239" priority="194" stopIfTrue="1" operator="equal">
      <formula>"þ"</formula>
    </cfRule>
  </conditionalFormatting>
  <conditionalFormatting sqref="G22">
    <cfRule type="cellIs" dxfId="238" priority="193" stopIfTrue="1" operator="equal">
      <formula>"þ"</formula>
    </cfRule>
  </conditionalFormatting>
  <conditionalFormatting sqref="G22">
    <cfRule type="cellIs" dxfId="237" priority="192" stopIfTrue="1" operator="equal">
      <formula>"þ"</formula>
    </cfRule>
  </conditionalFormatting>
  <conditionalFormatting sqref="H22">
    <cfRule type="cellIs" dxfId="236" priority="190" stopIfTrue="1" operator="equal">
      <formula>"þ"</formula>
    </cfRule>
  </conditionalFormatting>
  <conditionalFormatting sqref="K22">
    <cfRule type="cellIs" dxfId="235" priority="191" operator="lessThan">
      <formula>$P$1</formula>
    </cfRule>
  </conditionalFormatting>
  <conditionalFormatting sqref="H22">
    <cfRule type="cellIs" dxfId="234" priority="189" stopIfTrue="1" operator="equal">
      <formula>"þ"</formula>
    </cfRule>
  </conditionalFormatting>
  <conditionalFormatting sqref="G22">
    <cfRule type="cellIs" dxfId="233" priority="188" stopIfTrue="1" operator="equal">
      <formula>"þ"</formula>
    </cfRule>
  </conditionalFormatting>
  <conditionalFormatting sqref="G22">
    <cfRule type="cellIs" dxfId="232" priority="187" stopIfTrue="1" operator="equal">
      <formula>"þ"</formula>
    </cfRule>
  </conditionalFormatting>
  <conditionalFormatting sqref="E22">
    <cfRule type="cellIs" dxfId="231" priority="186" stopIfTrue="1" operator="equal">
      <formula>"þ"</formula>
    </cfRule>
  </conditionalFormatting>
  <conditionalFormatting sqref="E22">
    <cfRule type="cellIs" dxfId="230" priority="185" stopIfTrue="1" operator="equal">
      <formula>"þ"</formula>
    </cfRule>
  </conditionalFormatting>
  <conditionalFormatting sqref="F22">
    <cfRule type="cellIs" dxfId="229" priority="184" stopIfTrue="1" operator="equal">
      <formula>"þ"</formula>
    </cfRule>
  </conditionalFormatting>
  <conditionalFormatting sqref="F22">
    <cfRule type="cellIs" dxfId="228" priority="183" stopIfTrue="1" operator="equal">
      <formula>"þ"</formula>
    </cfRule>
  </conditionalFormatting>
  <conditionalFormatting sqref="H19:H20">
    <cfRule type="cellIs" dxfId="227" priority="179" stopIfTrue="1" operator="equal">
      <formula>"þ"</formula>
    </cfRule>
  </conditionalFormatting>
  <conditionalFormatting sqref="K19:K20">
    <cfRule type="cellIs" dxfId="226" priority="180" operator="lessThan">
      <formula>$P$1</formula>
    </cfRule>
  </conditionalFormatting>
  <conditionalFormatting sqref="H19:H20">
    <cfRule type="cellIs" dxfId="225" priority="178" stopIfTrue="1" operator="equal">
      <formula>"þ"</formula>
    </cfRule>
  </conditionalFormatting>
  <conditionalFormatting sqref="G19">
    <cfRule type="cellIs" dxfId="224" priority="177" stopIfTrue="1" operator="equal">
      <formula>"þ"</formula>
    </cfRule>
  </conditionalFormatting>
  <conditionalFormatting sqref="G19">
    <cfRule type="cellIs" dxfId="223" priority="176" stopIfTrue="1" operator="equal">
      <formula>"þ"</formula>
    </cfRule>
  </conditionalFormatting>
  <conditionalFormatting sqref="E19:E20">
    <cfRule type="cellIs" dxfId="222" priority="175" stopIfTrue="1" operator="equal">
      <formula>"þ"</formula>
    </cfRule>
  </conditionalFormatting>
  <conditionalFormatting sqref="E19:E20">
    <cfRule type="cellIs" dxfId="221" priority="174" stopIfTrue="1" operator="equal">
      <formula>"þ"</formula>
    </cfRule>
  </conditionalFormatting>
  <conditionalFormatting sqref="M19:M20">
    <cfRule type="cellIs" dxfId="220" priority="171" stopIfTrue="1" operator="equal">
      <formula>"þ"</formula>
    </cfRule>
  </conditionalFormatting>
  <conditionalFormatting sqref="M19:M20">
    <cfRule type="cellIs" dxfId="219" priority="170" stopIfTrue="1" operator="equal">
      <formula>"þ"</formula>
    </cfRule>
  </conditionalFormatting>
  <conditionalFormatting sqref="F20">
    <cfRule type="cellIs" dxfId="218" priority="169" stopIfTrue="1" operator="equal">
      <formula>"þ"</formula>
    </cfRule>
  </conditionalFormatting>
  <conditionalFormatting sqref="F20">
    <cfRule type="cellIs" dxfId="217" priority="168" stopIfTrue="1" operator="equal">
      <formula>"þ"</formula>
    </cfRule>
  </conditionalFormatting>
  <conditionalFormatting sqref="E2 H2">
    <cfRule type="cellIs" dxfId="216" priority="167" stopIfTrue="1" operator="equal">
      <formula>"þ"</formula>
    </cfRule>
  </conditionalFormatting>
  <conditionalFormatting sqref="G2">
    <cfRule type="cellIs" dxfId="215" priority="166" stopIfTrue="1" operator="equal">
      <formula>"þ"</formula>
    </cfRule>
  </conditionalFormatting>
  <conditionalFormatting sqref="H4">
    <cfRule type="cellIs" dxfId="214" priority="165" stopIfTrue="1" operator="equal">
      <formula>"þ"</formula>
    </cfRule>
  </conditionalFormatting>
  <conditionalFormatting sqref="H4">
    <cfRule type="cellIs" dxfId="213" priority="164" stopIfTrue="1" operator="equal">
      <formula>"þ"</formula>
    </cfRule>
  </conditionalFormatting>
  <conditionalFormatting sqref="G4">
    <cfRule type="cellIs" dxfId="212" priority="163" stopIfTrue="1" operator="equal">
      <formula>"þ"</formula>
    </cfRule>
  </conditionalFormatting>
  <conditionalFormatting sqref="G4">
    <cfRule type="cellIs" dxfId="211" priority="162" stopIfTrue="1" operator="equal">
      <formula>"þ"</formula>
    </cfRule>
  </conditionalFormatting>
  <conditionalFormatting sqref="F2">
    <cfRule type="cellIs" dxfId="210" priority="161" stopIfTrue="1" operator="equal">
      <formula>"þ"</formula>
    </cfRule>
  </conditionalFormatting>
  <conditionalFormatting sqref="F2">
    <cfRule type="cellIs" dxfId="209" priority="160" stopIfTrue="1" operator="equal">
      <formula>"þ"</formula>
    </cfRule>
  </conditionalFormatting>
  <conditionalFormatting sqref="E4">
    <cfRule type="cellIs" dxfId="208" priority="159" stopIfTrue="1" operator="equal">
      <formula>"þ"</formula>
    </cfRule>
  </conditionalFormatting>
  <conditionalFormatting sqref="E4">
    <cfRule type="cellIs" dxfId="207" priority="158" stopIfTrue="1" operator="equal">
      <formula>"þ"</formula>
    </cfRule>
  </conditionalFormatting>
  <conditionalFormatting sqref="F4">
    <cfRule type="cellIs" dxfId="206" priority="157" stopIfTrue="1" operator="equal">
      <formula>"þ"</formula>
    </cfRule>
  </conditionalFormatting>
  <conditionalFormatting sqref="F4">
    <cfRule type="cellIs" dxfId="205" priority="156" stopIfTrue="1" operator="equal">
      <formula>"þ"</formula>
    </cfRule>
  </conditionalFormatting>
  <conditionalFormatting sqref="H3">
    <cfRule type="cellIs" dxfId="204" priority="155" stopIfTrue="1" operator="equal">
      <formula>"þ"</formula>
    </cfRule>
  </conditionalFormatting>
  <conditionalFormatting sqref="H3">
    <cfRule type="cellIs" dxfId="203" priority="154" stopIfTrue="1" operator="equal">
      <formula>"þ"</formula>
    </cfRule>
  </conditionalFormatting>
  <conditionalFormatting sqref="G3">
    <cfRule type="cellIs" dxfId="202" priority="153" stopIfTrue="1" operator="equal">
      <formula>"þ"</formula>
    </cfRule>
  </conditionalFormatting>
  <conditionalFormatting sqref="G3">
    <cfRule type="cellIs" dxfId="201" priority="152" stopIfTrue="1" operator="equal">
      <formula>"þ"</formula>
    </cfRule>
  </conditionalFormatting>
  <conditionalFormatting sqref="E3">
    <cfRule type="cellIs" dxfId="200" priority="151" stopIfTrue="1" operator="equal">
      <formula>"þ"</formula>
    </cfRule>
  </conditionalFormatting>
  <conditionalFormatting sqref="E3">
    <cfRule type="cellIs" dxfId="199" priority="150" stopIfTrue="1" operator="equal">
      <formula>"þ"</formula>
    </cfRule>
  </conditionalFormatting>
  <conditionalFormatting sqref="F3">
    <cfRule type="cellIs" dxfId="198" priority="149" stopIfTrue="1" operator="equal">
      <formula>"þ"</formula>
    </cfRule>
  </conditionalFormatting>
  <conditionalFormatting sqref="F3">
    <cfRule type="cellIs" dxfId="197" priority="148" stopIfTrue="1" operator="equal">
      <formula>"þ"</formula>
    </cfRule>
  </conditionalFormatting>
  <conditionalFormatting sqref="F3">
    <cfRule type="cellIs" dxfId="196" priority="147" stopIfTrue="1" operator="equal">
      <formula>"þ"</formula>
    </cfRule>
  </conditionalFormatting>
  <conditionalFormatting sqref="F3">
    <cfRule type="cellIs" dxfId="195" priority="146" stopIfTrue="1" operator="equal">
      <formula>"þ"</formula>
    </cfRule>
  </conditionalFormatting>
  <conditionalFormatting sqref="G3">
    <cfRule type="cellIs" dxfId="194" priority="145" stopIfTrue="1" operator="equal">
      <formula>"þ"</formula>
    </cfRule>
  </conditionalFormatting>
  <conditionalFormatting sqref="G3">
    <cfRule type="cellIs" dxfId="193" priority="144" stopIfTrue="1" operator="equal">
      <formula>"þ"</formula>
    </cfRule>
  </conditionalFormatting>
  <conditionalFormatting sqref="G8">
    <cfRule type="cellIs" dxfId="192" priority="139" stopIfTrue="1" operator="equal">
      <formula>"þ"</formula>
    </cfRule>
  </conditionalFormatting>
  <conditionalFormatting sqref="E8">
    <cfRule type="cellIs" dxfId="191" priority="138" stopIfTrue="1" operator="equal">
      <formula>"þ"</formula>
    </cfRule>
  </conditionalFormatting>
  <conditionalFormatting sqref="E8">
    <cfRule type="cellIs" dxfId="190" priority="137" stopIfTrue="1" operator="equal">
      <formula>"þ"</formula>
    </cfRule>
  </conditionalFormatting>
  <conditionalFormatting sqref="L2">
    <cfRule type="cellIs" dxfId="189" priority="132" stopIfTrue="1" operator="equal">
      <formula>"þ"</formula>
    </cfRule>
  </conditionalFormatting>
  <conditionalFormatting sqref="L2">
    <cfRule type="cellIs" dxfId="188" priority="133" stopIfTrue="1" operator="equal">
      <formula>"þ"</formula>
    </cfRule>
  </conditionalFormatting>
  <conditionalFormatting sqref="F19">
    <cfRule type="cellIs" dxfId="187" priority="127" stopIfTrue="1" operator="equal">
      <formula>"þ"</formula>
    </cfRule>
  </conditionalFormatting>
  <conditionalFormatting sqref="F19">
    <cfRule type="cellIs" dxfId="186" priority="126" stopIfTrue="1" operator="equal">
      <formula>"þ"</formula>
    </cfRule>
  </conditionalFormatting>
  <conditionalFormatting sqref="M27">
    <cfRule type="cellIs" dxfId="185" priority="120" stopIfTrue="1" operator="equal">
      <formula>"þ"</formula>
    </cfRule>
  </conditionalFormatting>
  <conditionalFormatting sqref="M27">
    <cfRule type="cellIs" dxfId="184" priority="119" stopIfTrue="1" operator="equal">
      <formula>"þ"</formula>
    </cfRule>
  </conditionalFormatting>
  <conditionalFormatting sqref="H27">
    <cfRule type="cellIs" dxfId="183" priority="117" stopIfTrue="1" operator="equal">
      <formula>"þ"</formula>
    </cfRule>
  </conditionalFormatting>
  <conditionalFormatting sqref="K27">
    <cfRule type="cellIs" dxfId="182" priority="118" operator="lessThan">
      <formula>$P$1</formula>
    </cfRule>
  </conditionalFormatting>
  <conditionalFormatting sqref="H27">
    <cfRule type="cellIs" dxfId="181" priority="116" stopIfTrue="1" operator="equal">
      <formula>"þ"</formula>
    </cfRule>
  </conditionalFormatting>
  <conditionalFormatting sqref="G27">
    <cfRule type="cellIs" dxfId="180" priority="98" stopIfTrue="1" operator="equal">
      <formula>"þ"</formula>
    </cfRule>
  </conditionalFormatting>
  <conditionalFormatting sqref="G27">
    <cfRule type="cellIs" dxfId="179" priority="97" stopIfTrue="1" operator="equal">
      <formula>"þ"</formula>
    </cfRule>
  </conditionalFormatting>
  <conditionalFormatting sqref="E27">
    <cfRule type="cellIs" dxfId="178" priority="94" stopIfTrue="1" operator="equal">
      <formula>"þ"</formula>
    </cfRule>
  </conditionalFormatting>
  <conditionalFormatting sqref="E27">
    <cfRule type="cellIs" dxfId="177" priority="93" stopIfTrue="1" operator="equal">
      <formula>"þ"</formula>
    </cfRule>
  </conditionalFormatting>
  <conditionalFormatting sqref="E27">
    <cfRule type="cellIs" dxfId="176" priority="92" stopIfTrue="1" operator="equal">
      <formula>"þ"</formula>
    </cfRule>
  </conditionalFormatting>
  <conditionalFormatting sqref="E27">
    <cfRule type="cellIs" dxfId="175" priority="91" stopIfTrue="1" operator="equal">
      <formula>"þ"</formula>
    </cfRule>
  </conditionalFormatting>
  <conditionalFormatting sqref="E27">
    <cfRule type="cellIs" dxfId="174" priority="90" stopIfTrue="1" operator="equal">
      <formula>"þ"</formula>
    </cfRule>
  </conditionalFormatting>
  <conditionalFormatting sqref="E27">
    <cfRule type="cellIs" dxfId="173" priority="89" stopIfTrue="1" operator="equal">
      <formula>"þ"</formula>
    </cfRule>
  </conditionalFormatting>
  <conditionalFormatting sqref="E27">
    <cfRule type="cellIs" dxfId="172" priority="88" stopIfTrue="1" operator="equal">
      <formula>"þ"</formula>
    </cfRule>
  </conditionalFormatting>
  <conditionalFormatting sqref="E27">
    <cfRule type="cellIs" dxfId="171" priority="87" stopIfTrue="1" operator="equal">
      <formula>"þ"</formula>
    </cfRule>
  </conditionalFormatting>
  <conditionalFormatting sqref="E26">
    <cfRule type="cellIs" dxfId="170" priority="86" stopIfTrue="1" operator="equal">
      <formula>"þ"</formula>
    </cfRule>
  </conditionalFormatting>
  <conditionalFormatting sqref="E26">
    <cfRule type="cellIs" dxfId="169" priority="85" stopIfTrue="1" operator="equal">
      <formula>"þ"</formula>
    </cfRule>
  </conditionalFormatting>
  <conditionalFormatting sqref="E26">
    <cfRule type="cellIs" dxfId="168" priority="84" stopIfTrue="1" operator="equal">
      <formula>"þ"</formula>
    </cfRule>
  </conditionalFormatting>
  <conditionalFormatting sqref="E26">
    <cfRule type="cellIs" dxfId="167" priority="83" stopIfTrue="1" operator="equal">
      <formula>"þ"</formula>
    </cfRule>
  </conditionalFormatting>
  <conditionalFormatting sqref="E26">
    <cfRule type="cellIs" dxfId="166" priority="82" stopIfTrue="1" operator="equal">
      <formula>"þ"</formula>
    </cfRule>
  </conditionalFormatting>
  <conditionalFormatting sqref="E26">
    <cfRule type="cellIs" dxfId="165" priority="81" stopIfTrue="1" operator="equal">
      <formula>"þ"</formula>
    </cfRule>
  </conditionalFormatting>
  <conditionalFormatting sqref="E26">
    <cfRule type="cellIs" dxfId="164" priority="80" stopIfTrue="1" operator="equal">
      <formula>"þ"</formula>
    </cfRule>
  </conditionalFormatting>
  <conditionalFormatting sqref="E26">
    <cfRule type="cellIs" dxfId="163" priority="79" stopIfTrue="1" operator="equal">
      <formula>"þ"</formula>
    </cfRule>
  </conditionalFormatting>
  <conditionalFormatting sqref="G20">
    <cfRule type="cellIs" dxfId="162" priority="70" stopIfTrue="1" operator="equal">
      <formula>"þ"</formula>
    </cfRule>
  </conditionalFormatting>
  <conditionalFormatting sqref="G20">
    <cfRule type="cellIs" dxfId="161" priority="69" stopIfTrue="1" operator="equal">
      <formula>"þ"</formula>
    </cfRule>
  </conditionalFormatting>
  <conditionalFormatting sqref="F27">
    <cfRule type="cellIs" dxfId="160" priority="58" stopIfTrue="1" operator="equal">
      <formula>"þ"</formula>
    </cfRule>
  </conditionalFormatting>
  <conditionalFormatting sqref="F27">
    <cfRule type="cellIs" dxfId="159" priority="57" stopIfTrue="1" operator="equal">
      <formula>"þ"</formula>
    </cfRule>
  </conditionalFormatting>
  <conditionalFormatting sqref="F8">
    <cfRule type="cellIs" dxfId="158" priority="56" stopIfTrue="1" operator="equal">
      <formula>"þ"</formula>
    </cfRule>
  </conditionalFormatting>
  <conditionalFormatting sqref="F8">
    <cfRule type="cellIs" dxfId="157" priority="55" stopIfTrue="1" operator="equal">
      <formula>"þ"</formula>
    </cfRule>
  </conditionalFormatting>
  <conditionalFormatting sqref="L9">
    <cfRule type="cellIs" dxfId="156" priority="54" stopIfTrue="1" operator="equal">
      <formula>"þ"</formula>
    </cfRule>
  </conditionalFormatting>
  <conditionalFormatting sqref="L9">
    <cfRule type="cellIs" dxfId="155" priority="53" stopIfTrue="1" operator="equal">
      <formula>"þ"</formula>
    </cfRule>
  </conditionalFormatting>
  <conditionalFormatting sqref="M12">
    <cfRule type="cellIs" dxfId="154" priority="52" stopIfTrue="1" operator="equal">
      <formula>"þ"</formula>
    </cfRule>
  </conditionalFormatting>
  <conditionalFormatting sqref="M12">
    <cfRule type="cellIs" dxfId="153" priority="51" stopIfTrue="1" operator="equal">
      <formula>"þ"</formula>
    </cfRule>
  </conditionalFormatting>
  <conditionalFormatting sqref="K12">
    <cfRule type="cellIs" dxfId="152" priority="50" operator="lessThan">
      <formula>$P$1</formula>
    </cfRule>
  </conditionalFormatting>
  <conditionalFormatting sqref="E12">
    <cfRule type="cellIs" dxfId="151" priority="49" stopIfTrue="1" operator="equal">
      <formula>"þ"</formula>
    </cfRule>
  </conditionalFormatting>
  <conditionalFormatting sqref="E12">
    <cfRule type="cellIs" dxfId="150" priority="48" stopIfTrue="1" operator="equal">
      <formula>"þ"</formula>
    </cfRule>
  </conditionalFormatting>
  <conditionalFormatting sqref="G12">
    <cfRule type="cellIs" dxfId="149" priority="47" stopIfTrue="1" operator="equal">
      <formula>"þ"</formula>
    </cfRule>
  </conditionalFormatting>
  <conditionalFormatting sqref="G12">
    <cfRule type="cellIs" dxfId="148" priority="46" stopIfTrue="1" operator="equal">
      <formula>"þ"</formula>
    </cfRule>
  </conditionalFormatting>
  <conditionalFormatting sqref="F12">
    <cfRule type="cellIs" dxfId="147" priority="45" stopIfTrue="1" operator="equal">
      <formula>"þ"</formula>
    </cfRule>
  </conditionalFormatting>
  <conditionalFormatting sqref="F12">
    <cfRule type="cellIs" dxfId="146" priority="44" stopIfTrue="1" operator="equal">
      <formula>"þ"</formula>
    </cfRule>
  </conditionalFormatting>
  <conditionalFormatting sqref="H12">
    <cfRule type="cellIs" dxfId="145" priority="42" stopIfTrue="1" operator="equal">
      <formula>"þ"</formula>
    </cfRule>
  </conditionalFormatting>
  <conditionalFormatting sqref="H12">
    <cfRule type="cellIs" dxfId="144" priority="43" stopIfTrue="1" operator="equal">
      <formula>"þ"</formula>
    </cfRule>
  </conditionalFormatting>
  <conditionalFormatting sqref="H11">
    <cfRule type="cellIs" dxfId="143" priority="37" stopIfTrue="1" operator="equal">
      <formula>"þ"</formula>
    </cfRule>
  </conditionalFormatting>
  <conditionalFormatting sqref="H11">
    <cfRule type="cellIs" dxfId="142" priority="36" stopIfTrue="1" operator="equal">
      <formula>"þ"</formula>
    </cfRule>
  </conditionalFormatting>
  <conditionalFormatting sqref="M11">
    <cfRule type="cellIs" dxfId="141" priority="39" stopIfTrue="1" operator="equal">
      <formula>"þ"</formula>
    </cfRule>
  </conditionalFormatting>
  <conditionalFormatting sqref="K11">
    <cfRule type="cellIs" dxfId="140" priority="38" operator="lessThan">
      <formula>$P$1</formula>
    </cfRule>
  </conditionalFormatting>
  <conditionalFormatting sqref="G11">
    <cfRule type="cellIs" dxfId="139" priority="35" stopIfTrue="1" operator="equal">
      <formula>"þ"</formula>
    </cfRule>
  </conditionalFormatting>
  <conditionalFormatting sqref="G11">
    <cfRule type="cellIs" dxfId="138" priority="34" stopIfTrue="1" operator="equal">
      <formula>"þ"</formula>
    </cfRule>
  </conditionalFormatting>
  <conditionalFormatting sqref="E11">
    <cfRule type="cellIs" dxfId="137" priority="33" stopIfTrue="1" operator="equal">
      <formula>"þ"</formula>
    </cfRule>
  </conditionalFormatting>
  <conditionalFormatting sqref="E11">
    <cfRule type="cellIs" dxfId="136" priority="32" stopIfTrue="1" operator="equal">
      <formula>"þ"</formula>
    </cfRule>
  </conditionalFormatting>
  <conditionalFormatting sqref="E11">
    <cfRule type="cellIs" dxfId="135" priority="31" stopIfTrue="1" operator="equal">
      <formula>"þ"</formula>
    </cfRule>
  </conditionalFormatting>
  <conditionalFormatting sqref="E11">
    <cfRule type="cellIs" dxfId="134" priority="30" stopIfTrue="1" operator="equal">
      <formula>"þ"</formula>
    </cfRule>
  </conditionalFormatting>
  <conditionalFormatting sqref="F11">
    <cfRule type="cellIs" dxfId="133" priority="29" stopIfTrue="1" operator="equal">
      <formula>"þ"</formula>
    </cfRule>
  </conditionalFormatting>
  <conditionalFormatting sqref="F11">
    <cfRule type="cellIs" dxfId="132" priority="28" stopIfTrue="1" operator="equal">
      <formula>"þ"</formula>
    </cfRule>
  </conditionalFormatting>
  <conditionalFormatting sqref="F11">
    <cfRule type="cellIs" dxfId="131" priority="27" stopIfTrue="1" operator="equal">
      <formula>"þ"</formula>
    </cfRule>
  </conditionalFormatting>
  <conditionalFormatting sqref="F11">
    <cfRule type="cellIs" dxfId="130" priority="26" stopIfTrue="1" operator="equal">
      <formula>"þ"</formula>
    </cfRule>
  </conditionalFormatting>
  <conditionalFormatting sqref="E11">
    <cfRule type="cellIs" dxfId="129" priority="25" stopIfTrue="1" operator="equal">
      <formula>"þ"</formula>
    </cfRule>
  </conditionalFormatting>
  <conditionalFormatting sqref="E11">
    <cfRule type="cellIs" dxfId="128" priority="24" stopIfTrue="1" operator="equal">
      <formula>"þ"</formula>
    </cfRule>
  </conditionalFormatting>
  <conditionalFormatting sqref="L11">
    <cfRule type="cellIs" dxfId="127" priority="23" stopIfTrue="1" operator="equal">
      <formula>"þ"</formula>
    </cfRule>
  </conditionalFormatting>
  <conditionalFormatting sqref="L11">
    <cfRule type="cellIs" dxfId="126" priority="22" stopIfTrue="1" operator="equal">
      <formula>"þ"</formula>
    </cfRule>
  </conditionalFormatting>
  <conditionalFormatting sqref="L12">
    <cfRule type="cellIs" dxfId="125" priority="19" stopIfTrue="1" operator="equal">
      <formula>"þ"</formula>
    </cfRule>
  </conditionalFormatting>
  <conditionalFormatting sqref="L12">
    <cfRule type="cellIs" dxfId="124" priority="18" stopIfTrue="1" operator="equal">
      <formula>"þ"</formula>
    </cfRule>
  </conditionalFormatting>
  <conditionalFormatting sqref="L8">
    <cfRule type="cellIs" dxfId="123" priority="17" stopIfTrue="1" operator="equal">
      <formula>"þ"</formula>
    </cfRule>
  </conditionalFormatting>
  <conditionalFormatting sqref="L8">
    <cfRule type="cellIs" dxfId="122" priority="16" stopIfTrue="1" operator="equal">
      <formula>"þ"</formula>
    </cfRule>
  </conditionalFormatting>
  <conditionalFormatting sqref="L15">
    <cfRule type="cellIs" dxfId="121" priority="15" stopIfTrue="1" operator="equal">
      <formula>"þ"</formula>
    </cfRule>
  </conditionalFormatting>
  <conditionalFormatting sqref="F6">
    <cfRule type="cellIs" dxfId="120" priority="14" stopIfTrue="1" operator="equal">
      <formula>"þ"</formula>
    </cfRule>
  </conditionalFormatting>
  <conditionalFormatting sqref="F6">
    <cfRule type="cellIs" dxfId="119" priority="13" stopIfTrue="1" operator="equal">
      <formula>"þ"</formula>
    </cfRule>
  </conditionalFormatting>
  <conditionalFormatting sqref="F15">
    <cfRule type="cellIs" dxfId="118" priority="12" stopIfTrue="1" operator="equal">
      <formula>"þ"</formula>
    </cfRule>
  </conditionalFormatting>
  <conditionalFormatting sqref="F15">
    <cfRule type="cellIs" dxfId="117" priority="11" stopIfTrue="1" operator="equal">
      <formula>"þ"</formula>
    </cfRule>
  </conditionalFormatting>
  <conditionalFormatting sqref="H5">
    <cfRule type="cellIs" dxfId="116" priority="10" stopIfTrue="1" operator="equal">
      <formula>"þ"</formula>
    </cfRule>
  </conditionalFormatting>
  <conditionalFormatting sqref="E5">
    <cfRule type="cellIs" dxfId="115" priority="9" stopIfTrue="1" operator="equal">
      <formula>"þ"</formula>
    </cfRule>
  </conditionalFormatting>
  <conditionalFormatting sqref="E5">
    <cfRule type="cellIs" dxfId="114" priority="8" stopIfTrue="1" operator="equal">
      <formula>"þ"</formula>
    </cfRule>
  </conditionalFormatting>
  <conditionalFormatting sqref="G5">
    <cfRule type="cellIs" dxfId="113" priority="7" stopIfTrue="1" operator="equal">
      <formula>"þ"</formula>
    </cfRule>
  </conditionalFormatting>
  <conditionalFormatting sqref="G5">
    <cfRule type="cellIs" dxfId="112" priority="6" stopIfTrue="1" operator="equal">
      <formula>"þ"</formula>
    </cfRule>
  </conditionalFormatting>
  <conditionalFormatting sqref="G5">
    <cfRule type="cellIs" dxfId="111" priority="5" stopIfTrue="1" operator="equal">
      <formula>"þ"</formula>
    </cfRule>
  </conditionalFormatting>
  <conditionalFormatting sqref="F5">
    <cfRule type="cellIs" dxfId="110" priority="4" stopIfTrue="1" operator="equal">
      <formula>"þ"</formula>
    </cfRule>
  </conditionalFormatting>
  <conditionalFormatting sqref="F5">
    <cfRule type="cellIs" dxfId="109" priority="3" stopIfTrue="1" operator="equal">
      <formula>"þ"</formula>
    </cfRule>
  </conditionalFormatting>
  <conditionalFormatting sqref="L5">
    <cfRule type="cellIs" dxfId="108" priority="2" stopIfTrue="1" operator="equal">
      <formula>"þ"</formula>
    </cfRule>
  </conditionalFormatting>
  <conditionalFormatting sqref="L5">
    <cfRule type="cellIs" dxfId="107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69921875" style="48" bestFit="1" customWidth="1"/>
    <col min="2" max="2" width="22.59765625" style="48" bestFit="1" customWidth="1"/>
    <col min="3" max="3" width="24.6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4.59765625" style="43" customWidth="1"/>
    <col min="16" max="16384" width="8.796875" style="43"/>
  </cols>
  <sheetData>
    <row r="1" spans="1:15" ht="31.8" thickBot="1" x14ac:dyDescent="0.35">
      <c r="A1" s="132" t="s">
        <v>0</v>
      </c>
      <c r="B1" s="128" t="s">
        <v>32</v>
      </c>
      <c r="C1" s="128" t="s">
        <v>33</v>
      </c>
      <c r="D1" s="129" t="s">
        <v>89</v>
      </c>
      <c r="E1" s="131" t="s">
        <v>34</v>
      </c>
      <c r="F1" s="130" t="s">
        <v>88</v>
      </c>
      <c r="G1" s="129" t="s">
        <v>87</v>
      </c>
      <c r="H1" s="128" t="s">
        <v>35</v>
      </c>
      <c r="I1" s="128" t="s">
        <v>36</v>
      </c>
      <c r="J1" s="125" t="s">
        <v>86</v>
      </c>
      <c r="K1" s="127" t="s">
        <v>3</v>
      </c>
      <c r="L1" s="125" t="s">
        <v>23</v>
      </c>
      <c r="M1" s="126" t="s">
        <v>83</v>
      </c>
      <c r="N1" s="125" t="s">
        <v>82</v>
      </c>
      <c r="O1" s="183" t="s">
        <v>85</v>
      </c>
    </row>
    <row r="2" spans="1:15" x14ac:dyDescent="0.3">
      <c r="A2" s="123" t="s">
        <v>122</v>
      </c>
      <c r="B2" s="201" t="s">
        <v>123</v>
      </c>
      <c r="C2" s="202" t="s">
        <v>124</v>
      </c>
      <c r="D2" s="124" t="s">
        <v>79</v>
      </c>
      <c r="E2" s="123">
        <v>12</v>
      </c>
      <c r="F2" s="122">
        <v>6</v>
      </c>
      <c r="G2" s="121">
        <v>-2</v>
      </c>
      <c r="H2" s="44">
        <v>0</v>
      </c>
      <c r="I2" s="44">
        <v>0</v>
      </c>
      <c r="J2" s="44">
        <f t="shared" ref="J2:J12" si="0">IF(D2="þ",SUM(E2,G2:I2),SUM(E2,F2,H2,I2))</f>
        <v>18</v>
      </c>
      <c r="K2" s="45">
        <f t="shared" ref="K2:K12" ca="1" si="1">RANDBETWEEN(1,20)</f>
        <v>16</v>
      </c>
      <c r="L2" s="44">
        <f t="shared" ref="L2:L4" ca="1" si="2">SUM(J2:K2)</f>
        <v>34</v>
      </c>
      <c r="M2" s="63">
        <v>19</v>
      </c>
      <c r="N2" s="66" t="str">
        <f t="shared" ref="N2:N12" ca="1" si="3">IF(K2&gt;(M2-1),"þ","ý")</f>
        <v>ý</v>
      </c>
      <c r="O2" s="182"/>
    </row>
    <row r="3" spans="1:15" x14ac:dyDescent="0.3">
      <c r="A3" s="123" t="s">
        <v>122</v>
      </c>
      <c r="B3" s="68" t="s">
        <v>125</v>
      </c>
      <c r="C3" s="44" t="s">
        <v>126</v>
      </c>
      <c r="D3" s="124" t="s">
        <v>79</v>
      </c>
      <c r="E3" s="123">
        <v>12</v>
      </c>
      <c r="F3" s="122">
        <v>5</v>
      </c>
      <c r="G3" s="121">
        <v>-2</v>
      </c>
      <c r="H3" s="44">
        <v>0</v>
      </c>
      <c r="I3" s="44">
        <v>0</v>
      </c>
      <c r="J3" s="44">
        <f t="shared" si="0"/>
        <v>17</v>
      </c>
      <c r="K3" s="45">
        <f t="shared" ca="1" si="1"/>
        <v>3</v>
      </c>
      <c r="L3" s="44">
        <f t="shared" ca="1" si="2"/>
        <v>20</v>
      </c>
      <c r="M3" s="63">
        <v>20</v>
      </c>
      <c r="N3" s="66" t="str">
        <f t="shared" ca="1" si="3"/>
        <v>ý</v>
      </c>
      <c r="O3" s="68"/>
    </row>
    <row r="4" spans="1:15" x14ac:dyDescent="0.3">
      <c r="A4" s="123" t="s">
        <v>122</v>
      </c>
      <c r="B4" s="68" t="s">
        <v>127</v>
      </c>
      <c r="C4" s="44" t="s">
        <v>126</v>
      </c>
      <c r="D4" s="124" t="s">
        <v>79</v>
      </c>
      <c r="E4" s="123">
        <v>12</v>
      </c>
      <c r="F4" s="122">
        <v>5</v>
      </c>
      <c r="G4" s="121">
        <v>-2</v>
      </c>
      <c r="H4" s="44">
        <v>0</v>
      </c>
      <c r="I4" s="44">
        <v>0</v>
      </c>
      <c r="J4" s="44">
        <f t="shared" si="0"/>
        <v>17</v>
      </c>
      <c r="K4" s="45">
        <f t="shared" ca="1" si="1"/>
        <v>1</v>
      </c>
      <c r="L4" s="44">
        <f t="shared" ca="1" si="2"/>
        <v>18</v>
      </c>
      <c r="M4" s="63">
        <v>20</v>
      </c>
      <c r="N4" s="66" t="str">
        <f t="shared" ca="1" si="3"/>
        <v>ý</v>
      </c>
      <c r="O4" s="68"/>
    </row>
    <row r="5" spans="1:15" x14ac:dyDescent="0.3">
      <c r="A5" s="119" t="s">
        <v>122</v>
      </c>
      <c r="B5" s="46" t="s">
        <v>128</v>
      </c>
      <c r="C5" s="46" t="s">
        <v>128</v>
      </c>
      <c r="D5" s="120" t="s">
        <v>79</v>
      </c>
      <c r="E5" s="119">
        <v>12</v>
      </c>
      <c r="F5" s="118">
        <v>18</v>
      </c>
      <c r="G5" s="117">
        <v>-2</v>
      </c>
      <c r="H5" s="46">
        <v>0</v>
      </c>
      <c r="I5" s="46">
        <v>0</v>
      </c>
      <c r="J5" s="46">
        <f t="shared" si="0"/>
        <v>30</v>
      </c>
      <c r="K5" s="47">
        <f t="shared" ca="1" si="1"/>
        <v>11</v>
      </c>
      <c r="L5" s="46">
        <f t="shared" ref="L5" ca="1" si="4">SUM(J5:K5)</f>
        <v>41</v>
      </c>
      <c r="M5" s="64">
        <v>20</v>
      </c>
      <c r="N5" s="65" t="str">
        <f t="shared" ca="1" si="3"/>
        <v>ý</v>
      </c>
      <c r="O5" s="116"/>
    </row>
    <row r="6" spans="1:15" ht="31.2" x14ac:dyDescent="0.3">
      <c r="A6" s="123" t="s">
        <v>120</v>
      </c>
      <c r="B6" s="68" t="s">
        <v>129</v>
      </c>
      <c r="C6" s="44" t="s">
        <v>130</v>
      </c>
      <c r="D6" s="124" t="s">
        <v>79</v>
      </c>
      <c r="E6" s="123">
        <v>6</v>
      </c>
      <c r="F6" s="122">
        <v>8</v>
      </c>
      <c r="G6" s="121">
        <v>-1</v>
      </c>
      <c r="H6" s="44">
        <v>0</v>
      </c>
      <c r="I6" s="44">
        <v>0</v>
      </c>
      <c r="J6" s="44">
        <f t="shared" si="0"/>
        <v>14</v>
      </c>
      <c r="K6" s="45">
        <f t="shared" ca="1" si="1"/>
        <v>9</v>
      </c>
      <c r="L6" s="44">
        <f t="shared" ref="L6" ca="1" si="5">SUM(J6:K6)</f>
        <v>23</v>
      </c>
      <c r="M6" s="63">
        <v>20</v>
      </c>
      <c r="N6" s="66" t="str">
        <f t="shared" ca="1" si="3"/>
        <v>ý</v>
      </c>
      <c r="O6" s="182" t="s">
        <v>170</v>
      </c>
    </row>
    <row r="7" spans="1:15" x14ac:dyDescent="0.3">
      <c r="A7" s="123" t="s">
        <v>120</v>
      </c>
      <c r="B7" s="68" t="s">
        <v>171</v>
      </c>
      <c r="C7" s="202" t="s">
        <v>172</v>
      </c>
      <c r="D7" s="124" t="s">
        <v>84</v>
      </c>
      <c r="E7" s="205"/>
      <c r="F7" s="206"/>
      <c r="G7" s="206"/>
      <c r="H7" s="206"/>
      <c r="I7" s="206"/>
      <c r="J7" s="206"/>
      <c r="K7" s="207"/>
      <c r="L7" s="206"/>
      <c r="M7" s="206"/>
      <c r="N7" s="208"/>
      <c r="O7" s="201" t="s">
        <v>173</v>
      </c>
    </row>
    <row r="8" spans="1:15" x14ac:dyDescent="0.3">
      <c r="A8" s="119" t="s">
        <v>120</v>
      </c>
      <c r="B8" s="46" t="s">
        <v>128</v>
      </c>
      <c r="C8" s="46" t="s">
        <v>128</v>
      </c>
      <c r="D8" s="120" t="s">
        <v>79</v>
      </c>
      <c r="E8" s="119">
        <v>6</v>
      </c>
      <c r="F8" s="118">
        <v>12</v>
      </c>
      <c r="G8" s="117">
        <v>-1</v>
      </c>
      <c r="H8" s="46">
        <v>0</v>
      </c>
      <c r="I8" s="46">
        <v>0</v>
      </c>
      <c r="J8" s="46">
        <f t="shared" si="0"/>
        <v>18</v>
      </c>
      <c r="K8" s="47">
        <f t="shared" ca="1" si="1"/>
        <v>4</v>
      </c>
      <c r="L8" s="46">
        <f t="shared" ref="L8" ca="1" si="6">SUM(J8:K8)</f>
        <v>22</v>
      </c>
      <c r="M8" s="64">
        <v>20</v>
      </c>
      <c r="N8" s="65" t="str">
        <f t="shared" ca="1" si="3"/>
        <v>ý</v>
      </c>
      <c r="O8" s="116"/>
    </row>
    <row r="9" spans="1:15" x14ac:dyDescent="0.3">
      <c r="A9" s="123" t="s">
        <v>121</v>
      </c>
      <c r="B9" s="68" t="s">
        <v>125</v>
      </c>
      <c r="C9" s="44" t="s">
        <v>131</v>
      </c>
      <c r="D9" s="124" t="s">
        <v>79</v>
      </c>
      <c r="E9" s="123">
        <v>4</v>
      </c>
      <c r="F9" s="122">
        <v>4</v>
      </c>
      <c r="G9" s="121">
        <v>0</v>
      </c>
      <c r="H9" s="44">
        <v>0</v>
      </c>
      <c r="I9" s="44">
        <v>0</v>
      </c>
      <c r="J9" s="44">
        <f t="shared" si="0"/>
        <v>8</v>
      </c>
      <c r="K9" s="45">
        <f t="shared" ca="1" si="1"/>
        <v>15</v>
      </c>
      <c r="L9" s="44">
        <f t="shared" ref="L9:L11" ca="1" si="7">SUM(J9:K9)</f>
        <v>23</v>
      </c>
      <c r="M9" s="63">
        <v>20</v>
      </c>
      <c r="N9" s="66" t="str">
        <f t="shared" ca="1" si="3"/>
        <v>ý</v>
      </c>
      <c r="O9" s="182"/>
    </row>
    <row r="10" spans="1:15" x14ac:dyDescent="0.3">
      <c r="A10" s="123" t="s">
        <v>121</v>
      </c>
      <c r="B10" s="68" t="s">
        <v>127</v>
      </c>
      <c r="C10" s="44" t="s">
        <v>131</v>
      </c>
      <c r="D10" s="124" t="s">
        <v>79</v>
      </c>
      <c r="E10" s="123">
        <v>4</v>
      </c>
      <c r="F10" s="122">
        <v>4</v>
      </c>
      <c r="G10" s="121">
        <v>0</v>
      </c>
      <c r="H10" s="44">
        <v>0</v>
      </c>
      <c r="I10" s="44">
        <v>0</v>
      </c>
      <c r="J10" s="44">
        <f t="shared" si="0"/>
        <v>8</v>
      </c>
      <c r="K10" s="45">
        <f t="shared" ca="1" si="1"/>
        <v>16</v>
      </c>
      <c r="L10" s="44">
        <f t="shared" ca="1" si="7"/>
        <v>24</v>
      </c>
      <c r="M10" s="63">
        <v>20</v>
      </c>
      <c r="N10" s="66" t="str">
        <f t="shared" ca="1" si="3"/>
        <v>ý</v>
      </c>
      <c r="O10" s="68"/>
    </row>
    <row r="11" spans="1:15" x14ac:dyDescent="0.3">
      <c r="A11" s="123" t="s">
        <v>121</v>
      </c>
      <c r="B11" s="68" t="s">
        <v>129</v>
      </c>
      <c r="C11" s="44" t="s">
        <v>132</v>
      </c>
      <c r="D11" s="124" t="s">
        <v>79</v>
      </c>
      <c r="E11" s="123">
        <v>4</v>
      </c>
      <c r="F11" s="122">
        <v>6</v>
      </c>
      <c r="G11" s="121">
        <v>0</v>
      </c>
      <c r="H11" s="44">
        <v>0</v>
      </c>
      <c r="I11" s="44">
        <v>0</v>
      </c>
      <c r="J11" s="44">
        <f t="shared" si="0"/>
        <v>10</v>
      </c>
      <c r="K11" s="45">
        <f t="shared" ca="1" si="1"/>
        <v>1</v>
      </c>
      <c r="L11" s="44">
        <f t="shared" ca="1" si="7"/>
        <v>11</v>
      </c>
      <c r="M11" s="63">
        <v>20</v>
      </c>
      <c r="N11" s="66" t="str">
        <f t="shared" ca="1" si="3"/>
        <v>ý</v>
      </c>
      <c r="O11" s="68"/>
    </row>
    <row r="12" spans="1:15" x14ac:dyDescent="0.3">
      <c r="A12" s="119" t="s">
        <v>121</v>
      </c>
      <c r="B12" s="46" t="s">
        <v>128</v>
      </c>
      <c r="C12" s="46" t="s">
        <v>128</v>
      </c>
      <c r="D12" s="120" t="s">
        <v>79</v>
      </c>
      <c r="E12" s="119">
        <v>4</v>
      </c>
      <c r="F12" s="118">
        <v>4</v>
      </c>
      <c r="G12" s="117">
        <v>0</v>
      </c>
      <c r="H12" s="46">
        <v>0</v>
      </c>
      <c r="I12" s="46">
        <v>0</v>
      </c>
      <c r="J12" s="46">
        <f t="shared" si="0"/>
        <v>8</v>
      </c>
      <c r="K12" s="47">
        <f t="shared" ca="1" si="1"/>
        <v>4</v>
      </c>
      <c r="L12" s="46">
        <f t="shared" ref="L12" ca="1" si="8">SUM(J12:K12)</f>
        <v>12</v>
      </c>
      <c r="M12" s="64">
        <v>20</v>
      </c>
      <c r="N12" s="65" t="str">
        <f t="shared" ca="1" si="3"/>
        <v>ý</v>
      </c>
      <c r="O12" s="116"/>
    </row>
    <row r="13" spans="1:15" x14ac:dyDescent="0.3">
      <c r="A13" s="123" t="s">
        <v>151</v>
      </c>
      <c r="B13" s="68" t="s">
        <v>154</v>
      </c>
      <c r="C13" s="44" t="s">
        <v>158</v>
      </c>
      <c r="D13" s="124" t="s">
        <v>79</v>
      </c>
      <c r="E13" s="123">
        <v>6</v>
      </c>
      <c r="F13" s="122">
        <v>2</v>
      </c>
      <c r="G13" s="223">
        <f t="shared" ref="G13:G16" si="9">5+2</f>
        <v>7</v>
      </c>
      <c r="H13" s="44">
        <v>1</v>
      </c>
      <c r="I13" s="44">
        <v>0</v>
      </c>
      <c r="J13" s="44">
        <f t="shared" ref="J13:J16" si="10">IF(D13="þ",SUM(E13,G13:I13),SUM(E13,F13,H13,I13))</f>
        <v>9</v>
      </c>
      <c r="K13" s="45">
        <f t="shared" ref="K13:K39" ca="1" si="11">RANDBETWEEN(1,20)</f>
        <v>6</v>
      </c>
      <c r="L13" s="44">
        <f t="shared" ref="L13:L14" ca="1" si="12">SUM(J13:K13)</f>
        <v>15</v>
      </c>
      <c r="M13" s="63">
        <v>20</v>
      </c>
      <c r="N13" s="66" t="str">
        <f t="shared" ref="N13:N16" ca="1" si="13">IF(K13&gt;(M13-1),"þ","ý")</f>
        <v>ý</v>
      </c>
      <c r="O13" s="182"/>
    </row>
    <row r="14" spans="1:15" x14ac:dyDescent="0.3">
      <c r="A14" s="123" t="s">
        <v>151</v>
      </c>
      <c r="B14" s="68" t="s">
        <v>202</v>
      </c>
      <c r="C14" s="44" t="s">
        <v>158</v>
      </c>
      <c r="D14" s="124" t="s">
        <v>79</v>
      </c>
      <c r="E14" s="123">
        <v>1</v>
      </c>
      <c r="F14" s="122">
        <v>2</v>
      </c>
      <c r="G14" s="223">
        <f t="shared" si="9"/>
        <v>7</v>
      </c>
      <c r="H14" s="44">
        <v>1</v>
      </c>
      <c r="I14" s="44">
        <v>0</v>
      </c>
      <c r="J14" s="44">
        <f t="shared" si="10"/>
        <v>4</v>
      </c>
      <c r="K14" s="45">
        <f t="shared" ca="1" si="11"/>
        <v>19</v>
      </c>
      <c r="L14" s="44">
        <f t="shared" ca="1" si="12"/>
        <v>23</v>
      </c>
      <c r="M14" s="63">
        <v>19</v>
      </c>
      <c r="N14" s="66" t="str">
        <f t="shared" ca="1" si="13"/>
        <v>þ</v>
      </c>
      <c r="O14" s="182"/>
    </row>
    <row r="15" spans="1:15" x14ac:dyDescent="0.3">
      <c r="A15" s="123" t="s">
        <v>151</v>
      </c>
      <c r="B15" s="68" t="s">
        <v>166</v>
      </c>
      <c r="C15" s="44" t="s">
        <v>159</v>
      </c>
      <c r="D15" s="124" t="s">
        <v>84</v>
      </c>
      <c r="E15" s="123">
        <v>6</v>
      </c>
      <c r="F15" s="122">
        <v>2</v>
      </c>
      <c r="G15" s="223">
        <f t="shared" si="9"/>
        <v>7</v>
      </c>
      <c r="H15" s="44">
        <v>1</v>
      </c>
      <c r="I15" s="44">
        <v>0</v>
      </c>
      <c r="J15" s="44">
        <f t="shared" ref="J15" si="14">IF(D15="þ",SUM(E15,G15:I15),SUM(E15,F15,H15,I15))</f>
        <v>14</v>
      </c>
      <c r="K15" s="45">
        <f t="shared" ca="1" si="11"/>
        <v>9</v>
      </c>
      <c r="L15" s="44">
        <f t="shared" ref="L15" ca="1" si="15">SUM(J15:K15)</f>
        <v>23</v>
      </c>
      <c r="M15" s="63">
        <v>19</v>
      </c>
      <c r="N15" s="66" t="str">
        <f t="shared" ref="N15" ca="1" si="16">IF(K15&gt;(M15-1),"þ","ý")</f>
        <v>ý</v>
      </c>
      <c r="O15" s="182"/>
    </row>
    <row r="16" spans="1:15" x14ac:dyDescent="0.3">
      <c r="A16" s="119" t="s">
        <v>151</v>
      </c>
      <c r="B16" s="46" t="s">
        <v>128</v>
      </c>
      <c r="C16" s="46" t="s">
        <v>128</v>
      </c>
      <c r="D16" s="120" t="s">
        <v>79</v>
      </c>
      <c r="E16" s="119">
        <v>6</v>
      </c>
      <c r="F16" s="118">
        <v>1</v>
      </c>
      <c r="G16" s="224">
        <f t="shared" si="9"/>
        <v>7</v>
      </c>
      <c r="H16" s="46">
        <v>0</v>
      </c>
      <c r="I16" s="46">
        <v>0</v>
      </c>
      <c r="J16" s="46">
        <f t="shared" si="10"/>
        <v>7</v>
      </c>
      <c r="K16" s="47">
        <f t="shared" ca="1" si="11"/>
        <v>20</v>
      </c>
      <c r="L16" s="46">
        <f t="shared" ref="L16" ca="1" si="17">SUM(J16:K16)</f>
        <v>27</v>
      </c>
      <c r="M16" s="64">
        <v>20</v>
      </c>
      <c r="N16" s="65" t="str">
        <f t="shared" ca="1" si="13"/>
        <v>þ</v>
      </c>
      <c r="O16" s="116"/>
    </row>
    <row r="17" spans="1:15" x14ac:dyDescent="0.3">
      <c r="A17" s="123" t="s">
        <v>133</v>
      </c>
      <c r="B17" s="68" t="s">
        <v>163</v>
      </c>
      <c r="C17" s="44" t="s">
        <v>165</v>
      </c>
      <c r="D17" s="124" t="s">
        <v>84</v>
      </c>
      <c r="E17" s="123">
        <v>3</v>
      </c>
      <c r="F17" s="122">
        <v>1</v>
      </c>
      <c r="G17" s="121">
        <v>3</v>
      </c>
      <c r="H17" s="44">
        <v>0</v>
      </c>
      <c r="I17" s="44">
        <v>0</v>
      </c>
      <c r="J17" s="44">
        <f t="shared" ref="J17:J23" si="18">IF(D17="þ",SUM(E17,G17:I17),SUM(E17,F17,H17,I17))</f>
        <v>6</v>
      </c>
      <c r="K17" s="45">
        <f t="shared" ca="1" si="11"/>
        <v>8</v>
      </c>
      <c r="L17" s="44">
        <f t="shared" ref="L17" ca="1" si="19">SUM(J17:K17)</f>
        <v>14</v>
      </c>
      <c r="M17" s="63">
        <v>20</v>
      </c>
      <c r="N17" s="66" t="str">
        <f t="shared" ref="N17:N23" ca="1" si="20">IF(K17&gt;(M17-1),"þ","ý")</f>
        <v>ý</v>
      </c>
      <c r="O17" s="182"/>
    </row>
    <row r="18" spans="1:15" x14ac:dyDescent="0.3">
      <c r="A18" s="123" t="s">
        <v>133</v>
      </c>
      <c r="B18" s="68" t="s">
        <v>164</v>
      </c>
      <c r="C18" s="44" t="s">
        <v>165</v>
      </c>
      <c r="D18" s="124" t="s">
        <v>84</v>
      </c>
      <c r="E18" s="123">
        <v>3</v>
      </c>
      <c r="F18" s="122">
        <v>1</v>
      </c>
      <c r="G18" s="121">
        <v>3</v>
      </c>
      <c r="H18" s="44">
        <v>0</v>
      </c>
      <c r="I18" s="44">
        <v>0</v>
      </c>
      <c r="J18" s="44">
        <f t="shared" ref="J18:J22" si="21">IF(D18="þ",SUM(E18,G18:I18),SUM(E18,F18,H18,I18))</f>
        <v>6</v>
      </c>
      <c r="K18" s="45">
        <f t="shared" ca="1" si="11"/>
        <v>20</v>
      </c>
      <c r="L18" s="44">
        <f t="shared" ref="L18:L20" ca="1" si="22">SUM(J18:K18)</f>
        <v>26</v>
      </c>
      <c r="M18" s="63">
        <v>20</v>
      </c>
      <c r="N18" s="66" t="str">
        <f t="shared" ref="N18:N22" ca="1" si="23">IF(K18&gt;(M18-1),"þ","ý")</f>
        <v>þ</v>
      </c>
      <c r="O18" s="182"/>
    </row>
    <row r="19" spans="1:15" x14ac:dyDescent="0.3">
      <c r="A19" s="123" t="s">
        <v>133</v>
      </c>
      <c r="B19" s="68" t="s">
        <v>152</v>
      </c>
      <c r="C19" s="44" t="s">
        <v>168</v>
      </c>
      <c r="D19" s="124" t="s">
        <v>79</v>
      </c>
      <c r="E19" s="123">
        <v>3</v>
      </c>
      <c r="F19" s="122">
        <v>1</v>
      </c>
      <c r="G19" s="121">
        <v>3</v>
      </c>
      <c r="H19" s="44">
        <v>0</v>
      </c>
      <c r="I19" s="44">
        <v>0</v>
      </c>
      <c r="J19" s="44">
        <f t="shared" ref="J19" si="24">IF(D19="þ",SUM(E19,G19:I19),SUM(E19,F19,H19,I19))</f>
        <v>4</v>
      </c>
      <c r="K19" s="45">
        <f t="shared" ca="1" si="11"/>
        <v>8</v>
      </c>
      <c r="L19" s="44">
        <f t="shared" ref="L19" ca="1" si="25">SUM(J19:K19)</f>
        <v>12</v>
      </c>
      <c r="M19" s="63">
        <v>20</v>
      </c>
      <c r="N19" s="66" t="str">
        <f t="shared" ref="N19" ca="1" si="26">IF(K19&gt;(M19-1),"þ","ý")</f>
        <v>ý</v>
      </c>
      <c r="O19" s="182"/>
    </row>
    <row r="20" spans="1:15" x14ac:dyDescent="0.3">
      <c r="A20" s="119" t="s">
        <v>133</v>
      </c>
      <c r="B20" s="46" t="s">
        <v>128</v>
      </c>
      <c r="C20" s="46" t="s">
        <v>128</v>
      </c>
      <c r="D20" s="120" t="s">
        <v>79</v>
      </c>
      <c r="E20" s="119">
        <v>3</v>
      </c>
      <c r="F20" s="118">
        <v>0</v>
      </c>
      <c r="G20" s="117">
        <v>3</v>
      </c>
      <c r="H20" s="46">
        <v>0</v>
      </c>
      <c r="I20" s="46">
        <v>0</v>
      </c>
      <c r="J20" s="46">
        <f t="shared" si="21"/>
        <v>3</v>
      </c>
      <c r="K20" s="47">
        <f t="shared" ca="1" si="11"/>
        <v>12</v>
      </c>
      <c r="L20" s="46">
        <f t="shared" ca="1" si="22"/>
        <v>15</v>
      </c>
      <c r="M20" s="64">
        <v>20</v>
      </c>
      <c r="N20" s="65" t="str">
        <f t="shared" ca="1" si="23"/>
        <v>ý</v>
      </c>
      <c r="O20" s="116"/>
    </row>
    <row r="21" spans="1:15" x14ac:dyDescent="0.3">
      <c r="A21" s="123" t="s">
        <v>143</v>
      </c>
      <c r="B21" s="68" t="s">
        <v>152</v>
      </c>
      <c r="C21" s="44" t="s">
        <v>168</v>
      </c>
      <c r="D21" s="124" t="s">
        <v>79</v>
      </c>
      <c r="E21" s="123">
        <v>1</v>
      </c>
      <c r="F21" s="122">
        <v>-1</v>
      </c>
      <c r="G21" s="121">
        <v>3</v>
      </c>
      <c r="H21" s="44">
        <v>0</v>
      </c>
      <c r="I21" s="44">
        <v>0</v>
      </c>
      <c r="J21" s="44">
        <f t="shared" si="21"/>
        <v>0</v>
      </c>
      <c r="K21" s="45">
        <f t="shared" ca="1" si="11"/>
        <v>14</v>
      </c>
      <c r="L21" s="44">
        <f t="shared" ref="L21:L22" ca="1" si="27">SUM(J21:K21)</f>
        <v>14</v>
      </c>
      <c r="M21" s="63">
        <v>20</v>
      </c>
      <c r="N21" s="66" t="str">
        <f t="shared" ca="1" si="23"/>
        <v>ý</v>
      </c>
      <c r="O21" s="182"/>
    </row>
    <row r="22" spans="1:15" x14ac:dyDescent="0.3">
      <c r="A22" s="123" t="s">
        <v>143</v>
      </c>
      <c r="B22" s="68" t="s">
        <v>153</v>
      </c>
      <c r="C22" s="44" t="s">
        <v>167</v>
      </c>
      <c r="D22" s="124" t="s">
        <v>84</v>
      </c>
      <c r="E22" s="123">
        <v>1</v>
      </c>
      <c r="F22" s="122">
        <v>-1</v>
      </c>
      <c r="G22" s="121">
        <v>3</v>
      </c>
      <c r="H22" s="44">
        <v>0</v>
      </c>
      <c r="I22" s="44">
        <v>0</v>
      </c>
      <c r="J22" s="44">
        <f t="shared" si="21"/>
        <v>4</v>
      </c>
      <c r="K22" s="45">
        <f t="shared" ca="1" si="11"/>
        <v>6</v>
      </c>
      <c r="L22" s="44">
        <f t="shared" ca="1" si="27"/>
        <v>10</v>
      </c>
      <c r="M22" s="63">
        <v>20</v>
      </c>
      <c r="N22" s="66" t="str">
        <f t="shared" ca="1" si="23"/>
        <v>ý</v>
      </c>
      <c r="O22" s="182"/>
    </row>
    <row r="23" spans="1:15" x14ac:dyDescent="0.3">
      <c r="A23" s="119" t="s">
        <v>143</v>
      </c>
      <c r="B23" s="46" t="s">
        <v>128</v>
      </c>
      <c r="C23" s="46" t="s">
        <v>128</v>
      </c>
      <c r="D23" s="120" t="s">
        <v>79</v>
      </c>
      <c r="E23" s="119">
        <v>1</v>
      </c>
      <c r="F23" s="118">
        <v>-1</v>
      </c>
      <c r="G23" s="117">
        <v>3</v>
      </c>
      <c r="H23" s="46">
        <v>0</v>
      </c>
      <c r="I23" s="46">
        <v>0</v>
      </c>
      <c r="J23" s="46">
        <f t="shared" si="18"/>
        <v>0</v>
      </c>
      <c r="K23" s="47">
        <f t="shared" ca="1" si="11"/>
        <v>16</v>
      </c>
      <c r="L23" s="46">
        <f t="shared" ref="L23" ca="1" si="28">SUM(J23:K23)</f>
        <v>16</v>
      </c>
      <c r="M23" s="64">
        <v>20</v>
      </c>
      <c r="N23" s="65" t="str">
        <f t="shared" ca="1" si="20"/>
        <v>ý</v>
      </c>
      <c r="O23" s="116"/>
    </row>
    <row r="24" spans="1:15" x14ac:dyDescent="0.3">
      <c r="A24" s="220" t="s">
        <v>183</v>
      </c>
      <c r="B24" s="68" t="s">
        <v>188</v>
      </c>
      <c r="C24" s="44" t="s">
        <v>187</v>
      </c>
      <c r="D24" s="124" t="s">
        <v>79</v>
      </c>
      <c r="E24" s="123">
        <v>12</v>
      </c>
      <c r="F24" s="223">
        <f>12+2</f>
        <v>14</v>
      </c>
      <c r="G24" s="121">
        <v>1</v>
      </c>
      <c r="H24" s="44">
        <v>2</v>
      </c>
      <c r="I24" s="44">
        <v>0</v>
      </c>
      <c r="J24" s="44">
        <f t="shared" ref="J24:J29" si="29">IF(D24="þ",SUM(E24,G24:I24),SUM(E24,F24,H24,I24))</f>
        <v>28</v>
      </c>
      <c r="K24" s="45">
        <f t="shared" ca="1" si="11"/>
        <v>4</v>
      </c>
      <c r="L24" s="44">
        <f t="shared" ref="L24:L29" ca="1" si="30">SUM(J24:K24)</f>
        <v>32</v>
      </c>
      <c r="M24" s="63">
        <v>20</v>
      </c>
      <c r="N24" s="66" t="str">
        <f t="shared" ref="N24:N29" ca="1" si="31">IF(K24&gt;(M24-1),"þ","ý")</f>
        <v>ý</v>
      </c>
      <c r="O24" s="182" t="s">
        <v>194</v>
      </c>
    </row>
    <row r="25" spans="1:15" x14ac:dyDescent="0.3">
      <c r="A25" s="220" t="s">
        <v>183</v>
      </c>
      <c r="B25" s="68" t="s">
        <v>189</v>
      </c>
      <c r="C25" s="44" t="s">
        <v>187</v>
      </c>
      <c r="D25" s="124" t="s">
        <v>79</v>
      </c>
      <c r="E25" s="123">
        <f>E24-5</f>
        <v>7</v>
      </c>
      <c r="F25" s="223">
        <f t="shared" ref="F25:F28" si="32">12+2</f>
        <v>14</v>
      </c>
      <c r="G25" s="121">
        <v>1</v>
      </c>
      <c r="H25" s="44">
        <v>2</v>
      </c>
      <c r="I25" s="44">
        <v>0</v>
      </c>
      <c r="J25" s="44">
        <f t="shared" ref="J25" si="33">IF(D25="þ",SUM(E25,G25:I25),SUM(E25,F25,H25,I25))</f>
        <v>23</v>
      </c>
      <c r="K25" s="45">
        <f t="shared" ca="1" si="11"/>
        <v>9</v>
      </c>
      <c r="L25" s="44">
        <f t="shared" ref="L25" ca="1" si="34">SUM(J25:K25)</f>
        <v>32</v>
      </c>
      <c r="M25" s="63">
        <v>20</v>
      </c>
      <c r="N25" s="66" t="str">
        <f t="shared" ref="N25" ca="1" si="35">IF(K25&gt;(M25-1),"þ","ý")</f>
        <v>ý</v>
      </c>
      <c r="O25" s="182"/>
    </row>
    <row r="26" spans="1:15" x14ac:dyDescent="0.3">
      <c r="A26" s="220" t="s">
        <v>183</v>
      </c>
      <c r="B26" s="68" t="s">
        <v>190</v>
      </c>
      <c r="C26" s="44" t="s">
        <v>187</v>
      </c>
      <c r="D26" s="124" t="s">
        <v>79</v>
      </c>
      <c r="E26" s="123">
        <f>E25-5</f>
        <v>2</v>
      </c>
      <c r="F26" s="223">
        <f t="shared" si="32"/>
        <v>14</v>
      </c>
      <c r="G26" s="121">
        <v>1</v>
      </c>
      <c r="H26" s="44">
        <v>2</v>
      </c>
      <c r="I26" s="44">
        <v>0</v>
      </c>
      <c r="J26" s="44">
        <f t="shared" si="29"/>
        <v>18</v>
      </c>
      <c r="K26" s="45">
        <f t="shared" ca="1" si="11"/>
        <v>16</v>
      </c>
      <c r="L26" s="44">
        <f t="shared" ca="1" si="30"/>
        <v>34</v>
      </c>
      <c r="M26" s="63">
        <v>20</v>
      </c>
      <c r="N26" s="66" t="str">
        <f t="shared" ca="1" si="31"/>
        <v>ý</v>
      </c>
      <c r="O26" s="182"/>
    </row>
    <row r="27" spans="1:15" x14ac:dyDescent="0.3">
      <c r="A27" s="220" t="s">
        <v>183</v>
      </c>
      <c r="B27" s="68" t="s">
        <v>192</v>
      </c>
      <c r="C27" s="44" t="s">
        <v>193</v>
      </c>
      <c r="D27" s="124" t="s">
        <v>79</v>
      </c>
      <c r="E27" s="123">
        <v>12</v>
      </c>
      <c r="F27" s="223">
        <f t="shared" si="32"/>
        <v>14</v>
      </c>
      <c r="G27" s="121">
        <v>1</v>
      </c>
      <c r="H27" s="44">
        <v>2</v>
      </c>
      <c r="I27" s="44">
        <v>0</v>
      </c>
      <c r="J27" s="44">
        <f t="shared" ref="J27" si="36">IF(D27="þ",SUM(E27,G27:I27),SUM(E27,F27,H27,I27))</f>
        <v>28</v>
      </c>
      <c r="K27" s="45">
        <f t="shared" ca="1" si="11"/>
        <v>3</v>
      </c>
      <c r="L27" s="44">
        <f t="shared" ref="L27" ca="1" si="37">SUM(J27:K27)</f>
        <v>31</v>
      </c>
      <c r="M27" s="63">
        <v>20</v>
      </c>
      <c r="N27" s="66" t="str">
        <f t="shared" ref="N27" ca="1" si="38">IF(K27&gt;(M27-1),"þ","ý")</f>
        <v>ý</v>
      </c>
      <c r="O27" s="182"/>
    </row>
    <row r="28" spans="1:15" x14ac:dyDescent="0.3">
      <c r="A28" s="220" t="s">
        <v>183</v>
      </c>
      <c r="B28" s="68" t="s">
        <v>186</v>
      </c>
      <c r="C28" s="44" t="s">
        <v>191</v>
      </c>
      <c r="D28" s="124" t="s">
        <v>84</v>
      </c>
      <c r="E28" s="123">
        <v>11</v>
      </c>
      <c r="F28" s="223">
        <f t="shared" si="32"/>
        <v>14</v>
      </c>
      <c r="G28" s="121">
        <v>1</v>
      </c>
      <c r="H28" s="44">
        <v>0</v>
      </c>
      <c r="I28" s="44">
        <v>0</v>
      </c>
      <c r="J28" s="44">
        <f t="shared" si="29"/>
        <v>12</v>
      </c>
      <c r="K28" s="45">
        <f t="shared" ca="1" si="11"/>
        <v>16</v>
      </c>
      <c r="L28" s="44">
        <f t="shared" ca="1" si="30"/>
        <v>28</v>
      </c>
      <c r="M28" s="63">
        <v>20</v>
      </c>
      <c r="N28" s="66" t="str">
        <f t="shared" ca="1" si="31"/>
        <v>ý</v>
      </c>
      <c r="O28" s="182"/>
    </row>
    <row r="29" spans="1:15" x14ac:dyDescent="0.3">
      <c r="A29" s="221" t="s">
        <v>183</v>
      </c>
      <c r="B29" s="46" t="s">
        <v>128</v>
      </c>
      <c r="C29" s="46" t="s">
        <v>128</v>
      </c>
      <c r="D29" s="120" t="s">
        <v>79</v>
      </c>
      <c r="E29" s="119">
        <v>12</v>
      </c>
      <c r="F29" s="224">
        <f>20+2</f>
        <v>22</v>
      </c>
      <c r="G29" s="117">
        <v>1</v>
      </c>
      <c r="H29" s="46">
        <v>0</v>
      </c>
      <c r="I29" s="46">
        <v>0</v>
      </c>
      <c r="J29" s="46">
        <f t="shared" si="29"/>
        <v>34</v>
      </c>
      <c r="K29" s="47">
        <f t="shared" ca="1" si="11"/>
        <v>9</v>
      </c>
      <c r="L29" s="46">
        <f t="shared" ca="1" si="30"/>
        <v>43</v>
      </c>
      <c r="M29" s="64">
        <v>20</v>
      </c>
      <c r="N29" s="65" t="str">
        <f t="shared" ca="1" si="31"/>
        <v>ý</v>
      </c>
      <c r="O29" s="116"/>
    </row>
    <row r="30" spans="1:15" x14ac:dyDescent="0.3">
      <c r="A30" s="220" t="s">
        <v>206</v>
      </c>
      <c r="B30" s="68" t="s">
        <v>125</v>
      </c>
      <c r="C30" s="44" t="s">
        <v>198</v>
      </c>
      <c r="D30" s="124" t="s">
        <v>79</v>
      </c>
      <c r="E30" s="123">
        <v>3</v>
      </c>
      <c r="F30" s="226">
        <v>4</v>
      </c>
      <c r="G30" s="121">
        <v>1</v>
      </c>
      <c r="H30" s="44">
        <v>2</v>
      </c>
      <c r="I30" s="44">
        <v>0</v>
      </c>
      <c r="J30" s="44">
        <f t="shared" ref="J30:J39" si="39">IF(D30="þ",SUM(E30,G30:I30),SUM(E30,F30,H30,I30))</f>
        <v>9</v>
      </c>
      <c r="K30" s="45">
        <f t="shared" ca="1" si="11"/>
        <v>6</v>
      </c>
      <c r="L30" s="44">
        <f t="shared" ref="L30:L39" ca="1" si="40">SUM(J30:K30)</f>
        <v>15</v>
      </c>
      <c r="M30" s="63">
        <v>20</v>
      </c>
      <c r="N30" s="66" t="str">
        <f t="shared" ref="N30:N39" ca="1" si="41">IF(K30&gt;(M30-1),"þ","ý")</f>
        <v>ý</v>
      </c>
      <c r="O30" s="182"/>
    </row>
    <row r="31" spans="1:15" x14ac:dyDescent="0.3">
      <c r="A31" s="220" t="s">
        <v>206</v>
      </c>
      <c r="B31" s="68" t="s">
        <v>127</v>
      </c>
      <c r="C31" s="44" t="s">
        <v>198</v>
      </c>
      <c r="D31" s="124" t="s">
        <v>79</v>
      </c>
      <c r="E31" s="123">
        <v>3</v>
      </c>
      <c r="F31" s="226">
        <v>4</v>
      </c>
      <c r="G31" s="121">
        <v>1</v>
      </c>
      <c r="H31" s="44">
        <v>2</v>
      </c>
      <c r="I31" s="44">
        <v>0</v>
      </c>
      <c r="J31" s="44">
        <f t="shared" si="39"/>
        <v>9</v>
      </c>
      <c r="K31" s="45">
        <f t="shared" ca="1" si="11"/>
        <v>4</v>
      </c>
      <c r="L31" s="44">
        <f t="shared" ca="1" si="40"/>
        <v>13</v>
      </c>
      <c r="M31" s="63">
        <v>20</v>
      </c>
      <c r="N31" s="66" t="str">
        <f t="shared" ca="1" si="41"/>
        <v>ý</v>
      </c>
      <c r="O31" s="182"/>
    </row>
    <row r="32" spans="1:15" x14ac:dyDescent="0.3">
      <c r="A32" s="220" t="s">
        <v>206</v>
      </c>
      <c r="B32" s="68" t="s">
        <v>197</v>
      </c>
      <c r="C32" s="44" t="s">
        <v>199</v>
      </c>
      <c r="D32" s="124" t="s">
        <v>79</v>
      </c>
      <c r="E32" s="123">
        <v>3</v>
      </c>
      <c r="F32" s="226">
        <v>-1</v>
      </c>
      <c r="G32" s="121">
        <v>1</v>
      </c>
      <c r="H32" s="44">
        <v>0</v>
      </c>
      <c r="I32" s="44">
        <v>0</v>
      </c>
      <c r="J32" s="44">
        <f t="shared" si="39"/>
        <v>2</v>
      </c>
      <c r="K32" s="45">
        <f t="shared" ca="1" si="11"/>
        <v>19</v>
      </c>
      <c r="L32" s="44">
        <f t="shared" ca="1" si="40"/>
        <v>21</v>
      </c>
      <c r="M32" s="63">
        <v>20</v>
      </c>
      <c r="N32" s="66" t="str">
        <f t="shared" ca="1" si="41"/>
        <v>ý</v>
      </c>
      <c r="O32" s="182"/>
    </row>
    <row r="33" spans="1:15" x14ac:dyDescent="0.3">
      <c r="A33" s="220" t="s">
        <v>206</v>
      </c>
      <c r="B33" s="68" t="s">
        <v>200</v>
      </c>
      <c r="C33" s="44" t="s">
        <v>201</v>
      </c>
      <c r="D33" s="124" t="s">
        <v>79</v>
      </c>
      <c r="E33" s="123">
        <v>3</v>
      </c>
      <c r="F33" s="226">
        <v>4</v>
      </c>
      <c r="G33" s="121">
        <v>1</v>
      </c>
      <c r="H33" s="44">
        <v>0</v>
      </c>
      <c r="I33" s="44">
        <v>0</v>
      </c>
      <c r="J33" s="44">
        <f t="shared" ref="J33:J34" si="42">IF(D33="þ",SUM(E33,G33:I33),SUM(E33,F33,H33,I33))</f>
        <v>7</v>
      </c>
      <c r="K33" s="45">
        <f t="shared" ca="1" si="11"/>
        <v>11</v>
      </c>
      <c r="L33" s="44">
        <f t="shared" ref="L33:L34" ca="1" si="43">SUM(J33:K33)</f>
        <v>18</v>
      </c>
      <c r="M33" s="63">
        <v>20</v>
      </c>
      <c r="N33" s="66" t="str">
        <f t="shared" ref="N33:N34" ca="1" si="44">IF(K33&gt;(M33-1),"þ","ý")</f>
        <v>ý</v>
      </c>
      <c r="O33" s="182"/>
    </row>
    <row r="34" spans="1:15" x14ac:dyDescent="0.3">
      <c r="A34" s="220" t="s">
        <v>206</v>
      </c>
      <c r="B34" s="68" t="s">
        <v>200</v>
      </c>
      <c r="C34" s="44" t="s">
        <v>201</v>
      </c>
      <c r="D34" s="124" t="s">
        <v>79</v>
      </c>
      <c r="E34" s="123">
        <v>3</v>
      </c>
      <c r="F34" s="226">
        <v>4</v>
      </c>
      <c r="G34" s="121">
        <v>1</v>
      </c>
      <c r="H34" s="44">
        <v>0</v>
      </c>
      <c r="I34" s="44">
        <v>0</v>
      </c>
      <c r="J34" s="44">
        <f t="shared" si="42"/>
        <v>7</v>
      </c>
      <c r="K34" s="45">
        <f t="shared" ca="1" si="11"/>
        <v>12</v>
      </c>
      <c r="L34" s="44">
        <f t="shared" ca="1" si="43"/>
        <v>19</v>
      </c>
      <c r="M34" s="63">
        <v>20</v>
      </c>
      <c r="N34" s="66" t="str">
        <f t="shared" ca="1" si="44"/>
        <v>ý</v>
      </c>
      <c r="O34" s="182"/>
    </row>
    <row r="35" spans="1:15" x14ac:dyDescent="0.3">
      <c r="A35" s="221" t="s">
        <v>206</v>
      </c>
      <c r="B35" s="46" t="s">
        <v>128</v>
      </c>
      <c r="C35" s="46" t="s">
        <v>128</v>
      </c>
      <c r="D35" s="120" t="s">
        <v>79</v>
      </c>
      <c r="E35" s="119">
        <v>3</v>
      </c>
      <c r="F35" s="227">
        <v>9</v>
      </c>
      <c r="G35" s="117">
        <v>1</v>
      </c>
      <c r="H35" s="46">
        <v>0</v>
      </c>
      <c r="I35" s="46">
        <v>0</v>
      </c>
      <c r="J35" s="46">
        <f t="shared" si="39"/>
        <v>12</v>
      </c>
      <c r="K35" s="47">
        <f t="shared" ca="1" si="11"/>
        <v>6</v>
      </c>
      <c r="L35" s="46">
        <f t="shared" ca="1" si="40"/>
        <v>18</v>
      </c>
      <c r="M35" s="64">
        <v>20</v>
      </c>
      <c r="N35" s="65" t="str">
        <f t="shared" ca="1" si="41"/>
        <v>ý</v>
      </c>
      <c r="O35" s="116"/>
    </row>
    <row r="36" spans="1:15" x14ac:dyDescent="0.3">
      <c r="A36" s="220" t="s">
        <v>205</v>
      </c>
      <c r="B36" s="201" t="s">
        <v>203</v>
      </c>
      <c r="C36" s="202" t="s">
        <v>165</v>
      </c>
      <c r="D36" s="124" t="s">
        <v>79</v>
      </c>
      <c r="E36" s="123">
        <v>0</v>
      </c>
      <c r="F36" s="122">
        <v>3</v>
      </c>
      <c r="G36" s="121">
        <v>3</v>
      </c>
      <c r="H36" s="44">
        <v>0</v>
      </c>
      <c r="I36" s="44">
        <v>0</v>
      </c>
      <c r="J36" s="44">
        <f t="shared" si="39"/>
        <v>3</v>
      </c>
      <c r="K36" s="45">
        <f t="shared" ca="1" si="11"/>
        <v>6</v>
      </c>
      <c r="L36" s="44">
        <f t="shared" ca="1" si="40"/>
        <v>9</v>
      </c>
      <c r="M36" s="63">
        <v>20</v>
      </c>
      <c r="N36" s="66" t="str">
        <f t="shared" ca="1" si="41"/>
        <v>ý</v>
      </c>
      <c r="O36" s="182"/>
    </row>
    <row r="37" spans="1:15" x14ac:dyDescent="0.3">
      <c r="A37" s="220" t="s">
        <v>205</v>
      </c>
      <c r="B37" s="201" t="s">
        <v>204</v>
      </c>
      <c r="C37" s="202" t="s">
        <v>165</v>
      </c>
      <c r="D37" s="124" t="s">
        <v>79</v>
      </c>
      <c r="E37" s="123">
        <v>0</v>
      </c>
      <c r="F37" s="122">
        <v>3</v>
      </c>
      <c r="G37" s="121">
        <v>3</v>
      </c>
      <c r="H37" s="44">
        <v>0</v>
      </c>
      <c r="I37" s="44">
        <v>0</v>
      </c>
      <c r="J37" s="44">
        <f t="shared" si="39"/>
        <v>3</v>
      </c>
      <c r="K37" s="45">
        <f t="shared" ca="1" si="11"/>
        <v>4</v>
      </c>
      <c r="L37" s="44">
        <f t="shared" ca="1" si="40"/>
        <v>7</v>
      </c>
      <c r="M37" s="63">
        <v>20</v>
      </c>
      <c r="N37" s="66" t="str">
        <f t="shared" ca="1" si="41"/>
        <v>ý</v>
      </c>
      <c r="O37" s="182"/>
    </row>
    <row r="38" spans="1:15" x14ac:dyDescent="0.3">
      <c r="A38" s="220" t="s">
        <v>205</v>
      </c>
      <c r="B38" s="201" t="s">
        <v>197</v>
      </c>
      <c r="C38" s="202" t="s">
        <v>165</v>
      </c>
      <c r="D38" s="124" t="s">
        <v>79</v>
      </c>
      <c r="E38" s="123">
        <v>0</v>
      </c>
      <c r="F38" s="122">
        <v>-2</v>
      </c>
      <c r="G38" s="121">
        <v>3</v>
      </c>
      <c r="H38" s="44">
        <v>0</v>
      </c>
      <c r="I38" s="44">
        <v>0</v>
      </c>
      <c r="J38" s="44">
        <f t="shared" si="39"/>
        <v>-2</v>
      </c>
      <c r="K38" s="45">
        <f t="shared" ca="1" si="11"/>
        <v>10</v>
      </c>
      <c r="L38" s="44">
        <f t="shared" ca="1" si="40"/>
        <v>8</v>
      </c>
      <c r="M38" s="63">
        <v>20</v>
      </c>
      <c r="N38" s="66" t="str">
        <f t="shared" ca="1" si="41"/>
        <v>ý</v>
      </c>
      <c r="O38" s="182"/>
    </row>
    <row r="39" spans="1:15" x14ac:dyDescent="0.3">
      <c r="A39" s="221" t="s">
        <v>205</v>
      </c>
      <c r="B39" s="46" t="s">
        <v>128</v>
      </c>
      <c r="C39" s="46" t="s">
        <v>128</v>
      </c>
      <c r="D39" s="120" t="s">
        <v>79</v>
      </c>
      <c r="E39" s="119">
        <v>0</v>
      </c>
      <c r="F39" s="118">
        <v>-4</v>
      </c>
      <c r="G39" s="117">
        <v>3</v>
      </c>
      <c r="H39" s="46">
        <v>0</v>
      </c>
      <c r="I39" s="46">
        <v>0</v>
      </c>
      <c r="J39" s="46">
        <f t="shared" si="39"/>
        <v>-4</v>
      </c>
      <c r="K39" s="47">
        <f t="shared" ca="1" si="11"/>
        <v>2</v>
      </c>
      <c r="L39" s="46">
        <f t="shared" ca="1" si="40"/>
        <v>-2</v>
      </c>
      <c r="M39" s="64">
        <v>20</v>
      </c>
      <c r="N39" s="65" t="str">
        <f t="shared" ca="1" si="41"/>
        <v>ý</v>
      </c>
      <c r="O39" s="116"/>
    </row>
  </sheetData>
  <conditionalFormatting sqref="K13 K20:K23 K15:K18">
    <cfRule type="cellIs" dxfId="106" priority="278" operator="greaterThanOrEqual">
      <formula>$M13</formula>
    </cfRule>
  </conditionalFormatting>
  <conditionalFormatting sqref="D16">
    <cfRule type="cellIs" dxfId="105" priority="118" operator="equal">
      <formula>"þ"</formula>
    </cfRule>
  </conditionalFormatting>
  <conditionalFormatting sqref="N16">
    <cfRule type="cellIs" dxfId="104" priority="119" operator="equal">
      <formula>"þ"</formula>
    </cfRule>
  </conditionalFormatting>
  <conditionalFormatting sqref="N16">
    <cfRule type="cellIs" dxfId="103" priority="117" operator="equal">
      <formula>"þ"</formula>
    </cfRule>
  </conditionalFormatting>
  <conditionalFormatting sqref="D16">
    <cfRule type="cellIs" dxfId="102" priority="116" operator="equal">
      <formula>"þ"</formula>
    </cfRule>
  </conditionalFormatting>
  <conditionalFormatting sqref="N13 N15">
    <cfRule type="cellIs" dxfId="101" priority="115" operator="equal">
      <formula>"þ"</formula>
    </cfRule>
  </conditionalFormatting>
  <conditionalFormatting sqref="D13 D15">
    <cfRule type="cellIs" dxfId="100" priority="114" operator="equal">
      <formula>"þ"</formula>
    </cfRule>
  </conditionalFormatting>
  <conditionalFormatting sqref="D23">
    <cfRule type="cellIs" dxfId="99" priority="107" operator="equal">
      <formula>"þ"</formula>
    </cfRule>
  </conditionalFormatting>
  <conditionalFormatting sqref="N23">
    <cfRule type="cellIs" dxfId="98" priority="108" operator="equal">
      <formula>"þ"</formula>
    </cfRule>
  </conditionalFormatting>
  <conditionalFormatting sqref="N23">
    <cfRule type="cellIs" dxfId="97" priority="106" operator="equal">
      <formula>"þ"</formula>
    </cfRule>
  </conditionalFormatting>
  <conditionalFormatting sqref="D23">
    <cfRule type="cellIs" dxfId="96" priority="105" operator="equal">
      <formula>"þ"</formula>
    </cfRule>
  </conditionalFormatting>
  <conditionalFormatting sqref="N17:N18 N20:N22">
    <cfRule type="cellIs" dxfId="95" priority="104" operator="equal">
      <formula>"þ"</formula>
    </cfRule>
  </conditionalFormatting>
  <conditionalFormatting sqref="D17:D18 D20:D22">
    <cfRule type="cellIs" dxfId="94" priority="103" operator="equal">
      <formula>"þ"</formula>
    </cfRule>
  </conditionalFormatting>
  <conditionalFormatting sqref="D11">
    <cfRule type="cellIs" dxfId="93" priority="55" operator="equal">
      <formula>"þ"</formula>
    </cfRule>
  </conditionalFormatting>
  <conditionalFormatting sqref="K2:K6 K8">
    <cfRule type="cellIs" dxfId="92" priority="82" operator="greaterThanOrEqual">
      <formula>$M2</formula>
    </cfRule>
  </conditionalFormatting>
  <conditionalFormatting sqref="D5">
    <cfRule type="cellIs" dxfId="91" priority="80" operator="equal">
      <formula>"þ"</formula>
    </cfRule>
  </conditionalFormatting>
  <conditionalFormatting sqref="N5">
    <cfRule type="cellIs" dxfId="90" priority="81" operator="equal">
      <formula>"þ"</formula>
    </cfRule>
  </conditionalFormatting>
  <conditionalFormatting sqref="N5">
    <cfRule type="cellIs" dxfId="89" priority="79" operator="equal">
      <formula>"þ"</formula>
    </cfRule>
  </conditionalFormatting>
  <conditionalFormatting sqref="D5">
    <cfRule type="cellIs" dxfId="88" priority="78" operator="equal">
      <formula>"þ"</formula>
    </cfRule>
  </conditionalFormatting>
  <conditionalFormatting sqref="D3">
    <cfRule type="cellIs" dxfId="87" priority="73" operator="equal">
      <formula>"þ"</formula>
    </cfRule>
  </conditionalFormatting>
  <conditionalFormatting sqref="N3">
    <cfRule type="cellIs" dxfId="86" priority="74" operator="equal">
      <formula>"þ"</formula>
    </cfRule>
  </conditionalFormatting>
  <conditionalFormatting sqref="N2">
    <cfRule type="cellIs" dxfId="85" priority="77" operator="equal">
      <formula>"þ"</formula>
    </cfRule>
  </conditionalFormatting>
  <conditionalFormatting sqref="D2">
    <cfRule type="cellIs" dxfId="84" priority="76" operator="equal">
      <formula>"þ"</formula>
    </cfRule>
  </conditionalFormatting>
  <conditionalFormatting sqref="N4">
    <cfRule type="cellIs" dxfId="83" priority="75" operator="equal">
      <formula>"þ"</formula>
    </cfRule>
  </conditionalFormatting>
  <conditionalFormatting sqref="D4">
    <cfRule type="cellIs" dxfId="82" priority="72" operator="equal">
      <formula>"þ"</formula>
    </cfRule>
  </conditionalFormatting>
  <conditionalFormatting sqref="D8">
    <cfRule type="cellIs" dxfId="81" priority="70" operator="equal">
      <formula>"þ"</formula>
    </cfRule>
  </conditionalFormatting>
  <conditionalFormatting sqref="N8">
    <cfRule type="cellIs" dxfId="80" priority="71" operator="equal">
      <formula>"þ"</formula>
    </cfRule>
  </conditionalFormatting>
  <conditionalFormatting sqref="N8">
    <cfRule type="cellIs" dxfId="79" priority="69" operator="equal">
      <formula>"þ"</formula>
    </cfRule>
  </conditionalFormatting>
  <conditionalFormatting sqref="D8">
    <cfRule type="cellIs" dxfId="78" priority="68" operator="equal">
      <formula>"þ"</formula>
    </cfRule>
  </conditionalFormatting>
  <conditionalFormatting sqref="N6">
    <cfRule type="cellIs" dxfId="77" priority="67" operator="equal">
      <formula>"þ"</formula>
    </cfRule>
  </conditionalFormatting>
  <conditionalFormatting sqref="D6">
    <cfRule type="cellIs" dxfId="76" priority="66" operator="equal">
      <formula>"þ"</formula>
    </cfRule>
  </conditionalFormatting>
  <conditionalFormatting sqref="K9:K12">
    <cfRule type="cellIs" dxfId="75" priority="65" operator="greaterThanOrEqual">
      <formula>$M9</formula>
    </cfRule>
  </conditionalFormatting>
  <conditionalFormatting sqref="D12">
    <cfRule type="cellIs" dxfId="74" priority="63" operator="equal">
      <formula>"þ"</formula>
    </cfRule>
  </conditionalFormatting>
  <conditionalFormatting sqref="N12">
    <cfRule type="cellIs" dxfId="73" priority="64" operator="equal">
      <formula>"þ"</formula>
    </cfRule>
  </conditionalFormatting>
  <conditionalFormatting sqref="N12">
    <cfRule type="cellIs" dxfId="72" priority="62" operator="equal">
      <formula>"þ"</formula>
    </cfRule>
  </conditionalFormatting>
  <conditionalFormatting sqref="D12">
    <cfRule type="cellIs" dxfId="71" priority="61" operator="equal">
      <formula>"þ"</formula>
    </cfRule>
  </conditionalFormatting>
  <conditionalFormatting sqref="D10">
    <cfRule type="cellIs" dxfId="70" priority="56" operator="equal">
      <formula>"þ"</formula>
    </cfRule>
  </conditionalFormatting>
  <conditionalFormatting sqref="N10">
    <cfRule type="cellIs" dxfId="69" priority="57" operator="equal">
      <formula>"þ"</formula>
    </cfRule>
  </conditionalFormatting>
  <conditionalFormatting sqref="N9">
    <cfRule type="cellIs" dxfId="68" priority="60" operator="equal">
      <formula>"þ"</formula>
    </cfRule>
  </conditionalFormatting>
  <conditionalFormatting sqref="D9">
    <cfRule type="cellIs" dxfId="67" priority="59" operator="equal">
      <formula>"þ"</formula>
    </cfRule>
  </conditionalFormatting>
  <conditionalFormatting sqref="N11">
    <cfRule type="cellIs" dxfId="66" priority="58" operator="equal">
      <formula>"þ"</formula>
    </cfRule>
  </conditionalFormatting>
  <conditionalFormatting sqref="K19">
    <cfRule type="cellIs" dxfId="65" priority="47" operator="greaterThanOrEqual">
      <formula>$M19</formula>
    </cfRule>
  </conditionalFormatting>
  <conditionalFormatting sqref="N19">
    <cfRule type="cellIs" dxfId="64" priority="46" operator="equal">
      <formula>"þ"</formula>
    </cfRule>
  </conditionalFormatting>
  <conditionalFormatting sqref="D19">
    <cfRule type="cellIs" dxfId="63" priority="45" operator="equal">
      <formula>"þ"</formula>
    </cfRule>
  </conditionalFormatting>
  <conditionalFormatting sqref="D7">
    <cfRule type="cellIs" dxfId="62" priority="44" operator="equal">
      <formula>"þ"</formula>
    </cfRule>
  </conditionalFormatting>
  <conditionalFormatting sqref="N7">
    <cfRule type="cellIs" dxfId="61" priority="43" operator="equal">
      <formula>"þ"</formula>
    </cfRule>
  </conditionalFormatting>
  <conditionalFormatting sqref="K24 K29 K26">
    <cfRule type="cellIs" dxfId="60" priority="42" operator="greaterThanOrEqual">
      <formula>$M24</formula>
    </cfRule>
  </conditionalFormatting>
  <conditionalFormatting sqref="N24 N29 N26">
    <cfRule type="cellIs" dxfId="59" priority="41" operator="equal">
      <formula>"þ"</formula>
    </cfRule>
  </conditionalFormatting>
  <conditionalFormatting sqref="D24 D29 D26">
    <cfRule type="cellIs" dxfId="58" priority="40" operator="equal">
      <formula>"þ"</formula>
    </cfRule>
  </conditionalFormatting>
  <conditionalFormatting sqref="K28">
    <cfRule type="cellIs" dxfId="57" priority="39" operator="greaterThanOrEqual">
      <formula>$M28</formula>
    </cfRule>
  </conditionalFormatting>
  <conditionalFormatting sqref="N28">
    <cfRule type="cellIs" dxfId="56" priority="38" operator="equal">
      <formula>"þ"</formula>
    </cfRule>
  </conditionalFormatting>
  <conditionalFormatting sqref="D28">
    <cfRule type="cellIs" dxfId="55" priority="36" operator="equal">
      <formula>"þ"</formula>
    </cfRule>
  </conditionalFormatting>
  <conditionalFormatting sqref="D25">
    <cfRule type="cellIs" dxfId="54" priority="33" operator="equal">
      <formula>"þ"</formula>
    </cfRule>
  </conditionalFormatting>
  <conditionalFormatting sqref="K25">
    <cfRule type="cellIs" dxfId="53" priority="35" operator="greaterThanOrEqual">
      <formula>$M25</formula>
    </cfRule>
  </conditionalFormatting>
  <conditionalFormatting sqref="N25">
    <cfRule type="cellIs" dxfId="52" priority="34" operator="equal">
      <formula>"þ"</formula>
    </cfRule>
  </conditionalFormatting>
  <conditionalFormatting sqref="D27">
    <cfRule type="cellIs" dxfId="51" priority="30" operator="equal">
      <formula>"þ"</formula>
    </cfRule>
  </conditionalFormatting>
  <conditionalFormatting sqref="K27">
    <cfRule type="cellIs" dxfId="50" priority="32" operator="greaterThanOrEqual">
      <formula>$M27</formula>
    </cfRule>
  </conditionalFormatting>
  <conditionalFormatting sqref="N27">
    <cfRule type="cellIs" dxfId="49" priority="31" operator="equal">
      <formula>"þ"</formula>
    </cfRule>
  </conditionalFormatting>
  <conditionalFormatting sqref="K35 K30">
    <cfRule type="cellIs" dxfId="48" priority="29" operator="greaterThanOrEqual">
      <formula>$M30</formula>
    </cfRule>
  </conditionalFormatting>
  <conditionalFormatting sqref="N35 N30">
    <cfRule type="cellIs" dxfId="47" priority="28" operator="equal">
      <formula>"þ"</formula>
    </cfRule>
  </conditionalFormatting>
  <conditionalFormatting sqref="D35 D30">
    <cfRule type="cellIs" dxfId="46" priority="27" operator="equal">
      <formula>"þ"</formula>
    </cfRule>
  </conditionalFormatting>
  <conditionalFormatting sqref="K32">
    <cfRule type="cellIs" dxfId="45" priority="26" operator="greaterThanOrEqual">
      <formula>$M32</formula>
    </cfRule>
  </conditionalFormatting>
  <conditionalFormatting sqref="N32">
    <cfRule type="cellIs" dxfId="44" priority="25" operator="equal">
      <formula>"þ"</formula>
    </cfRule>
  </conditionalFormatting>
  <conditionalFormatting sqref="D32">
    <cfRule type="cellIs" dxfId="43" priority="24" operator="equal">
      <formula>"þ"</formula>
    </cfRule>
  </conditionalFormatting>
  <conditionalFormatting sqref="D31">
    <cfRule type="cellIs" dxfId="42" priority="21" operator="equal">
      <formula>"þ"</formula>
    </cfRule>
  </conditionalFormatting>
  <conditionalFormatting sqref="K31">
    <cfRule type="cellIs" dxfId="41" priority="23" operator="greaterThanOrEqual">
      <formula>$M31</formula>
    </cfRule>
  </conditionalFormatting>
  <conditionalFormatting sqref="N31">
    <cfRule type="cellIs" dxfId="40" priority="22" operator="equal">
      <formula>"þ"</formula>
    </cfRule>
  </conditionalFormatting>
  <conditionalFormatting sqref="K33:K34">
    <cfRule type="cellIs" dxfId="39" priority="20" operator="greaterThanOrEqual">
      <formula>$M33</formula>
    </cfRule>
  </conditionalFormatting>
  <conditionalFormatting sqref="N33:N34">
    <cfRule type="cellIs" dxfId="38" priority="19" operator="equal">
      <formula>"þ"</formula>
    </cfRule>
  </conditionalFormatting>
  <conditionalFormatting sqref="D33:D34">
    <cfRule type="cellIs" dxfId="37" priority="18" operator="equal">
      <formula>"þ"</formula>
    </cfRule>
  </conditionalFormatting>
  <conditionalFormatting sqref="K14">
    <cfRule type="cellIs" dxfId="36" priority="17" operator="greaterThanOrEqual">
      <formula>$M14</formula>
    </cfRule>
  </conditionalFormatting>
  <conditionalFormatting sqref="N14">
    <cfRule type="cellIs" dxfId="35" priority="16" operator="equal">
      <formula>"þ"</formula>
    </cfRule>
  </conditionalFormatting>
  <conditionalFormatting sqref="D14">
    <cfRule type="cellIs" dxfId="34" priority="15" operator="equal">
      <formula>"þ"</formula>
    </cfRule>
  </conditionalFormatting>
  <conditionalFormatting sqref="K37">
    <cfRule type="cellIs" dxfId="33" priority="14" operator="greaterThanOrEqual">
      <formula>$M37</formula>
    </cfRule>
  </conditionalFormatting>
  <conditionalFormatting sqref="K36">
    <cfRule type="cellIs" dxfId="32" priority="13" operator="greaterThanOrEqual">
      <formula>$M36</formula>
    </cfRule>
  </conditionalFormatting>
  <conditionalFormatting sqref="N36">
    <cfRule type="cellIs" dxfId="31" priority="12" operator="equal">
      <formula>"þ"</formula>
    </cfRule>
  </conditionalFormatting>
  <conditionalFormatting sqref="N37">
    <cfRule type="cellIs" dxfId="30" priority="11" operator="equal">
      <formula>"þ"</formula>
    </cfRule>
  </conditionalFormatting>
  <conditionalFormatting sqref="D37">
    <cfRule type="cellIs" dxfId="29" priority="9" operator="equal">
      <formula>"þ"</formula>
    </cfRule>
  </conditionalFormatting>
  <conditionalFormatting sqref="D36">
    <cfRule type="cellIs" dxfId="28" priority="10" operator="equal">
      <formula>"þ"</formula>
    </cfRule>
  </conditionalFormatting>
  <conditionalFormatting sqref="K39">
    <cfRule type="cellIs" dxfId="27" priority="8" operator="greaterThanOrEqual">
      <formula>$M39</formula>
    </cfRule>
  </conditionalFormatting>
  <conditionalFormatting sqref="D39">
    <cfRule type="cellIs" dxfId="26" priority="6" operator="equal">
      <formula>"þ"</formula>
    </cfRule>
  </conditionalFormatting>
  <conditionalFormatting sqref="N39">
    <cfRule type="cellIs" dxfId="25" priority="7" operator="equal">
      <formula>"þ"</formula>
    </cfRule>
  </conditionalFormatting>
  <conditionalFormatting sqref="N39">
    <cfRule type="cellIs" dxfId="24" priority="5" operator="equal">
      <formula>"þ"</formula>
    </cfRule>
  </conditionalFormatting>
  <conditionalFormatting sqref="D39">
    <cfRule type="cellIs" dxfId="23" priority="4" operator="equal">
      <formula>"þ"</formula>
    </cfRule>
  </conditionalFormatting>
  <conditionalFormatting sqref="K38">
    <cfRule type="cellIs" dxfId="22" priority="3" operator="greaterThanOrEqual">
      <formula>$M38</formula>
    </cfRule>
  </conditionalFormatting>
  <conditionalFormatting sqref="N38">
    <cfRule type="cellIs" dxfId="21" priority="2" operator="equal">
      <formula>"þ"</formula>
    </cfRule>
  </conditionalFormatting>
  <conditionalFormatting sqref="D38">
    <cfRule type="cellIs" dxfId="2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9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3.0976562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62</v>
      </c>
      <c r="C1" s="87" t="s">
        <v>37</v>
      </c>
      <c r="D1" s="88" t="s">
        <v>3</v>
      </c>
      <c r="E1" s="87" t="s">
        <v>106</v>
      </c>
      <c r="F1" s="18"/>
      <c r="G1" s="87" t="s">
        <v>0</v>
      </c>
      <c r="H1" s="87" t="s">
        <v>100</v>
      </c>
      <c r="I1" s="87" t="s">
        <v>37</v>
      </c>
      <c r="J1" s="88" t="s">
        <v>3</v>
      </c>
      <c r="K1" s="87" t="s">
        <v>106</v>
      </c>
    </row>
    <row r="2" spans="1:11" x14ac:dyDescent="0.3">
      <c r="A2" s="155" t="s">
        <v>120</v>
      </c>
      <c r="B2" s="5" t="s">
        <v>38</v>
      </c>
      <c r="C2" s="166">
        <v>11</v>
      </c>
      <c r="D2" s="90">
        <f t="shared" ref="D2:D10" ca="1" si="0">RANDBETWEEN(1,20)</f>
        <v>11</v>
      </c>
      <c r="E2" s="89">
        <f t="shared" ref="E2:E10" ca="1" si="1">D2+C2</f>
        <v>22</v>
      </c>
      <c r="G2" s="157" t="s">
        <v>183</v>
      </c>
      <c r="H2" s="5" t="s">
        <v>38</v>
      </c>
      <c r="I2" s="211">
        <f>16</f>
        <v>16</v>
      </c>
      <c r="J2" s="45">
        <f t="shared" ref="J2:J16" ca="1" si="2">RANDBETWEEN(1,20)</f>
        <v>18</v>
      </c>
      <c r="K2" s="44">
        <f t="shared" ref="K2:K10" ca="1" si="3">J2+I2</f>
        <v>34</v>
      </c>
    </row>
    <row r="3" spans="1:11" x14ac:dyDescent="0.3">
      <c r="A3" s="154" t="s">
        <v>120</v>
      </c>
      <c r="B3" s="5" t="s">
        <v>39</v>
      </c>
      <c r="C3" s="166">
        <v>4</v>
      </c>
      <c r="D3" s="45">
        <f t="shared" ca="1" si="0"/>
        <v>15</v>
      </c>
      <c r="E3" s="44">
        <f t="shared" ca="1" si="1"/>
        <v>19</v>
      </c>
      <c r="G3" s="157" t="s">
        <v>183</v>
      </c>
      <c r="H3" s="5" t="s">
        <v>39</v>
      </c>
      <c r="I3" s="211">
        <f>6</f>
        <v>6</v>
      </c>
      <c r="J3" s="45">
        <f t="shared" ca="1" si="2"/>
        <v>17</v>
      </c>
      <c r="K3" s="44">
        <f t="shared" ca="1" si="3"/>
        <v>23</v>
      </c>
    </row>
    <row r="4" spans="1:11" x14ac:dyDescent="0.3">
      <c r="A4" s="156" t="s">
        <v>120</v>
      </c>
      <c r="B4" s="91" t="s">
        <v>40</v>
      </c>
      <c r="C4" s="167">
        <v>4</v>
      </c>
      <c r="D4" s="47">
        <f t="shared" ca="1" si="0"/>
        <v>20</v>
      </c>
      <c r="E4" s="46">
        <f t="shared" ca="1" si="1"/>
        <v>24</v>
      </c>
      <c r="G4" s="158" t="s">
        <v>183</v>
      </c>
      <c r="H4" s="91" t="s">
        <v>40</v>
      </c>
      <c r="I4" s="212">
        <f>10</f>
        <v>10</v>
      </c>
      <c r="J4" s="47">
        <f t="shared" ca="1" si="2"/>
        <v>2</v>
      </c>
      <c r="K4" s="46">
        <f t="shared" ca="1" si="3"/>
        <v>12</v>
      </c>
    </row>
    <row r="5" spans="1:11" x14ac:dyDescent="0.3">
      <c r="A5" s="155" t="s">
        <v>121</v>
      </c>
      <c r="B5" s="5" t="s">
        <v>38</v>
      </c>
      <c r="C5" s="166">
        <v>6</v>
      </c>
      <c r="D5" s="90">
        <f t="shared" ca="1" si="0"/>
        <v>2</v>
      </c>
      <c r="E5" s="89">
        <f t="shared" ca="1" si="1"/>
        <v>8</v>
      </c>
      <c r="G5" s="157" t="s">
        <v>206</v>
      </c>
      <c r="H5" s="5" t="s">
        <v>38</v>
      </c>
      <c r="I5" s="211">
        <v>6</v>
      </c>
      <c r="J5" s="45">
        <f t="shared" ca="1" si="2"/>
        <v>12</v>
      </c>
      <c r="K5" s="44">
        <f t="shared" ca="1" si="3"/>
        <v>18</v>
      </c>
    </row>
    <row r="6" spans="1:11" x14ac:dyDescent="0.3">
      <c r="A6" s="154" t="s">
        <v>121</v>
      </c>
      <c r="B6" s="5" t="s">
        <v>39</v>
      </c>
      <c r="C6" s="166">
        <v>10</v>
      </c>
      <c r="D6" s="45">
        <f t="shared" ca="1" si="0"/>
        <v>9</v>
      </c>
      <c r="E6" s="44">
        <f t="shared" ca="1" si="1"/>
        <v>19</v>
      </c>
      <c r="G6" s="157" t="s">
        <v>206</v>
      </c>
      <c r="H6" s="5" t="s">
        <v>39</v>
      </c>
      <c r="I6" s="211">
        <v>7</v>
      </c>
      <c r="J6" s="45">
        <f t="shared" ca="1" si="2"/>
        <v>2</v>
      </c>
      <c r="K6" s="44">
        <f t="shared" ca="1" si="3"/>
        <v>9</v>
      </c>
    </row>
    <row r="7" spans="1:11" x14ac:dyDescent="0.3">
      <c r="A7" s="156" t="s">
        <v>121</v>
      </c>
      <c r="B7" s="91" t="s">
        <v>40</v>
      </c>
      <c r="C7" s="167">
        <v>3</v>
      </c>
      <c r="D7" s="47">
        <f t="shared" ca="1" si="0"/>
        <v>15</v>
      </c>
      <c r="E7" s="46">
        <f t="shared" ca="1" si="1"/>
        <v>18</v>
      </c>
      <c r="G7" s="158" t="s">
        <v>206</v>
      </c>
      <c r="H7" s="91" t="s">
        <v>40</v>
      </c>
      <c r="I7" s="212">
        <v>2</v>
      </c>
      <c r="J7" s="47">
        <f t="shared" ca="1" si="2"/>
        <v>17</v>
      </c>
      <c r="K7" s="46">
        <f t="shared" ca="1" si="3"/>
        <v>19</v>
      </c>
    </row>
    <row r="8" spans="1:11" x14ac:dyDescent="0.3">
      <c r="A8" s="155" t="s">
        <v>122</v>
      </c>
      <c r="B8" s="5" t="s">
        <v>38</v>
      </c>
      <c r="C8" s="166">
        <v>12</v>
      </c>
      <c r="D8" s="90">
        <f t="shared" ca="1" si="0"/>
        <v>13</v>
      </c>
      <c r="E8" s="89">
        <f t="shared" ca="1" si="1"/>
        <v>25</v>
      </c>
      <c r="G8" s="157" t="s">
        <v>205</v>
      </c>
      <c r="H8" s="5" t="s">
        <v>38</v>
      </c>
      <c r="I8" s="228">
        <v>3</v>
      </c>
      <c r="J8" s="45">
        <f t="shared" ca="1" si="2"/>
        <v>11</v>
      </c>
      <c r="K8" s="44">
        <f t="shared" ca="1" si="3"/>
        <v>14</v>
      </c>
    </row>
    <row r="9" spans="1:11" x14ac:dyDescent="0.3">
      <c r="A9" s="154" t="s">
        <v>122</v>
      </c>
      <c r="B9" s="5" t="s">
        <v>39</v>
      </c>
      <c r="C9" s="166">
        <v>10</v>
      </c>
      <c r="D9" s="45">
        <f t="shared" ca="1" si="0"/>
        <v>11</v>
      </c>
      <c r="E9" s="44">
        <f t="shared" ca="1" si="1"/>
        <v>21</v>
      </c>
      <c r="G9" s="157" t="s">
        <v>205</v>
      </c>
      <c r="H9" s="5" t="s">
        <v>39</v>
      </c>
      <c r="I9" s="228">
        <v>4</v>
      </c>
      <c r="J9" s="45">
        <f t="shared" ca="1" si="2"/>
        <v>10</v>
      </c>
      <c r="K9" s="44">
        <f t="shared" ca="1" si="3"/>
        <v>14</v>
      </c>
    </row>
    <row r="10" spans="1:11" x14ac:dyDescent="0.3">
      <c r="A10" s="156" t="s">
        <v>122</v>
      </c>
      <c r="B10" s="91" t="s">
        <v>40</v>
      </c>
      <c r="C10" s="167">
        <v>5</v>
      </c>
      <c r="D10" s="47">
        <f t="shared" ca="1" si="0"/>
        <v>8</v>
      </c>
      <c r="E10" s="46">
        <f t="shared" ca="1" si="1"/>
        <v>13</v>
      </c>
      <c r="G10" s="158" t="s">
        <v>205</v>
      </c>
      <c r="H10" s="91" t="s">
        <v>40</v>
      </c>
      <c r="I10" s="229">
        <v>2</v>
      </c>
      <c r="J10" s="47">
        <f t="shared" ca="1" si="2"/>
        <v>9</v>
      </c>
      <c r="K10" s="46">
        <f t="shared" ca="1" si="3"/>
        <v>11</v>
      </c>
    </row>
    <row r="11" spans="1:11" x14ac:dyDescent="0.3">
      <c r="A11" s="155" t="s">
        <v>141</v>
      </c>
      <c r="B11" s="5" t="s">
        <v>38</v>
      </c>
      <c r="C11" s="166">
        <v>5</v>
      </c>
      <c r="D11" s="90">
        <f t="shared" ref="D11:D22" ca="1" si="4">RANDBETWEEN(1,20)</f>
        <v>3</v>
      </c>
      <c r="E11" s="89">
        <f t="shared" ref="E11:E19" ca="1" si="5">D11+C11</f>
        <v>8</v>
      </c>
      <c r="G11" s="157"/>
      <c r="H11" s="5" t="s">
        <v>38</v>
      </c>
      <c r="I11" s="211"/>
      <c r="J11" s="45">
        <f t="shared" ca="1" si="2"/>
        <v>15</v>
      </c>
      <c r="K11" s="44">
        <f t="shared" ref="K11:K16" ca="1" si="6">J11+I11</f>
        <v>15</v>
      </c>
    </row>
    <row r="12" spans="1:11" x14ac:dyDescent="0.3">
      <c r="A12" s="154" t="s">
        <v>141</v>
      </c>
      <c r="B12" s="5" t="s">
        <v>39</v>
      </c>
      <c r="C12" s="166">
        <v>5</v>
      </c>
      <c r="D12" s="45">
        <f t="shared" ca="1" si="4"/>
        <v>1</v>
      </c>
      <c r="E12" s="44">
        <f t="shared" ref="E12" ca="1" si="7">D12+C12</f>
        <v>6</v>
      </c>
      <c r="G12" s="157"/>
      <c r="H12" s="5" t="s">
        <v>39</v>
      </c>
      <c r="I12" s="211"/>
      <c r="J12" s="45">
        <f t="shared" ca="1" si="2"/>
        <v>4</v>
      </c>
      <c r="K12" s="44">
        <f t="shared" ca="1" si="6"/>
        <v>4</v>
      </c>
    </row>
    <row r="13" spans="1:11" x14ac:dyDescent="0.3">
      <c r="A13" s="156" t="s">
        <v>141</v>
      </c>
      <c r="B13" s="91" t="s">
        <v>40</v>
      </c>
      <c r="C13" s="167">
        <v>4</v>
      </c>
      <c r="D13" s="47">
        <f t="shared" ca="1" si="4"/>
        <v>3</v>
      </c>
      <c r="E13" s="46">
        <f t="shared" ca="1" si="5"/>
        <v>7</v>
      </c>
      <c r="G13" s="158"/>
      <c r="H13" s="91" t="s">
        <v>40</v>
      </c>
      <c r="I13" s="212"/>
      <c r="J13" s="47">
        <f t="shared" ca="1" si="2"/>
        <v>16</v>
      </c>
      <c r="K13" s="46">
        <f t="shared" ca="1" si="6"/>
        <v>16</v>
      </c>
    </row>
    <row r="14" spans="1:11" x14ac:dyDescent="0.3">
      <c r="A14" s="155" t="s">
        <v>142</v>
      </c>
      <c r="B14" s="5" t="s">
        <v>38</v>
      </c>
      <c r="C14" s="166">
        <v>5</v>
      </c>
      <c r="D14" s="90">
        <f t="shared" ca="1" si="4"/>
        <v>18</v>
      </c>
      <c r="E14" s="89">
        <f t="shared" ca="1" si="5"/>
        <v>23</v>
      </c>
      <c r="G14" s="157"/>
      <c r="H14" s="5" t="s">
        <v>38</v>
      </c>
      <c r="I14" s="211"/>
      <c r="J14" s="45">
        <f t="shared" ca="1" si="2"/>
        <v>11</v>
      </c>
      <c r="K14" s="44">
        <f t="shared" ca="1" si="6"/>
        <v>11</v>
      </c>
    </row>
    <row r="15" spans="1:11" x14ac:dyDescent="0.3">
      <c r="A15" s="154" t="s">
        <v>142</v>
      </c>
      <c r="B15" s="5" t="s">
        <v>39</v>
      </c>
      <c r="C15" s="166">
        <v>4</v>
      </c>
      <c r="D15" s="45">
        <f t="shared" ca="1" si="4"/>
        <v>10</v>
      </c>
      <c r="E15" s="44">
        <f t="shared" ca="1" si="5"/>
        <v>14</v>
      </c>
      <c r="G15" s="157"/>
      <c r="H15" s="5" t="s">
        <v>39</v>
      </c>
      <c r="I15" s="211"/>
      <c r="J15" s="45">
        <f t="shared" ca="1" si="2"/>
        <v>19</v>
      </c>
      <c r="K15" s="44">
        <f t="shared" ca="1" si="6"/>
        <v>19</v>
      </c>
    </row>
    <row r="16" spans="1:11" x14ac:dyDescent="0.3">
      <c r="A16" s="156" t="s">
        <v>142</v>
      </c>
      <c r="B16" s="91" t="s">
        <v>40</v>
      </c>
      <c r="C16" s="167">
        <v>2</v>
      </c>
      <c r="D16" s="47">
        <f t="shared" ca="1" si="4"/>
        <v>7</v>
      </c>
      <c r="E16" s="46">
        <f t="shared" ca="1" si="5"/>
        <v>9</v>
      </c>
      <c r="G16" s="158"/>
      <c r="H16" s="91" t="s">
        <v>40</v>
      </c>
      <c r="I16" s="212"/>
      <c r="J16" s="47">
        <f t="shared" ca="1" si="2"/>
        <v>9</v>
      </c>
      <c r="K16" s="46">
        <f t="shared" ca="1" si="6"/>
        <v>9</v>
      </c>
    </row>
    <row r="17" spans="1:11" x14ac:dyDescent="0.3">
      <c r="A17" s="155" t="s">
        <v>195</v>
      </c>
      <c r="B17" s="5" t="s">
        <v>38</v>
      </c>
      <c r="C17" s="166">
        <v>5</v>
      </c>
      <c r="D17" s="90">
        <f t="shared" ca="1" si="4"/>
        <v>11</v>
      </c>
      <c r="E17" s="89">
        <f t="shared" ca="1" si="5"/>
        <v>16</v>
      </c>
      <c r="G17" s="157"/>
      <c r="H17" s="5" t="s">
        <v>38</v>
      </c>
      <c r="I17" s="211"/>
      <c r="J17" s="45">
        <f t="shared" ref="J17:J22" ca="1" si="8">RANDBETWEEN(1,20)</f>
        <v>3</v>
      </c>
      <c r="K17" s="44">
        <f t="shared" ref="K17:K22" ca="1" si="9">J17+I17</f>
        <v>3</v>
      </c>
    </row>
    <row r="18" spans="1:11" x14ac:dyDescent="0.3">
      <c r="A18" s="154" t="s">
        <v>195</v>
      </c>
      <c r="B18" s="5" t="s">
        <v>39</v>
      </c>
      <c r="C18" s="166">
        <v>1</v>
      </c>
      <c r="D18" s="45">
        <f t="shared" ca="1" si="4"/>
        <v>1</v>
      </c>
      <c r="E18" s="44">
        <f t="shared" ca="1" si="5"/>
        <v>2</v>
      </c>
      <c r="G18" s="157"/>
      <c r="H18" s="5" t="s">
        <v>39</v>
      </c>
      <c r="I18" s="211"/>
      <c r="J18" s="45">
        <f t="shared" ca="1" si="8"/>
        <v>8</v>
      </c>
      <c r="K18" s="44">
        <f t="shared" ca="1" si="9"/>
        <v>8</v>
      </c>
    </row>
    <row r="19" spans="1:11" x14ac:dyDescent="0.3">
      <c r="A19" s="156" t="s">
        <v>195</v>
      </c>
      <c r="B19" s="91" t="s">
        <v>40</v>
      </c>
      <c r="C19" s="167">
        <v>6</v>
      </c>
      <c r="D19" s="47">
        <f t="shared" ca="1" si="4"/>
        <v>10</v>
      </c>
      <c r="E19" s="46">
        <f t="shared" ca="1" si="5"/>
        <v>16</v>
      </c>
      <c r="G19" s="158"/>
      <c r="H19" s="91" t="s">
        <v>40</v>
      </c>
      <c r="I19" s="212"/>
      <c r="J19" s="47">
        <f t="shared" ca="1" si="8"/>
        <v>6</v>
      </c>
      <c r="K19" s="46">
        <f t="shared" ca="1" si="9"/>
        <v>6</v>
      </c>
    </row>
    <row r="20" spans="1:11" x14ac:dyDescent="0.3">
      <c r="A20" s="155" t="s">
        <v>143</v>
      </c>
      <c r="B20" s="5" t="s">
        <v>38</v>
      </c>
      <c r="C20" s="166">
        <v>2</v>
      </c>
      <c r="D20" s="90">
        <f t="shared" ca="1" si="4"/>
        <v>14</v>
      </c>
      <c r="E20" s="89">
        <f t="shared" ref="E20:E22" ca="1" si="10">D20+C20</f>
        <v>16</v>
      </c>
      <c r="G20" s="157"/>
      <c r="H20" s="5" t="s">
        <v>38</v>
      </c>
      <c r="I20" s="211"/>
      <c r="J20" s="45">
        <f t="shared" ca="1" si="8"/>
        <v>15</v>
      </c>
      <c r="K20" s="44">
        <f t="shared" ca="1" si="9"/>
        <v>15</v>
      </c>
    </row>
    <row r="21" spans="1:11" x14ac:dyDescent="0.3">
      <c r="A21" s="154" t="s">
        <v>143</v>
      </c>
      <c r="B21" s="5" t="s">
        <v>39</v>
      </c>
      <c r="C21" s="166">
        <v>1</v>
      </c>
      <c r="D21" s="45">
        <f t="shared" ca="1" si="4"/>
        <v>12</v>
      </c>
      <c r="E21" s="44">
        <f t="shared" ca="1" si="10"/>
        <v>13</v>
      </c>
      <c r="G21" s="157"/>
      <c r="H21" s="5" t="s">
        <v>39</v>
      </c>
      <c r="I21" s="211"/>
      <c r="J21" s="45">
        <f t="shared" ca="1" si="8"/>
        <v>10</v>
      </c>
      <c r="K21" s="44">
        <f t="shared" ca="1" si="9"/>
        <v>10</v>
      </c>
    </row>
    <row r="22" spans="1:11" x14ac:dyDescent="0.3">
      <c r="A22" s="156" t="s">
        <v>143</v>
      </c>
      <c r="B22" s="91" t="s">
        <v>40</v>
      </c>
      <c r="C22" s="167">
        <v>-1</v>
      </c>
      <c r="D22" s="47">
        <f t="shared" ca="1" si="4"/>
        <v>5</v>
      </c>
      <c r="E22" s="46">
        <f t="shared" ca="1" si="10"/>
        <v>4</v>
      </c>
      <c r="G22" s="158"/>
      <c r="H22" s="91" t="s">
        <v>40</v>
      </c>
      <c r="I22" s="212"/>
      <c r="J22" s="47">
        <f t="shared" ca="1" si="8"/>
        <v>2</v>
      </c>
      <c r="K22" s="46">
        <f t="shared" ca="1" si="9"/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1"/>
  <sheetViews>
    <sheetView showGridLines="0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24.3984375" style="1" bestFit="1" customWidth="1"/>
    <col min="2" max="2" width="5.59765625" style="1" hidden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.5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52" t="s">
        <v>101</v>
      </c>
      <c r="C1" s="49" t="s">
        <v>42</v>
      </c>
      <c r="D1" s="50" t="s">
        <v>41</v>
      </c>
      <c r="E1" s="5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52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3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  <c r="AE1" s="160" t="s">
        <v>102</v>
      </c>
    </row>
    <row r="2" spans="1:31" ht="16.2" thickTop="1" x14ac:dyDescent="0.3">
      <c r="A2" s="96" t="s">
        <v>98</v>
      </c>
      <c r="B2" s="153">
        <v>1</v>
      </c>
      <c r="C2" s="209">
        <f>14+3</f>
        <v>17</v>
      </c>
      <c r="D2" s="114">
        <f>22</f>
        <v>22</v>
      </c>
      <c r="E2" s="159">
        <f>24+3</f>
        <v>27</v>
      </c>
      <c r="F2" s="98">
        <v>0</v>
      </c>
      <c r="G2" s="143" t="s">
        <v>61</v>
      </c>
      <c r="H2" s="99">
        <v>0</v>
      </c>
      <c r="I2" s="100"/>
      <c r="J2" s="101"/>
      <c r="K2" s="102"/>
      <c r="L2" s="146"/>
      <c r="M2" s="103"/>
      <c r="N2" s="104"/>
      <c r="O2" s="105"/>
      <c r="P2" s="106"/>
      <c r="Q2" s="150" t="s">
        <v>97</v>
      </c>
      <c r="R2" s="115"/>
      <c r="S2" s="108"/>
      <c r="T2" s="109"/>
      <c r="U2" s="110"/>
      <c r="V2" s="93"/>
      <c r="W2" s="94">
        <f t="shared" ref="W2:W5" si="0">SUM(I2:U2)</f>
        <v>0</v>
      </c>
      <c r="X2" s="111"/>
      <c r="Y2" s="112">
        <v>12</v>
      </c>
      <c r="Z2" s="113"/>
      <c r="AA2" s="95">
        <v>70</v>
      </c>
      <c r="AB2" s="56">
        <f t="shared" ref="AB2:AB5" si="1">SUM(Z2:AA2)-(W2+X2)</f>
        <v>70</v>
      </c>
      <c r="AC2" s="144">
        <f t="shared" ref="AC2:AC5" si="2">SMALL(AA2:AB2,1)+Y2</f>
        <v>82</v>
      </c>
      <c r="AE2" s="161"/>
    </row>
    <row r="3" spans="1:31" x14ac:dyDescent="0.3">
      <c r="A3" s="96" t="s">
        <v>99</v>
      </c>
      <c r="B3" s="153">
        <v>1</v>
      </c>
      <c r="C3" s="209">
        <f>14+3</f>
        <v>17</v>
      </c>
      <c r="D3" s="168">
        <f>15+4</f>
        <v>19</v>
      </c>
      <c r="E3" s="159">
        <f>18+4+3</f>
        <v>25</v>
      </c>
      <c r="F3" s="98">
        <v>0</v>
      </c>
      <c r="G3" s="143" t="s">
        <v>61</v>
      </c>
      <c r="H3" s="99">
        <v>0</v>
      </c>
      <c r="I3" s="100"/>
      <c r="J3" s="101"/>
      <c r="K3" s="102">
        <v>7</v>
      </c>
      <c r="L3" s="146"/>
      <c r="M3" s="151"/>
      <c r="N3" s="145" t="s">
        <v>157</v>
      </c>
      <c r="O3" s="105"/>
      <c r="P3" s="106"/>
      <c r="Q3" s="150" t="s">
        <v>97</v>
      </c>
      <c r="R3" s="147" t="s">
        <v>97</v>
      </c>
      <c r="S3" s="108"/>
      <c r="T3" s="109"/>
      <c r="U3" s="110"/>
      <c r="V3" s="93"/>
      <c r="W3" s="94">
        <f t="shared" si="0"/>
        <v>7</v>
      </c>
      <c r="X3" s="111"/>
      <c r="Y3" s="112"/>
      <c r="Z3" s="113"/>
      <c r="AA3" s="95">
        <v>53</v>
      </c>
      <c r="AB3" s="56">
        <f t="shared" si="1"/>
        <v>46</v>
      </c>
      <c r="AC3" s="144">
        <f t="shared" si="2"/>
        <v>46</v>
      </c>
      <c r="AE3" s="161"/>
    </row>
    <row r="4" spans="1:31" x14ac:dyDescent="0.3">
      <c r="A4" s="219" t="s">
        <v>183</v>
      </c>
      <c r="B4" s="225">
        <v>1</v>
      </c>
      <c r="C4" s="92">
        <f>9</f>
        <v>9</v>
      </c>
      <c r="D4" s="114">
        <f>24+5+2+4+1</f>
        <v>36</v>
      </c>
      <c r="E4" s="97">
        <f>25+5+2+4+1</f>
        <v>37</v>
      </c>
      <c r="F4" s="98">
        <v>0</v>
      </c>
      <c r="G4" s="143" t="s">
        <v>61</v>
      </c>
      <c r="H4" s="99">
        <v>0</v>
      </c>
      <c r="I4" s="100">
        <v>7</v>
      </c>
      <c r="J4" s="101"/>
      <c r="K4" s="102">
        <v>23</v>
      </c>
      <c r="L4" s="146"/>
      <c r="M4" s="151"/>
      <c r="N4" s="145"/>
      <c r="O4" s="105"/>
      <c r="P4" s="106">
        <v>22</v>
      </c>
      <c r="Q4" s="150"/>
      <c r="R4" s="147"/>
      <c r="S4" s="108"/>
      <c r="T4" s="109"/>
      <c r="U4" s="110"/>
      <c r="V4" s="93"/>
      <c r="W4" s="94">
        <f t="shared" si="0"/>
        <v>52</v>
      </c>
      <c r="X4" s="111"/>
      <c r="Y4" s="112"/>
      <c r="Z4" s="113"/>
      <c r="AA4" s="95">
        <v>178</v>
      </c>
      <c r="AB4" s="56">
        <f t="shared" ref="AB4" si="3">SUM(Z4:AA4)-(W4+X4)</f>
        <v>126</v>
      </c>
      <c r="AC4" s="144">
        <f t="shared" ref="AC4" si="4">SMALL(AA4:AB4,1)+Y4</f>
        <v>126</v>
      </c>
      <c r="AE4" s="161"/>
    </row>
    <row r="5" spans="1:31" x14ac:dyDescent="0.3">
      <c r="A5" s="96" t="s">
        <v>112</v>
      </c>
      <c r="B5" s="153">
        <v>1</v>
      </c>
      <c r="C5" s="209">
        <f>13+3</f>
        <v>16</v>
      </c>
      <c r="D5" s="114">
        <f>21</f>
        <v>21</v>
      </c>
      <c r="E5" s="159">
        <f>23+3</f>
        <v>26</v>
      </c>
      <c r="F5" s="98">
        <v>0</v>
      </c>
      <c r="G5" s="143" t="s">
        <v>61</v>
      </c>
      <c r="H5" s="99">
        <v>0</v>
      </c>
      <c r="I5" s="100">
        <v>29</v>
      </c>
      <c r="J5" s="101"/>
      <c r="K5" s="102"/>
      <c r="L5" s="146"/>
      <c r="M5" s="151"/>
      <c r="N5" s="104">
        <v>13</v>
      </c>
      <c r="O5" s="105"/>
      <c r="P5" s="106"/>
      <c r="Q5" s="150" t="s">
        <v>97</v>
      </c>
      <c r="R5" s="147" t="s">
        <v>97</v>
      </c>
      <c r="S5" s="108"/>
      <c r="T5" s="109"/>
      <c r="U5" s="110"/>
      <c r="V5" s="93"/>
      <c r="W5" s="94">
        <f t="shared" si="0"/>
        <v>42</v>
      </c>
      <c r="X5" s="111"/>
      <c r="Y5" s="112"/>
      <c r="Z5" s="113">
        <v>39</v>
      </c>
      <c r="AA5" s="95">
        <v>71</v>
      </c>
      <c r="AB5" s="56">
        <f t="shared" si="1"/>
        <v>68</v>
      </c>
      <c r="AC5" s="144">
        <f t="shared" si="2"/>
        <v>68</v>
      </c>
      <c r="AE5" s="161"/>
    </row>
    <row r="6" spans="1:31" x14ac:dyDescent="0.3">
      <c r="A6" s="219" t="s">
        <v>207</v>
      </c>
      <c r="B6" s="225">
        <v>1</v>
      </c>
      <c r="C6" s="92">
        <v>12</v>
      </c>
      <c r="D6" s="114">
        <v>12</v>
      </c>
      <c r="E6" s="97">
        <v>15</v>
      </c>
      <c r="F6" s="98">
        <v>0</v>
      </c>
      <c r="G6" s="143" t="s">
        <v>61</v>
      </c>
      <c r="H6" s="99">
        <v>0</v>
      </c>
      <c r="I6" s="100"/>
      <c r="J6" s="101"/>
      <c r="K6" s="102"/>
      <c r="L6" s="146"/>
      <c r="M6" s="151"/>
      <c r="N6" s="104"/>
      <c r="O6" s="105"/>
      <c r="P6" s="106"/>
      <c r="Q6" s="150"/>
      <c r="R6" s="147"/>
      <c r="S6" s="108"/>
      <c r="T6" s="109"/>
      <c r="U6" s="110"/>
      <c r="V6" s="93"/>
      <c r="W6" s="94">
        <f t="shared" ref="W6:W9" si="5">SUM(I6:U6)</f>
        <v>0</v>
      </c>
      <c r="X6" s="111"/>
      <c r="Y6" s="112"/>
      <c r="Z6" s="113"/>
      <c r="AA6" s="95">
        <v>32</v>
      </c>
      <c r="AB6" s="56">
        <f t="shared" ref="AB6:AB9" si="6">SUM(Z6:AA6)-(W6+X6)</f>
        <v>32</v>
      </c>
      <c r="AC6" s="144">
        <f t="shared" ref="AC6:AC9" si="7">SMALL(AA6:AB6,1)+Y6</f>
        <v>32</v>
      </c>
      <c r="AE6" s="161"/>
    </row>
    <row r="7" spans="1:31" x14ac:dyDescent="0.3">
      <c r="A7" s="219" t="s">
        <v>208</v>
      </c>
      <c r="B7" s="225">
        <v>1</v>
      </c>
      <c r="C7" s="92">
        <v>12</v>
      </c>
      <c r="D7" s="114">
        <v>12</v>
      </c>
      <c r="E7" s="97">
        <v>15</v>
      </c>
      <c r="F7" s="98">
        <v>0</v>
      </c>
      <c r="G7" s="143" t="s">
        <v>61</v>
      </c>
      <c r="H7" s="99">
        <v>0</v>
      </c>
      <c r="I7" s="100"/>
      <c r="J7" s="101"/>
      <c r="K7" s="102"/>
      <c r="L7" s="146"/>
      <c r="M7" s="151"/>
      <c r="N7" s="104"/>
      <c r="O7" s="105"/>
      <c r="P7" s="106"/>
      <c r="Q7" s="150"/>
      <c r="R7" s="147"/>
      <c r="S7" s="108"/>
      <c r="T7" s="109"/>
      <c r="U7" s="110"/>
      <c r="V7" s="93"/>
      <c r="W7" s="94">
        <f t="shared" si="5"/>
        <v>0</v>
      </c>
      <c r="X7" s="111"/>
      <c r="Y7" s="112"/>
      <c r="Z7" s="113"/>
      <c r="AA7" s="95">
        <v>32</v>
      </c>
      <c r="AB7" s="56">
        <f t="shared" si="6"/>
        <v>32</v>
      </c>
      <c r="AC7" s="144">
        <f t="shared" si="7"/>
        <v>32</v>
      </c>
      <c r="AE7" s="161"/>
    </row>
    <row r="8" spans="1:31" x14ac:dyDescent="0.3">
      <c r="A8" s="219" t="s">
        <v>209</v>
      </c>
      <c r="B8" s="225">
        <v>1</v>
      </c>
      <c r="C8" s="92">
        <v>12</v>
      </c>
      <c r="D8" s="114">
        <v>12</v>
      </c>
      <c r="E8" s="97">
        <v>15</v>
      </c>
      <c r="F8" s="98">
        <v>0</v>
      </c>
      <c r="G8" s="143" t="s">
        <v>61</v>
      </c>
      <c r="H8" s="99">
        <v>0</v>
      </c>
      <c r="I8" s="100">
        <v>51</v>
      </c>
      <c r="J8" s="101"/>
      <c r="K8" s="102"/>
      <c r="L8" s="146"/>
      <c r="M8" s="151"/>
      <c r="N8" s="104">
        <v>18</v>
      </c>
      <c r="O8" s="105"/>
      <c r="P8" s="106"/>
      <c r="Q8" s="150"/>
      <c r="R8" s="147"/>
      <c r="S8" s="108"/>
      <c r="T8" s="109"/>
      <c r="U8" s="110"/>
      <c r="V8" s="93"/>
      <c r="W8" s="94">
        <f t="shared" si="5"/>
        <v>69</v>
      </c>
      <c r="X8" s="111"/>
      <c r="Y8" s="112"/>
      <c r="Z8" s="113"/>
      <c r="AA8" s="95">
        <v>32</v>
      </c>
      <c r="AB8" s="56">
        <f t="shared" si="6"/>
        <v>-37</v>
      </c>
      <c r="AC8" s="144">
        <f t="shared" si="7"/>
        <v>-37</v>
      </c>
      <c r="AE8" s="161"/>
    </row>
    <row r="9" spans="1:31" x14ac:dyDescent="0.3">
      <c r="A9" s="230" t="s">
        <v>205</v>
      </c>
      <c r="B9" s="231">
        <v>1</v>
      </c>
      <c r="C9" s="92">
        <v>13</v>
      </c>
      <c r="D9" s="114">
        <v>12</v>
      </c>
      <c r="E9" s="97">
        <v>14</v>
      </c>
      <c r="F9" s="98">
        <v>0</v>
      </c>
      <c r="G9" s="143" t="s">
        <v>61</v>
      </c>
      <c r="H9" s="99">
        <v>0</v>
      </c>
      <c r="I9" s="100"/>
      <c r="J9" s="101"/>
      <c r="K9" s="102"/>
      <c r="L9" s="146"/>
      <c r="M9" s="151"/>
      <c r="N9" s="104"/>
      <c r="O9" s="105"/>
      <c r="P9" s="106"/>
      <c r="Q9" s="150" t="s">
        <v>97</v>
      </c>
      <c r="R9" s="115"/>
      <c r="S9" s="108"/>
      <c r="T9" s="109"/>
      <c r="U9" s="110"/>
      <c r="V9" s="93"/>
      <c r="W9" s="94">
        <f t="shared" si="5"/>
        <v>0</v>
      </c>
      <c r="X9" s="111"/>
      <c r="Y9" s="112"/>
      <c r="Z9" s="113"/>
      <c r="AA9" s="95">
        <v>5</v>
      </c>
      <c r="AB9" s="56">
        <f t="shared" si="6"/>
        <v>5</v>
      </c>
      <c r="AC9" s="144">
        <f t="shared" si="7"/>
        <v>5</v>
      </c>
      <c r="AE9" s="161"/>
    </row>
    <row r="10" spans="1:31" x14ac:dyDescent="0.3">
      <c r="A10" s="169" t="s">
        <v>135</v>
      </c>
      <c r="B10" s="170">
        <v>2</v>
      </c>
      <c r="C10" s="92">
        <v>11</v>
      </c>
      <c r="D10" s="114">
        <v>23</v>
      </c>
      <c r="E10" s="97">
        <v>25</v>
      </c>
      <c r="F10" s="98">
        <v>0</v>
      </c>
      <c r="G10" s="143" t="s">
        <v>61</v>
      </c>
      <c r="H10" s="99">
        <v>0</v>
      </c>
      <c r="I10" s="100">
        <v>79</v>
      </c>
      <c r="J10" s="101"/>
      <c r="K10" s="102"/>
      <c r="L10" s="146"/>
      <c r="M10" s="151"/>
      <c r="N10" s="145" t="s">
        <v>97</v>
      </c>
      <c r="O10" s="105"/>
      <c r="P10" s="203" t="s">
        <v>97</v>
      </c>
      <c r="Q10" s="107"/>
      <c r="R10" s="115"/>
      <c r="S10" s="204" t="s">
        <v>97</v>
      </c>
      <c r="T10" s="109"/>
      <c r="U10" s="110"/>
      <c r="V10" s="93"/>
      <c r="W10" s="94">
        <f t="shared" ref="W10:W16" si="8">SUM(I10:U10)</f>
        <v>79</v>
      </c>
      <c r="X10" s="111"/>
      <c r="Y10" s="112"/>
      <c r="Z10" s="113"/>
      <c r="AA10" s="95">
        <v>171</v>
      </c>
      <c r="AB10" s="56">
        <f t="shared" ref="AB10:AB16" si="9">SUM(Z10:AA10)-(W10+X10)</f>
        <v>92</v>
      </c>
      <c r="AC10" s="144">
        <f t="shared" ref="AC10:AC16" si="10">SMALL(AA10:AB10,1)+Y10</f>
        <v>92</v>
      </c>
      <c r="AE10" s="161"/>
    </row>
    <row r="11" spans="1:31" x14ac:dyDescent="0.3">
      <c r="A11" s="169" t="s">
        <v>136</v>
      </c>
      <c r="B11" s="170">
        <v>2</v>
      </c>
      <c r="C11" s="92">
        <v>8</v>
      </c>
      <c r="D11" s="114">
        <v>23</v>
      </c>
      <c r="E11" s="97">
        <v>23</v>
      </c>
      <c r="F11" s="98">
        <v>0</v>
      </c>
      <c r="G11" s="143" t="s">
        <v>137</v>
      </c>
      <c r="H11" s="99">
        <v>5</v>
      </c>
      <c r="I11" s="100"/>
      <c r="J11" s="101"/>
      <c r="K11" s="102"/>
      <c r="L11" s="146"/>
      <c r="M11" s="151"/>
      <c r="N11" s="145" t="s">
        <v>97</v>
      </c>
      <c r="O11" s="105"/>
      <c r="P11" s="203" t="s">
        <v>97</v>
      </c>
      <c r="Q11" s="107"/>
      <c r="R11" s="115"/>
      <c r="S11" s="204" t="s">
        <v>97</v>
      </c>
      <c r="T11" s="109"/>
      <c r="U11" s="110"/>
      <c r="V11" s="93"/>
      <c r="W11" s="94">
        <f t="shared" si="8"/>
        <v>0</v>
      </c>
      <c r="X11" s="111"/>
      <c r="Y11" s="112"/>
      <c r="Z11" s="113"/>
      <c r="AA11" s="95">
        <v>69</v>
      </c>
      <c r="AB11" s="56">
        <f t="shared" si="9"/>
        <v>69</v>
      </c>
      <c r="AC11" s="144">
        <f t="shared" si="10"/>
        <v>69</v>
      </c>
      <c r="AE11" s="161"/>
    </row>
    <row r="12" spans="1:31" x14ac:dyDescent="0.3">
      <c r="A12" s="169" t="s">
        <v>138</v>
      </c>
      <c r="B12" s="170">
        <v>2</v>
      </c>
      <c r="C12" s="92">
        <v>10</v>
      </c>
      <c r="D12" s="114">
        <v>18</v>
      </c>
      <c r="E12" s="97">
        <v>18</v>
      </c>
      <c r="F12" s="98">
        <v>0</v>
      </c>
      <c r="G12" s="143" t="s">
        <v>61</v>
      </c>
      <c r="H12" s="99">
        <v>0</v>
      </c>
      <c r="I12" s="100">
        <v>59</v>
      </c>
      <c r="J12" s="101"/>
      <c r="K12" s="102"/>
      <c r="L12" s="146"/>
      <c r="M12" s="151"/>
      <c r="N12" s="145" t="s">
        <v>97</v>
      </c>
      <c r="O12" s="105"/>
      <c r="P12" s="203" t="s">
        <v>97</v>
      </c>
      <c r="Q12" s="107"/>
      <c r="R12" s="115"/>
      <c r="S12" s="204" t="s">
        <v>97</v>
      </c>
      <c r="T12" s="109"/>
      <c r="U12" s="110"/>
      <c r="V12" s="93"/>
      <c r="W12" s="94">
        <f t="shared" si="8"/>
        <v>59</v>
      </c>
      <c r="X12" s="111"/>
      <c r="Y12" s="112"/>
      <c r="Z12" s="113"/>
      <c r="AA12" s="95">
        <v>30</v>
      </c>
      <c r="AB12" s="56">
        <f t="shared" si="9"/>
        <v>-29</v>
      </c>
      <c r="AC12" s="144">
        <f t="shared" si="10"/>
        <v>-29</v>
      </c>
      <c r="AE12" s="161"/>
    </row>
    <row r="13" spans="1:31" x14ac:dyDescent="0.3">
      <c r="A13" s="169" t="s">
        <v>139</v>
      </c>
      <c r="B13" s="170">
        <v>2</v>
      </c>
      <c r="C13" s="92">
        <v>10</v>
      </c>
      <c r="D13" s="114">
        <v>18</v>
      </c>
      <c r="E13" s="97">
        <v>18</v>
      </c>
      <c r="F13" s="98">
        <v>0</v>
      </c>
      <c r="G13" s="143" t="s">
        <v>61</v>
      </c>
      <c r="H13" s="99">
        <v>0</v>
      </c>
      <c r="I13" s="100">
        <v>30</v>
      </c>
      <c r="J13" s="101"/>
      <c r="K13" s="102"/>
      <c r="L13" s="146"/>
      <c r="M13" s="151"/>
      <c r="N13" s="145" t="s">
        <v>97</v>
      </c>
      <c r="O13" s="105"/>
      <c r="P13" s="203" t="s">
        <v>97</v>
      </c>
      <c r="Q13" s="107"/>
      <c r="R13" s="115"/>
      <c r="S13" s="204" t="s">
        <v>97</v>
      </c>
      <c r="T13" s="109"/>
      <c r="U13" s="110"/>
      <c r="V13" s="93"/>
      <c r="W13" s="94">
        <f t="shared" si="8"/>
        <v>30</v>
      </c>
      <c r="X13" s="111">
        <v>10</v>
      </c>
      <c r="Y13" s="112"/>
      <c r="Z13" s="113"/>
      <c r="AA13" s="95">
        <v>30</v>
      </c>
      <c r="AB13" s="56">
        <f t="shared" si="9"/>
        <v>-10</v>
      </c>
      <c r="AC13" s="144">
        <f t="shared" si="10"/>
        <v>-10</v>
      </c>
      <c r="AE13" s="161"/>
    </row>
    <row r="14" spans="1:31" x14ac:dyDescent="0.3">
      <c r="A14" s="169" t="s">
        <v>140</v>
      </c>
      <c r="B14" s="170">
        <v>2</v>
      </c>
      <c r="C14" s="92">
        <v>10</v>
      </c>
      <c r="D14" s="114">
        <v>18</v>
      </c>
      <c r="E14" s="97">
        <v>18</v>
      </c>
      <c r="F14" s="98">
        <v>0</v>
      </c>
      <c r="G14" s="143" t="s">
        <v>61</v>
      </c>
      <c r="H14" s="99">
        <v>0</v>
      </c>
      <c r="I14" s="100">
        <v>33</v>
      </c>
      <c r="J14" s="101"/>
      <c r="K14" s="102"/>
      <c r="L14" s="146"/>
      <c r="M14" s="151"/>
      <c r="N14" s="145" t="s">
        <v>97</v>
      </c>
      <c r="O14" s="105"/>
      <c r="P14" s="203" t="s">
        <v>97</v>
      </c>
      <c r="Q14" s="107"/>
      <c r="R14" s="115"/>
      <c r="S14" s="204" t="s">
        <v>97</v>
      </c>
      <c r="T14" s="109"/>
      <c r="U14" s="110"/>
      <c r="V14" s="93"/>
      <c r="W14" s="94">
        <f t="shared" si="8"/>
        <v>33</v>
      </c>
      <c r="X14" s="111">
        <v>7</v>
      </c>
      <c r="Y14" s="112"/>
      <c r="Z14" s="113"/>
      <c r="AA14" s="95">
        <v>30</v>
      </c>
      <c r="AB14" s="56">
        <f t="shared" si="9"/>
        <v>-10</v>
      </c>
      <c r="AC14" s="144">
        <f t="shared" si="10"/>
        <v>-10</v>
      </c>
      <c r="AE14" s="161"/>
    </row>
    <row r="15" spans="1:31" x14ac:dyDescent="0.3">
      <c r="A15" s="169" t="s">
        <v>141</v>
      </c>
      <c r="B15" s="170">
        <v>2</v>
      </c>
      <c r="C15" s="92">
        <v>15</v>
      </c>
      <c r="D15" s="114">
        <v>17</v>
      </c>
      <c r="E15" s="97">
        <v>22</v>
      </c>
      <c r="F15" s="98">
        <v>0</v>
      </c>
      <c r="G15" s="143" t="s">
        <v>61</v>
      </c>
      <c r="H15" s="99">
        <v>0</v>
      </c>
      <c r="I15" s="100"/>
      <c r="J15" s="101"/>
      <c r="K15" s="102"/>
      <c r="L15" s="146"/>
      <c r="M15" s="151"/>
      <c r="N15" s="145" t="s">
        <v>179</v>
      </c>
      <c r="O15" s="105"/>
      <c r="P15" s="203" t="s">
        <v>97</v>
      </c>
      <c r="Q15" s="107"/>
      <c r="R15" s="115"/>
      <c r="S15" s="204" t="s">
        <v>97</v>
      </c>
      <c r="T15" s="109"/>
      <c r="U15" s="110"/>
      <c r="V15" s="93"/>
      <c r="W15" s="94">
        <f t="shared" si="8"/>
        <v>0</v>
      </c>
      <c r="X15" s="111"/>
      <c r="Y15" s="112"/>
      <c r="Z15" s="113"/>
      <c r="AA15" s="95">
        <v>46</v>
      </c>
      <c r="AB15" s="56">
        <f t="shared" si="9"/>
        <v>46</v>
      </c>
      <c r="AC15" s="144">
        <f t="shared" si="10"/>
        <v>46</v>
      </c>
      <c r="AE15" s="161"/>
    </row>
    <row r="16" spans="1:31" x14ac:dyDescent="0.3">
      <c r="A16" s="169" t="s">
        <v>142</v>
      </c>
      <c r="B16" s="170">
        <v>2</v>
      </c>
      <c r="C16" s="92">
        <v>14</v>
      </c>
      <c r="D16" s="114">
        <v>16</v>
      </c>
      <c r="E16" s="97">
        <v>20</v>
      </c>
      <c r="F16" s="98">
        <v>0</v>
      </c>
      <c r="G16" s="143" t="s">
        <v>61</v>
      </c>
      <c r="H16" s="99">
        <v>0</v>
      </c>
      <c r="I16" s="100">
        <v>58</v>
      </c>
      <c r="J16" s="101"/>
      <c r="K16" s="102"/>
      <c r="L16" s="146"/>
      <c r="M16" s="151"/>
      <c r="N16" s="145" t="s">
        <v>178</v>
      </c>
      <c r="O16" s="105"/>
      <c r="P16" s="203" t="s">
        <v>97</v>
      </c>
      <c r="Q16" s="107"/>
      <c r="R16" s="115"/>
      <c r="S16" s="204" t="s">
        <v>97</v>
      </c>
      <c r="T16" s="109"/>
      <c r="U16" s="110"/>
      <c r="V16" s="93"/>
      <c r="W16" s="94">
        <f t="shared" si="8"/>
        <v>58</v>
      </c>
      <c r="X16" s="111"/>
      <c r="Y16" s="112"/>
      <c r="Z16" s="113"/>
      <c r="AA16" s="95">
        <v>32</v>
      </c>
      <c r="AB16" s="56">
        <f t="shared" si="9"/>
        <v>-26</v>
      </c>
      <c r="AC16" s="144">
        <f t="shared" si="10"/>
        <v>-26</v>
      </c>
      <c r="AE16" s="161"/>
    </row>
    <row r="17" spans="1:31" x14ac:dyDescent="0.3">
      <c r="A17" s="169" t="s">
        <v>211</v>
      </c>
      <c r="B17" s="170">
        <v>2</v>
      </c>
      <c r="C17" s="92">
        <v>14</v>
      </c>
      <c r="D17" s="114">
        <v>17</v>
      </c>
      <c r="E17" s="97">
        <v>21</v>
      </c>
      <c r="F17" s="98">
        <v>0</v>
      </c>
      <c r="G17" s="143" t="s">
        <v>61</v>
      </c>
      <c r="H17" s="99">
        <v>0</v>
      </c>
      <c r="I17" s="100">
        <v>48</v>
      </c>
      <c r="J17" s="101"/>
      <c r="K17" s="102"/>
      <c r="L17" s="146"/>
      <c r="M17" s="151"/>
      <c r="N17" s="145" t="s">
        <v>178</v>
      </c>
      <c r="O17" s="105"/>
      <c r="P17" s="203" t="s">
        <v>97</v>
      </c>
      <c r="Q17" s="107"/>
      <c r="R17" s="115"/>
      <c r="S17" s="204" t="s">
        <v>97</v>
      </c>
      <c r="T17" s="109"/>
      <c r="U17" s="110"/>
      <c r="V17" s="93"/>
      <c r="W17" s="94">
        <f t="shared" ref="W17:W18" si="11">SUM(I17:U17)</f>
        <v>48</v>
      </c>
      <c r="X17" s="111"/>
      <c r="Y17" s="112"/>
      <c r="Z17" s="113"/>
      <c r="AA17" s="95">
        <v>27</v>
      </c>
      <c r="AB17" s="56">
        <f t="shared" ref="AB17:AB18" si="12">SUM(Z17:AA17)-(W17+X17)</f>
        <v>-21</v>
      </c>
      <c r="AC17" s="144">
        <f t="shared" ref="AC17:AC18" si="13">SMALL(AA17:AB17,1)+Y17</f>
        <v>-21</v>
      </c>
      <c r="AE17" s="161"/>
    </row>
    <row r="18" spans="1:31" x14ac:dyDescent="0.3">
      <c r="A18" s="169" t="s">
        <v>210</v>
      </c>
      <c r="B18" s="170">
        <v>2</v>
      </c>
      <c r="C18" s="92">
        <v>13</v>
      </c>
      <c r="D18" s="114">
        <v>16</v>
      </c>
      <c r="E18" s="97">
        <v>19</v>
      </c>
      <c r="F18" s="98">
        <v>0</v>
      </c>
      <c r="G18" s="143" t="s">
        <v>61</v>
      </c>
      <c r="H18" s="99">
        <v>0</v>
      </c>
      <c r="I18" s="100">
        <v>61</v>
      </c>
      <c r="J18" s="101"/>
      <c r="K18" s="102"/>
      <c r="L18" s="146"/>
      <c r="M18" s="151"/>
      <c r="N18" s="145" t="s">
        <v>178</v>
      </c>
      <c r="O18" s="105"/>
      <c r="P18" s="203" t="s">
        <v>97</v>
      </c>
      <c r="Q18" s="107"/>
      <c r="R18" s="115"/>
      <c r="S18" s="204" t="s">
        <v>97</v>
      </c>
      <c r="T18" s="109"/>
      <c r="U18" s="110"/>
      <c r="V18" s="93"/>
      <c r="W18" s="94">
        <f t="shared" si="11"/>
        <v>61</v>
      </c>
      <c r="X18" s="111"/>
      <c r="Y18" s="112"/>
      <c r="Z18" s="113"/>
      <c r="AA18" s="95">
        <v>29</v>
      </c>
      <c r="AB18" s="56">
        <f t="shared" si="12"/>
        <v>-32</v>
      </c>
      <c r="AC18" s="144">
        <f t="shared" si="13"/>
        <v>-32</v>
      </c>
      <c r="AE18" s="161"/>
    </row>
    <row r="19" spans="1:31" x14ac:dyDescent="0.3">
      <c r="A19" s="169" t="s">
        <v>195</v>
      </c>
      <c r="B19" s="170">
        <v>2</v>
      </c>
      <c r="C19" s="92">
        <v>13</v>
      </c>
      <c r="D19" s="114">
        <v>16</v>
      </c>
      <c r="E19" s="97">
        <v>19</v>
      </c>
      <c r="F19" s="98">
        <v>0</v>
      </c>
      <c r="G19" s="143" t="s">
        <v>61</v>
      </c>
      <c r="H19" s="99">
        <v>0</v>
      </c>
      <c r="I19" s="100">
        <v>35</v>
      </c>
      <c r="J19" s="101"/>
      <c r="K19" s="102"/>
      <c r="L19" s="146"/>
      <c r="M19" s="151"/>
      <c r="N19" s="145"/>
      <c r="O19" s="105"/>
      <c r="P19" s="203" t="s">
        <v>97</v>
      </c>
      <c r="Q19" s="107"/>
      <c r="R19" s="115"/>
      <c r="S19" s="204" t="s">
        <v>97</v>
      </c>
      <c r="T19" s="109"/>
      <c r="U19" s="110"/>
      <c r="V19" s="93"/>
      <c r="W19" s="94">
        <f t="shared" ref="W19:W20" si="14">SUM(I19:U19)</f>
        <v>35</v>
      </c>
      <c r="X19" s="111"/>
      <c r="Y19" s="112"/>
      <c r="Z19" s="113"/>
      <c r="AA19" s="95">
        <v>18</v>
      </c>
      <c r="AB19" s="56">
        <f t="shared" ref="AB19:AB20" si="15">SUM(Z19:AA19)-(W19+X19)</f>
        <v>-17</v>
      </c>
      <c r="AC19" s="144">
        <f t="shared" ref="AC19:AC20" si="16">SMALL(AA19:AB19,1)+Y19</f>
        <v>-17</v>
      </c>
      <c r="AE19" s="161"/>
    </row>
    <row r="20" spans="1:31" x14ac:dyDescent="0.3">
      <c r="A20" s="169" t="s">
        <v>196</v>
      </c>
      <c r="B20" s="170">
        <v>2</v>
      </c>
      <c r="C20" s="92">
        <v>13</v>
      </c>
      <c r="D20" s="114">
        <v>15</v>
      </c>
      <c r="E20" s="97">
        <v>18</v>
      </c>
      <c r="F20" s="98">
        <v>0</v>
      </c>
      <c r="G20" s="143" t="s">
        <v>61</v>
      </c>
      <c r="H20" s="99">
        <v>0</v>
      </c>
      <c r="I20" s="100">
        <v>27</v>
      </c>
      <c r="J20" s="101"/>
      <c r="K20" s="102"/>
      <c r="L20" s="146"/>
      <c r="M20" s="151"/>
      <c r="N20" s="145"/>
      <c r="O20" s="105"/>
      <c r="P20" s="203" t="s">
        <v>97</v>
      </c>
      <c r="Q20" s="107"/>
      <c r="R20" s="115"/>
      <c r="S20" s="204" t="s">
        <v>97</v>
      </c>
      <c r="T20" s="109"/>
      <c r="U20" s="110"/>
      <c r="V20" s="93"/>
      <c r="W20" s="94">
        <f t="shared" si="14"/>
        <v>27</v>
      </c>
      <c r="X20" s="111"/>
      <c r="Y20" s="112"/>
      <c r="Z20" s="113"/>
      <c r="AA20" s="95">
        <v>11</v>
      </c>
      <c r="AB20" s="56">
        <f t="shared" si="15"/>
        <v>-16</v>
      </c>
      <c r="AC20" s="144">
        <f t="shared" si="16"/>
        <v>-16</v>
      </c>
      <c r="AE20" s="161"/>
    </row>
    <row r="21" spans="1:31" x14ac:dyDescent="0.3">
      <c r="A21" s="169" t="s">
        <v>143</v>
      </c>
      <c r="B21" s="170">
        <v>2</v>
      </c>
      <c r="C21" s="92">
        <v>12</v>
      </c>
      <c r="D21" s="114">
        <v>14</v>
      </c>
      <c r="E21" s="97">
        <v>15</v>
      </c>
      <c r="F21" s="98">
        <v>0</v>
      </c>
      <c r="G21" s="143" t="s">
        <v>61</v>
      </c>
      <c r="H21" s="99">
        <v>0</v>
      </c>
      <c r="I21" s="100"/>
      <c r="J21" s="101">
        <v>11</v>
      </c>
      <c r="K21" s="102"/>
      <c r="L21" s="146"/>
      <c r="M21" s="151"/>
      <c r="N21" s="145"/>
      <c r="O21" s="105"/>
      <c r="P21" s="203" t="s">
        <v>97</v>
      </c>
      <c r="Q21" s="107"/>
      <c r="R21" s="115"/>
      <c r="S21" s="204" t="s">
        <v>97</v>
      </c>
      <c r="T21" s="109"/>
      <c r="U21" s="110"/>
      <c r="V21" s="93"/>
      <c r="W21" s="94">
        <f t="shared" ref="W21" si="17">SUM(I21:U21)</f>
        <v>11</v>
      </c>
      <c r="X21" s="111"/>
      <c r="Y21" s="112"/>
      <c r="Z21" s="113"/>
      <c r="AA21" s="95">
        <v>4</v>
      </c>
      <c r="AB21" s="56">
        <f t="shared" ref="AB21" si="18">SUM(Z21:AA21)-(W21+X21)</f>
        <v>-7</v>
      </c>
      <c r="AC21" s="144">
        <f t="shared" ref="AC21" si="19">SMALL(AA21:AB21,1)+Y21</f>
        <v>-7</v>
      </c>
      <c r="AE21" s="161"/>
    </row>
  </sheetData>
  <sortState xmlns:xlrd2="http://schemas.microsoft.com/office/spreadsheetml/2017/richdata2" ref="A2:AC5">
    <sortCondition ref="A2:A5"/>
  </sortState>
  <conditionalFormatting sqref="AC3 AC10:AC16">
    <cfRule type="cellIs" dxfId="19" priority="281" stopIfTrue="1" operator="lessThan">
      <formula>0.5</formula>
    </cfRule>
    <cfRule type="cellIs" dxfId="18" priority="282" operator="lessThan">
      <formula>0.5*AA3</formula>
    </cfRule>
  </conditionalFormatting>
  <conditionalFormatting sqref="AC2">
    <cfRule type="cellIs" dxfId="17" priority="179" stopIfTrue="1" operator="lessThan">
      <formula>0.5</formula>
    </cfRule>
    <cfRule type="cellIs" dxfId="16" priority="180" operator="lessThan">
      <formula>0.5*AA2</formula>
    </cfRule>
  </conditionalFormatting>
  <conditionalFormatting sqref="AC5">
    <cfRule type="cellIs" dxfId="15" priority="55" stopIfTrue="1" operator="lessThan">
      <formula>0.5</formula>
    </cfRule>
    <cfRule type="cellIs" dxfId="14" priority="56" operator="lessThan">
      <formula>0.5*AA5</formula>
    </cfRule>
  </conditionalFormatting>
  <conditionalFormatting sqref="AC19:AC20">
    <cfRule type="cellIs" dxfId="13" priority="25" stopIfTrue="1" operator="lessThan">
      <formula>0.5</formula>
    </cfRule>
    <cfRule type="cellIs" dxfId="12" priority="26" operator="lessThan">
      <formula>0.5*AA19</formula>
    </cfRule>
  </conditionalFormatting>
  <conditionalFormatting sqref="AC21">
    <cfRule type="cellIs" dxfId="11" priority="17" stopIfTrue="1" operator="lessThan">
      <formula>0.5</formula>
    </cfRule>
    <cfRule type="cellIs" dxfId="10" priority="18" operator="lessThan">
      <formula>0.5*AA21</formula>
    </cfRule>
  </conditionalFormatting>
  <conditionalFormatting sqref="AC17">
    <cfRule type="cellIs" dxfId="9" priority="11" stopIfTrue="1" operator="lessThan">
      <formula>0.5</formula>
    </cfRule>
    <cfRule type="cellIs" dxfId="8" priority="12" operator="lessThan">
      <formula>0.5*AA17</formula>
    </cfRule>
  </conditionalFormatting>
  <conditionalFormatting sqref="AC4">
    <cfRule type="cellIs" dxfId="7" priority="7" stopIfTrue="1" operator="lessThan">
      <formula>0.5</formula>
    </cfRule>
    <cfRule type="cellIs" dxfId="6" priority="8" operator="lessThan">
      <formula>0.5*AA4</formula>
    </cfRule>
  </conditionalFormatting>
  <conditionalFormatting sqref="AC6:AC8">
    <cfRule type="cellIs" dxfId="5" priority="5" stopIfTrue="1" operator="lessThan">
      <formula>0.5</formula>
    </cfRule>
    <cfRule type="cellIs" dxfId="4" priority="6" operator="lessThan">
      <formula>0.5*AA6</formula>
    </cfRule>
  </conditionalFormatting>
  <conditionalFormatting sqref="AC18">
    <cfRule type="cellIs" dxfId="3" priority="3" stopIfTrue="1" operator="lessThan">
      <formula>0.5</formula>
    </cfRule>
    <cfRule type="cellIs" dxfId="2" priority="4" operator="lessThan">
      <formula>0.5*AA18</formula>
    </cfRule>
  </conditionalFormatting>
  <conditionalFormatting sqref="AC9">
    <cfRule type="cellIs" dxfId="1" priority="1" stopIfTrue="1" operator="lessThan">
      <formula>0.5</formula>
    </cfRule>
    <cfRule type="cellIs" dxfId="0" priority="2" operator="lessThan">
      <formula>0.5*AA9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213" t="s">
        <v>11</v>
      </c>
      <c r="I1" s="213" t="s">
        <v>174</v>
      </c>
      <c r="J1" s="213" t="s">
        <v>175</v>
      </c>
      <c r="K1" s="213" t="s">
        <v>176</v>
      </c>
      <c r="L1" s="4" t="s">
        <v>177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12</v>
      </c>
      <c r="H2" s="214">
        <f ca="1">RANDBETWEEN(1,3)+RANDBETWEEN(1,3)+RANDBETWEEN(1,3)+RANDBETWEEN(1,3)+RANDBETWEEN(1,3)+RANDBETWEEN(1,3)</f>
        <v>12</v>
      </c>
      <c r="I2" s="214">
        <f ca="1">RANDBETWEEN(1,3)+RANDBETWEEN(1,3)+RANDBETWEEN(1,3)+RANDBETWEEN(1,3)+RANDBETWEEN(1,3)+RANDBETWEEN(1,3)+RANDBETWEEN(1,3)</f>
        <v>19</v>
      </c>
      <c r="J2" s="214">
        <f ca="1">RANDBETWEEN(1,3)+RANDBETWEEN(1,3)+RANDBETWEEN(1,3)+RANDBETWEEN(1,3)+RANDBETWEEN(1,3)+RANDBETWEEN(1,3)+RANDBETWEEN(1,3)+RANDBETWEEN(1,3)</f>
        <v>19</v>
      </c>
      <c r="K2" s="214">
        <f ca="1">RANDBETWEEN(1,3)+RANDBETWEEN(1,3)+RANDBETWEEN(1,3)+RANDBETWEEN(1,3)+RANDBETWEEN(1,3)+RANDBETWEEN(1,3)+RANDBETWEEN(1,3)+RANDBETWEEN(1,3)+RANDBETWEEN(1,3)</f>
        <v>20</v>
      </c>
      <c r="L2" s="8">
        <f ca="1">RANDBETWEEN(1,3)+RANDBETWEEN(1,3)+RANDBETWEEN(1,3)+RANDBETWEEN(1,3)+RANDBETWEEN(1,3)+RANDBETWEEN(1,3)+RANDBETWEEN(1,3)+RANDBETWEEN(1,3)+RANDBETWEEN(1,3)+RANDBETWEEN(1,3)</f>
        <v>22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5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13</v>
      </c>
      <c r="H3" s="215">
        <f ca="1">RANDBETWEEN(1,4)+RANDBETWEEN(1,4)+RANDBETWEEN(1,4)+RANDBETWEEN(1,4)+RANDBETWEEN(1,4)+RANDBETWEEN(1,4)</f>
        <v>14</v>
      </c>
      <c r="I3" s="215">
        <f ca="1">RANDBETWEEN(1,4)+RANDBETWEEN(1,4)+RANDBETWEEN(1,4)+RANDBETWEEN(1,4)+RANDBETWEEN(1,4)+RANDBETWEEN(1,4)+RANDBETWEEN(1,4)</f>
        <v>18</v>
      </c>
      <c r="J3" s="215">
        <f ca="1">RANDBETWEEN(1,4)+RANDBETWEEN(1,4)+RANDBETWEEN(1,4)+RANDBETWEEN(1,4)+RANDBETWEEN(1,4)+RANDBETWEEN(1,4)+RANDBETWEEN(1,4)+RANDBETWEEN(1,4)</f>
        <v>16</v>
      </c>
      <c r="K3" s="215">
        <f ca="1">RANDBETWEEN(1,4)+RANDBETWEEN(1,4)+RANDBETWEEN(1,4)+RANDBETWEEN(1,4)+RANDBETWEEN(1,4)+RANDBETWEEN(1,4)+RANDBETWEEN(1,4)+RANDBETWEEN(1,4)+RANDBETWEEN(1,4)</f>
        <v>17</v>
      </c>
      <c r="L3" s="11">
        <f ca="1">RANDBETWEEN(1,4)+RANDBETWEEN(1,4)+RANDBETWEEN(1,4)+RANDBETWEEN(1,4)+RANDBETWEEN(1,4)+RANDBETWEEN(1,4)+RANDBETWEEN(1,4)+RANDBETWEEN(1,4)+RANDBETWEEN(1,4)+RANDBETWEEN(1,4)</f>
        <v>27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14</v>
      </c>
      <c r="F4" s="10">
        <f ca="1">RANDBETWEEN(1,6)+RANDBETWEEN(1,6)+RANDBETWEEN(1,6)+RANDBETWEEN(1,6)</f>
        <v>8</v>
      </c>
      <c r="G4" s="10">
        <f ca="1">RANDBETWEEN(1,6)+RANDBETWEEN(1,6)+RANDBETWEEN(1,6)+RANDBETWEEN(1,6)+RANDBETWEEN(1,6)</f>
        <v>21</v>
      </c>
      <c r="H4" s="215">
        <f ca="1">RANDBETWEEN(1,6)+RANDBETWEEN(1,6)+RANDBETWEEN(1,6)+RANDBETWEEN(1,6)+RANDBETWEEN(1,6)+RANDBETWEEN(1,6)</f>
        <v>12</v>
      </c>
      <c r="I4" s="215">
        <f ca="1">RANDBETWEEN(1,6)+RANDBETWEEN(1,6)+RANDBETWEEN(1,6)+RANDBETWEEN(1,6)+RANDBETWEEN(1,6)+RANDBETWEEN(1,6)+RANDBETWEEN(1,6)</f>
        <v>27</v>
      </c>
      <c r="J4" s="215">
        <f ca="1">RANDBETWEEN(1,6)+RANDBETWEEN(1,6)+RANDBETWEEN(1,6)+RANDBETWEEN(1,6)+RANDBETWEEN(1,6)+RANDBETWEEN(1,6)+RANDBETWEEN(1,6)+RANDBETWEEN(1,6)</f>
        <v>37</v>
      </c>
      <c r="K4" s="215">
        <f ca="1">RANDBETWEEN(1,6)+RANDBETWEEN(1,6)+RANDBETWEEN(1,6)+RANDBETWEEN(1,6)+RANDBETWEEN(1,6)+RANDBETWEEN(1,6)+RANDBETWEEN(1,6)+RANDBETWEEN(1,6)+RANDBETWEEN(1,6)</f>
        <v>32</v>
      </c>
      <c r="L4" s="11">
        <f ca="1">RANDBETWEEN(1,6)+RANDBETWEEN(1,6)+RANDBETWEEN(1,6)+RANDBETWEEN(1,6)+RANDBETWEEN(1,6)+RANDBETWEEN(1,6)+RANDBETWEEN(1,6)+RANDBETWEEN(1,6)+RANDBETWEEN(1,6)+RANDBETWEEN(1,6)</f>
        <v>38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10</v>
      </c>
      <c r="E5" s="10">
        <f ca="1">RANDBETWEEN(1,8)+RANDBETWEEN(1,8)+RANDBETWEEN(1,8)</f>
        <v>12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26</v>
      </c>
      <c r="H5" s="215">
        <f ca="1">RANDBETWEEN(1,8)+RANDBETWEEN(1,8)+RANDBETWEEN(1,8)+RANDBETWEEN(1,8)+RANDBETWEEN(1,8)+RANDBETWEEN(1,8)</f>
        <v>34</v>
      </c>
      <c r="I5" s="215">
        <f ca="1">RANDBETWEEN(1,8)+RANDBETWEEN(1,8)+RANDBETWEEN(1,8)+RANDBETWEEN(1,8)+RANDBETWEEN(1,8)+RANDBETWEEN(1,8)+RANDBETWEEN(1,8)</f>
        <v>34</v>
      </c>
      <c r="J5" s="215">
        <f ca="1">RANDBETWEEN(1,8)+RANDBETWEEN(1,8)+RANDBETWEEN(1,8)+RANDBETWEEN(1,8)+RANDBETWEEN(1,8)+RANDBETWEEN(1,8)+RANDBETWEEN(1,8)+RANDBETWEEN(1,8)</f>
        <v>32</v>
      </c>
      <c r="K5" s="215">
        <f ca="1">RANDBETWEEN(1,8)+RANDBETWEEN(1,8)+RANDBETWEEN(1,8)+RANDBETWEEN(1,8)+RANDBETWEEN(1,8)+RANDBETWEEN(1,8)+RANDBETWEEN(1,8)+RANDBETWEEN(1,8)+RANDBETWEEN(1,8)</f>
        <v>38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2</v>
      </c>
      <c r="D6" s="10">
        <f ca="1">RANDBETWEEN(1,10)+RANDBETWEEN(1,10)</f>
        <v>11</v>
      </c>
      <c r="E6" s="10">
        <f ca="1">RANDBETWEEN(1,10)+RANDBETWEEN(1,10)+RANDBETWEEN(1,10)</f>
        <v>16</v>
      </c>
      <c r="F6" s="10">
        <f ca="1">RANDBETWEEN(1,10)+RANDBETWEEN(1,10)+RANDBETWEEN(1,10)+RANDBETWEEN(1,10)</f>
        <v>14</v>
      </c>
      <c r="G6" s="10">
        <f ca="1">RANDBETWEEN(1,10)+RANDBETWEEN(1,10)+RANDBETWEEN(1,10)+RANDBETWEEN(1,10)+RANDBETWEEN(1,10)</f>
        <v>38</v>
      </c>
      <c r="H6" s="215">
        <f ca="1">RANDBETWEEN(1,10)+RANDBETWEEN(1,10)+RANDBETWEEN(1,10)+RANDBETWEEN(1,10)+RANDBETWEEN(1,10)+RANDBETWEEN(1,10)</f>
        <v>34</v>
      </c>
      <c r="I6" s="215">
        <f ca="1">RANDBETWEEN(1,10)+RANDBETWEEN(1,10)+RANDBETWEEN(1,10)+RANDBETWEEN(1,10)+RANDBETWEEN(1,10)+RANDBETWEEN(1,10)+RANDBETWEEN(1,10)</f>
        <v>29</v>
      </c>
      <c r="J6" s="215">
        <f ca="1">RANDBETWEEN(1,10)+RANDBETWEEN(1,10)+RANDBETWEEN(1,10)+RANDBETWEEN(1,10)+RANDBETWEEN(1,10)+RANDBETWEEN(1,10)+RANDBETWEEN(1,10)+RANDBETWEEN(1,10)</f>
        <v>32</v>
      </c>
      <c r="K6" s="215">
        <f ca="1">RANDBETWEEN(1,10)+RANDBETWEEN(1,10)+RANDBETWEEN(1,10)+RANDBETWEEN(1,10)+RANDBETWEEN(1,10)+RANDBETWEEN(1,10)+RANDBETWEEN(1,10)+RANDBETWEEN(1,10)+RANDBETWEEN(1,10)</f>
        <v>60</v>
      </c>
      <c r="L6" s="11">
        <f ca="1">RANDBETWEEN(1,10)+RANDBETWEEN(1,10)+RANDBETWEEN(1,10)+RANDBETWEEN(1,10)+RANDBETWEEN(1,10)+RANDBETWEEN(1,10)+RANDBETWEEN(1,10)+RANDBETWEEN(1,10)+RANDBETWEEN(1,10)+RANDBETWEEN(1,10)</f>
        <v>63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20</v>
      </c>
      <c r="E7" s="10">
        <f ca="1">RANDBETWEEN(1,12)+RANDBETWEEN(1,12)+RANDBETWEEN(1,12)</f>
        <v>25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36</v>
      </c>
      <c r="H7" s="215">
        <f ca="1">RANDBETWEEN(1,12)+RANDBETWEEN(1,12)+RANDBETWEEN(1,12)+RANDBETWEEN(1,12)+RANDBETWEEN(1,12)+RANDBETWEEN(1,12)</f>
        <v>30</v>
      </c>
      <c r="I7" s="215">
        <f ca="1">RANDBETWEEN(1,12)+RANDBETWEEN(1,12)+RANDBETWEEN(1,12)+RANDBETWEEN(1,12)+RANDBETWEEN(1,12)+RANDBETWEEN(1,12)+RANDBETWEEN(1,12)</f>
        <v>42</v>
      </c>
      <c r="J7" s="215">
        <f ca="1">RANDBETWEEN(1,12)+RANDBETWEEN(1,12)+RANDBETWEEN(1,12)+RANDBETWEEN(1,12)+RANDBETWEEN(1,12)+RANDBETWEEN(1,12)+RANDBETWEEN(1,12)+RANDBETWEEN(1,12)</f>
        <v>41</v>
      </c>
      <c r="K7" s="215">
        <f ca="1">RANDBETWEEN(1,12)+RANDBETWEEN(1,12)+RANDBETWEEN(1,12)+RANDBETWEEN(1,12)+RANDBETWEEN(1,12)+RANDBETWEEN(1,12)+RANDBETWEEN(1,12)+RANDBETWEEN(1,12)+RANDBETWEEN(1,12)</f>
        <v>52</v>
      </c>
      <c r="L7" s="11">
        <f ca="1">RANDBETWEEN(1,12)+RANDBETWEEN(1,12)+RANDBETWEEN(1,12)+RANDBETWEEN(1,12)+RANDBETWEEN(1,12)+RANDBETWEEN(1,12)+RANDBETWEEN(1,12)+RANDBETWEEN(1,12)+RANDBETWEEN(1,12)+RANDBETWEEN(1,12)</f>
        <v>69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5</v>
      </c>
      <c r="D8" s="10">
        <f ca="1">RANDBETWEEN(1,20)+RANDBETWEEN(1,20)</f>
        <v>24</v>
      </c>
      <c r="E8" s="10">
        <f ca="1">RANDBETWEEN(1,20)+RANDBETWEEN(1,20)+RANDBETWEEN(1,20)</f>
        <v>29</v>
      </c>
      <c r="F8" s="10">
        <f ca="1">RANDBETWEEN(1,20)+RANDBETWEEN(1,20)+RANDBETWEEN(1,20)+RANDBETWEEN(1,20)</f>
        <v>36</v>
      </c>
      <c r="G8" s="10">
        <f ca="1">RANDBETWEEN(1,20)+RANDBETWEEN(1,20)+RANDBETWEEN(1,20)+RANDBETWEEN(1,20)+RANDBETWEEN(1,20)</f>
        <v>31</v>
      </c>
      <c r="H8" s="215">
        <f ca="1">RANDBETWEEN(1,20)+RANDBETWEEN(1,20)+RANDBETWEEN(1,20)+RANDBETWEEN(1,20)+RANDBETWEEN(1,20)+RANDBETWEEN(1,20)</f>
        <v>80</v>
      </c>
      <c r="I8" s="215">
        <f ca="1">RANDBETWEEN(1,20)+RANDBETWEEN(1,20)+RANDBETWEEN(1,20)+RANDBETWEEN(1,20)+RANDBETWEEN(1,20)+RANDBETWEEN(1,20)+RANDBETWEEN(1,20)</f>
        <v>85</v>
      </c>
      <c r="J8" s="215">
        <f ca="1">RANDBETWEEN(1,20)+RANDBETWEEN(1,20)+RANDBETWEEN(1,20)+RANDBETWEEN(1,20)+RANDBETWEEN(1,20)+RANDBETWEEN(1,20)+RANDBETWEEN(1,20)+RANDBETWEEN(1,20)</f>
        <v>87</v>
      </c>
      <c r="K8" s="215">
        <f ca="1">RANDBETWEEN(1,20)+RANDBETWEEN(1,20)+RANDBETWEEN(1,20)+RANDBETWEEN(1,20)+RANDBETWEEN(1,20)+RANDBETWEEN(1,20)+RANDBETWEEN(1,20)+RANDBETWEEN(1,20)+RANDBETWEEN(1,20)</f>
        <v>101</v>
      </c>
      <c r="L8" s="11">
        <f ca="1">RANDBETWEEN(1,20)+RANDBETWEEN(1,20)+RANDBETWEEN(1,20)+RANDBETWEEN(1,20)+RANDBETWEEN(1,20)+RANDBETWEEN(1,20)+RANDBETWEEN(1,20)+RANDBETWEEN(1,20)+RANDBETWEEN(1,20)+RANDBETWEEN(1,20)</f>
        <v>140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54</v>
      </c>
      <c r="D9" s="13">
        <f ca="1">RANDBETWEEN(1,100)+RANDBETWEEN(1,100)</f>
        <v>144</v>
      </c>
      <c r="E9" s="13">
        <f ca="1">RANDBETWEEN(1,100)+RANDBETWEEN(1,100)+RANDBETWEEN(1,100)</f>
        <v>134</v>
      </c>
      <c r="F9" s="13">
        <f ca="1">RANDBETWEEN(1,100)+RANDBETWEEN(1,100)+RANDBETWEEN(1,100)+RANDBETWEEN(1,100)</f>
        <v>212</v>
      </c>
      <c r="G9" s="13">
        <f ca="1">RANDBETWEEN(1,100)+RANDBETWEEN(1,100)+RANDBETWEEN(1,100)+RANDBETWEEN(1,100)+RANDBETWEEN(1,100)</f>
        <v>318</v>
      </c>
      <c r="H9" s="216">
        <f ca="1">RANDBETWEEN(1,100)+RANDBETWEEN(1,100)+RANDBETWEEN(1,100)+RANDBETWEEN(1,100)+RANDBETWEEN(1,100)+RANDBETWEEN(1,100)</f>
        <v>198</v>
      </c>
      <c r="I9" s="216">
        <f ca="1">RANDBETWEEN(1,100)+RANDBETWEEN(1,100)+RANDBETWEEN(1,100)+RANDBETWEEN(1,100)+RANDBETWEEN(1,100)+RANDBETWEEN(1,100)+RANDBETWEEN(1,100)</f>
        <v>437</v>
      </c>
      <c r="J9" s="216">
        <f ca="1">RANDBETWEEN(1,100)+RANDBETWEEN(1,100)+RANDBETWEEN(1,100)+RANDBETWEEN(1,100)+RANDBETWEEN(1,100)+RANDBETWEEN(1,100)+RANDBETWEEN(1,100)+RANDBETWEEN(1,100)</f>
        <v>256</v>
      </c>
      <c r="K9" s="216">
        <f ca="1">RANDBETWEEN(1,100)+RANDBETWEEN(1,100)+RANDBETWEEN(1,100)+RANDBETWEEN(1,100)+RANDBETWEEN(1,100)+RANDBETWEEN(1,100)+RANDBETWEEN(1,100)+RANDBETWEEN(1,100)+RANDBETWEEN(1,100)</f>
        <v>481</v>
      </c>
      <c r="L9" s="14">
        <f ca="1">RANDBETWEEN(1,100)+RANDBETWEEN(1,100)+RANDBETWEEN(1,100)+RANDBETWEEN(1,100)+RANDBETWEEN(1,100)+RANDBETWEEN(1,100)+RANDBETWEEN(1,100)+RANDBETWEEN(1,100)+RANDBETWEEN(1,100)+RANDBETWEEN(1,100)</f>
        <v>560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2021-12-31T13:34:33Z</dcterms:modified>
</cp:coreProperties>
</file>