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A\Jue\FoL\Used\"/>
    </mc:Choice>
  </mc:AlternateContent>
  <xr:revisionPtr revIDLastSave="0" documentId="8_{BC2A6A80-116B-47A7-8340-38408383C6B1}"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Tyr" sheetId="21" r:id="rId3"/>
    <sheet name="Feats" sheetId="23" r:id="rId4"/>
    <sheet name="Martial" sheetId="6" r:id="rId5"/>
    <sheet name="Equipment" sheetId="19" r:id="rId6"/>
    <sheet name="XP Awards" sheetId="24" r:id="rId7"/>
  </sheets>
  <externalReferences>
    <externalReference r:id="rId8"/>
  </externalReferences>
  <definedNames>
    <definedName name="NoShade">'[1]Spell Sheet'!$FH$1</definedName>
    <definedName name="OLE_LINK1" localSheetId="3">Feats!$A$3</definedName>
    <definedName name="_xlnm.Print_Area" localSheetId="5">Equipment!#REF!</definedName>
    <definedName name="_xlnm.Print_Area" localSheetId="3">Feats!#REF!</definedName>
    <definedName name="_xlnm.Print_Area" localSheetId="4">Martial!#REF!</definedName>
    <definedName name="_xlnm.Print_Area" localSheetId="0">'Personal File'!$A$1:$H$16</definedName>
    <definedName name="_xlnm.Print_Area" localSheetId="1">Skills!$A$1:$K$28</definedName>
    <definedName name="_xlnm.Print_Area" localSheetId="2">Tyr!$A$1:$I$14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24" l="1"/>
  <c r="B1" i="24" l="1"/>
  <c r="C7" i="24"/>
  <c r="B13" i="24" s="1"/>
  <c r="B15" i="24" s="1"/>
  <c r="C16" i="19" l="1"/>
  <c r="G16" i="19"/>
  <c r="G12" i="19"/>
  <c r="I7" i="6"/>
  <c r="F20"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l="1"/>
  <c r="B5" i="15" l="1"/>
  <c r="B4" i="15"/>
  <c r="B3" i="15"/>
  <c r="I3" i="6"/>
  <c r="C12" i="19"/>
  <c r="B44" i="15" l="1"/>
  <c r="I5" i="6" l="1"/>
  <c r="F41" i="15" l="1"/>
  <c r="F34" i="15"/>
  <c r="F27" i="15"/>
  <c r="F23" i="15"/>
  <c r="F21" i="15"/>
  <c r="F16" i="15"/>
  <c r="F7" i="15"/>
  <c r="I11" i="6" l="1"/>
  <c r="F9" i="15" l="1"/>
  <c r="I4" i="6" l="1"/>
  <c r="I6" i="6" l="1"/>
  <c r="I8" i="6" l="1"/>
  <c r="G18" i="19" l="1"/>
  <c r="E12" i="4"/>
  <c r="I12" i="6" l="1"/>
  <c r="H43" i="15" l="1"/>
  <c r="H5" i="15"/>
  <c r="H4" i="15"/>
  <c r="H3" i="15"/>
  <c r="H7" i="15"/>
  <c r="H6" i="15"/>
  <c r="C16" i="4" l="1"/>
  <c r="C15" i="4"/>
  <c r="C14" i="4"/>
  <c r="C13" i="4"/>
  <c r="E13" i="4" s="1"/>
  <c r="C12" i="4"/>
  <c r="B10" i="4" s="1"/>
  <c r="C11" i="4"/>
  <c r="E45" i="15" l="1"/>
  <c r="D36" i="15"/>
  <c r="D35" i="15"/>
  <c r="C3" i="6"/>
  <c r="C4" i="6"/>
  <c r="C5" i="6"/>
  <c r="C7" i="6"/>
  <c r="C6" i="6"/>
  <c r="H7" i="6"/>
  <c r="J7" i="6" s="1"/>
  <c r="H3" i="6"/>
  <c r="J3" i="6" s="1"/>
  <c r="E14" i="4"/>
  <c r="E16" i="4" s="1"/>
  <c r="E15" i="4" s="1"/>
  <c r="H11" i="6"/>
  <c r="H12" i="6"/>
  <c r="J12" i="6" s="1"/>
  <c r="H5" i="6"/>
  <c r="H8" i="6"/>
  <c r="J8" i="6" s="1"/>
  <c r="H4" i="6"/>
  <c r="H6" i="6"/>
  <c r="D24" i="15"/>
  <c r="D6" i="15"/>
  <c r="G6" i="15" s="1"/>
  <c r="D25" i="15"/>
  <c r="D4" i="15"/>
  <c r="D5" i="15"/>
  <c r="D3" i="15"/>
  <c r="D37" i="15"/>
  <c r="D39" i="15"/>
  <c r="D30" i="15"/>
  <c r="D41" i="15"/>
  <c r="D38" i="15"/>
  <c r="D40" i="15"/>
  <c r="D32" i="15"/>
  <c r="D19" i="15"/>
  <c r="D42" i="15"/>
  <c r="D28" i="15"/>
  <c r="D34" i="15"/>
  <c r="D14" i="15"/>
  <c r="D12" i="15"/>
  <c r="D43" i="15"/>
  <c r="D33" i="15"/>
  <c r="D31" i="15"/>
  <c r="D29" i="15"/>
  <c r="D27" i="15"/>
  <c r="D26" i="15"/>
  <c r="D23" i="15"/>
  <c r="D22" i="15"/>
  <c r="D21" i="15"/>
  <c r="D20" i="15"/>
  <c r="D18" i="15"/>
  <c r="D17" i="15"/>
  <c r="D16" i="15"/>
  <c r="D15" i="15"/>
  <c r="D13" i="15"/>
  <c r="D11" i="15"/>
  <c r="D10" i="15"/>
  <c r="D9" i="15"/>
  <c r="D8" i="15"/>
  <c r="D7" i="15"/>
  <c r="E35" i="15" l="1"/>
  <c r="G35" i="15"/>
  <c r="I35" i="15" s="1"/>
  <c r="E36" i="15"/>
  <c r="G36" i="15"/>
  <c r="I36" i="15" s="1"/>
  <c r="J11" i="6"/>
  <c r="J6" i="6"/>
  <c r="J4" i="6"/>
  <c r="G24" i="15"/>
  <c r="I24" i="15" s="1"/>
  <c r="E24" i="15"/>
  <c r="E6" i="15"/>
  <c r="G25" i="15"/>
  <c r="I25" i="15" s="1"/>
  <c r="E25" i="15"/>
  <c r="E44" i="15"/>
  <c r="I6" i="15"/>
  <c r="E22" i="15"/>
  <c r="G22" i="15"/>
  <c r="E8" i="15"/>
  <c r="G8" i="15"/>
  <c r="E18" i="15"/>
  <c r="G18" i="15"/>
  <c r="E23" i="15"/>
  <c r="G23" i="15"/>
  <c r="E31" i="15"/>
  <c r="G31" i="15"/>
  <c r="E14" i="15"/>
  <c r="G14" i="15"/>
  <c r="E19" i="15"/>
  <c r="G19" i="15"/>
  <c r="E41" i="15"/>
  <c r="G41" i="15"/>
  <c r="E39" i="15"/>
  <c r="G39"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3" i="15"/>
  <c r="G43" i="15"/>
  <c r="E28" i="15"/>
  <c r="G28" i="15"/>
  <c r="E40" i="15"/>
  <c r="G40" i="15"/>
  <c r="E37" i="15"/>
  <c r="G37" i="15"/>
  <c r="E17" i="15"/>
  <c r="G17" i="15"/>
  <c r="E42" i="15"/>
  <c r="G42" i="15"/>
  <c r="E38" i="15"/>
  <c r="G38" i="15"/>
  <c r="E3" i="15"/>
  <c r="G3" i="15"/>
  <c r="E5" i="15"/>
  <c r="G5" i="15"/>
  <c r="I3" i="15" l="1"/>
  <c r="I27" i="15"/>
  <c r="I16" i="15"/>
  <c r="I15" i="15"/>
  <c r="I29" i="15"/>
  <c r="I38" i="15"/>
  <c r="I17" i="15"/>
  <c r="I40" i="15"/>
  <c r="I43" i="15"/>
  <c r="I21" i="15"/>
  <c r="I10" i="15"/>
  <c r="I26" i="15"/>
  <c r="I13" i="15"/>
  <c r="I7" i="15"/>
  <c r="I30" i="15"/>
  <c r="I33" i="15"/>
  <c r="I9" i="15"/>
  <c r="I11" i="15"/>
  <c r="I39" i="15"/>
  <c r="I19" i="15"/>
  <c r="I31" i="15"/>
  <c r="I37" i="15"/>
  <c r="I28" i="15"/>
  <c r="I34" i="15"/>
  <c r="I4" i="15"/>
  <c r="I32" i="15"/>
  <c r="I20" i="15"/>
  <c r="I12" i="15"/>
  <c r="I41" i="15"/>
  <c r="I14" i="15"/>
  <c r="I23" i="15"/>
  <c r="I5" i="15"/>
  <c r="I42" i="15"/>
  <c r="I8" i="15"/>
  <c r="I18" i="15"/>
  <c r="I22" i="15"/>
  <c r="J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i/>
            <sz val="12"/>
            <color indexed="81"/>
            <rFont val="Times New Roman"/>
            <family val="1"/>
          </rPr>
          <t>bless +1   haste +1
inspired greatness +2
divine favor +2</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3CFF2BA9-9BF4-4BDC-8F41-55A8FB0B1F54}">
      <text>
        <r>
          <rPr>
            <sz val="12"/>
            <color indexed="81"/>
            <rFont val="Times New Roman"/>
            <family val="1"/>
          </rPr>
          <t>Next level at 1000 XPs</t>
        </r>
      </text>
    </comment>
    <comment ref="E11" authorId="0" shapeId="0" xr:uid="{E44BC9F8-DC49-4A57-BC57-E5D7E4EF7837}">
      <text>
        <r>
          <rPr>
            <sz val="12"/>
            <color indexed="81"/>
            <rFont val="Times New Roman"/>
            <family val="1"/>
          </rPr>
          <t>See PHB 162</t>
        </r>
      </text>
    </comment>
    <comment ref="E13" authorId="0" shapeId="0" xr:uid="{00000000-0006-0000-0000-000006000000}">
      <text>
        <r>
          <rPr>
            <sz val="12"/>
            <color indexed="81"/>
            <rFont val="Times New Roman"/>
            <family val="1"/>
          </rPr>
          <t>[(1 * 8 Hound Archon) * 75%] +
(1 * 2 Con)</t>
        </r>
      </text>
    </comment>
    <comment ref="E14" authorId="0" shapeId="0" xr:uid="{FE6F6CBB-A87B-4CB4-895F-6E1DC72F244D}">
      <text>
        <r>
          <rPr>
            <i/>
            <sz val="12"/>
            <color indexed="81"/>
            <rFont val="Times New Roman"/>
            <family val="1"/>
          </rPr>
          <t>protection from evil +2</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11" authorId="0" shapeId="0" xr:uid="{46D2C27A-A38C-4D72-8092-1E287A1D3D11}">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4" authorId="0" shapeId="0" xr:uid="{00000000-0006-0000-0500-00000A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<sst xmlns="http://schemas.openxmlformats.org/spreadsheetml/2006/main" count="839" uniqueCount="320">
  <si>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</si>
  <si>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</si>
  <si>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</si>
  <si>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</si>
  <si>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</si>
  <si>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</si>
  <si>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</si>
  <si>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</si>
  <si>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</si>
  <si>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</si>
  <si>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</si>
  <si>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</si>
  <si>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</si>
  <si>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</si>
  <si>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</si>
  <si>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</si>
  <si>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</si>
  <si>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</si>
  <si>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</si>
  <si>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</si>
  <si>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</si>
  <si>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</si>
  <si>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</si>
  <si>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</si>
  <si>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</si>
  <si>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</si>
  <si>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</si>
  <si>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</si>
  <si>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</si>
  <si>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</si>
  <si>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</si>
  <si>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</si>
  <si>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</si>
  <si>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</si>
  <si>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</si>
  <si>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</si>
  <si>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</si>
  <si>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</si>
  <si>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</si>
  <si>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</si>
  <si>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</si>
  <si>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</si>
  <si>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</si>
  <si>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</si>
  <si>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</si>
  <si>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</si>
  <si>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</si>
  <si>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</si>
  <si>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</si>
  <si>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</si>
  <si>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</si>
  <si>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</si>
  <si>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</si>
  <si>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</si>
  <si>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</si>
  <si>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</si>
  <si>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</si>
  <si>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</si>
  <si>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</si>
  <si>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</si>
  <si>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</si>
  <si>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</si>
  <si>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</si>
  <si>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</si>
  <si>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</si>
  <si>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</si>
  <si>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</si>
  <si>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</si>
  <si>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</si>
  <si>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</si>
  <si>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</si>
  <si>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</si>
  <si>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</si>
  <si>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General Feats</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</si>
  <si>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</si>
  <si>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</si>
  <si>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</si>
  <si>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</si>
  <si>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</si>
  <si>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</si>
  <si>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</si>
  <si>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</si>
  <si>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</si>
  <si>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</si>
  <si>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</si>
  <si>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</si>
  <si>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</si>
  <si>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</si>
  <si>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</si>
  <si>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</si>
  <si>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</si>
  <si>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</si>
  <si>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</si>
  <si>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</si>
  <si>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</si>
  <si>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</si>
  <si>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</si>
  <si>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</si>
  <si>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</si>
  <si>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</si>
  <si>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</si>
  <si>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</si>
  <si>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</si>
  <si>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</si>
  <si>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</si>
  <si>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</si>
  <si>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</si>
  <si>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</si>
  <si>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</si>
  <si>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</si>
  <si>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</si>
  <si>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</si>
  <si>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</si>
  <si>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</si>
  <si>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</si>
  <si>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</si>
  <si>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</si>
  <si>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</si>
  <si>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</si>
  <si>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</si>
  <si>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</si>
  <si>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</si>
  <si>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</si>
  <si>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</si>
  <si>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</si>
  <si>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Divine Sacrifice</t>
  </si>
  <si>
    <t>Roll</t>
  </si>
  <si>
    <t>Simple and Martial Weapons</t>
  </si>
  <si>
    <t>Scrolls and Potions</t>
  </si>
  <si>
    <t>CLev</t>
  </si>
  <si>
    <t>Value</t>
  </si>
  <si>
    <t>Male</t>
  </si>
  <si>
    <t>30’</t>
  </si>
  <si>
    <t>Piercing</t>
  </si>
  <si>
    <t>Total Equity:</t>
  </si>
  <si>
    <t>-</t>
  </si>
  <si>
    <t>Bless Weapon</t>
  </si>
  <si>
    <t>Transmutation</t>
  </si>
  <si>
    <t>Enchantment</t>
  </si>
  <si>
    <t>40’</t>
  </si>
  <si>
    <t>0’</t>
  </si>
  <si>
    <t>Rhino’s Rush</t>
  </si>
  <si>
    <t>Swift</t>
  </si>
  <si>
    <t>Bull’s Strength</t>
  </si>
  <si>
    <t>Grapple</t>
  </si>
  <si>
    <t>Skill/Save</t>
  </si>
  <si>
    <t>Weapons and Armor</t>
  </si>
  <si>
    <t>Righteous Fury</t>
  </si>
  <si>
    <t>Reference</t>
  </si>
  <si>
    <t>Page</t>
  </si>
  <si>
    <t>PHB</t>
  </si>
  <si>
    <t>Complete Divine</t>
  </si>
  <si>
    <t>Complete Champion</t>
  </si>
  <si>
    <t>Spell Compendium</t>
  </si>
  <si>
    <t>Weapon Proficiency</t>
  </si>
  <si>
    <t>Protection from Law</t>
  </si>
  <si>
    <t>Protection from Evil</t>
  </si>
  <si>
    <t>Magic Circle vs. Law</t>
  </si>
  <si>
    <t>Remove Curse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</si>
  <si>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</si>
  <si>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</si>
  <si>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</si>
  <si>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</si>
  <si>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</si>
  <si>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</si>
  <si>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</si>
  <si>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</si>
  <si>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</si>
  <si>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</si>
  <si>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</si>
  <si>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</si>
  <si>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</si>
  <si>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</si>
  <si>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</si>
  <si>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</si>
  <si>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</si>
  <si>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</si>
  <si>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</si>
  <si>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</si>
  <si>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</si>
  <si>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</si>
  <si>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</si>
  <si>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</si>
  <si>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</si>
  <si>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</si>
  <si>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</si>
  <si>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</si>
  <si>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</si>
  <si>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</si>
  <si>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</si>
  <si>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</si>
  <si>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</si>
  <si>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</si>
  <si>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</si>
  <si>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</si>
  <si>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</si>
  <si>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</si>
  <si>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</si>
  <si>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</si>
  <si>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</si>
  <si>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</si>
  <si>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</si>
  <si>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</si>
  <si>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</si>
  <si>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</si>
  <si>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</si>
  <si>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</si>
  <si>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</si>
  <si>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</si>
  <si>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</si>
  <si>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</si>
  <si>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</si>
  <si>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</si>
  <si>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</si>
  <si>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</si>
  <si>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</si>
  <si>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</si>
  <si>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</si>
  <si>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</si>
  <si>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</si>
  <si>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</si>
  <si>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</si>
  <si>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</si>
  <si>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</si>
  <si>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</si>
  <si>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</si>
  <si>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Smite Heretic</t>
  </si>
  <si>
    <t>Bazazath</t>
  </si>
  <si>
    <t>“Barkley” Anath</t>
  </si>
  <si>
    <t>Played by Edward Kilcullen</t>
  </si>
  <si>
    <t>Hound Archon</t>
  </si>
  <si>
    <t>Lawful Good</t>
  </si>
  <si>
    <t>6’ 2”</t>
  </si>
  <si>
    <t>Tyr</t>
  </si>
  <si>
    <t>Short Sword</t>
  </si>
  <si>
    <t>Backpack</t>
  </si>
  <si>
    <t>Blanket, Winter</t>
  </si>
  <si>
    <t>Flint &amp; Steel</t>
  </si>
  <si>
    <t>Healer’s Kit</t>
  </si>
  <si>
    <t>Climber’s Kit</t>
  </si>
  <si>
    <t>Rations</t>
  </si>
  <si>
    <t>Waterskin</t>
  </si>
  <si>
    <t>Dmg</t>
  </si>
  <si>
    <t>1d6</t>
  </si>
  <si>
    <t>Spells Granted by Tyr</t>
  </si>
  <si>
    <t>Hound Archon 1</t>
  </si>
  <si>
    <t>Good, Lawful</t>
  </si>
  <si>
    <t>Bite</t>
  </si>
  <si>
    <t>20</t>
  </si>
  <si>
    <t>Archon Features</t>
  </si>
  <si>
    <t>Electricity Resistance 5</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</si>
  <si>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</si>
  <si>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</si>
  <si>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Greatsword</t>
  </si>
  <si>
    <t>215 lbs.</t>
  </si>
  <si>
    <t>Craft:  Leatherworking</t>
  </si>
  <si>
    <t>Knowledge:  Arcana</t>
  </si>
  <si>
    <t xml:space="preserve">Knowledge:  </t>
  </si>
  <si>
    <t>Profession:  Brewer</t>
  </si>
  <si>
    <t>Speak Language:  Infernal</t>
  </si>
  <si>
    <t>Speak Language:  Draconic</t>
  </si>
  <si>
    <t>Common, Celestial, Infernal, Draconic</t>
  </si>
  <si>
    <t>1st:  Improved Initiative</t>
  </si>
  <si>
    <t>Peasant’s Outfit</t>
  </si>
  <si>
    <t>Dagger 1</t>
  </si>
  <si>
    <t>Dagger 2</t>
  </si>
  <si>
    <t>2d6</t>
  </si>
  <si>
    <t>19-20/x2</t>
  </si>
  <si>
    <t>Slashing</t>
  </si>
  <si>
    <t>Slsh/Prc</t>
  </si>
  <si>
    <t>1d4</t>
  </si>
  <si>
    <t>two</t>
  </si>
  <si>
    <t>1 sp</t>
  </si>
  <si>
    <t>Tindertwig</t>
  </si>
  <si>
    <t>Gold Pieces</t>
  </si>
  <si>
    <t>Paladin</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</si>
  <si>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</si>
  <si>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</si>
  <si>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</si>
  <si>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</si>
  <si>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</si>
  <si>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</si>
  <si>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</si>
  <si>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</si>
  <si>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</si>
  <si>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</si>
  <si>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</si>
  <si>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</si>
  <si>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</si>
  <si>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</si>
  <si>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</si>
  <si>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</si>
  <si>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</si>
  <si>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</si>
  <si>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</si>
  <si>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</si>
  <si>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</si>
  <si>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</si>
  <si>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</si>
  <si>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</si>
  <si>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</si>
  <si>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</si>
  <si>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</si>
  <si>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</si>
  <si>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</si>
  <si>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</si>
  <si>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</si>
  <si>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</si>
  <si>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</si>
  <si>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</si>
  <si>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</si>
  <si>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</si>
  <si>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</si>
  <si>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Poor</t>
  </si>
  <si>
    <t>Average</t>
  </si>
  <si>
    <t>Thoroughness and clarity</t>
  </si>
  <si>
    <t>Attention to spelling &amp; punctuation; Consistent use of past tense, third person</t>
  </si>
  <si>
    <t>Consistency with other characters’ actions and setting description</t>
  </si>
  <si>
    <t>Convincing role-playing and character development</t>
  </si>
  <si>
    <t>Level-appropriate use of skills, feats, limitations, and other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</si>
</sst>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5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7" fillId="0" borderId="0"/>
    <xf numFmtId="0" fontId="4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33">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4" fillId="0" borderId="0" xfId="0" applyFont="1" applyBorder="1" applyAlignment="1">
      <alignment vertical="center" wrapText="1"/>
    </xf>
    <xf numFmtId="0" fontId="2" fillId="0" borderId="37"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3" borderId="11" xfId="0" applyFont="1" applyFill="1" applyBorder="1" applyAlignment="1">
      <alignment horizontal="center" vertical="center"/>
    </xf>
    <xf numFmtId="0" fontId="20" fillId="13" borderId="12" xfId="0" applyFont="1" applyFill="1" applyBorder="1" applyAlignment="1">
      <alignment horizontal="center" vertical="center"/>
    </xf>
    <xf numFmtId="49" fontId="20" fillId="13" borderId="12" xfId="0" applyNumberFormat="1" applyFont="1" applyFill="1" applyBorder="1" applyAlignment="1">
      <alignment horizontal="center" vertical="center"/>
    </xf>
    <xf numFmtId="0" fontId="20" fillId="13" borderId="16" xfId="0" applyFont="1" applyFill="1" applyBorder="1" applyAlignment="1">
      <alignment horizontal="center" vertical="center"/>
    </xf>
    <xf numFmtId="0" fontId="45" fillId="11" borderId="16" xfId="0" applyFont="1" applyFill="1" applyBorder="1" applyAlignment="1">
      <alignment horizontal="center" vertical="center"/>
    </xf>
    <xf numFmtId="0" fontId="20" fillId="13" borderId="13"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3" xfId="2" applyNumberFormat="1" applyFont="1" applyFill="1" applyBorder="1" applyAlignment="1">
      <alignment horizontal="center" vertical="center"/>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3" borderId="16" xfId="0" applyFont="1" applyFill="1" applyBorder="1" applyAlignment="1">
      <alignment horizontal="centerContinuous" vertical="center"/>
    </xf>
    <xf numFmtId="0" fontId="20" fillId="13" borderId="53" xfId="0" applyFont="1" applyFill="1" applyBorder="1" applyAlignment="1">
      <alignment horizontal="centerContinuous" vertical="center"/>
    </xf>
    <xf numFmtId="0" fontId="20" fillId="13" borderId="54" xfId="0" applyFont="1" applyFill="1" applyBorder="1" applyAlignment="1">
      <alignment horizontal="centerContinuous" vertical="center"/>
    </xf>
    <xf numFmtId="164" fontId="5" fillId="0" borderId="56"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3" borderId="14" xfId="0" applyFont="1" applyFill="1" applyBorder="1" applyAlignment="1">
      <alignment horizontal="centerContinuous" vertical="center"/>
    </xf>
    <xf numFmtId="0" fontId="20" fillId="13" borderId="15" xfId="0" applyFont="1" applyFill="1" applyBorder="1" applyAlignment="1">
      <alignment horizontal="centerContinuous" vertical="center"/>
    </xf>
    <xf numFmtId="0" fontId="20" fillId="13" borderId="54" xfId="0" applyFont="1" applyFill="1" applyBorder="1" applyAlignment="1">
      <alignment horizontal="center" vertical="center"/>
    </xf>
    <xf numFmtId="0" fontId="5" fillId="0" borderId="56" xfId="0" applyFont="1" applyFill="1" applyBorder="1" applyAlignment="1">
      <alignment horizontal="centerContinuous" vertical="center"/>
    </xf>
    <xf numFmtId="0" fontId="5" fillId="0" borderId="70" xfId="0" applyFont="1" applyFill="1" applyBorder="1" applyAlignment="1">
      <alignment horizontal="centerContinuous" vertical="center"/>
    </xf>
    <xf numFmtId="0" fontId="5" fillId="0" borderId="69" xfId="0" applyFont="1" applyFill="1" applyBorder="1" applyAlignment="1">
      <alignment horizontal="center" vertical="center"/>
    </xf>
    <xf numFmtId="49" fontId="2" fillId="0" borderId="70"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42" xfId="0" applyFont="1" applyFill="1" applyBorder="1" applyAlignment="1">
      <alignment horizontal="centerContinuous" vertical="center"/>
    </xf>
    <xf numFmtId="0" fontId="5" fillId="0" borderId="73" xfId="0"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5" fillId="0" borderId="72" xfId="0" applyNumberFormat="1" applyFont="1" applyFill="1" applyBorder="1" applyAlignment="1">
      <alignment horizontal="center" vertical="center"/>
    </xf>
    <xf numFmtId="49" fontId="5" fillId="0" borderId="71" xfId="0" applyNumberFormat="1" applyFont="1" applyFill="1" applyBorder="1" applyAlignment="1">
      <alignment horizontal="center" vertical="center"/>
    </xf>
    <xf numFmtId="164" fontId="5" fillId="0" borderId="74" xfId="0" applyNumberFormat="1" applyFont="1" applyBorder="1" applyAlignment="1">
      <alignment horizontal="centerContinuous" vertical="center"/>
    </xf>
    <xf numFmtId="0" fontId="5" fillId="0" borderId="75"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4" xfId="0" applyFont="1" applyFill="1" applyBorder="1" applyAlignment="1">
      <alignment horizontal="center" vertical="center"/>
    </xf>
    <xf numFmtId="164" fontId="20" fillId="3" borderId="35" xfId="0" applyNumberFormat="1" applyFont="1" applyFill="1" applyBorder="1" applyAlignment="1">
      <alignment horizontal="center" vertical="center"/>
    </xf>
    <xf numFmtId="0" fontId="20" fillId="3" borderId="34" xfId="0" applyFont="1" applyFill="1" applyBorder="1" applyAlignment="1">
      <alignment horizontal="right" vertical="center"/>
    </xf>
    <xf numFmtId="0" fontId="20" fillId="3" borderId="36" xfId="0" applyFont="1" applyFill="1" applyBorder="1" applyAlignment="1">
      <alignment vertical="center"/>
    </xf>
    <xf numFmtId="0" fontId="2" fillId="0" borderId="61" xfId="0" applyFont="1" applyBorder="1" applyAlignment="1">
      <alignment horizontal="center" vertical="center" shrinkToFit="1"/>
    </xf>
    <xf numFmtId="164" fontId="5" fillId="0" borderId="37"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2" fillId="0" borderId="37"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16" fillId="0" borderId="33" xfId="0" applyFont="1" applyFill="1" applyBorder="1" applyAlignment="1">
      <alignment horizontal="center" vertical="center" shrinkToFit="1"/>
    </xf>
    <xf numFmtId="0" fontId="26" fillId="0" borderId="33"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2" xfId="0" applyFont="1" applyFill="1" applyBorder="1" applyAlignment="1">
      <alignment horizontal="center" vertical="center" shrinkToFit="1"/>
    </xf>
    <xf numFmtId="0" fontId="24"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2" xfId="0" applyFont="1" applyFill="1" applyBorder="1" applyAlignment="1">
      <alignment horizontal="center" vertical="center"/>
    </xf>
    <xf numFmtId="0" fontId="26" fillId="0" borderId="2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40" fillId="11" borderId="23" xfId="0" applyNumberFormat="1" applyFont="1" applyFill="1" applyBorder="1" applyAlignment="1">
      <alignment horizontal="center" vertical="center"/>
    </xf>
    <xf numFmtId="0" fontId="41" fillId="0" borderId="1" xfId="0" applyFont="1" applyFill="1" applyBorder="1" applyAlignment="1">
      <alignment vertical="center"/>
    </xf>
    <xf numFmtId="0" fontId="23" fillId="0" borderId="23"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7" xfId="0" applyNumberFormat="1" applyFont="1" applyFill="1" applyBorder="1" applyAlignment="1">
      <alignment horizontal="center" vertical="center"/>
    </xf>
    <xf numFmtId="0" fontId="40" fillId="11" borderId="47"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14" borderId="22" xfId="0" applyNumberFormat="1" applyFont="1" applyFill="1" applyBorder="1" applyAlignment="1">
      <alignment horizontal="center" vertical="center"/>
    </xf>
    <xf numFmtId="49" fontId="7" fillId="14" borderId="23" xfId="0" applyNumberFormat="1" applyFont="1" applyFill="1" applyBorder="1" applyAlignment="1">
      <alignment horizontal="center" vertical="center"/>
    </xf>
    <xf numFmtId="0" fontId="7" fillId="14" borderId="24"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2" xfId="0" applyNumberFormat="1" applyFont="1" applyFill="1" applyBorder="1" applyAlignment="1">
      <alignment horizontal="center" vertical="center"/>
    </xf>
    <xf numFmtId="49" fontId="15" fillId="5" borderId="22" xfId="0" applyNumberFormat="1" applyFont="1" applyFill="1" applyBorder="1" applyAlignment="1">
      <alignment horizontal="center" vertical="center"/>
    </xf>
    <xf numFmtId="0" fontId="15" fillId="5" borderId="23"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xf>
    <xf numFmtId="0" fontId="7" fillId="5" borderId="24" xfId="0" applyNumberFormat="1" applyFont="1" applyFill="1" applyBorder="1" applyAlignment="1">
      <alignment horizontal="center" vertical="center"/>
    </xf>
    <xf numFmtId="0" fontId="13" fillId="14" borderId="1" xfId="0" applyFont="1" applyFill="1" applyBorder="1" applyAlignment="1">
      <alignment vertical="center"/>
    </xf>
    <xf numFmtId="0" fontId="7" fillId="0" borderId="24" xfId="0" applyNumberFormat="1" applyFont="1" applyFill="1" applyBorder="1" applyAlignment="1">
      <alignment horizontal="center" vertical="center" wrapText="1"/>
    </xf>
    <xf numFmtId="0" fontId="10" fillId="6" borderId="1" xfId="0" applyFont="1" applyFill="1" applyBorder="1" applyAlignment="1">
      <alignment vertical="center"/>
    </xf>
    <xf numFmtId="0" fontId="7" fillId="6" borderId="22" xfId="0"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49" fontId="7" fillId="6" borderId="23"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2" xfId="0" applyNumberFormat="1" applyFont="1" applyFill="1" applyBorder="1" applyAlignment="1">
      <alignment horizontal="center" vertical="center"/>
    </xf>
    <xf numFmtId="0" fontId="22" fillId="7" borderId="23"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2" xfId="0" applyNumberFormat="1" applyFont="1" applyFill="1" applyBorder="1" applyAlignment="1">
      <alignment horizontal="center" vertical="center"/>
    </xf>
    <xf numFmtId="0" fontId="15" fillId="14" borderId="23"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2" xfId="0" applyNumberFormat="1" applyFont="1" applyFill="1" applyBorder="1" applyAlignment="1">
      <alignment horizontal="center" vertical="center"/>
    </xf>
    <xf numFmtId="0" fontId="23" fillId="5" borderId="23" xfId="0" applyNumberFormat="1" applyFont="1" applyFill="1" applyBorder="1" applyAlignment="1">
      <alignment horizontal="center" vertical="center"/>
    </xf>
    <xf numFmtId="0" fontId="7" fillId="8" borderId="22" xfId="0" applyNumberFormat="1" applyFont="1" applyFill="1" applyBorder="1" applyAlignment="1">
      <alignment horizontal="center" vertical="center"/>
    </xf>
    <xf numFmtId="49" fontId="7" fillId="8" borderId="23" xfId="0" applyNumberFormat="1" applyFont="1" applyFill="1" applyBorder="1" applyAlignment="1">
      <alignment horizontal="center" vertical="center"/>
    </xf>
    <xf numFmtId="0" fontId="7" fillId="8" borderId="24"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2"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0" fontId="15" fillId="4" borderId="23"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0" fontId="7" fillId="4" borderId="24" xfId="0" applyNumberFormat="1" applyFont="1" applyFill="1" applyBorder="1" applyAlignment="1">
      <alignment horizontal="center" vertical="center"/>
    </xf>
    <xf numFmtId="0" fontId="7" fillId="0" borderId="24"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2" xfId="0" applyNumberFormat="1" applyFont="1" applyFill="1" applyBorder="1" applyAlignment="1">
      <alignment horizontal="center" vertical="center"/>
    </xf>
    <xf numFmtId="0" fontId="23" fillId="4" borderId="23"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2" xfId="0" applyNumberFormat="1" applyFont="1" applyFill="1" applyBorder="1" applyAlignment="1">
      <alignment horizontal="center" vertical="center"/>
    </xf>
    <xf numFmtId="0" fontId="22" fillId="5" borderId="23" xfId="0" applyNumberFormat="1" applyFont="1" applyFill="1" applyBorder="1" applyAlignment="1">
      <alignment horizontal="center" vertical="center"/>
    </xf>
    <xf numFmtId="0" fontId="40" fillId="11" borderId="49" xfId="0" applyNumberFormat="1"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17" xfId="0" applyFont="1" applyFill="1" applyBorder="1" applyAlignment="1">
      <alignment horizontal="centerContinuous" vertical="center" wrapText="1"/>
    </xf>
    <xf numFmtId="0" fontId="11" fillId="10" borderId="18"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11" fillId="10" borderId="19" xfId="0" applyFont="1" applyFill="1" applyBorder="1" applyAlignment="1">
      <alignment horizontal="centerContinuous" vertical="center" wrapText="1"/>
    </xf>
    <xf numFmtId="0" fontId="19"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6" fillId="2" borderId="6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0"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3"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8" xfId="0" applyFont="1" applyFill="1" applyBorder="1" applyAlignment="1">
      <alignment horizontal="right" vertical="center"/>
    </xf>
    <xf numFmtId="164" fontId="6" fillId="9"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8" xfId="0" applyFont="1" applyFill="1" applyBorder="1" applyAlignment="1">
      <alignment horizontal="right" vertical="center"/>
    </xf>
    <xf numFmtId="0" fontId="37"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9"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3"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7" xfId="0" applyFont="1" applyBorder="1" applyAlignment="1">
      <alignment horizontal="left" vertical="center"/>
    </xf>
    <xf numFmtId="1" fontId="6" fillId="0" borderId="25" xfId="0" applyNumberFormat="1" applyFont="1" applyBorder="1" applyAlignment="1">
      <alignment horizontal="center" vertical="center"/>
    </xf>
    <xf numFmtId="0" fontId="6" fillId="4" borderId="77"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4" borderId="1" xfId="0" applyFont="1" applyFill="1" applyBorder="1" applyAlignment="1">
      <alignment vertical="center"/>
    </xf>
    <xf numFmtId="49" fontId="16" fillId="14" borderId="22" xfId="0" applyNumberFormat="1" applyFont="1" applyFill="1" applyBorder="1" applyAlignment="1">
      <alignment horizontal="center" vertical="center"/>
    </xf>
    <xf numFmtId="0" fontId="16" fillId="14" borderId="23"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9" fontId="7" fillId="0" borderId="22" xfId="2" applyFont="1" applyFill="1" applyBorder="1" applyAlignment="1">
      <alignment horizontal="center" vertical="center" shrinkToFit="1"/>
    </xf>
    <xf numFmtId="9" fontId="7" fillId="0" borderId="23" xfId="2" applyFont="1" applyFill="1" applyBorder="1" applyAlignment="1">
      <alignment horizontal="center" vertical="center" shrinkToFit="1"/>
    </xf>
    <xf numFmtId="0" fontId="7" fillId="0" borderId="23" xfId="2" applyNumberFormat="1" applyFont="1" applyFill="1" applyBorder="1" applyAlignment="1">
      <alignment horizontal="center" vertical="center" shrinkToFit="1"/>
    </xf>
    <xf numFmtId="0" fontId="7" fillId="0" borderId="24" xfId="0" quotePrefix="1" applyNumberFormat="1" applyFont="1" applyFill="1" applyBorder="1" applyAlignment="1">
      <alignment horizontal="center" vertical="center" wrapText="1"/>
    </xf>
    <xf numFmtId="0" fontId="7" fillId="0" borderId="47" xfId="0"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2"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33" fillId="0" borderId="20" xfId="0" applyFont="1" applyBorder="1" applyAlignment="1">
      <alignment horizontal="centerContinuous" vertical="center" wrapText="1"/>
    </xf>
    <xf numFmtId="0" fontId="2" fillId="0" borderId="62" xfId="0" applyFont="1" applyFill="1" applyBorder="1" applyAlignment="1">
      <alignment horizontal="center" vertical="center"/>
    </xf>
    <xf numFmtId="164" fontId="5" fillId="0" borderId="76" xfId="0" applyNumberFormat="1" applyFont="1" applyBorder="1" applyAlignment="1">
      <alignment horizontal="center" vertical="center" shrinkToFit="1"/>
    </xf>
    <xf numFmtId="0" fontId="20" fillId="13" borderId="78" xfId="0" applyFont="1" applyFill="1" applyBorder="1" applyAlignment="1">
      <alignment horizontal="center" vertical="center"/>
    </xf>
    <xf numFmtId="0" fontId="2" fillId="0" borderId="0" xfId="0" applyFont="1" applyBorder="1" applyAlignment="1">
      <alignment vertical="center"/>
    </xf>
    <xf numFmtId="1" fontId="20" fillId="13" borderId="28" xfId="0" applyNumberFormat="1" applyFont="1" applyFill="1" applyBorder="1" applyAlignment="1">
      <alignment horizontal="center" vertical="center"/>
    </xf>
    <xf numFmtId="0" fontId="2" fillId="0" borderId="55" xfId="0" applyFont="1" applyFill="1" applyBorder="1" applyAlignment="1">
      <alignment horizontal="centerContinuous" vertical="center" shrinkToFit="1"/>
    </xf>
    <xf numFmtId="0" fontId="20" fillId="0" borderId="56" xfId="0" applyFont="1" applyFill="1" applyBorder="1" applyAlignment="1">
      <alignment horizontal="centerContinuous" vertical="center"/>
    </xf>
    <xf numFmtId="0" fontId="20" fillId="0" borderId="79"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7" xfId="0" applyFont="1" applyFill="1" applyBorder="1" applyAlignment="1">
      <alignment horizontal="centerContinuous" vertical="center"/>
    </xf>
    <xf numFmtId="1" fontId="2" fillId="0" borderId="81" xfId="0" applyNumberFormat="1" applyFont="1" applyFill="1" applyBorder="1" applyAlignment="1">
      <alignment horizontal="center" vertical="center"/>
    </xf>
    <xf numFmtId="0" fontId="2" fillId="0" borderId="82" xfId="0" applyFont="1" applyFill="1" applyBorder="1" applyAlignment="1">
      <alignment horizontal="centerContinuous" vertical="center" shrinkToFit="1"/>
    </xf>
    <xf numFmtId="0" fontId="20" fillId="0" borderId="83" xfId="0" applyFont="1" applyFill="1" applyBorder="1" applyAlignment="1">
      <alignment horizontal="centerContinuous" vertical="center"/>
    </xf>
    <xf numFmtId="0" fontId="20" fillId="0" borderId="84" xfId="0" applyFont="1" applyFill="1" applyBorder="1" applyAlignment="1">
      <alignment horizontal="centerContinuous" vertical="center"/>
    </xf>
    <xf numFmtId="0" fontId="2" fillId="0" borderId="38" xfId="0" applyFont="1" applyFill="1" applyBorder="1" applyAlignment="1">
      <alignment horizontal="center" vertical="center"/>
    </xf>
    <xf numFmtId="0" fontId="2" fillId="0" borderId="85"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2" xfId="0" applyNumberFormat="1" applyFont="1" applyBorder="1" applyAlignment="1">
      <alignment horizontal="center" vertical="center"/>
    </xf>
    <xf numFmtId="164" fontId="20" fillId="3" borderId="28" xfId="0" applyNumberFormat="1" applyFont="1" applyFill="1" applyBorder="1" applyAlignment="1">
      <alignment horizontal="center" vertical="center"/>
    </xf>
    <xf numFmtId="1" fontId="2" fillId="0" borderId="33"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2" xfId="0" applyFont="1" applyBorder="1" applyAlignment="1">
      <alignment horizontal="center" vertical="center" shrinkToFit="1"/>
    </xf>
    <xf numFmtId="165" fontId="5" fillId="0" borderId="0" xfId="0" applyNumberFormat="1" applyFont="1" applyBorder="1" applyAlignment="1">
      <alignment vertical="center"/>
    </xf>
    <xf numFmtId="0" fontId="7" fillId="0" borderId="30" xfId="0" applyFont="1" applyFill="1" applyBorder="1" applyAlignment="1">
      <alignment horizontal="center" vertical="center"/>
    </xf>
    <xf numFmtId="1" fontId="7" fillId="0" borderId="47" xfId="0" applyNumberFormat="1" applyFont="1" applyFill="1" applyBorder="1" applyAlignment="1">
      <alignment horizontal="center" vertical="center"/>
    </xf>
    <xf numFmtId="1" fontId="46" fillId="11" borderId="43"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0" fontId="44" fillId="0" borderId="52" xfId="0" applyFont="1" applyFill="1" applyBorder="1" applyAlignment="1">
      <alignment horizontal="centerContinuous" vertical="center"/>
    </xf>
    <xf numFmtId="0" fontId="7" fillId="0" borderId="23" xfId="0" applyNumberFormat="1" applyFont="1" applyFill="1" applyBorder="1" applyAlignment="1">
      <alignment horizontal="center" vertical="center" shrinkToFit="1"/>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 fontId="2" fillId="12" borderId="93" xfId="0" applyNumberFormat="1" applyFont="1" applyFill="1" applyBorder="1" applyAlignment="1">
      <alignment horizontal="center" vertical="center"/>
    </xf>
    <xf numFmtId="1" fontId="2" fillId="12" borderId="52" xfId="0" applyNumberFormat="1" applyFont="1" applyFill="1" applyBorder="1" applyAlignment="1">
      <alignment horizontal="center" vertical="center"/>
    </xf>
    <xf numFmtId="1" fontId="2" fillId="0" borderId="94" xfId="0" applyNumberFormat="1" applyFont="1" applyFill="1" applyBorder="1" applyAlignment="1">
      <alignment horizontal="center" vertical="center"/>
    </xf>
    <xf numFmtId="0" fontId="7" fillId="5" borderId="24" xfId="0" quotePrefix="1" applyNumberFormat="1" applyFont="1" applyFill="1" applyBorder="1" applyAlignment="1">
      <alignment horizontal="center" vertical="center"/>
    </xf>
    <xf numFmtId="0" fontId="7" fillId="14" borderId="24" xfId="0" quotePrefix="1" applyNumberFormat="1" applyFont="1" applyFill="1" applyBorder="1" applyAlignment="1">
      <alignment horizontal="center" vertical="center"/>
    </xf>
    <xf numFmtId="0" fontId="7" fillId="6" borderId="24" xfId="0" quotePrefix="1" applyNumberFormat="1" applyFont="1" applyFill="1" applyBorder="1" applyAlignment="1">
      <alignment horizontal="center" vertical="center"/>
    </xf>
    <xf numFmtId="0" fontId="2" fillId="0" borderId="62" xfId="0" applyFont="1" applyBorder="1" applyAlignment="1">
      <alignment horizontal="center" vertical="center"/>
    </xf>
    <xf numFmtId="49" fontId="50" fillId="0" borderId="43"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5" fillId="0" borderId="43" xfId="0" applyFont="1" applyBorder="1" applyAlignment="1">
      <alignment horizontal="center" vertical="center"/>
    </xf>
    <xf numFmtId="49" fontId="5"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4" xfId="0" applyFont="1" applyBorder="1" applyAlignment="1">
      <alignment horizontal="center" vertical="center" shrinkToFit="1"/>
    </xf>
    <xf numFmtId="0" fontId="5"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5" fillId="0" borderId="79" xfId="0" applyFont="1" applyBorder="1" applyAlignment="1">
      <alignment horizontal="center" vertical="center" shrinkToFit="1"/>
    </xf>
    <xf numFmtId="1" fontId="7" fillId="0" borderId="23" xfId="0" applyNumberFormat="1" applyFont="1" applyFill="1" applyBorder="1" applyAlignment="1">
      <alignment horizontal="center" vertical="center"/>
    </xf>
    <xf numFmtId="0" fontId="2" fillId="0" borderId="55" xfId="0" applyFont="1" applyFill="1" applyBorder="1" applyAlignment="1">
      <alignment horizontal="centerContinuous" vertical="center"/>
    </xf>
    <xf numFmtId="0" fontId="6" fillId="4" borderId="97" xfId="0" applyFont="1" applyFill="1" applyBorder="1" applyAlignment="1">
      <alignment horizontal="right" vertical="center"/>
    </xf>
    <xf numFmtId="1" fontId="2" fillId="0" borderId="98" xfId="0" applyNumberFormat="1" applyFont="1" applyBorder="1" applyAlignment="1">
      <alignment horizontal="centerContinuous" vertical="center"/>
    </xf>
    <xf numFmtId="0" fontId="21" fillId="14" borderId="1" xfId="0" applyFont="1" applyFill="1" applyBorder="1" applyAlignment="1">
      <alignment vertical="center"/>
    </xf>
    <xf numFmtId="49" fontId="27" fillId="14" borderId="22" xfId="0" applyNumberFormat="1" applyFont="1" applyFill="1" applyBorder="1" applyAlignment="1">
      <alignment horizontal="center" vertical="center"/>
    </xf>
    <xf numFmtId="0" fontId="27" fillId="14" borderId="23" xfId="0" applyNumberFormat="1" applyFont="1" applyFill="1" applyBorder="1" applyAlignment="1">
      <alignment horizontal="center" vertical="center"/>
    </xf>
    <xf numFmtId="0" fontId="7" fillId="0" borderId="100" xfId="0" applyFont="1" applyFill="1" applyBorder="1" applyAlignment="1">
      <alignment horizontal="centerContinuous" vertical="center"/>
    </xf>
    <xf numFmtId="0" fontId="7" fillId="0" borderId="1" xfId="0" applyFont="1" applyFill="1" applyBorder="1" applyAlignment="1">
      <alignment horizontal="center" vertical="center" shrinkToFit="1"/>
    </xf>
    <xf numFmtId="0" fontId="7" fillId="0" borderId="23" xfId="0" applyFont="1" applyFill="1" applyBorder="1" applyAlignment="1">
      <alignment horizontal="center" vertical="center" wrapText="1"/>
    </xf>
    <xf numFmtId="0" fontId="5" fillId="0" borderId="101" xfId="0" applyFont="1" applyBorder="1" applyAlignment="1">
      <alignment horizontal="center" vertical="center" shrinkToFit="1"/>
    </xf>
    <xf numFmtId="0" fontId="5" fillId="0" borderId="76" xfId="0" applyFont="1" applyBorder="1" applyAlignment="1">
      <alignment horizontal="left" vertical="center"/>
    </xf>
    <xf numFmtId="1" fontId="2" fillId="0" borderId="86" xfId="0" applyNumberFormat="1" applyFont="1" applyBorder="1" applyAlignment="1">
      <alignment horizontal="center" vertical="center" shrinkToFit="1"/>
    </xf>
    <xf numFmtId="0" fontId="2" fillId="0" borderId="92" xfId="0" applyFont="1" applyBorder="1" applyAlignment="1">
      <alignment horizontal="center" vertical="center" shrinkToFit="1"/>
    </xf>
    <xf numFmtId="0" fontId="51" fillId="0" borderId="28" xfId="0" applyFont="1" applyBorder="1" applyAlignment="1">
      <alignment horizontal="centerContinuous" vertical="center"/>
    </xf>
    <xf numFmtId="0" fontId="52" fillId="0" borderId="28" xfId="0" applyFont="1" applyBorder="1" applyAlignment="1">
      <alignment horizontal="centerContinuous" vertical="center"/>
    </xf>
    <xf numFmtId="0" fontId="53" fillId="0" borderId="28" xfId="0" applyFont="1" applyBorder="1" applyAlignment="1">
      <alignment horizontal="centerContinuous" vertical="center" wrapText="1"/>
    </xf>
    <xf numFmtId="0" fontId="13" fillId="15" borderId="1" xfId="0" applyFont="1" applyFill="1" applyBorder="1" applyAlignment="1">
      <alignment vertical="center"/>
    </xf>
    <xf numFmtId="0" fontId="7" fillId="15" borderId="22" xfId="0" applyNumberFormat="1" applyFont="1" applyFill="1" applyBorder="1" applyAlignment="1">
      <alignment horizontal="center" vertical="center"/>
    </xf>
    <xf numFmtId="49" fontId="22" fillId="15" borderId="22" xfId="0" applyNumberFormat="1" applyFont="1" applyFill="1" applyBorder="1" applyAlignment="1">
      <alignment horizontal="center" vertical="center"/>
    </xf>
    <xf numFmtId="0" fontId="22" fillId="15" borderId="23" xfId="0" applyNumberFormat="1" applyFont="1" applyFill="1" applyBorder="1" applyAlignment="1">
      <alignment horizontal="center" vertical="center"/>
    </xf>
    <xf numFmtId="0" fontId="13" fillId="15" borderId="23" xfId="0" applyNumberFormat="1" applyFont="1" applyFill="1" applyBorder="1" applyAlignment="1">
      <alignment horizontal="center" vertical="center"/>
    </xf>
    <xf numFmtId="49" fontId="7" fillId="15" borderId="23" xfId="0" applyNumberFormat="1" applyFont="1" applyFill="1" applyBorder="1" applyAlignment="1">
      <alignment horizontal="center" vertical="center"/>
    </xf>
    <xf numFmtId="0" fontId="7" fillId="15" borderId="24" xfId="0" quotePrefix="1" applyNumberFormat="1" applyFont="1" applyFill="1" applyBorder="1" applyAlignment="1">
      <alignment horizontal="center" vertical="center"/>
    </xf>
    <xf numFmtId="0" fontId="9" fillId="14" borderId="1" xfId="0" applyFont="1" applyFill="1" applyBorder="1" applyAlignment="1">
      <alignment vertical="center"/>
    </xf>
    <xf numFmtId="49" fontId="26" fillId="14" borderId="22" xfId="0" applyNumberFormat="1" applyFont="1" applyFill="1" applyBorder="1" applyAlignment="1">
      <alignment horizontal="center" vertical="center"/>
    </xf>
    <xf numFmtId="0" fontId="26" fillId="14" borderId="23" xfId="0" applyNumberFormat="1" applyFont="1" applyFill="1" applyBorder="1" applyAlignment="1">
      <alignment horizontal="center" vertical="center"/>
    </xf>
    <xf numFmtId="9" fontId="7" fillId="0" borderId="22" xfId="7" applyFont="1" applyFill="1" applyBorder="1" applyAlignment="1">
      <alignment horizontal="center" vertical="center" shrinkToFit="1"/>
    </xf>
    <xf numFmtId="9" fontId="7" fillId="0" borderId="23" xfId="7" applyFont="1" applyFill="1" applyBorder="1" applyAlignment="1">
      <alignment horizontal="center" vertical="center" shrinkToFit="1"/>
    </xf>
    <xf numFmtId="0" fontId="7" fillId="0" borderId="23" xfId="7"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26" fillId="0" borderId="33" xfId="0" applyFont="1" applyBorder="1" applyAlignment="1">
      <alignment horizontal="centerContinuous"/>
    </xf>
    <xf numFmtId="0" fontId="6" fillId="4" borderId="99" xfId="0" applyFont="1" applyFill="1" applyBorder="1" applyAlignment="1">
      <alignment horizontal="right" vertical="center"/>
    </xf>
    <xf numFmtId="3" fontId="7" fillId="0" borderId="26"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7" fillId="0" borderId="68" xfId="0" applyNumberFormat="1" applyFont="1" applyBorder="1" applyAlignment="1">
      <alignment horizontal="center" vertical="center"/>
    </xf>
    <xf numFmtId="0" fontId="54" fillId="2" borderId="66" xfId="0" applyFont="1" applyFill="1" applyBorder="1" applyAlignment="1">
      <alignment horizontal="right" vertical="center"/>
    </xf>
    <xf numFmtId="0" fontId="54" fillId="2" borderId="64" xfId="0" applyFont="1" applyFill="1" applyBorder="1" applyAlignment="1">
      <alignment horizontal="left" vertical="center"/>
    </xf>
    <xf numFmtId="0" fontId="2" fillId="0" borderId="43" xfId="0" quotePrefix="1" applyFont="1" applyFill="1" applyBorder="1" applyAlignment="1">
      <alignment horizontal="left" vertical="center"/>
    </xf>
    <xf numFmtId="1" fontId="7" fillId="0" borderId="25" xfId="0" applyNumberFormat="1" applyFont="1" applyFill="1" applyBorder="1" applyAlignment="1">
      <alignment horizontal="center" vertical="center"/>
    </xf>
    <xf numFmtId="1" fontId="7" fillId="0" borderId="26" xfId="0" applyNumberFormat="1" applyFont="1" applyFill="1" applyBorder="1" applyAlignment="1">
      <alignment horizontal="center" vertical="center"/>
    </xf>
    <xf numFmtId="0" fontId="43" fillId="0" borderId="52" xfId="0" quotePrefix="1" applyFont="1" applyFill="1" applyBorder="1" applyAlignment="1">
      <alignment horizontal="centerContinuous" vertical="center" shrinkToFit="1"/>
    </xf>
    <xf numFmtId="0" fontId="2" fillId="0" borderId="43" xfId="0" applyNumberFormat="1" applyFont="1" applyFill="1" applyBorder="1" applyAlignment="1">
      <alignment horizontal="center" vertical="center"/>
    </xf>
    <xf numFmtId="0" fontId="2" fillId="0" borderId="95" xfId="0" applyFont="1" applyFill="1" applyBorder="1" applyAlignment="1">
      <alignment horizontal="centerContinuous" vertical="center" shrinkToFit="1"/>
    </xf>
    <xf numFmtId="0" fontId="20" fillId="0" borderId="96" xfId="0" applyFont="1" applyFill="1" applyBorder="1" applyAlignment="1">
      <alignment horizontal="centerContinuous" vertical="center"/>
    </xf>
    <xf numFmtId="0" fontId="20" fillId="0" borderId="103"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102" xfId="0" applyFont="1" applyFill="1" applyBorder="1" applyAlignment="1">
      <alignment horizontal="centerContinuous" vertical="center"/>
    </xf>
    <xf numFmtId="1" fontId="7" fillId="0" borderId="51" xfId="0" applyNumberFormat="1" applyFont="1" applyFill="1" applyBorder="1" applyAlignment="1">
      <alignment horizontal="centerContinuous" vertical="center"/>
    </xf>
    <xf numFmtId="1" fontId="7" fillId="0" borderId="21" xfId="0" applyNumberFormat="1" applyFont="1" applyFill="1" applyBorder="1" applyAlignment="1">
      <alignment horizontal="centerContinuous" vertical="center"/>
    </xf>
    <xf numFmtId="0" fontId="7" fillId="0" borderId="9" xfId="0" applyFont="1" applyFill="1" applyBorder="1" applyAlignment="1">
      <alignment horizontal="center" vertical="center"/>
    </xf>
    <xf numFmtId="0" fontId="2" fillId="0" borderId="88"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Fill="1" applyBorder="1" applyAlignment="1">
      <alignment horizontal="center" vertical="center"/>
    </xf>
    <xf numFmtId="0" fontId="2" fillId="0" borderId="37" xfId="0" quotePrefix="1" applyFont="1" applyFill="1" applyBorder="1" applyAlignment="1">
      <alignment horizontal="center" vertical="center" wrapText="1"/>
    </xf>
    <xf numFmtId="0" fontId="2" fillId="0" borderId="37" xfId="2" applyNumberFormat="1" applyFont="1" applyBorder="1" applyAlignment="1">
      <alignment horizontal="center" vertical="center"/>
    </xf>
    <xf numFmtId="49" fontId="2" fillId="0" borderId="37" xfId="2" applyNumberFormat="1" applyFont="1" applyFill="1" applyBorder="1" applyAlignment="1">
      <alignment horizontal="center" vertical="center"/>
    </xf>
    <xf numFmtId="0" fontId="2" fillId="0" borderId="37" xfId="0" applyFont="1" applyFill="1" applyBorder="1" applyAlignment="1">
      <alignment horizontal="center" vertical="center" shrinkToFit="1"/>
    </xf>
    <xf numFmtId="164" fontId="5" fillId="0" borderId="37"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1" fontId="46" fillId="11" borderId="37"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93" xfId="0" applyNumberFormat="1" applyFont="1" applyFill="1" applyBorder="1" applyAlignment="1">
      <alignment horizontal="center" vertical="center"/>
    </xf>
    <xf numFmtId="164" fontId="2" fillId="0" borderId="37" xfId="0" applyNumberFormat="1" applyFont="1" applyBorder="1" applyAlignment="1">
      <alignment horizontal="center" vertical="center"/>
    </xf>
    <xf numFmtId="49" fontId="2" fillId="0" borderId="90" xfId="0" applyNumberFormat="1" applyFont="1" applyFill="1" applyBorder="1" applyAlignment="1">
      <alignment horizontal="center" vertical="center"/>
    </xf>
    <xf numFmtId="164" fontId="2" fillId="0" borderId="90"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0" fontId="5" fillId="0" borderId="91" xfId="0" applyFont="1" applyFill="1" applyBorder="1" applyAlignment="1">
      <alignment horizontal="center" vertical="center"/>
    </xf>
    <xf numFmtId="164" fontId="2" fillId="0" borderId="37" xfId="0" applyNumberFormat="1" applyFont="1" applyFill="1" applyBorder="1" applyAlignment="1">
      <alignment horizontal="center" vertical="center"/>
    </xf>
    <xf numFmtId="0" fontId="2" fillId="0" borderId="105" xfId="0" applyFont="1" applyBorder="1" applyAlignment="1">
      <alignment horizontal="center" vertical="center"/>
    </xf>
    <xf numFmtId="0" fontId="2" fillId="0" borderId="69" xfId="0" applyFont="1" applyBorder="1" applyAlignment="1">
      <alignment horizontal="center" vertical="center"/>
    </xf>
    <xf numFmtId="0" fontId="2" fillId="0" borderId="69" xfId="0" quotePrefix="1" applyFont="1" applyBorder="1" applyAlignment="1">
      <alignment horizontal="center" vertical="center"/>
    </xf>
    <xf numFmtId="9" fontId="2" fillId="0" borderId="69" xfId="0" applyNumberFormat="1" applyFont="1" applyBorder="1" applyAlignment="1">
      <alignment horizontal="center" vertical="center"/>
    </xf>
    <xf numFmtId="164" fontId="2" fillId="0" borderId="69" xfId="0" applyNumberFormat="1" applyFont="1" applyFill="1" applyBorder="1" applyAlignment="1">
      <alignment horizontal="center" vertical="center"/>
    </xf>
    <xf numFmtId="164" fontId="2" fillId="0" borderId="70" xfId="0" applyNumberFormat="1" applyFont="1" applyFill="1" applyBorder="1" applyAlignment="1">
      <alignment horizontal="centerContinuous" vertical="center"/>
    </xf>
    <xf numFmtId="0" fontId="5" fillId="0" borderId="57" xfId="0" quotePrefix="1" applyFont="1" applyFill="1" applyBorder="1" applyAlignment="1">
      <alignment horizontal="centerContinuous" vertical="center"/>
    </xf>
    <xf numFmtId="0" fontId="2" fillId="0" borderId="106" xfId="0" applyFont="1" applyBorder="1" applyAlignment="1">
      <alignment horizontal="center" vertical="center"/>
    </xf>
    <xf numFmtId="0" fontId="5" fillId="0" borderId="72" xfId="0" applyFont="1" applyBorder="1" applyAlignment="1">
      <alignment horizontal="center" vertical="center"/>
    </xf>
    <xf numFmtId="9" fontId="5" fillId="0" borderId="72" xfId="0" applyNumberFormat="1" applyFont="1" applyBorder="1" applyAlignment="1">
      <alignment horizontal="center" vertical="center"/>
    </xf>
    <xf numFmtId="0" fontId="2" fillId="0" borderId="72" xfId="0" applyFont="1" applyBorder="1" applyAlignment="1">
      <alignment horizontal="center" vertical="center"/>
    </xf>
    <xf numFmtId="164" fontId="5" fillId="0" borderId="72" xfId="0" applyNumberFormat="1" applyFont="1" applyBorder="1" applyAlignment="1">
      <alignment horizontal="center" vertical="center"/>
    </xf>
    <xf numFmtId="164" fontId="2" fillId="0" borderId="71"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38" fillId="0" borderId="1" xfId="0" applyFont="1" applyFill="1" applyBorder="1" applyAlignment="1">
      <alignment vertical="center"/>
    </xf>
    <xf numFmtId="0" fontId="39" fillId="0" borderId="29" xfId="0" applyFont="1" applyFill="1" applyBorder="1" applyAlignment="1">
      <alignment vertical="center"/>
    </xf>
    <xf numFmtId="0" fontId="7" fillId="12" borderId="1" xfId="0" applyFont="1" applyFill="1" applyBorder="1" applyAlignment="1">
      <alignment horizontal="center" vertical="center" shrinkToFit="1"/>
    </xf>
    <xf numFmtId="0" fontId="7" fillId="12" borderId="22" xfId="0" applyFont="1" applyFill="1" applyBorder="1" applyAlignment="1">
      <alignment horizontal="center" vertical="center" wrapText="1"/>
    </xf>
    <xf numFmtId="9" fontId="7" fillId="12" borderId="22" xfId="2" applyFont="1" applyFill="1" applyBorder="1" applyAlignment="1">
      <alignment horizontal="center" vertical="center" shrinkToFit="1"/>
    </xf>
    <xf numFmtId="9" fontId="7" fillId="12" borderId="23" xfId="2" applyFont="1" applyFill="1" applyBorder="1" applyAlignment="1">
      <alignment horizontal="center" vertical="center" shrinkToFit="1"/>
    </xf>
    <xf numFmtId="0" fontId="7" fillId="12" borderId="23" xfId="0" applyFont="1" applyFill="1" applyBorder="1" applyAlignment="1">
      <alignment horizontal="center" vertical="center" wrapText="1"/>
    </xf>
    <xf numFmtId="0" fontId="7" fillId="12" borderId="23" xfId="2"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wrapText="1"/>
    </xf>
    <xf numFmtId="9" fontId="7" fillId="12" borderId="23" xfId="7" applyFont="1" applyFill="1" applyBorder="1" applyAlignment="1">
      <alignment horizontal="center" vertical="center" shrinkToFit="1"/>
    </xf>
    <xf numFmtId="0" fontId="7" fillId="12" borderId="23" xfId="6" applyNumberFormat="1" applyFont="1" applyFill="1" applyBorder="1" applyAlignment="1">
      <alignment horizontal="center" vertical="center"/>
    </xf>
    <xf numFmtId="0" fontId="7" fillId="12" borderId="23" xfId="7"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xf>
    <xf numFmtId="0" fontId="7" fillId="12" borderId="23" xfId="0" applyNumberFormat="1" applyFont="1" applyFill="1" applyBorder="1" applyAlignment="1">
      <alignment horizontal="center" vertical="center" shrinkToFit="1"/>
    </xf>
    <xf numFmtId="0" fontId="7" fillId="12" borderId="22" xfId="6" applyFont="1" applyFill="1" applyBorder="1" applyAlignment="1">
      <alignment horizontal="center" vertical="center" shrinkToFit="1"/>
    </xf>
    <xf numFmtId="0" fontId="7" fillId="12" borderId="24" xfId="6" applyNumberFormat="1" applyFont="1" applyFill="1" applyBorder="1" applyAlignment="1">
      <alignment horizontal="center" vertical="center" wrapText="1"/>
    </xf>
    <xf numFmtId="0" fontId="7" fillId="12" borderId="29" xfId="0" applyFont="1" applyFill="1" applyBorder="1" applyAlignment="1">
      <alignment horizontal="center" vertical="center" shrinkToFit="1"/>
    </xf>
    <xf numFmtId="0" fontId="7" fillId="12" borderId="47" xfId="0" applyFont="1" applyFill="1" applyBorder="1" applyAlignment="1">
      <alignment horizontal="center" vertical="center" wrapText="1"/>
    </xf>
    <xf numFmtId="9" fontId="7" fillId="12" borderId="47" xfId="2" applyFont="1" applyFill="1" applyBorder="1" applyAlignment="1">
      <alignment horizontal="center" vertical="center" shrinkToFit="1"/>
    </xf>
    <xf numFmtId="9" fontId="7" fillId="12" borderId="9" xfId="2" applyFont="1" applyFill="1" applyBorder="1" applyAlignment="1">
      <alignment horizontal="center" vertical="center" shrinkToFit="1"/>
    </xf>
    <xf numFmtId="0" fontId="7" fillId="12" borderId="9" xfId="2" applyNumberFormat="1" applyFont="1" applyFill="1" applyBorder="1" applyAlignment="1">
      <alignment horizontal="center" vertical="center" shrinkToFit="1"/>
    </xf>
    <xf numFmtId="0" fontId="7" fillId="12" borderId="31" xfId="0" applyNumberFormat="1" applyFont="1" applyFill="1" applyBorder="1" applyAlignment="1">
      <alignment horizontal="center" vertical="center" wrapText="1"/>
    </xf>
    <xf numFmtId="9" fontId="7" fillId="12" borderId="22" xfId="7" applyFont="1" applyFill="1" applyBorder="1" applyAlignment="1">
      <alignment horizontal="center" vertical="center" shrinkToFit="1"/>
    </xf>
    <xf numFmtId="0" fontId="7" fillId="12" borderId="24" xfId="0" quotePrefix="1" applyNumberFormat="1" applyFont="1" applyFill="1" applyBorder="1" applyAlignment="1">
      <alignment horizontal="center" vertical="center" wrapText="1"/>
    </xf>
    <xf numFmtId="0" fontId="7" fillId="12" borderId="5" xfId="0" applyFont="1" applyFill="1" applyBorder="1" applyAlignment="1">
      <alignment horizontal="center" vertical="center" shrinkToFit="1"/>
    </xf>
    <xf numFmtId="0" fontId="7" fillId="12" borderId="48" xfId="0" applyFont="1" applyFill="1" applyBorder="1" applyAlignment="1">
      <alignment horizontal="center" vertical="center" wrapText="1"/>
    </xf>
    <xf numFmtId="9" fontId="7" fillId="12" borderId="48" xfId="2" applyFont="1" applyFill="1" applyBorder="1" applyAlignment="1">
      <alignment horizontal="center" vertical="center" shrinkToFit="1"/>
    </xf>
    <xf numFmtId="9" fontId="7" fillId="12" borderId="49" xfId="2" applyFont="1" applyFill="1" applyBorder="1" applyAlignment="1">
      <alignment horizontal="center" vertical="center" shrinkToFit="1"/>
    </xf>
    <xf numFmtId="0" fontId="7" fillId="12" borderId="49" xfId="0" applyFont="1" applyFill="1" applyBorder="1" applyAlignment="1">
      <alignment horizontal="center" vertical="center" wrapText="1"/>
    </xf>
    <xf numFmtId="0" fontId="7" fillId="12" borderId="49" xfId="2" applyNumberFormat="1" applyFont="1" applyFill="1" applyBorder="1" applyAlignment="1">
      <alignment horizontal="center" vertical="center" shrinkToFit="1"/>
    </xf>
    <xf numFmtId="0" fontId="7" fillId="12" borderId="32" xfId="0" applyNumberFormat="1" applyFont="1" applyFill="1" applyBorder="1" applyAlignment="1">
      <alignment horizontal="center" vertical="center" wrapText="1"/>
    </xf>
    <xf numFmtId="49" fontId="15" fillId="0" borderId="31" xfId="0" applyNumberFormat="1" applyFont="1" applyBorder="1" applyAlignment="1">
      <alignment horizontal="center" shrinkToFit="1"/>
    </xf>
    <xf numFmtId="0" fontId="12" fillId="12" borderId="1" xfId="0" applyFont="1" applyFill="1" applyBorder="1" applyAlignment="1">
      <alignment vertical="center"/>
    </xf>
    <xf numFmtId="0" fontId="7" fillId="12" borderId="22" xfId="0" applyNumberFormat="1" applyFont="1" applyFill="1" applyBorder="1" applyAlignment="1">
      <alignment horizontal="center" vertical="center"/>
    </xf>
    <xf numFmtId="49" fontId="23" fillId="12" borderId="22" xfId="0" applyNumberFormat="1" applyFont="1" applyFill="1" applyBorder="1" applyAlignment="1">
      <alignment horizontal="center" vertical="center"/>
    </xf>
    <xf numFmtId="0" fontId="23" fillId="12" borderId="23" xfId="0" applyNumberFormat="1" applyFont="1" applyFill="1" applyBorder="1" applyAlignment="1">
      <alignment horizontal="center" vertical="center"/>
    </xf>
    <xf numFmtId="0" fontId="12" fillId="12" borderId="23" xfId="0" applyNumberFormat="1" applyFont="1" applyFill="1" applyBorder="1" applyAlignment="1">
      <alignment horizontal="center" vertical="center"/>
    </xf>
    <xf numFmtId="49" fontId="7" fillId="12" borderId="23" xfId="0" applyNumberFormat="1" applyFont="1" applyFill="1" applyBorder="1" applyAlignment="1">
      <alignment horizontal="center" vertical="center"/>
    </xf>
    <xf numFmtId="0" fontId="7" fillId="12" borderId="24" xfId="0" quotePrefix="1" applyNumberFormat="1" applyFont="1" applyFill="1" applyBorder="1" applyAlignment="1">
      <alignment horizontal="center" vertical="center"/>
    </xf>
    <xf numFmtId="0" fontId="10" fillId="12" borderId="1" xfId="0" applyFont="1" applyFill="1" applyBorder="1" applyAlignment="1">
      <alignment vertical="center"/>
    </xf>
    <xf numFmtId="49" fontId="15" fillId="12" borderId="22" xfId="0" applyNumberFormat="1" applyFont="1" applyFill="1" applyBorder="1" applyAlignment="1">
      <alignment horizontal="center" vertical="center"/>
    </xf>
    <xf numFmtId="0" fontId="15" fillId="12" borderId="23" xfId="0" applyNumberFormat="1" applyFont="1" applyFill="1" applyBorder="1" applyAlignment="1">
      <alignment horizontal="center" vertical="center"/>
    </xf>
    <xf numFmtId="1" fontId="7" fillId="14" borderId="23" xfId="0" applyNumberFormat="1" applyFont="1" applyFill="1" applyBorder="1" applyAlignment="1">
      <alignment horizontal="center" vertical="center"/>
    </xf>
    <xf numFmtId="0" fontId="12" fillId="14" borderId="1" xfId="0" applyFont="1" applyFill="1" applyBorder="1" applyAlignment="1">
      <alignment vertical="center"/>
    </xf>
    <xf numFmtId="49" fontId="23" fillId="14" borderId="22" xfId="0" applyNumberFormat="1" applyFont="1" applyFill="1" applyBorder="1" applyAlignment="1">
      <alignment horizontal="center" vertical="center"/>
    </xf>
    <xf numFmtId="0" fontId="23" fillId="14" borderId="23" xfId="0" applyNumberFormat="1" applyFont="1" applyFill="1" applyBorder="1" applyAlignment="1">
      <alignment horizontal="center" vertical="center"/>
    </xf>
    <xf numFmtId="0" fontId="21" fillId="14" borderId="23" xfId="0" applyNumberFormat="1" applyFont="1" applyFill="1" applyBorder="1" applyAlignment="1">
      <alignment horizontal="center" vertical="center"/>
    </xf>
    <xf numFmtId="0" fontId="12" fillId="14" borderId="5" xfId="0" applyFont="1" applyFill="1" applyBorder="1" applyAlignment="1">
      <alignment vertical="center"/>
    </xf>
    <xf numFmtId="0" fontId="7" fillId="14" borderId="48" xfId="0" applyNumberFormat="1" applyFont="1" applyFill="1" applyBorder="1" applyAlignment="1">
      <alignment horizontal="center" vertical="center"/>
    </xf>
    <xf numFmtId="49" fontId="23" fillId="14" borderId="48" xfId="0" applyNumberFormat="1" applyFont="1" applyFill="1" applyBorder="1" applyAlignment="1">
      <alignment horizontal="center" vertical="center"/>
    </xf>
    <xf numFmtId="0" fontId="23" fillId="14" borderId="49" xfId="0" applyNumberFormat="1" applyFont="1" applyFill="1" applyBorder="1" applyAlignment="1">
      <alignment horizontal="center" vertical="center"/>
    </xf>
    <xf numFmtId="49" fontId="7" fillId="14" borderId="49" xfId="0" applyNumberFormat="1" applyFont="1" applyFill="1" applyBorder="1" applyAlignment="1">
      <alignment horizontal="center" vertical="center"/>
    </xf>
    <xf numFmtId="0" fontId="7" fillId="14" borderId="32"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2" fillId="11" borderId="34"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xf>
    <xf numFmtId="0" fontId="11" fillId="3" borderId="67" xfId="0" applyFont="1" applyFill="1" applyBorder="1" applyAlignment="1">
      <alignment horizontal="center" vertical="center"/>
    </xf>
    <xf numFmtId="0" fontId="4" fillId="0" borderId="0" xfId="0" applyFont="1" applyBorder="1" applyAlignment="1">
      <alignment vertical="center"/>
    </xf>
    <xf numFmtId="1" fontId="7" fillId="0" borderId="22"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2" fillId="0" borderId="41" xfId="0" applyFont="1" applyFill="1" applyBorder="1" applyAlignment="1">
      <alignment horizontal="center" vertical="center"/>
    </xf>
    <xf numFmtId="2" fontId="2" fillId="0" borderId="33" xfId="0" applyNumberFormat="1" applyFont="1" applyBorder="1" applyAlignment="1">
      <alignment horizontal="center" vertical="center" shrinkToFit="1"/>
    </xf>
    <xf numFmtId="2" fontId="2" fillId="0" borderId="86" xfId="0" applyNumberFormat="1" applyFont="1" applyBorder="1" applyAlignment="1">
      <alignment horizontal="center" vertical="center" shrinkToFit="1"/>
    </xf>
    <xf numFmtId="0" fontId="6" fillId="12" borderId="1" xfId="0" applyFont="1" applyFill="1" applyBorder="1" applyAlignment="1">
      <alignment horizontal="right" vertical="center"/>
    </xf>
    <xf numFmtId="0" fontId="7" fillId="12" borderId="0" xfId="0" applyFont="1" applyFill="1" applyBorder="1" applyAlignment="1">
      <alignment horizontal="centerContinuous" vertical="center"/>
    </xf>
    <xf numFmtId="0" fontId="6" fillId="12" borderId="0" xfId="0" applyFont="1" applyFill="1" applyBorder="1" applyAlignment="1">
      <alignment horizontal="right" vertical="center"/>
    </xf>
    <xf numFmtId="0" fontId="7" fillId="12"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7"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2">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5</a:t>
          </a:r>
        </a:p>
      </xdr:txBody>
    </xdr:sp>
    <xdr:clientData/>
  </xdr:twoCellAnchor>
  <xdr:twoCellAnchor editAs="oneCell">
    <xdr:from>
      <xdr:col>5</xdr:col>
      <xdr:colOff>85476</xdr:colOff>
      <xdr:row>1</xdr:row>
      <xdr:rowOff>156209</xdr:rowOff>
    </xdr:from>
    <xdr:to>
      <xdr:col>6</xdr:col>
      <xdr:colOff>963928</xdr:colOff>
      <xdr:row>15</xdr:row>
      <xdr:rowOff>82846</xdr:rowOff>
    </xdr:to>
    <xdr:pic>
      <xdr:nvPicPr>
        <xdr:cNvPr id="4" name="Picture 3">
          <a:extLst>
            <a:ext uri="{FF2B5EF4-FFF2-40B4-BE49-F238E27FC236}">
              <a16:creationId xmlns:a16="http://schemas.microsoft.com/office/drawing/2014/main" id="{D7442CD4-E44E-498D-8246-D9FB9840A4E6}"/>
            </a:ext>
          </a:extLst>
        </xdr:cNvPr>
        <xdr:cNvPicPr>
          <a:picLocks noChangeAspect="1"/>
        </xdr:cNvPicPr>
      </xdr:nvPicPr>
      <xdr:blipFill>
        <a:blip xmlns:r="http://schemas.openxmlformats.org/officeDocument/2006/relationships" r:embed="rId1"/>
        <a:stretch>
          <a:fillRect/>
        </a:stretch>
      </xdr:blipFill>
      <xdr:spPr>
        <a:xfrm>
          <a:off x="4588896" y="529589"/>
          <a:ext cx="1907152" cy="2951777"/>
        </a:xfrm>
        <a:prstGeom prst="rect">
          <a:avLst/>
        </a:prstGeom>
        <a:ln w="38100" cmpd="dbl">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20793</xdr:colOff>
      <xdr:row>5</xdr:row>
      <xdr:rowOff>22861</xdr:rowOff>
    </xdr:from>
    <xdr:to>
      <xdr:col>9</xdr:col>
      <xdr:colOff>2872741</xdr:colOff>
      <xdr:row>25</xdr:row>
      <xdr:rowOff>205740</xdr:rowOff>
    </xdr:to>
    <xdr:pic>
      <xdr:nvPicPr>
        <xdr:cNvPr id="2" name="Picture 1">
          <a:extLst>
            <a:ext uri="{FF2B5EF4-FFF2-40B4-BE49-F238E27FC236}">
              <a16:creationId xmlns:a16="http://schemas.microsoft.com/office/drawing/2014/main" id="{F8D869E1-7CCD-4D8E-902D-AD65E29823B7}"/>
            </a:ext>
          </a:extLst>
        </xdr:cNvPr>
        <xdr:cNvPicPr>
          <a:picLocks noChangeAspect="1"/>
        </xdr:cNvPicPr>
      </xdr:nvPicPr>
      <xdr:blipFill>
        <a:blip xmlns:r="http://schemas.openxmlformats.org/officeDocument/2006/relationships" r:embed="rId1"/>
        <a:stretch>
          <a:fillRect/>
        </a:stretch>
      </xdr:blipFill>
      <xdr:spPr>
        <a:xfrm>
          <a:off x="4684233" y="1394461"/>
          <a:ext cx="2851948" cy="4450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375285</xdr:colOff>
      <xdr:row>1</xdr:row>
      <xdr:rowOff>123825</xdr:rowOff>
    </xdr:from>
    <xdr:to>
      <xdr:col>4</xdr:col>
      <xdr:colOff>588645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42" bestFit="1" customWidth="1"/>
    <col min="2" max="2" width="12" style="63" customWidth="1"/>
    <col min="3" max="3" width="4" style="63" customWidth="1"/>
    <col min="4" max="4" width="13.69921875" style="142" bestFit="1" customWidth="1"/>
    <col min="5" max="5" width="13.09765625" style="63" bestFit="1" customWidth="1"/>
    <col min="6" max="6" width="13.5" style="142" customWidth="1"/>
    <col min="7" max="7" width="13.5" style="63" customWidth="1"/>
    <col min="8" max="16384" width="13" style="14"/>
  </cols>
  <sheetData>
    <row r="1" spans="1:7" ht="29.4" thickTop="1" thickBot="1">
      <c r="A1" s="300" t="s">
        <v>227</v>
      </c>
      <c r="B1" s="301" t="s">
        <v>228</v>
      </c>
      <c r="C1" s="148"/>
      <c r="D1" s="149"/>
      <c r="E1" s="150"/>
      <c r="F1" s="149"/>
      <c r="G1" s="151" t="s">
        <v>229</v>
      </c>
    </row>
    <row r="2" spans="1:7" ht="17.399999999999999" thickTop="1">
      <c r="A2" s="152" t="s">
        <v>277</v>
      </c>
      <c r="B2" s="153" t="s">
        <v>230</v>
      </c>
      <c r="C2" s="153"/>
      <c r="D2" s="154" t="s">
        <v>278</v>
      </c>
      <c r="E2" s="155" t="s">
        <v>246</v>
      </c>
      <c r="F2" s="156"/>
      <c r="G2" s="157"/>
    </row>
    <row r="3" spans="1:7" ht="16.8">
      <c r="A3" s="152" t="s">
        <v>279</v>
      </c>
      <c r="B3" s="153" t="s">
        <v>230</v>
      </c>
      <c r="C3" s="153"/>
      <c r="D3" s="154" t="s">
        <v>0</v>
      </c>
      <c r="E3" s="155">
        <v>1</v>
      </c>
      <c r="F3" s="154"/>
      <c r="G3" s="157"/>
    </row>
    <row r="4" spans="1:7" ht="16.8">
      <c r="A4" s="416" t="s">
        <v>279</v>
      </c>
      <c r="B4" s="417" t="s">
        <v>275</v>
      </c>
      <c r="C4" s="417"/>
      <c r="D4" s="418" t="s">
        <v>0</v>
      </c>
      <c r="E4" s="419">
        <v>0</v>
      </c>
      <c r="F4" s="154"/>
      <c r="G4" s="157"/>
    </row>
    <row r="5" spans="1:7" ht="16.8">
      <c r="A5" s="152" t="s">
        <v>280</v>
      </c>
      <c r="B5" s="153" t="s">
        <v>276</v>
      </c>
      <c r="C5" s="153"/>
      <c r="D5" s="154" t="s">
        <v>281</v>
      </c>
      <c r="E5" s="155" t="s">
        <v>232</v>
      </c>
      <c r="F5" s="154"/>
      <c r="G5" s="157"/>
    </row>
    <row r="6" spans="1:7" ht="16.8">
      <c r="A6" s="152" t="s">
        <v>282</v>
      </c>
      <c r="B6" s="153" t="s">
        <v>131</v>
      </c>
      <c r="C6" s="153"/>
      <c r="D6" s="154" t="s">
        <v>283</v>
      </c>
      <c r="E6" s="155" t="s">
        <v>254</v>
      </c>
      <c r="F6" s="154"/>
      <c r="G6" s="157"/>
    </row>
    <row r="7" spans="1:7" ht="16.8">
      <c r="A7" s="152"/>
      <c r="B7" s="153"/>
      <c r="C7" s="153"/>
      <c r="D7" s="154" t="s">
        <v>284</v>
      </c>
      <c r="E7" s="155">
        <v>20</v>
      </c>
      <c r="F7" s="154"/>
      <c r="G7" s="157"/>
    </row>
    <row r="8" spans="1:7" ht="17.399999999999999" thickBot="1">
      <c r="A8" s="152" t="s">
        <v>285</v>
      </c>
      <c r="B8" s="153" t="s">
        <v>231</v>
      </c>
      <c r="C8" s="153"/>
      <c r="D8" s="154" t="s">
        <v>286</v>
      </c>
      <c r="E8" s="155" t="s">
        <v>233</v>
      </c>
      <c r="F8" s="154"/>
      <c r="G8" s="157"/>
    </row>
    <row r="9" spans="1:7" ht="17.399999999999999" thickTop="1">
      <c r="A9" s="158" t="s">
        <v>287</v>
      </c>
      <c r="B9" s="312">
        <v>1</v>
      </c>
      <c r="C9" s="315"/>
      <c r="D9" s="184" t="s">
        <v>69</v>
      </c>
      <c r="E9" s="299" t="s">
        <v>252</v>
      </c>
      <c r="F9" s="159"/>
      <c r="G9" s="157"/>
    </row>
    <row r="10" spans="1:7" ht="17.399999999999999" thickBot="1">
      <c r="A10" s="266" t="s">
        <v>288</v>
      </c>
      <c r="B10" s="313">
        <f>C12+4</f>
        <v>5</v>
      </c>
      <c r="C10" s="267"/>
      <c r="D10" s="296" t="s">
        <v>289</v>
      </c>
      <c r="E10" s="297">
        <v>1440</v>
      </c>
      <c r="F10" s="159"/>
      <c r="G10" s="157"/>
    </row>
    <row r="11" spans="1:7" ht="17.399999999999999" thickTop="1">
      <c r="A11" s="160" t="s">
        <v>290</v>
      </c>
      <c r="B11" s="314">
        <v>14</v>
      </c>
      <c r="C11" s="161" t="str">
        <f t="shared" ref="C11:C16" si="0">IF(B11&gt;9.9,CONCATENATE("+",ROUNDDOWN((B11-10)/2,0)),ROUNDUP((B11-10)/2,0))</f>
        <v>+2</v>
      </c>
      <c r="D11" s="162" t="s">
        <v>291</v>
      </c>
      <c r="E11" s="381" t="s">
        <v>251</v>
      </c>
      <c r="F11" s="159"/>
      <c r="G11" s="157"/>
    </row>
    <row r="12" spans="1:7" ht="16.8">
      <c r="A12" s="163" t="s">
        <v>292</v>
      </c>
      <c r="B12" s="316">
        <v>13</v>
      </c>
      <c r="C12" s="164" t="str">
        <f t="shared" si="0"/>
        <v>+1</v>
      </c>
      <c r="D12" s="165" t="s">
        <v>293</v>
      </c>
      <c r="E12" s="166">
        <f>SUM(Martial!G4:G20,Equipment!C3:C16)</f>
        <v>31.509999999999998</v>
      </c>
      <c r="F12" s="159"/>
      <c r="G12" s="157"/>
    </row>
    <row r="13" spans="1:7" ht="16.8">
      <c r="A13" s="167" t="s">
        <v>294</v>
      </c>
      <c r="B13" s="316">
        <v>14</v>
      </c>
      <c r="C13" s="168" t="str">
        <f t="shared" si="0"/>
        <v>+2</v>
      </c>
      <c r="D13" s="169" t="s">
        <v>295</v>
      </c>
      <c r="E13" s="183">
        <f>ROUNDUP((1*8*0.75)+((E4*10)*0.75)+((E3+E4)*C13),0)</f>
        <v>8</v>
      </c>
      <c r="F13" s="159"/>
      <c r="G13" s="157"/>
    </row>
    <row r="14" spans="1:7" ht="16.8">
      <c r="A14" s="170" t="s">
        <v>296</v>
      </c>
      <c r="B14" s="316">
        <v>10</v>
      </c>
      <c r="C14" s="164" t="str">
        <f t="shared" si="0"/>
        <v>+0</v>
      </c>
      <c r="D14" s="172" t="s">
        <v>297</v>
      </c>
      <c r="E14" s="303">
        <f>10+C12</f>
        <v>11</v>
      </c>
      <c r="F14" s="152"/>
      <c r="G14" s="157"/>
    </row>
    <row r="15" spans="1:7" ht="16.8">
      <c r="A15" s="171" t="s">
        <v>298</v>
      </c>
      <c r="B15" s="316">
        <v>12</v>
      </c>
      <c r="C15" s="164" t="str">
        <f t="shared" si="0"/>
        <v>+1</v>
      </c>
      <c r="D15" s="172" t="s">
        <v>299</v>
      </c>
      <c r="E15" s="303">
        <f>E16-C12</f>
        <v>10</v>
      </c>
      <c r="F15" s="159"/>
      <c r="G15" s="157"/>
    </row>
    <row r="16" spans="1:7" ht="17.399999999999999" thickBot="1">
      <c r="A16" s="173" t="s">
        <v>300</v>
      </c>
      <c r="B16" s="317">
        <v>15</v>
      </c>
      <c r="C16" s="298" t="str">
        <f t="shared" si="0"/>
        <v>+2</v>
      </c>
      <c r="D16" s="174" t="s">
        <v>301</v>
      </c>
      <c r="E16" s="304">
        <f>E14+SUM(Martial!B15:B16)</f>
        <v>11</v>
      </c>
      <c r="F16" s="175"/>
      <c r="G16" s="176"/>
    </row>
    <row r="17" ht="16.2" thickTop="1"/>
  </sheetData>
  <phoneticPr fontId="0" type="noConversion"/>
  <conditionalFormatting sqref="E12">
    <cfRule type="cellIs" dxfId="21" priority="4" stopIfTrue="1" operator="greaterThan">
      <formula>763</formula>
    </cfRule>
    <cfRule type="cellIs" dxfId="20" priority="5" stopIfTrue="1" operator="between">
      <formula>43</formula>
      <formula>86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7.2968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9" t="s">
        <v>6</v>
      </c>
      <c r="B1" s="70"/>
      <c r="C1" s="70"/>
      <c r="D1" s="70"/>
      <c r="E1" s="70"/>
      <c r="F1" s="70"/>
      <c r="G1" s="71"/>
      <c r="H1" s="71"/>
      <c r="I1" s="71"/>
      <c r="J1" s="70"/>
    </row>
    <row r="2" spans="1:10" s="409" customFormat="1" ht="34.200000000000003" thickBot="1">
      <c r="A2" s="403" t="s">
        <v>145</v>
      </c>
      <c r="B2" s="404" t="s">
        <v>19</v>
      </c>
      <c r="C2" s="404" t="s">
        <v>26</v>
      </c>
      <c r="D2" s="404" t="s">
        <v>18</v>
      </c>
      <c r="E2" s="10" t="s">
        <v>51</v>
      </c>
      <c r="F2" s="10" t="s">
        <v>27</v>
      </c>
      <c r="G2" s="405" t="s">
        <v>53</v>
      </c>
      <c r="H2" s="406" t="s">
        <v>126</v>
      </c>
      <c r="I2" s="407" t="s">
        <v>67</v>
      </c>
      <c r="J2" s="408" t="s">
        <v>65</v>
      </c>
    </row>
    <row r="3" spans="1:10" s="4" customFormat="1" ht="16.8">
      <c r="A3" s="350" t="s">
        <v>55</v>
      </c>
      <c r="B3" s="72">
        <f>2</f>
        <v>2</v>
      </c>
      <c r="C3" s="72" t="s">
        <v>21</v>
      </c>
      <c r="D3" s="73" t="str">
        <f>IF(C3="Str",'Personal File'!$C$11,IF(C3="Dex",'Personal File'!$C$12,IF(C3="Con",'Personal File'!$C$13,IF(C3="Int",'Personal File'!$C$14,IF(C3="Wis",'Personal File'!$C$15,IF(C3="Cha",'Personal File'!$C$16))))))</f>
        <v>+2</v>
      </c>
      <c r="E3" s="73" t="str">
        <f t="shared" ref="E3" si="0">CONCATENATE(C3," (",D3,")")</f>
        <v>Con (+2)</v>
      </c>
      <c r="F3" s="410">
        <v>0</v>
      </c>
      <c r="G3" s="410">
        <f t="shared" ref="G3:G43" si="1">B3+D3+F3</f>
        <v>4</v>
      </c>
      <c r="H3" s="75">
        <f t="shared" ref="H3:H5" ca="1" si="2">RANDBETWEEN(1,20)</f>
        <v>4</v>
      </c>
      <c r="I3" s="74">
        <f t="shared" ref="I3" ca="1" si="3">SUM(G3:H3)</f>
        <v>8</v>
      </c>
      <c r="J3" s="236"/>
    </row>
    <row r="4" spans="1:10" s="4" customFormat="1" ht="16.8">
      <c r="A4" s="76" t="s">
        <v>56</v>
      </c>
      <c r="B4" s="72">
        <f>2</f>
        <v>2</v>
      </c>
      <c r="C4" s="72" t="s">
        <v>24</v>
      </c>
      <c r="D4" s="77" t="str">
        <f>IF(C4="Str",'Personal File'!$C$11,IF(C4="Dex",'Personal File'!$C$12,IF(C4="Con",'Personal File'!$C$13,IF(C4="Int",'Personal File'!$C$14,IF(C4="Wis",'Personal File'!$C$15,IF(C4="Cha",'Personal File'!$C$16))))))</f>
        <v>+1</v>
      </c>
      <c r="E4" s="78" t="str">
        <f t="shared" ref="E4:E5" si="4">CONCATENATE(C4," (",D4,")")</f>
        <v>Dex (+1)</v>
      </c>
      <c r="F4" s="410">
        <v>0</v>
      </c>
      <c r="G4" s="410">
        <f t="shared" si="1"/>
        <v>3</v>
      </c>
      <c r="H4" s="75">
        <f t="shared" ca="1" si="2"/>
        <v>11</v>
      </c>
      <c r="I4" s="74">
        <f t="shared" ref="I4:I43" ca="1" si="5">SUM(G4:H4)</f>
        <v>14</v>
      </c>
      <c r="J4" s="134"/>
    </row>
    <row r="5" spans="1:10" s="4" customFormat="1" ht="16.8">
      <c r="A5" s="351" t="s">
        <v>57</v>
      </c>
      <c r="B5" s="80">
        <f>2</f>
        <v>2</v>
      </c>
      <c r="C5" s="80" t="s">
        <v>23</v>
      </c>
      <c r="D5" s="81" t="str">
        <f>IF(C5="Str",'Personal File'!$C$11,IF(C5="Dex",'Personal File'!$C$12,IF(C5="Con",'Personal File'!$C$13,IF(C5="Int",'Personal File'!$C$14,IF(C5="Wis",'Personal File'!$C$15,IF(C5="Cha",'Personal File'!$C$16))))))</f>
        <v>+1</v>
      </c>
      <c r="E5" s="82" t="str">
        <f t="shared" si="4"/>
        <v>Wis (+1)</v>
      </c>
      <c r="F5" s="240">
        <v>0</v>
      </c>
      <c r="G5" s="240">
        <f t="shared" si="1"/>
        <v>3</v>
      </c>
      <c r="H5" s="83">
        <f t="shared" ca="1" si="2"/>
        <v>6</v>
      </c>
      <c r="I5" s="411">
        <f t="shared" ca="1" si="5"/>
        <v>9</v>
      </c>
      <c r="J5" s="239"/>
    </row>
    <row r="6" spans="1:10" s="4" customFormat="1" ht="16.8">
      <c r="A6" s="84" t="s">
        <v>28</v>
      </c>
      <c r="B6" s="85">
        <v>0</v>
      </c>
      <c r="C6" s="86" t="s">
        <v>22</v>
      </c>
      <c r="D6" s="87" t="str">
        <f>IF(C6="Str",'Personal File'!$C$11,IF(C6="Dex",'Personal File'!$C$12,IF(C6="Con",'Personal File'!$C$13,IF(C6="Int",'Personal File'!$C$14,IF(C6="Wis",'Personal File'!$C$15,IF(C6="Cha",'Personal File'!$C$16))))))</f>
        <v>+0</v>
      </c>
      <c r="E6" s="87" t="str">
        <f t="shared" ref="E6" si="6">CONCATENATE(C6," (",D6,")")</f>
        <v>Int (+0)</v>
      </c>
      <c r="F6" s="88">
        <v>0</v>
      </c>
      <c r="G6" s="89">
        <f t="shared" si="1"/>
        <v>0</v>
      </c>
      <c r="H6" s="75">
        <f ca="1">RANDBETWEEN(1,20)</f>
        <v>5</v>
      </c>
      <c r="I6" s="74">
        <f t="shared" ca="1" si="5"/>
        <v>5</v>
      </c>
      <c r="J6" s="134"/>
    </row>
    <row r="7" spans="1:10" s="8" customFormat="1" ht="16.8">
      <c r="A7" s="90" t="s">
        <v>29</v>
      </c>
      <c r="B7" s="85">
        <v>0</v>
      </c>
      <c r="C7" s="91" t="s">
        <v>24</v>
      </c>
      <c r="D7" s="77" t="str">
        <f>IF(C7="Str",'Personal File'!$C$11,IF(C7="Dex",'Personal File'!$C$12,IF(C7="Con",'Personal File'!$C$13,IF(C7="Int",'Personal File'!$C$14,IF(C7="Wis",'Personal File'!$C$15,IF(C7="Cha",'Personal File'!$C$16))))))</f>
        <v>+1</v>
      </c>
      <c r="E7" s="77" t="str">
        <f t="shared" ref="E7:E43" si="7">CONCATENATE(C7," (",D7,")")</f>
        <v>Dex (+1)</v>
      </c>
      <c r="F7" s="264">
        <f>SUM(Martial!$D$15:$D$16)</f>
        <v>0</v>
      </c>
      <c r="G7" s="89">
        <f t="shared" si="1"/>
        <v>1</v>
      </c>
      <c r="H7" s="75">
        <f ca="1">RANDBETWEEN(1,20)</f>
        <v>14</v>
      </c>
      <c r="I7" s="74">
        <f t="shared" ca="1" si="5"/>
        <v>15</v>
      </c>
      <c r="J7" s="134"/>
    </row>
    <row r="8" spans="1:10" s="6" customFormat="1" ht="16.8">
      <c r="A8" s="92" t="s">
        <v>30</v>
      </c>
      <c r="B8" s="85">
        <v>0</v>
      </c>
      <c r="C8" s="93" t="s">
        <v>20</v>
      </c>
      <c r="D8" s="94" t="str">
        <f>IF(C8="Str",'Personal File'!$C$11,IF(C8="Dex",'Personal File'!$C$12,IF(C8="Con",'Personal File'!$C$13,IF(C8="Int",'Personal File'!$C$14,IF(C8="Wis",'Personal File'!$C$15,IF(C8="Cha",'Personal File'!$C$16))))))</f>
        <v>+2</v>
      </c>
      <c r="E8" s="95" t="str">
        <f t="shared" si="7"/>
        <v>Cha (+2)</v>
      </c>
      <c r="F8" s="89" t="s">
        <v>52</v>
      </c>
      <c r="G8" s="89">
        <f t="shared" si="1"/>
        <v>2</v>
      </c>
      <c r="H8" s="75">
        <f t="shared" ref="H8:H42" ca="1" si="8">RANDBETWEEN(1,20)</f>
        <v>9</v>
      </c>
      <c r="I8" s="74">
        <f t="shared" ca="1" si="5"/>
        <v>11</v>
      </c>
      <c r="J8" s="134"/>
    </row>
    <row r="9" spans="1:10" s="5" customFormat="1" ht="16.8">
      <c r="A9" s="194" t="s">
        <v>31</v>
      </c>
      <c r="B9" s="96">
        <v>2</v>
      </c>
      <c r="C9" s="195" t="s">
        <v>25</v>
      </c>
      <c r="D9" s="196" t="str">
        <f>IF(C9="Str",'Personal File'!$C$11,IF(C9="Dex",'Personal File'!$C$12,IF(C9="Con",'Personal File'!$C$13,IF(C9="Int",'Personal File'!$C$14,IF(C9="Wis",'Personal File'!$C$15,IF(C9="Cha",'Personal File'!$C$16))))))</f>
        <v>+2</v>
      </c>
      <c r="E9" s="196" t="str">
        <f t="shared" si="7"/>
        <v>Str (+2)</v>
      </c>
      <c r="F9" s="392">
        <f>SUM(Martial!$D$15:$D$16)</f>
        <v>0</v>
      </c>
      <c r="G9" s="97">
        <f t="shared" si="1"/>
        <v>4</v>
      </c>
      <c r="H9" s="75">
        <f t="shared" ca="1" si="8"/>
        <v>20</v>
      </c>
      <c r="I9" s="412">
        <f t="shared" ca="1" si="5"/>
        <v>24</v>
      </c>
      <c r="J9" s="251"/>
    </row>
    <row r="10" spans="1:10" s="5" customFormat="1" ht="16.8">
      <c r="A10" s="288" t="s">
        <v>7</v>
      </c>
      <c r="B10" s="96">
        <v>2</v>
      </c>
      <c r="C10" s="289" t="s">
        <v>21</v>
      </c>
      <c r="D10" s="290" t="str">
        <f>IF(C10="Str",'Personal File'!$C$11,IF(C10="Dex",'Personal File'!$C$12,IF(C10="Con",'Personal File'!$C$13,IF(C10="Int",'Personal File'!$C$14,IF(C10="Wis",'Personal File'!$C$15,IF(C10="Cha",'Personal File'!$C$16))))))</f>
        <v>+2</v>
      </c>
      <c r="E10" s="290" t="str">
        <f t="shared" si="7"/>
        <v>Con (+2)</v>
      </c>
      <c r="F10" s="97" t="s">
        <v>52</v>
      </c>
      <c r="G10" s="97">
        <f t="shared" si="1"/>
        <v>4</v>
      </c>
      <c r="H10" s="75">
        <f t="shared" ca="1" si="8"/>
        <v>2</v>
      </c>
      <c r="I10" s="412">
        <f t="shared" ca="1" si="5"/>
        <v>6</v>
      </c>
      <c r="J10" s="251"/>
    </row>
    <row r="11" spans="1:10" s="4" customFormat="1" ht="16.8">
      <c r="A11" s="116" t="s">
        <v>255</v>
      </c>
      <c r="B11" s="96">
        <v>1</v>
      </c>
      <c r="C11" s="117" t="s">
        <v>22</v>
      </c>
      <c r="D11" s="118" t="str">
        <f>IF(C11="Str",'Personal File'!$C$11,IF(C11="Dex",'Personal File'!$C$12,IF(C11="Con",'Personal File'!$C$13,IF(C11="Int",'Personal File'!$C$14,IF(C11="Wis",'Personal File'!$C$15,IF(C11="Cha",'Personal File'!$C$16))))))</f>
        <v>+0</v>
      </c>
      <c r="E11" s="118" t="str">
        <f t="shared" si="7"/>
        <v>Int (+0)</v>
      </c>
      <c r="F11" s="97" t="s">
        <v>52</v>
      </c>
      <c r="G11" s="97">
        <f t="shared" si="1"/>
        <v>1</v>
      </c>
      <c r="H11" s="75">
        <f t="shared" ca="1" si="8"/>
        <v>15</v>
      </c>
      <c r="I11" s="412">
        <f t="shared" ca="1" si="5"/>
        <v>16</v>
      </c>
      <c r="J11" s="251"/>
    </row>
    <row r="12" spans="1:10" s="7" customFormat="1" ht="16.8">
      <c r="A12" s="99" t="s">
        <v>32</v>
      </c>
      <c r="B12" s="100">
        <v>0</v>
      </c>
      <c r="C12" s="101" t="s">
        <v>22</v>
      </c>
      <c r="D12" s="102" t="str">
        <f>IF(C12="Str",'Personal File'!$C$11,IF(C12="Dex",'Personal File'!$C$12,IF(C12="Con",'Personal File'!$C$13,IF(C12="Int",'Personal File'!$C$14,IF(C12="Wis",'Personal File'!$C$15,IF(C12="Cha",'Personal File'!$C$16))))))</f>
        <v>+0</v>
      </c>
      <c r="E12" s="102" t="str">
        <f t="shared" si="7"/>
        <v>Int (+0)</v>
      </c>
      <c r="F12" s="103" t="s">
        <v>52</v>
      </c>
      <c r="G12" s="103">
        <f t="shared" si="1"/>
        <v>0</v>
      </c>
      <c r="H12" s="75">
        <f t="shared" ca="1" si="8"/>
        <v>4</v>
      </c>
      <c r="I12" s="103">
        <f t="shared" ca="1" si="5"/>
        <v>4</v>
      </c>
      <c r="J12" s="250"/>
    </row>
    <row r="13" spans="1:10" s="8" customFormat="1" ht="16.8">
      <c r="A13" s="281" t="s">
        <v>33</v>
      </c>
      <c r="B13" s="282">
        <v>0</v>
      </c>
      <c r="C13" s="283" t="s">
        <v>20</v>
      </c>
      <c r="D13" s="284" t="str">
        <f>IF(C13="Str",'Personal File'!$C$11,IF(C13="Dex",'Personal File'!$C$12,IF(C13="Con",'Personal File'!$C$13,IF(C13="Int",'Personal File'!$C$14,IF(C13="Wis",'Personal File'!$C$15,IF(C13="Cha",'Personal File'!$C$16))))))</f>
        <v>+2</v>
      </c>
      <c r="E13" s="285" t="str">
        <f t="shared" si="7"/>
        <v>Cha (+2)</v>
      </c>
      <c r="F13" s="286" t="s">
        <v>124</v>
      </c>
      <c r="G13" s="286">
        <f t="shared" si="1"/>
        <v>4</v>
      </c>
      <c r="H13" s="75">
        <f t="shared" ca="1" si="8"/>
        <v>14</v>
      </c>
      <c r="I13" s="286">
        <f t="shared" ca="1" si="5"/>
        <v>18</v>
      </c>
      <c r="J13" s="287"/>
    </row>
    <row r="14" spans="1:10" s="8" customFormat="1" ht="16.8">
      <c r="A14" s="99" t="s">
        <v>34</v>
      </c>
      <c r="B14" s="100">
        <v>0</v>
      </c>
      <c r="C14" s="101" t="s">
        <v>22</v>
      </c>
      <c r="D14" s="102" t="str">
        <f>IF(C14="Str",'Personal File'!$C$11,IF(C14="Dex",'Personal File'!$C$12,IF(C14="Con",'Personal File'!$C$13,IF(C14="Int",'Personal File'!$C$14,IF(C14="Wis",'Personal File'!$C$15,IF(C14="Cha",'Personal File'!$C$16))))))</f>
        <v>+0</v>
      </c>
      <c r="E14" s="102" t="str">
        <f t="shared" si="7"/>
        <v>Int (+0)</v>
      </c>
      <c r="F14" s="103" t="s">
        <v>52</v>
      </c>
      <c r="G14" s="103">
        <f t="shared" si="1"/>
        <v>0</v>
      </c>
      <c r="H14" s="75">
        <f t="shared" ca="1" si="8"/>
        <v>2</v>
      </c>
      <c r="I14" s="103">
        <f t="shared" ca="1" si="5"/>
        <v>2</v>
      </c>
      <c r="J14" s="250"/>
    </row>
    <row r="15" spans="1:10" s="8" customFormat="1" ht="16.8">
      <c r="A15" s="92" t="s">
        <v>35</v>
      </c>
      <c r="B15" s="85">
        <v>0</v>
      </c>
      <c r="C15" s="93" t="s">
        <v>20</v>
      </c>
      <c r="D15" s="94" t="str">
        <f>IF(C15="Str",'Personal File'!$C$11,IF(C15="Dex",'Personal File'!$C$12,IF(C15="Con",'Personal File'!$C$13,IF(C15="Int",'Personal File'!$C$14,IF(C15="Wis",'Personal File'!$C$15,IF(C15="Cha",'Personal File'!$C$16))))))</f>
        <v>+2</v>
      </c>
      <c r="E15" s="95" t="str">
        <f t="shared" si="7"/>
        <v>Cha (+2)</v>
      </c>
      <c r="F15" s="89" t="s">
        <v>52</v>
      </c>
      <c r="G15" s="89">
        <f t="shared" si="1"/>
        <v>2</v>
      </c>
      <c r="H15" s="75">
        <f t="shared" ca="1" si="8"/>
        <v>8</v>
      </c>
      <c r="I15" s="89">
        <f t="shared" ca="1" si="5"/>
        <v>10</v>
      </c>
      <c r="J15" s="134"/>
    </row>
    <row r="16" spans="1:10" s="8" customFormat="1" ht="16.8">
      <c r="A16" s="90" t="s">
        <v>36</v>
      </c>
      <c r="B16" s="85">
        <v>0</v>
      </c>
      <c r="C16" s="91" t="s">
        <v>24</v>
      </c>
      <c r="D16" s="77" t="str">
        <f>IF(C16="Str",'Personal File'!$C$11,IF(C16="Dex",'Personal File'!$C$12,IF(C16="Con",'Personal File'!$C$13,IF(C16="Int",'Personal File'!$C$14,IF(C16="Wis",'Personal File'!$C$15,IF(C16="Cha",'Personal File'!$C$16))))))</f>
        <v>+1</v>
      </c>
      <c r="E16" s="78" t="str">
        <f t="shared" si="7"/>
        <v>Dex (+1)</v>
      </c>
      <c r="F16" s="264">
        <f>SUM(Martial!$D$15:$D$16)</f>
        <v>0</v>
      </c>
      <c r="G16" s="89">
        <f t="shared" si="1"/>
        <v>1</v>
      </c>
      <c r="H16" s="75">
        <f t="shared" ca="1" si="8"/>
        <v>6</v>
      </c>
      <c r="I16" s="89">
        <f t="shared" ca="1" si="5"/>
        <v>7</v>
      </c>
      <c r="J16" s="134"/>
    </row>
    <row r="17" spans="1:10" s="8" customFormat="1" ht="16.8">
      <c r="A17" s="107" t="s">
        <v>37</v>
      </c>
      <c r="B17" s="108">
        <v>0</v>
      </c>
      <c r="C17" s="109" t="s">
        <v>22</v>
      </c>
      <c r="D17" s="110" t="str">
        <f>IF(C17="Str",'Personal File'!$C$11,IF(C17="Dex",'Personal File'!$C$12,IF(C17="Con",'Personal File'!$C$13,IF(C17="Int",'Personal File'!$C$14,IF(C17="Wis",'Personal File'!$C$15,IF(C17="Cha",'Personal File'!$C$16))))))</f>
        <v>+0</v>
      </c>
      <c r="E17" s="110" t="str">
        <f t="shared" si="7"/>
        <v>Int (+0)</v>
      </c>
      <c r="F17" s="111" t="s">
        <v>52</v>
      </c>
      <c r="G17" s="111">
        <f t="shared" si="1"/>
        <v>0</v>
      </c>
      <c r="H17" s="75">
        <f t="shared" ca="1" si="8"/>
        <v>16</v>
      </c>
      <c r="I17" s="111">
        <f t="shared" ca="1" si="5"/>
        <v>16</v>
      </c>
      <c r="J17" s="252"/>
    </row>
    <row r="18" spans="1:10" s="8" customFormat="1" ht="16.8">
      <c r="A18" s="92" t="s">
        <v>38</v>
      </c>
      <c r="B18" s="85">
        <v>0</v>
      </c>
      <c r="C18" s="93" t="s">
        <v>20</v>
      </c>
      <c r="D18" s="94" t="str">
        <f>IF(C18="Str",'Personal File'!$C$11,IF(C18="Dex",'Personal File'!$C$12,IF(C18="Con",'Personal File'!$C$13,IF(C18="Int",'Personal File'!$C$14,IF(C18="Wis",'Personal File'!$C$15,IF(C18="Cha",'Personal File'!$C$16))))))</f>
        <v>+2</v>
      </c>
      <c r="E18" s="95" t="str">
        <f t="shared" si="7"/>
        <v>Cha (+2)</v>
      </c>
      <c r="F18" s="89" t="s">
        <v>52</v>
      </c>
      <c r="G18" s="89">
        <f t="shared" si="1"/>
        <v>2</v>
      </c>
      <c r="H18" s="75">
        <f t="shared" ca="1" si="8"/>
        <v>8</v>
      </c>
      <c r="I18" s="89">
        <f t="shared" ca="1" si="5"/>
        <v>10</v>
      </c>
      <c r="J18" s="134"/>
    </row>
    <row r="19" spans="1:10" s="8" customFormat="1" ht="16.8">
      <c r="A19" s="92" t="s">
        <v>9</v>
      </c>
      <c r="B19" s="85">
        <v>0</v>
      </c>
      <c r="C19" s="93" t="s">
        <v>20</v>
      </c>
      <c r="D19" s="94" t="str">
        <f>IF(C19="Str",'Personal File'!$C$11,IF(C19="Dex",'Personal File'!$C$12,IF(C19="Con",'Personal File'!$C$13,IF(C19="Int",'Personal File'!$C$14,IF(C19="Wis",'Personal File'!$C$15,IF(C19="Cha",'Personal File'!$C$16))))))</f>
        <v>+2</v>
      </c>
      <c r="E19" s="94" t="str">
        <f t="shared" si="7"/>
        <v>Cha (+2)</v>
      </c>
      <c r="F19" s="89" t="s">
        <v>52</v>
      </c>
      <c r="G19" s="89">
        <f t="shared" si="1"/>
        <v>2</v>
      </c>
      <c r="H19" s="75">
        <f t="shared" ca="1" si="8"/>
        <v>18</v>
      </c>
      <c r="I19" s="89">
        <f t="shared" ca="1" si="5"/>
        <v>20</v>
      </c>
      <c r="J19" s="134"/>
    </row>
    <row r="20" spans="1:10" s="8" customFormat="1" ht="16.8">
      <c r="A20" s="268" t="s">
        <v>39</v>
      </c>
      <c r="B20" s="96">
        <v>2</v>
      </c>
      <c r="C20" s="269" t="s">
        <v>23</v>
      </c>
      <c r="D20" s="270" t="str">
        <f>IF(C20="Str",'Personal File'!$C$11,IF(C20="Dex",'Personal File'!$C$12,IF(C20="Con",'Personal File'!$C$13,IF(C20="Int",'Personal File'!$C$14,IF(C20="Wis",'Personal File'!$C$15,IF(C20="Cha",'Personal File'!$C$16))))))</f>
        <v>+1</v>
      </c>
      <c r="E20" s="270" t="str">
        <f t="shared" si="7"/>
        <v>Wis (+1)</v>
      </c>
      <c r="F20" s="392">
        <f>SUM(Martial!$D$15:$D$16)</f>
        <v>0</v>
      </c>
      <c r="G20" s="97">
        <f t="shared" si="1"/>
        <v>3</v>
      </c>
      <c r="H20" s="75">
        <f t="shared" ca="1" si="8"/>
        <v>5</v>
      </c>
      <c r="I20" s="97">
        <f t="shared" ca="1" si="5"/>
        <v>8</v>
      </c>
      <c r="J20" s="251"/>
    </row>
    <row r="21" spans="1:10" s="8" customFormat="1" ht="16.8">
      <c r="A21" s="393" t="s">
        <v>40</v>
      </c>
      <c r="B21" s="96">
        <v>2</v>
      </c>
      <c r="C21" s="394" t="s">
        <v>24</v>
      </c>
      <c r="D21" s="395" t="str">
        <f>IF(C21="Str",'Personal File'!$C$11,IF(C21="Dex",'Personal File'!$C$12,IF(C21="Con",'Personal File'!$C$13,IF(C21="Int",'Personal File'!$C$14,IF(C21="Wis",'Personal File'!$C$15,IF(C21="Cha",'Personal File'!$C$16))))))</f>
        <v>+1</v>
      </c>
      <c r="E21" s="395" t="str">
        <f t="shared" si="7"/>
        <v>Dex (+1)</v>
      </c>
      <c r="F21" s="392">
        <f>SUM(Martial!$D$15:$D$16)</f>
        <v>0</v>
      </c>
      <c r="G21" s="97">
        <f t="shared" si="1"/>
        <v>3</v>
      </c>
      <c r="H21" s="75">
        <f t="shared" ca="1" si="8"/>
        <v>17</v>
      </c>
      <c r="I21" s="97">
        <f t="shared" ca="1" si="5"/>
        <v>20</v>
      </c>
      <c r="J21" s="251"/>
    </row>
    <row r="22" spans="1:10" s="8" customFormat="1" ht="16.8">
      <c r="A22" s="112" t="s">
        <v>41</v>
      </c>
      <c r="B22" s="108">
        <v>0</v>
      </c>
      <c r="C22" s="113" t="s">
        <v>20</v>
      </c>
      <c r="D22" s="114" t="str">
        <f>IF(C22="Str",'Personal File'!$C$11,IF(C22="Dex",'Personal File'!$C$12,IF(C22="Con",'Personal File'!$C$13,IF(C22="Int",'Personal File'!$C$14,IF(C22="Wis",'Personal File'!$C$15,IF(C22="Cha",'Personal File'!$C$16))))))</f>
        <v>+2</v>
      </c>
      <c r="E22" s="115" t="str">
        <f t="shared" si="7"/>
        <v>Cha (+2)</v>
      </c>
      <c r="F22" s="111" t="s">
        <v>52</v>
      </c>
      <c r="G22" s="111">
        <f t="shared" si="1"/>
        <v>2</v>
      </c>
      <c r="H22" s="75">
        <f t="shared" ca="1" si="8"/>
        <v>3</v>
      </c>
      <c r="I22" s="111">
        <f t="shared" ca="1" si="5"/>
        <v>5</v>
      </c>
      <c r="J22" s="252"/>
    </row>
    <row r="23" spans="1:10" s="8" customFormat="1" ht="16.8">
      <c r="A23" s="194" t="s">
        <v>42</v>
      </c>
      <c r="B23" s="96">
        <v>2</v>
      </c>
      <c r="C23" s="195" t="s">
        <v>25</v>
      </c>
      <c r="D23" s="196" t="str">
        <f>IF(C23="Str",'Personal File'!$C$11,IF(C23="Dex",'Personal File'!$C$12,IF(C23="Con",'Personal File'!$C$13,IF(C23="Int",'Personal File'!$C$14,IF(C23="Wis",'Personal File'!$C$15,IF(C23="Cha",'Personal File'!$C$16))))))</f>
        <v>+2</v>
      </c>
      <c r="E23" s="196" t="str">
        <f t="shared" si="7"/>
        <v>Str (+2)</v>
      </c>
      <c r="F23" s="392">
        <f>SUM(Martial!$D$15:$D$16)</f>
        <v>0</v>
      </c>
      <c r="G23" s="97">
        <f t="shared" si="1"/>
        <v>4</v>
      </c>
      <c r="H23" s="75">
        <f t="shared" ca="1" si="8"/>
        <v>7</v>
      </c>
      <c r="I23" s="97">
        <f t="shared" ca="1" si="5"/>
        <v>11</v>
      </c>
      <c r="J23" s="251"/>
    </row>
    <row r="24" spans="1:10" s="8" customFormat="1" ht="16.8">
      <c r="A24" s="116" t="s">
        <v>256</v>
      </c>
      <c r="B24" s="96">
        <v>2</v>
      </c>
      <c r="C24" s="117" t="s">
        <v>22</v>
      </c>
      <c r="D24" s="118" t="str">
        <f>IF(C24="Str",'Personal File'!$C$11,IF(C24="Dex",'Personal File'!$C$12,IF(C24="Con",'Personal File'!$C$13,IF(C24="Int",'Personal File'!$C$14,IF(C24="Wis",'Personal File'!$C$15,IF(C24="Cha",'Personal File'!$C$16))))))</f>
        <v>+0</v>
      </c>
      <c r="E24" s="118" t="str">
        <f>CONCATENATE(C24," (",D24,")")</f>
        <v>Int (+0)</v>
      </c>
      <c r="F24" s="97" t="s">
        <v>52</v>
      </c>
      <c r="G24" s="97">
        <f t="shared" ref="G24" si="9">B24+D24+F24</f>
        <v>2</v>
      </c>
      <c r="H24" s="75">
        <f t="shared" ca="1" si="8"/>
        <v>12</v>
      </c>
      <c r="I24" s="97">
        <f t="shared" ref="I24" ca="1" si="10">SUM(G24:H24)</f>
        <v>14</v>
      </c>
      <c r="J24" s="98"/>
    </row>
    <row r="25" spans="1:10" s="8" customFormat="1" ht="16.8">
      <c r="A25" s="389" t="s">
        <v>257</v>
      </c>
      <c r="B25" s="383">
        <v>0</v>
      </c>
      <c r="C25" s="390" t="s">
        <v>22</v>
      </c>
      <c r="D25" s="391" t="str">
        <f>IF(C25="Str",'Personal File'!$C$11,IF(C25="Dex",'Personal File'!$C$12,IF(C25="Con",'Personal File'!$C$13,IF(C25="Int",'Personal File'!$C$14,IF(C25="Wis",'Personal File'!$C$15,IF(C25="Cha",'Personal File'!$C$16))))))</f>
        <v>+0</v>
      </c>
      <c r="E25" s="391" t="str">
        <f>CONCATENATE(C25," (",D25,")")</f>
        <v>Int (+0)</v>
      </c>
      <c r="F25" s="387" t="s">
        <v>52</v>
      </c>
      <c r="G25" s="387">
        <f t="shared" ref="G25" si="11">B25+D25+F25</f>
        <v>0</v>
      </c>
      <c r="H25" s="75">
        <f t="shared" ca="1" si="8"/>
        <v>11</v>
      </c>
      <c r="I25" s="387">
        <f t="shared" ref="I25" ca="1" si="12">SUM(G25:H25)</f>
        <v>11</v>
      </c>
      <c r="J25" s="362"/>
    </row>
    <row r="26" spans="1:10" s="8" customFormat="1" ht="16.8">
      <c r="A26" s="268" t="s">
        <v>43</v>
      </c>
      <c r="B26" s="96">
        <v>2</v>
      </c>
      <c r="C26" s="269" t="s">
        <v>23</v>
      </c>
      <c r="D26" s="270" t="str">
        <f>IF(C26="Str",'Personal File'!$C$11,IF(C26="Dex",'Personal File'!$C$12,IF(C26="Con",'Personal File'!$C$13,IF(C26="Int",'Personal File'!$C$14,IF(C26="Wis",'Personal File'!$C$15,IF(C26="Cha",'Personal File'!$C$16))))))</f>
        <v>+1</v>
      </c>
      <c r="E26" s="396" t="str">
        <f t="shared" si="7"/>
        <v>Wis (+1)</v>
      </c>
      <c r="F26" s="97" t="s">
        <v>52</v>
      </c>
      <c r="G26" s="97">
        <f t="shared" si="1"/>
        <v>3</v>
      </c>
      <c r="H26" s="75">
        <f t="shared" ca="1" si="8"/>
        <v>19</v>
      </c>
      <c r="I26" s="97">
        <f t="shared" ca="1" si="5"/>
        <v>22</v>
      </c>
      <c r="J26" s="98"/>
    </row>
    <row r="27" spans="1:10" s="8" customFormat="1" ht="16.8">
      <c r="A27" s="393" t="s">
        <v>10</v>
      </c>
      <c r="B27" s="96">
        <v>2</v>
      </c>
      <c r="C27" s="394" t="s">
        <v>24</v>
      </c>
      <c r="D27" s="395" t="str">
        <f>IF(C27="Str",'Personal File'!$C$11,IF(C27="Dex",'Personal File'!$C$12,IF(C27="Con",'Personal File'!$C$13,IF(C27="Int",'Personal File'!$C$14,IF(C27="Wis",'Personal File'!$C$15,IF(C27="Cha",'Personal File'!$C$16))))))</f>
        <v>+1</v>
      </c>
      <c r="E27" s="395" t="str">
        <f t="shared" si="7"/>
        <v>Dex (+1)</v>
      </c>
      <c r="F27" s="392">
        <f>SUM(Martial!$D$15:$D$16)</f>
        <v>0</v>
      </c>
      <c r="G27" s="97">
        <f t="shared" si="1"/>
        <v>3</v>
      </c>
      <c r="H27" s="75">
        <f t="shared" ca="1" si="8"/>
        <v>20</v>
      </c>
      <c r="I27" s="97">
        <f t="shared" ca="1" si="5"/>
        <v>23</v>
      </c>
      <c r="J27" s="98"/>
    </row>
    <row r="28" spans="1:10" s="8" customFormat="1" ht="16.8">
      <c r="A28" s="119" t="s">
        <v>44</v>
      </c>
      <c r="B28" s="100">
        <v>0</v>
      </c>
      <c r="C28" s="120" t="s">
        <v>24</v>
      </c>
      <c r="D28" s="121" t="str">
        <f>IF(C28="Str",'Personal File'!$C$11,IF(C28="Dex",'Personal File'!$C$12,IF(C28="Con",'Personal File'!$C$13,IF(C28="Int",'Personal File'!$C$14,IF(C28="Wis",'Personal File'!$C$15,IF(C28="Cha",'Personal File'!$C$16))))))</f>
        <v>+1</v>
      </c>
      <c r="E28" s="121" t="str">
        <f t="shared" si="7"/>
        <v>Dex (+1)</v>
      </c>
      <c r="F28" s="103" t="s">
        <v>52</v>
      </c>
      <c r="G28" s="103">
        <f t="shared" si="1"/>
        <v>1</v>
      </c>
      <c r="H28" s="75">
        <f t="shared" ca="1" si="8"/>
        <v>5</v>
      </c>
      <c r="I28" s="103">
        <f t="shared" ca="1" si="5"/>
        <v>6</v>
      </c>
      <c r="J28" s="104"/>
    </row>
    <row r="29" spans="1:10" ht="16.8">
      <c r="A29" s="92" t="s">
        <v>70</v>
      </c>
      <c r="B29" s="85">
        <v>0</v>
      </c>
      <c r="C29" s="93" t="s">
        <v>20</v>
      </c>
      <c r="D29" s="94" t="str">
        <f>IF(C29="Str",'Personal File'!$C$11,IF(C29="Dex",'Personal File'!$C$12,IF(C29="Con",'Personal File'!$C$13,IF(C29="Int",'Personal File'!$C$14,IF(C29="Wis",'Personal File'!$C$15,IF(C29="Cha",'Personal File'!$C$16))))))</f>
        <v>+2</v>
      </c>
      <c r="E29" s="94" t="str">
        <f t="shared" si="7"/>
        <v>Cha (+2)</v>
      </c>
      <c r="F29" s="89" t="s">
        <v>52</v>
      </c>
      <c r="G29" s="89">
        <f t="shared" si="1"/>
        <v>2</v>
      </c>
      <c r="H29" s="75">
        <f t="shared" ca="1" si="8"/>
        <v>7</v>
      </c>
      <c r="I29" s="89">
        <f t="shared" ca="1" si="5"/>
        <v>9</v>
      </c>
      <c r="J29" s="79"/>
    </row>
    <row r="30" spans="1:10" ht="16.8">
      <c r="A30" s="105" t="s">
        <v>258</v>
      </c>
      <c r="B30" s="96">
        <v>1</v>
      </c>
      <c r="C30" s="269" t="s">
        <v>23</v>
      </c>
      <c r="D30" s="270" t="str">
        <f>IF(C30="Str",'Personal File'!$C$11,IF(C30="Dex",'Personal File'!$C$12,IF(C30="Con",'Personal File'!$C$13,IF(C30="Int",'Personal File'!$C$14,IF(C30="Wis",'Personal File'!$C$15,IF(C30="Cha",'Personal File'!$C$16))))))</f>
        <v>+1</v>
      </c>
      <c r="E30" s="270" t="str">
        <f t="shared" si="7"/>
        <v>Wis (+1)</v>
      </c>
      <c r="F30" s="97" t="s">
        <v>52</v>
      </c>
      <c r="G30" s="97">
        <f t="shared" si="1"/>
        <v>2</v>
      </c>
      <c r="H30" s="75">
        <f t="shared" ca="1" si="8"/>
        <v>20</v>
      </c>
      <c r="I30" s="97">
        <f t="shared" ca="1" si="5"/>
        <v>22</v>
      </c>
      <c r="J30" s="98"/>
    </row>
    <row r="31" spans="1:10" ht="16.8">
      <c r="A31" s="382" t="s">
        <v>11</v>
      </c>
      <c r="B31" s="383">
        <v>0</v>
      </c>
      <c r="C31" s="384" t="s">
        <v>24</v>
      </c>
      <c r="D31" s="385" t="str">
        <f>IF(C31="Str",'Personal File'!$C$11,IF(C31="Dex",'Personal File'!$C$12,IF(C31="Con",'Personal File'!$C$13,IF(C31="Int",'Personal File'!$C$14,IF(C31="Wis",'Personal File'!$C$15,IF(C31="Cha",'Personal File'!$C$16))))))</f>
        <v>+1</v>
      </c>
      <c r="E31" s="386" t="str">
        <f t="shared" si="7"/>
        <v>Dex (+1)</v>
      </c>
      <c r="F31" s="387" t="s">
        <v>52</v>
      </c>
      <c r="G31" s="387">
        <f t="shared" si="1"/>
        <v>1</v>
      </c>
      <c r="H31" s="75">
        <f t="shared" ca="1" si="8"/>
        <v>19</v>
      </c>
      <c r="I31" s="387">
        <f t="shared" ca="1" si="5"/>
        <v>20</v>
      </c>
      <c r="J31" s="388"/>
    </row>
    <row r="32" spans="1:10" ht="16.8">
      <c r="A32" s="116" t="s">
        <v>12</v>
      </c>
      <c r="B32" s="96">
        <v>2</v>
      </c>
      <c r="C32" s="117" t="s">
        <v>22</v>
      </c>
      <c r="D32" s="118" t="str">
        <f>IF(C32="Str",'Personal File'!$C$11,IF(C32="Dex",'Personal File'!$C$12,IF(C32="Con",'Personal File'!$C$13,IF(C32="Int",'Personal File'!$C$14,IF(C32="Wis",'Personal File'!$C$15,IF(C32="Cha",'Personal File'!$C$16))))))</f>
        <v>+0</v>
      </c>
      <c r="E32" s="118" t="str">
        <f t="shared" si="7"/>
        <v>Int (+0)</v>
      </c>
      <c r="F32" s="97" t="s">
        <v>52</v>
      </c>
      <c r="G32" s="97">
        <f t="shared" si="1"/>
        <v>2</v>
      </c>
      <c r="H32" s="75">
        <f t="shared" ca="1" si="8"/>
        <v>15</v>
      </c>
      <c r="I32" s="97">
        <f t="shared" ca="1" si="5"/>
        <v>17</v>
      </c>
      <c r="J32" s="98"/>
    </row>
    <row r="33" spans="1:10" ht="16.8">
      <c r="A33" s="125" t="s">
        <v>45</v>
      </c>
      <c r="B33" s="122">
        <v>2</v>
      </c>
      <c r="C33" s="126" t="s">
        <v>23</v>
      </c>
      <c r="D33" s="127" t="str">
        <f>IF(C33="Str",'Personal File'!$C$11,IF(C33="Dex",'Personal File'!$C$12,IF(C33="Con",'Personal File'!$C$13,IF(C33="Int",'Personal File'!$C$14,IF(C33="Wis",'Personal File'!$C$15,IF(C33="Cha",'Personal File'!$C$16))))))</f>
        <v>+1</v>
      </c>
      <c r="E33" s="127" t="str">
        <f t="shared" si="7"/>
        <v>Wis (+1)</v>
      </c>
      <c r="F33" s="123" t="s">
        <v>52</v>
      </c>
      <c r="G33" s="123">
        <f t="shared" si="1"/>
        <v>3</v>
      </c>
      <c r="H33" s="75">
        <f t="shared" ca="1" si="8"/>
        <v>17</v>
      </c>
      <c r="I33" s="123">
        <f t="shared" ca="1" si="5"/>
        <v>20</v>
      </c>
      <c r="J33" s="124"/>
    </row>
    <row r="34" spans="1:10" ht="16.8">
      <c r="A34" s="119" t="s">
        <v>71</v>
      </c>
      <c r="B34" s="100">
        <v>0</v>
      </c>
      <c r="C34" s="120" t="s">
        <v>24</v>
      </c>
      <c r="D34" s="121" t="str">
        <f>IF(C34="Str",'Personal File'!$C$11,IF(C34="Dex",'Personal File'!$C$12,IF(C34="Con",'Personal File'!$C$13,IF(C34="Int",'Personal File'!$C$14,IF(C34="Wis",'Personal File'!$C$15,IF(C34="Cha",'Personal File'!$C$16))))))</f>
        <v>+1</v>
      </c>
      <c r="E34" s="121" t="str">
        <f t="shared" si="7"/>
        <v>Dex (+1)</v>
      </c>
      <c r="F34" s="132">
        <f>SUM(Martial!$D$15:$D$16)</f>
        <v>0</v>
      </c>
      <c r="G34" s="103">
        <f t="shared" si="1"/>
        <v>1</v>
      </c>
      <c r="H34" s="75">
        <f t="shared" ca="1" si="8"/>
        <v>6</v>
      </c>
      <c r="I34" s="103">
        <f t="shared" ca="1" si="5"/>
        <v>7</v>
      </c>
      <c r="J34" s="104"/>
    </row>
    <row r="35" spans="1:10" ht="16.8">
      <c r="A35" s="116" t="s">
        <v>259</v>
      </c>
      <c r="B35" s="96">
        <v>1</v>
      </c>
      <c r="C35" s="117" t="s">
        <v>22</v>
      </c>
      <c r="D35" s="118" t="str">
        <f>IF(C35="Str",'Personal File'!$C$11,IF(C35="Dex",'Personal File'!$C$12,IF(C35="Con",'Personal File'!$C$13,IF(C35="Int",'Personal File'!$C$14,IF(C35="Wis",'Personal File'!$C$15,IF(C35="Cha",'Personal File'!$C$16))))))</f>
        <v>+0</v>
      </c>
      <c r="E35" s="118" t="str">
        <f t="shared" ref="E35:E36" si="13">CONCATENATE(C35," (",D35,")")</f>
        <v>Int (+0)</v>
      </c>
      <c r="F35" s="97" t="s">
        <v>52</v>
      </c>
      <c r="G35" s="97">
        <f t="shared" ref="G35:G36" si="14">B35+D35+F35</f>
        <v>1</v>
      </c>
      <c r="H35" s="75">
        <f t="shared" ca="1" si="8"/>
        <v>14</v>
      </c>
      <c r="I35" s="97">
        <f t="shared" ref="I35:I36" ca="1" si="15">SUM(G35:H35)</f>
        <v>15</v>
      </c>
      <c r="J35" s="98"/>
    </row>
    <row r="36" spans="1:10" ht="16.8">
      <c r="A36" s="116" t="s">
        <v>260</v>
      </c>
      <c r="B36" s="96">
        <v>1</v>
      </c>
      <c r="C36" s="117" t="s">
        <v>22</v>
      </c>
      <c r="D36" s="118" t="str">
        <f>IF(C36="Str",'Personal File'!$C$11,IF(C36="Dex",'Personal File'!$C$12,IF(C36="Con",'Personal File'!$C$13,IF(C36="Int",'Personal File'!$C$14,IF(C36="Wis",'Personal File'!$C$15,IF(C36="Cha",'Personal File'!$C$16))))))</f>
        <v>+0</v>
      </c>
      <c r="E36" s="118" t="str">
        <f t="shared" si="13"/>
        <v>Int (+0)</v>
      </c>
      <c r="F36" s="97" t="s">
        <v>52</v>
      </c>
      <c r="G36" s="97">
        <f t="shared" si="14"/>
        <v>1</v>
      </c>
      <c r="H36" s="75">
        <f t="shared" ca="1" si="8"/>
        <v>8</v>
      </c>
      <c r="I36" s="97">
        <f t="shared" ca="1" si="15"/>
        <v>9</v>
      </c>
      <c r="J36" s="98"/>
    </row>
    <row r="37" spans="1:10" ht="16.8">
      <c r="A37" s="128" t="s">
        <v>46</v>
      </c>
      <c r="B37" s="129">
        <v>0</v>
      </c>
      <c r="C37" s="130" t="s">
        <v>22</v>
      </c>
      <c r="D37" s="131" t="str">
        <f>IF(C37="Str",'Personal File'!$C$11,IF(C37="Dex",'Personal File'!$C$12,IF(C37="Con",'Personal File'!$C$13,IF(C37="Int",'Personal File'!$C$14,IF(C37="Wis",'Personal File'!$C$15,IF(C37="Cha",'Personal File'!$C$16))))))</f>
        <v>+0</v>
      </c>
      <c r="E37" s="131" t="str">
        <f t="shared" si="7"/>
        <v>Int (+0)</v>
      </c>
      <c r="F37" s="132" t="s">
        <v>52</v>
      </c>
      <c r="G37" s="132">
        <f t="shared" si="1"/>
        <v>0</v>
      </c>
      <c r="H37" s="75">
        <f t="shared" ca="1" si="8"/>
        <v>13</v>
      </c>
      <c r="I37" s="132">
        <f t="shared" ca="1" si="5"/>
        <v>13</v>
      </c>
      <c r="J37" s="133"/>
    </row>
    <row r="38" spans="1:10" ht="16.8">
      <c r="A38" s="268" t="s">
        <v>47</v>
      </c>
      <c r="B38" s="96">
        <v>2</v>
      </c>
      <c r="C38" s="269" t="s">
        <v>23</v>
      </c>
      <c r="D38" s="270" t="str">
        <f>IF(C38="Str",'Personal File'!$C$11,IF(C38="Dex",'Personal File'!$C$12,IF(C38="Con",'Personal File'!$C$13,IF(C38="Int",'Personal File'!$C$14,IF(C38="Wis",'Personal File'!$C$15,IF(C38="Cha",'Personal File'!$C$16))))))</f>
        <v>+1</v>
      </c>
      <c r="E38" s="270" t="str">
        <f t="shared" si="7"/>
        <v>Wis (+1)</v>
      </c>
      <c r="F38" s="97" t="s">
        <v>52</v>
      </c>
      <c r="G38" s="97">
        <f t="shared" si="1"/>
        <v>3</v>
      </c>
      <c r="H38" s="75">
        <f t="shared" ca="1" si="8"/>
        <v>13</v>
      </c>
      <c r="I38" s="97">
        <f t="shared" ca="1" si="5"/>
        <v>16</v>
      </c>
      <c r="J38" s="98"/>
    </row>
    <row r="39" spans="1:10" ht="16.8">
      <c r="A39" s="268" t="s">
        <v>72</v>
      </c>
      <c r="B39" s="96">
        <v>2</v>
      </c>
      <c r="C39" s="269" t="s">
        <v>23</v>
      </c>
      <c r="D39" s="270" t="str">
        <f>IF(C39="Str",'Personal File'!$C$11,IF(C39="Dex",'Personal File'!$C$12,IF(C39="Con",'Personal File'!$C$13,IF(C39="Int",'Personal File'!$C$14,IF(C39="Wis",'Personal File'!$C$15,IF(C39="Cha",'Personal File'!$C$16))))))</f>
        <v>+1</v>
      </c>
      <c r="E39" s="270" t="str">
        <f t="shared" si="7"/>
        <v>Wis (+1)</v>
      </c>
      <c r="F39" s="97" t="s">
        <v>52</v>
      </c>
      <c r="G39" s="97">
        <f t="shared" si="1"/>
        <v>3</v>
      </c>
      <c r="H39" s="75">
        <f t="shared" ca="1" si="8"/>
        <v>12</v>
      </c>
      <c r="I39" s="97">
        <f t="shared" ca="1" si="5"/>
        <v>15</v>
      </c>
      <c r="J39" s="251"/>
    </row>
    <row r="40" spans="1:10" ht="16.8">
      <c r="A40" s="194" t="s">
        <v>13</v>
      </c>
      <c r="B40" s="96">
        <v>2</v>
      </c>
      <c r="C40" s="195" t="s">
        <v>25</v>
      </c>
      <c r="D40" s="196" t="str">
        <f>IF(C40="Str",'Personal File'!$C$11,IF(C40="Dex",'Personal File'!$C$12,IF(C40="Con",'Personal File'!$C$13,IF(C40="Int",'Personal File'!$C$14,IF(C40="Wis",'Personal File'!$C$15,IF(C40="Cha",'Personal File'!$C$16))))))</f>
        <v>+2</v>
      </c>
      <c r="E40" s="196" t="str">
        <f t="shared" si="7"/>
        <v>Str (+2)</v>
      </c>
      <c r="F40" s="97" t="s">
        <v>52</v>
      </c>
      <c r="G40" s="97">
        <f t="shared" si="1"/>
        <v>4</v>
      </c>
      <c r="H40" s="75">
        <f t="shared" ca="1" si="8"/>
        <v>11</v>
      </c>
      <c r="I40" s="97">
        <f t="shared" ca="1" si="5"/>
        <v>15</v>
      </c>
      <c r="J40" s="98"/>
    </row>
    <row r="41" spans="1:10" ht="16.8">
      <c r="A41" s="135" t="s">
        <v>48</v>
      </c>
      <c r="B41" s="129">
        <v>0</v>
      </c>
      <c r="C41" s="136" t="s">
        <v>24</v>
      </c>
      <c r="D41" s="137" t="str">
        <f>IF(C41="Str",'Personal File'!$C$11,IF(C41="Dex",'Personal File'!$C$12,IF(C41="Con",'Personal File'!$C$13,IF(C41="Int",'Personal File'!$C$14,IF(C41="Wis",'Personal File'!$C$15,IF(C41="Cha",'Personal File'!$C$16))))))</f>
        <v>+1</v>
      </c>
      <c r="E41" s="137" t="str">
        <f t="shared" si="7"/>
        <v>Dex (+1)</v>
      </c>
      <c r="F41" s="132">
        <f>SUM(Martial!$D$15:$D$16)</f>
        <v>0</v>
      </c>
      <c r="G41" s="132">
        <f t="shared" si="1"/>
        <v>1</v>
      </c>
      <c r="H41" s="75">
        <f t="shared" ca="1" si="8"/>
        <v>16</v>
      </c>
      <c r="I41" s="132">
        <f t="shared" ca="1" si="5"/>
        <v>17</v>
      </c>
      <c r="J41" s="133"/>
    </row>
    <row r="42" spans="1:10" ht="16.8">
      <c r="A42" s="138" t="s">
        <v>49</v>
      </c>
      <c r="B42" s="100">
        <v>0</v>
      </c>
      <c r="C42" s="139" t="s">
        <v>20</v>
      </c>
      <c r="D42" s="140" t="str">
        <f>IF(C42="Str",'Personal File'!$C$11,IF(C42="Dex",'Personal File'!$C$12,IF(C42="Con",'Personal File'!$C$13,IF(C42="Int",'Personal File'!$C$14,IF(C42="Wis",'Personal File'!$C$15,IF(C42="Cha",'Personal File'!$C$16))))))</f>
        <v>+2</v>
      </c>
      <c r="E42" s="140" t="str">
        <f t="shared" si="7"/>
        <v>Cha (+2)</v>
      </c>
      <c r="F42" s="103" t="s">
        <v>52</v>
      </c>
      <c r="G42" s="103">
        <f t="shared" si="1"/>
        <v>2</v>
      </c>
      <c r="H42" s="75">
        <f t="shared" ca="1" si="8"/>
        <v>12</v>
      </c>
      <c r="I42" s="103">
        <f t="shared" ca="1" si="5"/>
        <v>14</v>
      </c>
      <c r="J42" s="104"/>
    </row>
    <row r="43" spans="1:10" ht="17.399999999999999" thickBot="1">
      <c r="A43" s="397" t="s">
        <v>50</v>
      </c>
      <c r="B43" s="398">
        <v>2</v>
      </c>
      <c r="C43" s="399" t="s">
        <v>24</v>
      </c>
      <c r="D43" s="400" t="str">
        <f>IF(C43="Str",'Personal File'!$C$11,IF(C43="Dex",'Personal File'!$C$12,IF(C43="Con",'Personal File'!$C$13,IF(C43="Int",'Personal File'!$C$14,IF(C43="Wis",'Personal File'!$C$15,IF(C43="Cha",'Personal File'!$C$16))))))</f>
        <v>+1</v>
      </c>
      <c r="E43" s="400" t="str">
        <f t="shared" si="7"/>
        <v>Dex (+1)</v>
      </c>
      <c r="F43" s="401" t="s">
        <v>52</v>
      </c>
      <c r="G43" s="401">
        <f t="shared" si="1"/>
        <v>3</v>
      </c>
      <c r="H43" s="141">
        <f t="shared" ref="H43" ca="1" si="16">RANDBETWEEN(1,20)</f>
        <v>9</v>
      </c>
      <c r="I43" s="401">
        <f t="shared" ca="1" si="5"/>
        <v>12</v>
      </c>
      <c r="J43" s="402"/>
    </row>
    <row r="44" spans="1:10" ht="16.2" thickTop="1">
      <c r="A44" s="185"/>
      <c r="B44" s="186">
        <f>SUM(B6:B43)</f>
        <v>32</v>
      </c>
      <c r="C44" s="187"/>
      <c r="D44" s="187"/>
      <c r="E44" s="186">
        <f>SUM(E45:E59)</f>
        <v>32</v>
      </c>
      <c r="F44" s="189" t="s">
        <v>53</v>
      </c>
      <c r="G44" s="187"/>
      <c r="H44" s="187"/>
      <c r="I44" s="187"/>
      <c r="J44" s="185"/>
    </row>
    <row r="45" spans="1:10">
      <c r="A45" s="185"/>
      <c r="B45" s="186"/>
      <c r="C45" s="187"/>
      <c r="D45" s="187"/>
      <c r="E45" s="191">
        <f>4*(8+'Personal File'!$C$14)</f>
        <v>32</v>
      </c>
      <c r="F45" s="190" t="s">
        <v>245</v>
      </c>
      <c r="G45" s="187"/>
      <c r="H45" s="187"/>
      <c r="I45" s="187"/>
      <c r="J45" s="185"/>
    </row>
    <row r="46" spans="1:10">
      <c r="A46" s="185"/>
      <c r="B46" s="186"/>
      <c r="C46" s="187"/>
      <c r="D46" s="187"/>
      <c r="E46" s="191"/>
      <c r="F46" s="190"/>
      <c r="G46" s="187"/>
      <c r="H46" s="187"/>
      <c r="I46" s="187"/>
      <c r="J46" s="185"/>
    </row>
    <row r="47" spans="1:10">
      <c r="A47" s="185"/>
      <c r="B47" s="186"/>
      <c r="C47" s="187"/>
      <c r="D47" s="187"/>
      <c r="E47" s="191"/>
      <c r="F47" s="190"/>
      <c r="G47" s="187"/>
      <c r="H47" s="187"/>
      <c r="I47" s="187"/>
      <c r="J47" s="185"/>
    </row>
    <row r="48" spans="1:10">
      <c r="A48" s="185"/>
      <c r="B48" s="186"/>
      <c r="C48" s="187"/>
      <c r="D48" s="187"/>
      <c r="E48" s="191"/>
      <c r="F48" s="190"/>
      <c r="G48" s="187"/>
      <c r="H48" s="187"/>
      <c r="I48" s="187"/>
      <c r="J48" s="185"/>
    </row>
    <row r="49" spans="1:10">
      <c r="A49" s="185"/>
      <c r="B49" s="186"/>
      <c r="C49" s="187"/>
      <c r="D49" s="187"/>
      <c r="E49" s="191"/>
      <c r="F49" s="190"/>
      <c r="G49" s="187"/>
      <c r="H49" s="187"/>
      <c r="I49" s="187"/>
      <c r="J49" s="185"/>
    </row>
    <row r="50" spans="1:10">
      <c r="A50" s="185"/>
      <c r="B50" s="186"/>
      <c r="C50" s="187"/>
      <c r="D50" s="187"/>
      <c r="E50" s="191"/>
      <c r="F50" s="190"/>
      <c r="G50" s="187"/>
      <c r="H50" s="187"/>
      <c r="I50" s="187"/>
      <c r="J50" s="185"/>
    </row>
    <row r="51" spans="1:10">
      <c r="A51" s="185"/>
      <c r="B51" s="186"/>
      <c r="C51" s="187"/>
      <c r="D51" s="187"/>
      <c r="E51" s="191"/>
      <c r="F51" s="190"/>
      <c r="G51" s="187"/>
      <c r="H51" s="187"/>
      <c r="I51" s="187"/>
      <c r="J51" s="185"/>
    </row>
    <row r="52" spans="1:10">
      <c r="A52" s="185"/>
      <c r="B52" s="186"/>
      <c r="C52" s="187"/>
      <c r="D52" s="187"/>
      <c r="E52" s="191"/>
      <c r="F52" s="190"/>
      <c r="G52" s="187"/>
      <c r="H52" s="187"/>
      <c r="I52" s="187"/>
      <c r="J52" s="185"/>
    </row>
    <row r="53" spans="1:10">
      <c r="A53" s="185"/>
      <c r="B53" s="186"/>
      <c r="C53" s="187"/>
      <c r="D53" s="187"/>
      <c r="E53" s="191"/>
      <c r="F53" s="190"/>
      <c r="G53" s="187"/>
      <c r="H53" s="187"/>
      <c r="I53" s="187"/>
      <c r="J53" s="185"/>
    </row>
    <row r="54" spans="1:10">
      <c r="A54" s="185"/>
      <c r="B54" s="186"/>
      <c r="C54" s="187"/>
      <c r="D54" s="187"/>
      <c r="E54" s="191"/>
      <c r="F54" s="190"/>
      <c r="G54" s="187"/>
      <c r="H54" s="187"/>
      <c r="I54" s="187"/>
      <c r="J54" s="185"/>
    </row>
    <row r="55" spans="1:10">
      <c r="A55" s="185"/>
      <c r="B55" s="186"/>
      <c r="C55" s="187"/>
      <c r="D55" s="187"/>
      <c r="E55" s="191"/>
      <c r="F55" s="190"/>
      <c r="G55" s="187"/>
      <c r="H55" s="187"/>
      <c r="I55" s="187"/>
      <c r="J55" s="185"/>
    </row>
    <row r="56" spans="1:10">
      <c r="A56" s="185"/>
      <c r="B56" s="186"/>
      <c r="C56" s="187"/>
      <c r="D56" s="187"/>
      <c r="E56" s="191"/>
      <c r="F56" s="190"/>
      <c r="G56" s="187"/>
      <c r="H56" s="187"/>
      <c r="I56" s="187"/>
      <c r="J56" s="185"/>
    </row>
    <row r="57" spans="1:10">
      <c r="A57" s="185"/>
      <c r="B57" s="186"/>
      <c r="C57" s="187"/>
      <c r="D57" s="187"/>
      <c r="E57" s="191"/>
      <c r="F57" s="190"/>
      <c r="G57" s="187"/>
      <c r="H57" s="187"/>
      <c r="I57" s="187"/>
      <c r="J57" s="185"/>
    </row>
    <row r="58" spans="1:10">
      <c r="A58" s="185"/>
      <c r="B58" s="186"/>
      <c r="C58" s="187"/>
      <c r="D58" s="187"/>
      <c r="E58" s="191"/>
      <c r="F58" s="190"/>
      <c r="G58" s="187"/>
      <c r="H58" s="187"/>
      <c r="I58" s="187"/>
      <c r="J58" s="185"/>
    </row>
    <row r="59" spans="1:10">
      <c r="A59" s="185"/>
      <c r="B59" s="185"/>
      <c r="C59" s="187"/>
      <c r="D59" s="187"/>
      <c r="E59" s="188"/>
      <c r="F59" s="190"/>
      <c r="G59" s="187"/>
      <c r="H59" s="187"/>
      <c r="I59" s="187"/>
      <c r="J59" s="185"/>
    </row>
    <row r="60" spans="1:10">
      <c r="A60" s="192"/>
      <c r="B60" s="192"/>
      <c r="C60" s="193"/>
      <c r="D60" s="193"/>
      <c r="E60" s="193"/>
      <c r="F60" s="193"/>
      <c r="G60" s="193"/>
      <c r="H60" s="193"/>
      <c r="I60" s="193"/>
      <c r="J60" s="192"/>
    </row>
    <row r="61" spans="1:10">
      <c r="A61" s="192"/>
      <c r="B61" s="192"/>
      <c r="C61" s="193"/>
      <c r="D61" s="193"/>
      <c r="E61" s="193"/>
      <c r="F61" s="193"/>
      <c r="G61" s="193"/>
      <c r="H61" s="193"/>
      <c r="I61" s="193"/>
      <c r="J61" s="192"/>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cols>
    <col min="1" max="1" width="26.296875" style="67" bestFit="1" customWidth="1"/>
    <col min="2" max="2" width="6.19921875" style="67" bestFit="1" customWidth="1"/>
    <col min="3" max="3" width="13.59765625" style="66" bestFit="1" customWidth="1"/>
    <col min="4" max="4" width="12.5" style="66" bestFit="1" customWidth="1"/>
    <col min="5" max="5" width="7.296875" style="66" bestFit="1" customWidth="1"/>
    <col min="6" max="7" width="13.19921875" style="66" bestFit="1" customWidth="1"/>
    <col min="8" max="8" width="21.69921875" style="67" bestFit="1" customWidth="1"/>
    <col min="9" max="9" width="5.5" style="62" bestFit="1" customWidth="1"/>
    <col min="10" max="16384" width="13" style="62"/>
  </cols>
  <sheetData>
    <row r="1" spans="1:9" ht="23.4" thickBot="1">
      <c r="A1" s="208" t="s">
        <v>244</v>
      </c>
      <c r="B1" s="143"/>
      <c r="C1" s="143"/>
      <c r="D1" s="143"/>
      <c r="E1" s="143"/>
      <c r="F1" s="143"/>
      <c r="G1" s="143"/>
      <c r="H1" s="143"/>
    </row>
    <row r="2" spans="1:9" s="11" customFormat="1" ht="16.8">
      <c r="A2" s="144" t="s">
        <v>60</v>
      </c>
      <c r="B2" s="145" t="s">
        <v>0</v>
      </c>
      <c r="C2" s="145" t="s">
        <v>74</v>
      </c>
      <c r="D2" s="146" t="s">
        <v>75</v>
      </c>
      <c r="E2" s="146" t="s">
        <v>76</v>
      </c>
      <c r="F2" s="145" t="s">
        <v>77</v>
      </c>
      <c r="G2" s="145" t="s">
        <v>78</v>
      </c>
      <c r="H2" s="145" t="s">
        <v>148</v>
      </c>
      <c r="I2" s="147" t="s">
        <v>149</v>
      </c>
    </row>
    <row r="3" spans="1:9" ht="16.8">
      <c r="A3" s="272" t="s">
        <v>222</v>
      </c>
      <c r="B3" s="197">
        <v>1</v>
      </c>
      <c r="C3" s="198" t="s">
        <v>91</v>
      </c>
      <c r="D3" s="199" t="s">
        <v>81</v>
      </c>
      <c r="E3" s="244" t="s">
        <v>82</v>
      </c>
      <c r="F3" s="200" t="s">
        <v>204</v>
      </c>
      <c r="G3" s="200" t="s">
        <v>84</v>
      </c>
      <c r="H3" s="200" t="s">
        <v>223</v>
      </c>
      <c r="I3" s="106">
        <v>125</v>
      </c>
    </row>
    <row r="4" spans="1:9" ht="16.8">
      <c r="A4" s="272" t="s">
        <v>159</v>
      </c>
      <c r="B4" s="197">
        <v>1</v>
      </c>
      <c r="C4" s="198" t="s">
        <v>138</v>
      </c>
      <c r="D4" s="199" t="s">
        <v>100</v>
      </c>
      <c r="E4" s="244" t="s">
        <v>82</v>
      </c>
      <c r="F4" s="200" t="s">
        <v>101</v>
      </c>
      <c r="G4" s="200" t="s">
        <v>87</v>
      </c>
      <c r="H4" s="200" t="s">
        <v>150</v>
      </c>
      <c r="I4" s="201">
        <v>205</v>
      </c>
    </row>
    <row r="5" spans="1:9" ht="16.8">
      <c r="A5" s="272" t="s">
        <v>160</v>
      </c>
      <c r="B5" s="197">
        <v>1</v>
      </c>
      <c r="C5" s="198" t="s">
        <v>137</v>
      </c>
      <c r="D5" s="199" t="s">
        <v>102</v>
      </c>
      <c r="E5" s="244" t="s">
        <v>82</v>
      </c>
      <c r="F5" s="200" t="s">
        <v>86</v>
      </c>
      <c r="G5" s="200" t="s">
        <v>84</v>
      </c>
      <c r="H5" s="200" t="s">
        <v>150</v>
      </c>
      <c r="I5" s="106">
        <v>205</v>
      </c>
    </row>
    <row r="6" spans="1:9" ht="16.8">
      <c r="A6" s="272" t="s">
        <v>136</v>
      </c>
      <c r="B6" s="197">
        <v>1</v>
      </c>
      <c r="C6" s="198" t="s">
        <v>137</v>
      </c>
      <c r="D6" s="199" t="s">
        <v>81</v>
      </c>
      <c r="E6" s="199" t="s">
        <v>82</v>
      </c>
      <c r="F6" s="200" t="s">
        <v>86</v>
      </c>
      <c r="G6" s="200" t="s">
        <v>87</v>
      </c>
      <c r="H6" s="200" t="s">
        <v>150</v>
      </c>
      <c r="I6" s="201">
        <v>205</v>
      </c>
    </row>
    <row r="7" spans="1:9" ht="16.8">
      <c r="A7" s="272" t="s">
        <v>183</v>
      </c>
      <c r="B7" s="197">
        <v>1</v>
      </c>
      <c r="C7" s="198" t="s">
        <v>137</v>
      </c>
      <c r="D7" s="292" t="s">
        <v>81</v>
      </c>
      <c r="E7" s="244" t="s">
        <v>82</v>
      </c>
      <c r="F7" s="293" t="s">
        <v>95</v>
      </c>
      <c r="G7" s="200" t="s">
        <v>92</v>
      </c>
      <c r="H7" s="200" t="s">
        <v>199</v>
      </c>
      <c r="I7" s="79">
        <v>144</v>
      </c>
    </row>
    <row r="8" spans="1:9" ht="16.8">
      <c r="A8" s="272" t="s">
        <v>79</v>
      </c>
      <c r="B8" s="197">
        <v>1</v>
      </c>
      <c r="C8" s="198" t="s">
        <v>80</v>
      </c>
      <c r="D8" s="199" t="s">
        <v>81</v>
      </c>
      <c r="E8" s="244" t="s">
        <v>82</v>
      </c>
      <c r="F8" s="200" t="s">
        <v>83</v>
      </c>
      <c r="G8" s="200" t="s">
        <v>84</v>
      </c>
      <c r="H8" s="200" t="s">
        <v>150</v>
      </c>
      <c r="I8" s="106">
        <v>215</v>
      </c>
    </row>
    <row r="9" spans="1:9" ht="16.8">
      <c r="A9" s="272" t="s">
        <v>104</v>
      </c>
      <c r="B9" s="197">
        <v>1</v>
      </c>
      <c r="C9" s="198" t="s">
        <v>85</v>
      </c>
      <c r="D9" s="199" t="s">
        <v>81</v>
      </c>
      <c r="E9" s="244" t="s">
        <v>82</v>
      </c>
      <c r="F9" s="200" t="s">
        <v>86</v>
      </c>
      <c r="G9" s="200" t="s">
        <v>84</v>
      </c>
      <c r="H9" s="200" t="s">
        <v>150</v>
      </c>
      <c r="I9" s="106">
        <v>216</v>
      </c>
    </row>
    <row r="10" spans="1:9" ht="16.8">
      <c r="A10" s="272" t="s">
        <v>88</v>
      </c>
      <c r="B10" s="197">
        <v>1</v>
      </c>
      <c r="C10" s="198" t="s">
        <v>89</v>
      </c>
      <c r="D10" s="199" t="s">
        <v>81</v>
      </c>
      <c r="E10" s="244" t="s">
        <v>82</v>
      </c>
      <c r="F10" s="200" t="s">
        <v>83</v>
      </c>
      <c r="G10" s="200" t="s">
        <v>84</v>
      </c>
      <c r="H10" s="200" t="s">
        <v>150</v>
      </c>
      <c r="I10" s="106">
        <v>219</v>
      </c>
    </row>
    <row r="11" spans="1:9" ht="16.8">
      <c r="A11" s="272" t="s">
        <v>110</v>
      </c>
      <c r="B11" s="197">
        <v>1</v>
      </c>
      <c r="C11" s="198" t="s">
        <v>89</v>
      </c>
      <c r="D11" s="199" t="s">
        <v>98</v>
      </c>
      <c r="E11" s="273" t="s">
        <v>82</v>
      </c>
      <c r="F11" s="200" t="s">
        <v>139</v>
      </c>
      <c r="G11" s="200" t="s">
        <v>84</v>
      </c>
      <c r="H11" s="200" t="s">
        <v>150</v>
      </c>
      <c r="I11" s="106">
        <v>220</v>
      </c>
    </row>
    <row r="12" spans="1:9" ht="16.8">
      <c r="A12" s="272" t="s">
        <v>105</v>
      </c>
      <c r="B12" s="197">
        <v>1</v>
      </c>
      <c r="C12" s="198" t="s">
        <v>91</v>
      </c>
      <c r="D12" s="199" t="s">
        <v>100</v>
      </c>
      <c r="E12" s="244" t="s">
        <v>82</v>
      </c>
      <c r="F12" s="200" t="s">
        <v>95</v>
      </c>
      <c r="G12" s="200" t="s">
        <v>90</v>
      </c>
      <c r="H12" s="200" t="s">
        <v>150</v>
      </c>
      <c r="I12" s="201">
        <v>224</v>
      </c>
    </row>
    <row r="13" spans="1:9" ht="16.8">
      <c r="A13" s="272" t="s">
        <v>125</v>
      </c>
      <c r="B13" s="197">
        <v>1</v>
      </c>
      <c r="C13" s="198" t="s">
        <v>91</v>
      </c>
      <c r="D13" s="199" t="s">
        <v>81</v>
      </c>
      <c r="E13" s="199" t="s">
        <v>82</v>
      </c>
      <c r="F13" s="200" t="s">
        <v>95</v>
      </c>
      <c r="G13" s="200" t="s">
        <v>115</v>
      </c>
      <c r="H13" s="200" t="s">
        <v>151</v>
      </c>
      <c r="I13" s="201">
        <v>163</v>
      </c>
    </row>
    <row r="14" spans="1:9" ht="16.8">
      <c r="A14" s="272" t="s">
        <v>106</v>
      </c>
      <c r="B14" s="197">
        <v>1</v>
      </c>
      <c r="C14" s="198" t="s">
        <v>97</v>
      </c>
      <c r="D14" s="199" t="s">
        <v>81</v>
      </c>
      <c r="E14" s="244" t="s">
        <v>82</v>
      </c>
      <c r="F14" s="200" t="s">
        <v>86</v>
      </c>
      <c r="G14" s="200" t="s">
        <v>107</v>
      </c>
      <c r="H14" s="200" t="s">
        <v>150</v>
      </c>
      <c r="I14" s="106">
        <v>226</v>
      </c>
    </row>
    <row r="15" spans="1:9" ht="16.8">
      <c r="A15" s="272" t="s">
        <v>212</v>
      </c>
      <c r="B15" s="197">
        <v>1</v>
      </c>
      <c r="C15" s="198" t="s">
        <v>80</v>
      </c>
      <c r="D15" s="199" t="s">
        <v>200</v>
      </c>
      <c r="E15" s="244" t="s">
        <v>82</v>
      </c>
      <c r="F15" s="200" t="s">
        <v>86</v>
      </c>
      <c r="G15" s="200" t="s">
        <v>178</v>
      </c>
      <c r="H15" s="200" t="s">
        <v>151</v>
      </c>
      <c r="I15" s="106">
        <v>166</v>
      </c>
    </row>
    <row r="16" spans="1:9" ht="16.8">
      <c r="A16" s="272" t="s">
        <v>184</v>
      </c>
      <c r="B16" s="197">
        <v>1</v>
      </c>
      <c r="C16" s="198" t="s">
        <v>89</v>
      </c>
      <c r="D16" s="292" t="s">
        <v>200</v>
      </c>
      <c r="E16" s="244" t="s">
        <v>142</v>
      </c>
      <c r="F16" s="293" t="s">
        <v>95</v>
      </c>
      <c r="G16" s="200" t="s">
        <v>103</v>
      </c>
      <c r="H16" s="200" t="s">
        <v>199</v>
      </c>
      <c r="I16" s="79">
        <v>150</v>
      </c>
    </row>
    <row r="17" spans="1:9" ht="16.8">
      <c r="A17" s="272" t="s">
        <v>209</v>
      </c>
      <c r="B17" s="197">
        <v>1</v>
      </c>
      <c r="C17" s="198" t="s">
        <v>91</v>
      </c>
      <c r="D17" s="292" t="s">
        <v>211</v>
      </c>
      <c r="E17" s="244" t="s">
        <v>82</v>
      </c>
      <c r="F17" s="293" t="s">
        <v>83</v>
      </c>
      <c r="G17" s="200" t="s">
        <v>115</v>
      </c>
      <c r="H17" s="200" t="s">
        <v>202</v>
      </c>
      <c r="I17" s="79">
        <v>101</v>
      </c>
    </row>
    <row r="18" spans="1:9" ht="16.8">
      <c r="A18" s="272" t="s">
        <v>123</v>
      </c>
      <c r="B18" s="197">
        <v>1</v>
      </c>
      <c r="C18" s="198" t="s">
        <v>80</v>
      </c>
      <c r="D18" s="199" t="s">
        <v>81</v>
      </c>
      <c r="E18" s="199" t="s">
        <v>82</v>
      </c>
      <c r="F18" s="200" t="s">
        <v>86</v>
      </c>
      <c r="G18" s="200" t="s">
        <v>84</v>
      </c>
      <c r="H18" s="200" t="s">
        <v>150</v>
      </c>
      <c r="I18" s="106">
        <v>272</v>
      </c>
    </row>
    <row r="19" spans="1:9" ht="16.8">
      <c r="A19" s="272" t="s">
        <v>108</v>
      </c>
      <c r="B19" s="197">
        <v>1</v>
      </c>
      <c r="C19" s="198" t="s">
        <v>137</v>
      </c>
      <c r="D19" s="199" t="s">
        <v>109</v>
      </c>
      <c r="E19" s="244" t="s">
        <v>82</v>
      </c>
      <c r="F19" s="200" t="s">
        <v>86</v>
      </c>
      <c r="G19" s="200" t="s">
        <v>87</v>
      </c>
      <c r="H19" s="200" t="s">
        <v>150</v>
      </c>
      <c r="I19" s="294">
        <v>251</v>
      </c>
    </row>
    <row r="20" spans="1:9" ht="16.8">
      <c r="A20" s="272" t="s">
        <v>156</v>
      </c>
      <c r="B20" s="197">
        <v>1</v>
      </c>
      <c r="C20" s="198" t="s">
        <v>97</v>
      </c>
      <c r="D20" s="199" t="s">
        <v>98</v>
      </c>
      <c r="E20" s="199" t="s">
        <v>82</v>
      </c>
      <c r="F20" s="200" t="s">
        <v>86</v>
      </c>
      <c r="G20" s="200" t="s">
        <v>87</v>
      </c>
      <c r="H20" s="200" t="s">
        <v>150</v>
      </c>
      <c r="I20" s="106">
        <v>266</v>
      </c>
    </row>
    <row r="21" spans="1:9" ht="16.8">
      <c r="A21" s="272" t="s">
        <v>155</v>
      </c>
      <c r="B21" s="197">
        <v>1</v>
      </c>
      <c r="C21" s="198" t="s">
        <v>97</v>
      </c>
      <c r="D21" s="199" t="s">
        <v>98</v>
      </c>
      <c r="E21" s="199" t="s">
        <v>82</v>
      </c>
      <c r="F21" s="200" t="s">
        <v>86</v>
      </c>
      <c r="G21" s="200" t="s">
        <v>87</v>
      </c>
      <c r="H21" s="200" t="s">
        <v>150</v>
      </c>
      <c r="I21" s="106">
        <v>266</v>
      </c>
    </row>
    <row r="22" spans="1:9" ht="16.8">
      <c r="A22" s="272" t="s">
        <v>93</v>
      </c>
      <c r="B22" s="197">
        <v>1</v>
      </c>
      <c r="C22" s="198" t="s">
        <v>85</v>
      </c>
      <c r="D22" s="199" t="s">
        <v>94</v>
      </c>
      <c r="E22" s="199" t="s">
        <v>82</v>
      </c>
      <c r="F22" s="200" t="s">
        <v>95</v>
      </c>
      <c r="G22" s="200" t="s">
        <v>92</v>
      </c>
      <c r="H22" s="200" t="s">
        <v>150</v>
      </c>
      <c r="I22" s="106">
        <v>269</v>
      </c>
    </row>
    <row r="23" spans="1:9" ht="16.8">
      <c r="A23" s="272" t="s">
        <v>185</v>
      </c>
      <c r="B23" s="197">
        <v>1</v>
      </c>
      <c r="C23" s="291" t="s">
        <v>97</v>
      </c>
      <c r="D23" s="292" t="s">
        <v>100</v>
      </c>
      <c r="E23" s="244" t="s">
        <v>82</v>
      </c>
      <c r="F23" s="293" t="s">
        <v>86</v>
      </c>
      <c r="G23" s="293" t="s">
        <v>92</v>
      </c>
      <c r="H23" s="293" t="s">
        <v>201</v>
      </c>
      <c r="I23" s="106">
        <v>104</v>
      </c>
    </row>
    <row r="24" spans="1:9" ht="16.8">
      <c r="A24" s="272" t="s">
        <v>96</v>
      </c>
      <c r="B24" s="197">
        <v>1</v>
      </c>
      <c r="C24" s="198" t="s">
        <v>97</v>
      </c>
      <c r="D24" s="199" t="s">
        <v>98</v>
      </c>
      <c r="E24" s="199" t="s">
        <v>82</v>
      </c>
      <c r="F24" s="200" t="s">
        <v>86</v>
      </c>
      <c r="G24" s="200" t="s">
        <v>90</v>
      </c>
      <c r="H24" s="200" t="s">
        <v>150</v>
      </c>
      <c r="I24" s="106">
        <v>272</v>
      </c>
    </row>
    <row r="25" spans="1:9" ht="16.8">
      <c r="A25" s="272" t="s">
        <v>141</v>
      </c>
      <c r="B25" s="197">
        <v>1</v>
      </c>
      <c r="C25" s="198" t="s">
        <v>137</v>
      </c>
      <c r="D25" s="199" t="s">
        <v>81</v>
      </c>
      <c r="E25" s="273" t="s">
        <v>142</v>
      </c>
      <c r="F25" s="200" t="s">
        <v>95</v>
      </c>
      <c r="G25" s="200" t="s">
        <v>103</v>
      </c>
      <c r="H25" s="200" t="s">
        <v>153</v>
      </c>
      <c r="I25" s="106">
        <v>176</v>
      </c>
    </row>
    <row r="26" spans="1:9" ht="16.8">
      <c r="A26" s="272" t="s">
        <v>186</v>
      </c>
      <c r="B26" s="197">
        <v>1</v>
      </c>
      <c r="C26" s="198" t="s">
        <v>137</v>
      </c>
      <c r="D26" s="199" t="s">
        <v>81</v>
      </c>
      <c r="E26" s="200" t="s">
        <v>82</v>
      </c>
      <c r="F26" s="200" t="s">
        <v>86</v>
      </c>
      <c r="G26" s="200" t="s">
        <v>178</v>
      </c>
      <c r="H26" s="200" t="s">
        <v>202</v>
      </c>
      <c r="I26" s="106">
        <v>106</v>
      </c>
    </row>
    <row r="27" spans="1:9" ht="16.8">
      <c r="A27" s="272" t="s">
        <v>187</v>
      </c>
      <c r="B27" s="197">
        <v>1</v>
      </c>
      <c r="C27" s="198" t="s">
        <v>137</v>
      </c>
      <c r="D27" s="199" t="s">
        <v>81</v>
      </c>
      <c r="E27" s="200" t="s">
        <v>82</v>
      </c>
      <c r="F27" s="200" t="s">
        <v>86</v>
      </c>
      <c r="G27" s="200" t="s">
        <v>115</v>
      </c>
      <c r="H27" s="200" t="s">
        <v>202</v>
      </c>
      <c r="I27" s="106">
        <v>107</v>
      </c>
    </row>
    <row r="28" spans="1:9" ht="16.8">
      <c r="A28" s="272" t="s">
        <v>221</v>
      </c>
      <c r="B28" s="197">
        <v>1</v>
      </c>
      <c r="C28" s="198" t="s">
        <v>137</v>
      </c>
      <c r="D28" s="199" t="s">
        <v>81</v>
      </c>
      <c r="E28" s="244" t="s">
        <v>82</v>
      </c>
      <c r="F28" s="200" t="s">
        <v>95</v>
      </c>
      <c r="G28" s="200" t="s">
        <v>219</v>
      </c>
      <c r="H28" s="200" t="s">
        <v>220</v>
      </c>
      <c r="I28" s="106">
        <v>72</v>
      </c>
    </row>
    <row r="29" spans="1:9" ht="16.8">
      <c r="A29" s="272" t="s">
        <v>116</v>
      </c>
      <c r="B29" s="197">
        <v>1</v>
      </c>
      <c r="C29" s="198" t="s">
        <v>80</v>
      </c>
      <c r="D29" s="199" t="s">
        <v>81</v>
      </c>
      <c r="E29" s="273" t="s">
        <v>82</v>
      </c>
      <c r="F29" s="200" t="s">
        <v>140</v>
      </c>
      <c r="G29" s="200" t="s">
        <v>115</v>
      </c>
      <c r="H29" s="200" t="s">
        <v>152</v>
      </c>
      <c r="I29" s="106">
        <v>128</v>
      </c>
    </row>
    <row r="30" spans="1:9" ht="16.8">
      <c r="A30" s="272" t="s">
        <v>182</v>
      </c>
      <c r="B30" s="197">
        <v>1</v>
      </c>
      <c r="C30" s="198" t="s">
        <v>137</v>
      </c>
      <c r="D30" s="199" t="s">
        <v>81</v>
      </c>
      <c r="E30" s="244" t="s">
        <v>82</v>
      </c>
      <c r="F30" s="200" t="s">
        <v>86</v>
      </c>
      <c r="G30" s="200" t="s">
        <v>178</v>
      </c>
      <c r="H30" s="200" t="s">
        <v>151</v>
      </c>
      <c r="I30" s="106">
        <v>184</v>
      </c>
    </row>
    <row r="31" spans="1:9" ht="16.8">
      <c r="A31" s="207" t="s">
        <v>99</v>
      </c>
      <c r="B31" s="202">
        <v>1</v>
      </c>
      <c r="C31" s="203" t="s">
        <v>137</v>
      </c>
      <c r="D31" s="204" t="s">
        <v>100</v>
      </c>
      <c r="E31" s="204" t="s">
        <v>82</v>
      </c>
      <c r="F31" s="205" t="s">
        <v>86</v>
      </c>
      <c r="G31" s="205" t="s">
        <v>90</v>
      </c>
      <c r="H31" s="205" t="s">
        <v>150</v>
      </c>
      <c r="I31" s="206">
        <v>298</v>
      </c>
    </row>
    <row r="32" spans="1:9" ht="16.8">
      <c r="A32" s="352" t="s">
        <v>121</v>
      </c>
      <c r="B32" s="353">
        <v>2</v>
      </c>
      <c r="C32" s="354" t="s">
        <v>97</v>
      </c>
      <c r="D32" s="355" t="s">
        <v>100</v>
      </c>
      <c r="E32" s="356" t="s">
        <v>122</v>
      </c>
      <c r="F32" s="357" t="s">
        <v>86</v>
      </c>
      <c r="G32" s="357" t="s">
        <v>92</v>
      </c>
      <c r="H32" s="357" t="s">
        <v>152</v>
      </c>
      <c r="I32" s="358">
        <v>116</v>
      </c>
    </row>
    <row r="33" spans="1:9" ht="16.8">
      <c r="A33" s="352" t="s">
        <v>188</v>
      </c>
      <c r="B33" s="353">
        <v>2</v>
      </c>
      <c r="C33" s="354" t="s">
        <v>137</v>
      </c>
      <c r="D33" s="359" t="s">
        <v>102</v>
      </c>
      <c r="E33" s="360" t="s">
        <v>82</v>
      </c>
      <c r="F33" s="361" t="s">
        <v>86</v>
      </c>
      <c r="G33" s="361" t="s">
        <v>115</v>
      </c>
      <c r="H33" s="361" t="s">
        <v>203</v>
      </c>
      <c r="I33" s="362">
        <v>48</v>
      </c>
    </row>
    <row r="34" spans="1:9" ht="16.8">
      <c r="A34" s="352" t="s">
        <v>189</v>
      </c>
      <c r="B34" s="353">
        <v>2</v>
      </c>
      <c r="C34" s="354" t="s">
        <v>89</v>
      </c>
      <c r="D34" s="355" t="s">
        <v>81</v>
      </c>
      <c r="E34" s="363" t="s">
        <v>82</v>
      </c>
      <c r="F34" s="357" t="s">
        <v>204</v>
      </c>
      <c r="G34" s="357" t="s">
        <v>7</v>
      </c>
      <c r="H34" s="357" t="s">
        <v>205</v>
      </c>
      <c r="I34" s="358">
        <v>81</v>
      </c>
    </row>
    <row r="35" spans="1:9" ht="16.8">
      <c r="A35" s="352" t="s">
        <v>143</v>
      </c>
      <c r="B35" s="353">
        <v>2</v>
      </c>
      <c r="C35" s="354" t="s">
        <v>137</v>
      </c>
      <c r="D35" s="355" t="s">
        <v>98</v>
      </c>
      <c r="E35" s="363" t="s">
        <v>82</v>
      </c>
      <c r="F35" s="357" t="s">
        <v>86</v>
      </c>
      <c r="G35" s="357" t="s">
        <v>87</v>
      </c>
      <c r="H35" s="357" t="s">
        <v>150</v>
      </c>
      <c r="I35" s="358">
        <v>207</v>
      </c>
    </row>
    <row r="36" spans="1:9" ht="16.8">
      <c r="A36" s="352" t="s">
        <v>190</v>
      </c>
      <c r="B36" s="353">
        <v>2</v>
      </c>
      <c r="C36" s="354" t="s">
        <v>80</v>
      </c>
      <c r="D36" s="355" t="s">
        <v>81</v>
      </c>
      <c r="E36" s="357" t="s">
        <v>82</v>
      </c>
      <c r="F36" s="357" t="s">
        <v>86</v>
      </c>
      <c r="G36" s="357" t="s">
        <v>87</v>
      </c>
      <c r="H36" s="357" t="s">
        <v>202</v>
      </c>
      <c r="I36" s="358">
        <v>93</v>
      </c>
    </row>
    <row r="37" spans="1:9" ht="16.8">
      <c r="A37" s="352" t="s">
        <v>191</v>
      </c>
      <c r="B37" s="353">
        <v>2</v>
      </c>
      <c r="C37" s="364" t="s">
        <v>97</v>
      </c>
      <c r="D37" s="355" t="s">
        <v>81</v>
      </c>
      <c r="E37" s="357" t="s">
        <v>82</v>
      </c>
      <c r="F37" s="357" t="s">
        <v>204</v>
      </c>
      <c r="G37" s="357" t="s">
        <v>92</v>
      </c>
      <c r="H37" s="357" t="s">
        <v>153</v>
      </c>
      <c r="I37" s="365">
        <v>47</v>
      </c>
    </row>
    <row r="38" spans="1:9" ht="16.8">
      <c r="A38" s="352" t="s">
        <v>112</v>
      </c>
      <c r="B38" s="353">
        <v>2</v>
      </c>
      <c r="C38" s="354" t="s">
        <v>80</v>
      </c>
      <c r="D38" s="355" t="s">
        <v>81</v>
      </c>
      <c r="E38" s="356" t="s">
        <v>82</v>
      </c>
      <c r="F38" s="357" t="s">
        <v>95</v>
      </c>
      <c r="G38" s="357" t="s">
        <v>92</v>
      </c>
      <c r="H38" s="357" t="s">
        <v>152</v>
      </c>
      <c r="I38" s="358">
        <v>118</v>
      </c>
    </row>
    <row r="39" spans="1:9" ht="16.8">
      <c r="A39" s="352" t="s">
        <v>192</v>
      </c>
      <c r="B39" s="353">
        <v>2</v>
      </c>
      <c r="C39" s="354" t="s">
        <v>137</v>
      </c>
      <c r="D39" s="355" t="s">
        <v>81</v>
      </c>
      <c r="E39" s="363" t="s">
        <v>82</v>
      </c>
      <c r="F39" s="357" t="s">
        <v>86</v>
      </c>
      <c r="G39" s="357" t="s">
        <v>115</v>
      </c>
      <c r="H39" s="357" t="s">
        <v>205</v>
      </c>
      <c r="I39" s="358">
        <v>84</v>
      </c>
    </row>
    <row r="40" spans="1:9" ht="16.8">
      <c r="A40" s="352" t="s">
        <v>161</v>
      </c>
      <c r="B40" s="353">
        <v>2</v>
      </c>
      <c r="C40" s="354" t="s">
        <v>80</v>
      </c>
      <c r="D40" s="355" t="s">
        <v>100</v>
      </c>
      <c r="E40" s="363" t="s">
        <v>82</v>
      </c>
      <c r="F40" s="357" t="s">
        <v>86</v>
      </c>
      <c r="G40" s="357" t="s">
        <v>178</v>
      </c>
      <c r="H40" s="357" t="s">
        <v>150</v>
      </c>
      <c r="I40" s="358">
        <v>217</v>
      </c>
    </row>
    <row r="41" spans="1:9" ht="16.8">
      <c r="A41" s="352" t="s">
        <v>193</v>
      </c>
      <c r="B41" s="353">
        <v>2</v>
      </c>
      <c r="C41" s="354" t="s">
        <v>89</v>
      </c>
      <c r="D41" s="355" t="s">
        <v>100</v>
      </c>
      <c r="E41" s="363" t="s">
        <v>82</v>
      </c>
      <c r="F41" s="357" t="s">
        <v>95</v>
      </c>
      <c r="G41" s="357" t="s">
        <v>178</v>
      </c>
      <c r="H41" s="357" t="s">
        <v>199</v>
      </c>
      <c r="I41" s="358">
        <v>146</v>
      </c>
    </row>
    <row r="42" spans="1:9" ht="16.8">
      <c r="A42" s="352" t="s">
        <v>113</v>
      </c>
      <c r="B42" s="353">
        <v>2</v>
      </c>
      <c r="C42" s="354" t="s">
        <v>137</v>
      </c>
      <c r="D42" s="355" t="s">
        <v>81</v>
      </c>
      <c r="E42" s="356" t="s">
        <v>82</v>
      </c>
      <c r="F42" s="357" t="s">
        <v>95</v>
      </c>
      <c r="G42" s="357" t="s">
        <v>92</v>
      </c>
      <c r="H42" s="357" t="s">
        <v>152</v>
      </c>
      <c r="I42" s="358">
        <v>119</v>
      </c>
    </row>
    <row r="43" spans="1:9" ht="16.8">
      <c r="A43" s="352" t="s">
        <v>162</v>
      </c>
      <c r="B43" s="353">
        <v>2</v>
      </c>
      <c r="C43" s="354" t="s">
        <v>137</v>
      </c>
      <c r="D43" s="355" t="s">
        <v>98</v>
      </c>
      <c r="E43" s="363" t="s">
        <v>82</v>
      </c>
      <c r="F43" s="357" t="s">
        <v>86</v>
      </c>
      <c r="G43" s="357" t="s">
        <v>87</v>
      </c>
      <c r="H43" s="357" t="s">
        <v>150</v>
      </c>
      <c r="I43" s="358">
        <v>225</v>
      </c>
    </row>
    <row r="44" spans="1:9" ht="16.8">
      <c r="A44" s="352" t="s">
        <v>194</v>
      </c>
      <c r="B44" s="353">
        <v>2</v>
      </c>
      <c r="C44" s="354" t="s">
        <v>80</v>
      </c>
      <c r="D44" s="355" t="s">
        <v>94</v>
      </c>
      <c r="E44" s="357" t="s">
        <v>122</v>
      </c>
      <c r="F44" s="357" t="s">
        <v>140</v>
      </c>
      <c r="G44" s="357" t="s">
        <v>84</v>
      </c>
      <c r="H44" s="357" t="s">
        <v>202</v>
      </c>
      <c r="I44" s="358">
        <v>99</v>
      </c>
    </row>
    <row r="45" spans="1:9" ht="16.8">
      <c r="A45" s="352" t="s">
        <v>114</v>
      </c>
      <c r="B45" s="353">
        <v>2</v>
      </c>
      <c r="C45" s="354" t="s">
        <v>137</v>
      </c>
      <c r="D45" s="355" t="s">
        <v>81</v>
      </c>
      <c r="E45" s="356" t="s">
        <v>82</v>
      </c>
      <c r="F45" s="357" t="s">
        <v>95</v>
      </c>
      <c r="G45" s="357" t="s">
        <v>115</v>
      </c>
      <c r="H45" s="357" t="s">
        <v>152</v>
      </c>
      <c r="I45" s="358">
        <v>125</v>
      </c>
    </row>
    <row r="46" spans="1:9" ht="16.8">
      <c r="A46" s="352" t="s">
        <v>195</v>
      </c>
      <c r="B46" s="353">
        <v>2</v>
      </c>
      <c r="C46" s="354" t="s">
        <v>97</v>
      </c>
      <c r="D46" s="355" t="s">
        <v>81</v>
      </c>
      <c r="E46" s="357" t="s">
        <v>82</v>
      </c>
      <c r="F46" s="357" t="s">
        <v>86</v>
      </c>
      <c r="G46" s="357" t="s">
        <v>84</v>
      </c>
      <c r="H46" s="357" t="s">
        <v>202</v>
      </c>
      <c r="I46" s="358">
        <v>103</v>
      </c>
    </row>
    <row r="47" spans="1:9" ht="16.8">
      <c r="A47" s="352" t="s">
        <v>163</v>
      </c>
      <c r="B47" s="353">
        <v>2</v>
      </c>
      <c r="C47" s="354" t="s">
        <v>137</v>
      </c>
      <c r="D47" s="355" t="s">
        <v>98</v>
      </c>
      <c r="E47" s="363" t="s">
        <v>82</v>
      </c>
      <c r="F47" s="357" t="s">
        <v>86</v>
      </c>
      <c r="G47" s="357" t="s">
        <v>87</v>
      </c>
      <c r="H47" s="357" t="s">
        <v>150</v>
      </c>
      <c r="I47" s="358">
        <v>259</v>
      </c>
    </row>
    <row r="48" spans="1:9" ht="16.8">
      <c r="A48" s="352" t="s">
        <v>164</v>
      </c>
      <c r="B48" s="353">
        <v>2</v>
      </c>
      <c r="C48" s="354" t="s">
        <v>80</v>
      </c>
      <c r="D48" s="355" t="s">
        <v>81</v>
      </c>
      <c r="E48" s="363" t="s">
        <v>82</v>
      </c>
      <c r="F48" s="357" t="s">
        <v>83</v>
      </c>
      <c r="G48" s="357" t="s">
        <v>84</v>
      </c>
      <c r="H48" s="357" t="s">
        <v>150</v>
      </c>
      <c r="I48" s="358">
        <v>271</v>
      </c>
    </row>
    <row r="49" spans="1:9" ht="16.8">
      <c r="A49" s="352" t="s">
        <v>165</v>
      </c>
      <c r="B49" s="353">
        <v>2</v>
      </c>
      <c r="C49" s="354" t="s">
        <v>97</v>
      </c>
      <c r="D49" s="355" t="s">
        <v>100</v>
      </c>
      <c r="E49" s="363" t="s">
        <v>82</v>
      </c>
      <c r="F49" s="357" t="s">
        <v>86</v>
      </c>
      <c r="G49" s="357" t="s">
        <v>92</v>
      </c>
      <c r="H49" s="357" t="s">
        <v>150</v>
      </c>
      <c r="I49" s="358">
        <v>272</v>
      </c>
    </row>
    <row r="50" spans="1:9" ht="16.8">
      <c r="A50" s="352" t="s">
        <v>213</v>
      </c>
      <c r="B50" s="353">
        <v>2</v>
      </c>
      <c r="C50" s="354" t="s">
        <v>97</v>
      </c>
      <c r="D50" s="355" t="s">
        <v>214</v>
      </c>
      <c r="E50" s="363" t="s">
        <v>82</v>
      </c>
      <c r="F50" s="357" t="s">
        <v>86</v>
      </c>
      <c r="G50" s="357" t="s">
        <v>87</v>
      </c>
      <c r="H50" s="357" t="s">
        <v>215</v>
      </c>
      <c r="I50" s="358">
        <v>115</v>
      </c>
    </row>
    <row r="51" spans="1:9" ht="16.8">
      <c r="A51" s="352" t="s">
        <v>166</v>
      </c>
      <c r="B51" s="353">
        <v>2</v>
      </c>
      <c r="C51" s="354" t="s">
        <v>97</v>
      </c>
      <c r="D51" s="355" t="s">
        <v>94</v>
      </c>
      <c r="E51" s="363" t="s">
        <v>82</v>
      </c>
      <c r="F51" s="357" t="s">
        <v>83</v>
      </c>
      <c r="G51" s="357" t="s">
        <v>178</v>
      </c>
      <c r="H51" s="357" t="s">
        <v>150</v>
      </c>
      <c r="I51" s="358">
        <v>278</v>
      </c>
    </row>
    <row r="52" spans="1:9" ht="16.8">
      <c r="A52" s="352" t="s">
        <v>218</v>
      </c>
      <c r="B52" s="353">
        <v>2</v>
      </c>
      <c r="C52" s="354" t="s">
        <v>137</v>
      </c>
      <c r="D52" s="355" t="s">
        <v>81</v>
      </c>
      <c r="E52" s="363" t="s">
        <v>82</v>
      </c>
      <c r="F52" s="357" t="s">
        <v>95</v>
      </c>
      <c r="G52" s="357" t="s">
        <v>219</v>
      </c>
      <c r="H52" s="357" t="s">
        <v>220</v>
      </c>
      <c r="I52" s="358">
        <v>73</v>
      </c>
    </row>
    <row r="53" spans="1:9" ht="16.8">
      <c r="A53" s="352" t="s">
        <v>117</v>
      </c>
      <c r="B53" s="353">
        <v>2</v>
      </c>
      <c r="C53" s="354" t="s">
        <v>80</v>
      </c>
      <c r="D53" s="355" t="s">
        <v>81</v>
      </c>
      <c r="E53" s="356" t="s">
        <v>82</v>
      </c>
      <c r="F53" s="357" t="s">
        <v>95</v>
      </c>
      <c r="G53" s="357" t="s">
        <v>90</v>
      </c>
      <c r="H53" s="357" t="s">
        <v>152</v>
      </c>
      <c r="I53" s="358">
        <v>129</v>
      </c>
    </row>
    <row r="54" spans="1:9" ht="16.8">
      <c r="A54" s="352" t="s">
        <v>118</v>
      </c>
      <c r="B54" s="353">
        <v>2</v>
      </c>
      <c r="C54" s="354" t="s">
        <v>138</v>
      </c>
      <c r="D54" s="355" t="s">
        <v>100</v>
      </c>
      <c r="E54" s="356" t="s">
        <v>82</v>
      </c>
      <c r="F54" s="357" t="s">
        <v>95</v>
      </c>
      <c r="G54" s="357" t="s">
        <v>119</v>
      </c>
      <c r="H54" s="357" t="s">
        <v>152</v>
      </c>
      <c r="I54" s="358">
        <v>129</v>
      </c>
    </row>
    <row r="55" spans="1:9" ht="16.8">
      <c r="A55" s="352" t="s">
        <v>167</v>
      </c>
      <c r="B55" s="353">
        <v>2</v>
      </c>
      <c r="C55" s="354" t="s">
        <v>97</v>
      </c>
      <c r="D55" s="355" t="s">
        <v>81</v>
      </c>
      <c r="E55" s="363" t="s">
        <v>82</v>
      </c>
      <c r="F55" s="357" t="s">
        <v>83</v>
      </c>
      <c r="G55" s="357" t="s">
        <v>107</v>
      </c>
      <c r="H55" s="357" t="s">
        <v>150</v>
      </c>
      <c r="I55" s="358">
        <v>297</v>
      </c>
    </row>
    <row r="56" spans="1:9" ht="16.8">
      <c r="A56" s="352" t="s">
        <v>208</v>
      </c>
      <c r="B56" s="353">
        <v>2</v>
      </c>
      <c r="C56" s="354" t="s">
        <v>97</v>
      </c>
      <c r="D56" s="355" t="s">
        <v>81</v>
      </c>
      <c r="E56" s="363" t="s">
        <v>82</v>
      </c>
      <c r="F56" s="357" t="s">
        <v>95</v>
      </c>
      <c r="G56" s="357" t="s">
        <v>115</v>
      </c>
      <c r="H56" s="357" t="s">
        <v>205</v>
      </c>
      <c r="I56" s="358">
        <v>92</v>
      </c>
    </row>
    <row r="57" spans="1:9" ht="16.8">
      <c r="A57" s="366" t="s">
        <v>168</v>
      </c>
      <c r="B57" s="367">
        <v>2</v>
      </c>
      <c r="C57" s="368" t="s">
        <v>138</v>
      </c>
      <c r="D57" s="369" t="s">
        <v>100</v>
      </c>
      <c r="E57" s="370" t="s">
        <v>82</v>
      </c>
      <c r="F57" s="370" t="s">
        <v>83</v>
      </c>
      <c r="G57" s="370" t="s">
        <v>87</v>
      </c>
      <c r="H57" s="370" t="s">
        <v>150</v>
      </c>
      <c r="I57" s="371">
        <v>303</v>
      </c>
    </row>
    <row r="58" spans="1:9" ht="16.8">
      <c r="A58" s="352" t="s">
        <v>196</v>
      </c>
      <c r="B58" s="353">
        <v>3</v>
      </c>
      <c r="C58" s="354" t="s">
        <v>89</v>
      </c>
      <c r="D58" s="355" t="s">
        <v>81</v>
      </c>
      <c r="E58" s="363" t="s">
        <v>82</v>
      </c>
      <c r="F58" s="357" t="s">
        <v>95</v>
      </c>
      <c r="G58" s="357" t="s">
        <v>87</v>
      </c>
      <c r="H58" s="357" t="s">
        <v>202</v>
      </c>
      <c r="I58" s="358">
        <v>92</v>
      </c>
    </row>
    <row r="59" spans="1:9" ht="16.8">
      <c r="A59" s="352" t="s">
        <v>170</v>
      </c>
      <c r="B59" s="353">
        <v>3</v>
      </c>
      <c r="C59" s="354" t="s">
        <v>85</v>
      </c>
      <c r="D59" s="355" t="s">
        <v>81</v>
      </c>
      <c r="E59" s="363" t="s">
        <v>82</v>
      </c>
      <c r="F59" s="357" t="s">
        <v>86</v>
      </c>
      <c r="G59" s="357" t="s">
        <v>84</v>
      </c>
      <c r="H59" s="357" t="s">
        <v>150</v>
      </c>
      <c r="I59" s="358">
        <v>216</v>
      </c>
    </row>
    <row r="60" spans="1:9" ht="16.8">
      <c r="A60" s="352" t="s">
        <v>171</v>
      </c>
      <c r="B60" s="353">
        <v>3</v>
      </c>
      <c r="C60" s="354" t="s">
        <v>91</v>
      </c>
      <c r="D60" s="355" t="s">
        <v>81</v>
      </c>
      <c r="E60" s="363" t="s">
        <v>82</v>
      </c>
      <c r="F60" s="357" t="s">
        <v>86</v>
      </c>
      <c r="G60" s="357" t="s">
        <v>92</v>
      </c>
      <c r="H60" s="357" t="s">
        <v>150</v>
      </c>
      <c r="I60" s="358">
        <v>216</v>
      </c>
    </row>
    <row r="61" spans="1:9" ht="16.8">
      <c r="A61" s="352" t="s">
        <v>197</v>
      </c>
      <c r="B61" s="353">
        <v>3</v>
      </c>
      <c r="C61" s="354" t="s">
        <v>137</v>
      </c>
      <c r="D61" s="355" t="s">
        <v>100</v>
      </c>
      <c r="E61" s="363" t="s">
        <v>82</v>
      </c>
      <c r="F61" s="357" t="s">
        <v>86</v>
      </c>
      <c r="G61" s="357" t="s">
        <v>115</v>
      </c>
      <c r="H61" s="357" t="s">
        <v>152</v>
      </c>
      <c r="I61" s="358">
        <v>119</v>
      </c>
    </row>
    <row r="62" spans="1:9" ht="16.8">
      <c r="A62" s="352" t="s">
        <v>172</v>
      </c>
      <c r="B62" s="353">
        <v>3</v>
      </c>
      <c r="C62" s="354" t="s">
        <v>89</v>
      </c>
      <c r="D62" s="355" t="s">
        <v>100</v>
      </c>
      <c r="E62" s="363" t="s">
        <v>82</v>
      </c>
      <c r="F62" s="357" t="s">
        <v>83</v>
      </c>
      <c r="G62" s="357" t="s">
        <v>115</v>
      </c>
      <c r="H62" s="357" t="s">
        <v>150</v>
      </c>
      <c r="I62" s="358">
        <v>221</v>
      </c>
    </row>
    <row r="63" spans="1:9" ht="16.8">
      <c r="A63" s="352" t="s">
        <v>173</v>
      </c>
      <c r="B63" s="353">
        <v>3</v>
      </c>
      <c r="C63" s="354" t="s">
        <v>97</v>
      </c>
      <c r="D63" s="355" t="s">
        <v>81</v>
      </c>
      <c r="E63" s="363" t="s">
        <v>82</v>
      </c>
      <c r="F63" s="357" t="s">
        <v>179</v>
      </c>
      <c r="G63" s="357" t="s">
        <v>84</v>
      </c>
      <c r="H63" s="357" t="s">
        <v>150</v>
      </c>
      <c r="I63" s="358">
        <v>223</v>
      </c>
    </row>
    <row r="64" spans="1:9" ht="16.8">
      <c r="A64" s="352" t="s">
        <v>216</v>
      </c>
      <c r="B64" s="353">
        <v>3</v>
      </c>
      <c r="C64" s="354" t="s">
        <v>137</v>
      </c>
      <c r="D64" s="359" t="s">
        <v>102</v>
      </c>
      <c r="E64" s="363" t="s">
        <v>82</v>
      </c>
      <c r="F64" s="357" t="s">
        <v>86</v>
      </c>
      <c r="G64" s="357" t="s">
        <v>115</v>
      </c>
      <c r="H64" s="357" t="s">
        <v>215</v>
      </c>
      <c r="I64" s="358">
        <v>113</v>
      </c>
    </row>
    <row r="65" spans="1:9" ht="16.8">
      <c r="A65" s="352" t="s">
        <v>217</v>
      </c>
      <c r="B65" s="353">
        <v>3</v>
      </c>
      <c r="C65" s="354" t="s">
        <v>89</v>
      </c>
      <c r="D65" s="355" t="s">
        <v>214</v>
      </c>
      <c r="E65" s="363" t="s">
        <v>82</v>
      </c>
      <c r="F65" s="357" t="s">
        <v>95</v>
      </c>
      <c r="G65" s="357" t="s">
        <v>115</v>
      </c>
      <c r="H65" s="357" t="s">
        <v>215</v>
      </c>
      <c r="I65" s="358">
        <v>113</v>
      </c>
    </row>
    <row r="66" spans="1:9" ht="16.8">
      <c r="A66" s="352" t="s">
        <v>174</v>
      </c>
      <c r="B66" s="353">
        <v>3</v>
      </c>
      <c r="C66" s="354" t="s">
        <v>80</v>
      </c>
      <c r="D66" s="355" t="s">
        <v>81</v>
      </c>
      <c r="E66" s="363" t="s">
        <v>82</v>
      </c>
      <c r="F66" s="357" t="s">
        <v>86</v>
      </c>
      <c r="G66" s="357" t="s">
        <v>84</v>
      </c>
      <c r="H66" s="357" t="s">
        <v>150</v>
      </c>
      <c r="I66" s="358">
        <v>239</v>
      </c>
    </row>
    <row r="67" spans="1:9" ht="16.8">
      <c r="A67" s="352" t="s">
        <v>198</v>
      </c>
      <c r="B67" s="353">
        <v>3</v>
      </c>
      <c r="C67" s="354" t="s">
        <v>91</v>
      </c>
      <c r="D67" s="355" t="s">
        <v>206</v>
      </c>
      <c r="E67" s="363" t="s">
        <v>82</v>
      </c>
      <c r="F67" s="357" t="s">
        <v>132</v>
      </c>
      <c r="G67" s="357" t="s">
        <v>84</v>
      </c>
      <c r="H67" s="357" t="s">
        <v>207</v>
      </c>
      <c r="I67" s="358">
        <v>212</v>
      </c>
    </row>
    <row r="68" spans="1:9" ht="16.8">
      <c r="A68" s="352" t="s">
        <v>169</v>
      </c>
      <c r="B68" s="353">
        <v>3</v>
      </c>
      <c r="C68" s="354" t="s">
        <v>97</v>
      </c>
      <c r="D68" s="355" t="s">
        <v>180</v>
      </c>
      <c r="E68" s="363" t="s">
        <v>82</v>
      </c>
      <c r="F68" s="357" t="s">
        <v>181</v>
      </c>
      <c r="G68" s="357" t="s">
        <v>92</v>
      </c>
      <c r="H68" s="357" t="s">
        <v>150</v>
      </c>
      <c r="I68" s="358">
        <v>250</v>
      </c>
    </row>
    <row r="69" spans="1:9" ht="16.8">
      <c r="A69" s="352" t="s">
        <v>157</v>
      </c>
      <c r="B69" s="353">
        <v>3</v>
      </c>
      <c r="C69" s="354" t="s">
        <v>97</v>
      </c>
      <c r="D69" s="355" t="s">
        <v>180</v>
      </c>
      <c r="E69" s="363" t="s">
        <v>82</v>
      </c>
      <c r="F69" s="357" t="s">
        <v>181</v>
      </c>
      <c r="G69" s="357" t="s">
        <v>92</v>
      </c>
      <c r="H69" s="357" t="s">
        <v>150</v>
      </c>
      <c r="I69" s="358">
        <v>250</v>
      </c>
    </row>
    <row r="70" spans="1:9" ht="16.8">
      <c r="A70" s="352" t="s">
        <v>175</v>
      </c>
      <c r="B70" s="353">
        <v>3</v>
      </c>
      <c r="C70" s="372" t="s">
        <v>137</v>
      </c>
      <c r="D70" s="359" t="s">
        <v>109</v>
      </c>
      <c r="E70" s="361" t="s">
        <v>82</v>
      </c>
      <c r="F70" s="361" t="s">
        <v>83</v>
      </c>
      <c r="G70" s="361" t="s">
        <v>178</v>
      </c>
      <c r="H70" s="357" t="s">
        <v>150</v>
      </c>
      <c r="I70" s="365">
        <v>251</v>
      </c>
    </row>
    <row r="71" spans="1:9" ht="16.8">
      <c r="A71" s="352" t="s">
        <v>210</v>
      </c>
      <c r="B71" s="353">
        <v>3</v>
      </c>
      <c r="C71" s="372" t="s">
        <v>89</v>
      </c>
      <c r="D71" s="359" t="s">
        <v>100</v>
      </c>
      <c r="E71" s="361" t="s">
        <v>82</v>
      </c>
      <c r="F71" s="361" t="s">
        <v>83</v>
      </c>
      <c r="G71" s="361" t="s">
        <v>115</v>
      </c>
      <c r="H71" s="357" t="s">
        <v>202</v>
      </c>
      <c r="I71" s="365">
        <v>102</v>
      </c>
    </row>
    <row r="72" spans="1:9" ht="16.8">
      <c r="A72" s="352" t="s">
        <v>176</v>
      </c>
      <c r="B72" s="353">
        <v>3</v>
      </c>
      <c r="C72" s="354" t="s">
        <v>80</v>
      </c>
      <c r="D72" s="355" t="s">
        <v>100</v>
      </c>
      <c r="E72" s="363" t="s">
        <v>82</v>
      </c>
      <c r="F72" s="357" t="s">
        <v>132</v>
      </c>
      <c r="G72" s="357" t="s">
        <v>115</v>
      </c>
      <c r="H72" s="357" t="s">
        <v>150</v>
      </c>
      <c r="I72" s="373">
        <v>263</v>
      </c>
    </row>
    <row r="73" spans="1:9" ht="16.8">
      <c r="A73" s="352" t="s">
        <v>177</v>
      </c>
      <c r="B73" s="353">
        <v>3</v>
      </c>
      <c r="C73" s="354" t="s">
        <v>80</v>
      </c>
      <c r="D73" s="355" t="s">
        <v>81</v>
      </c>
      <c r="E73" s="363" t="s">
        <v>82</v>
      </c>
      <c r="F73" s="357" t="s">
        <v>86</v>
      </c>
      <c r="G73" s="357" t="s">
        <v>84</v>
      </c>
      <c r="H73" s="357" t="s">
        <v>150</v>
      </c>
      <c r="I73" s="358">
        <v>270</v>
      </c>
    </row>
    <row r="74" spans="1:9" ht="16.8">
      <c r="A74" s="352" t="s">
        <v>158</v>
      </c>
      <c r="B74" s="353">
        <v>3</v>
      </c>
      <c r="C74" s="354" t="s">
        <v>97</v>
      </c>
      <c r="D74" s="355" t="s">
        <v>81</v>
      </c>
      <c r="E74" s="363" t="s">
        <v>82</v>
      </c>
      <c r="F74" s="357" t="s">
        <v>86</v>
      </c>
      <c r="G74" s="357" t="s">
        <v>84</v>
      </c>
      <c r="H74" s="357" t="s">
        <v>150</v>
      </c>
      <c r="I74" s="358">
        <v>270</v>
      </c>
    </row>
    <row r="75" spans="1:9" ht="16.8">
      <c r="A75" s="352" t="s">
        <v>224</v>
      </c>
      <c r="B75" s="353">
        <v>3</v>
      </c>
      <c r="C75" s="354" t="s">
        <v>97</v>
      </c>
      <c r="D75" s="355" t="s">
        <v>100</v>
      </c>
      <c r="E75" s="363" t="s">
        <v>82</v>
      </c>
      <c r="F75" s="361" t="s">
        <v>86</v>
      </c>
      <c r="G75" s="357" t="s">
        <v>92</v>
      </c>
      <c r="H75" s="357" t="s">
        <v>225</v>
      </c>
      <c r="I75" s="358">
        <v>132</v>
      </c>
    </row>
    <row r="76" spans="1:9" ht="16.8">
      <c r="A76" s="352" t="s">
        <v>147</v>
      </c>
      <c r="B76" s="353">
        <v>3</v>
      </c>
      <c r="C76" s="354" t="s">
        <v>137</v>
      </c>
      <c r="D76" s="355" t="s">
        <v>100</v>
      </c>
      <c r="E76" s="356" t="s">
        <v>82</v>
      </c>
      <c r="F76" s="357" t="s">
        <v>95</v>
      </c>
      <c r="G76" s="357" t="s">
        <v>87</v>
      </c>
      <c r="H76" s="357" t="s">
        <v>153</v>
      </c>
      <c r="I76" s="358">
        <v>177</v>
      </c>
    </row>
    <row r="77" spans="1:9" ht="16.8">
      <c r="A77" s="352" t="s">
        <v>226</v>
      </c>
      <c r="B77" s="353">
        <v>3</v>
      </c>
      <c r="C77" s="354" t="s">
        <v>80</v>
      </c>
      <c r="D77" s="355" t="s">
        <v>81</v>
      </c>
      <c r="E77" s="357" t="s">
        <v>82</v>
      </c>
      <c r="F77" s="357" t="s">
        <v>95</v>
      </c>
      <c r="G77" s="357" t="s">
        <v>92</v>
      </c>
      <c r="H77" s="357" t="s">
        <v>202</v>
      </c>
      <c r="I77" s="358">
        <v>107</v>
      </c>
    </row>
    <row r="78" spans="1:9" ht="17.399999999999999" thickBot="1">
      <c r="A78" s="374" t="s">
        <v>120</v>
      </c>
      <c r="B78" s="375">
        <v>3</v>
      </c>
      <c r="C78" s="376" t="s">
        <v>137</v>
      </c>
      <c r="D78" s="377" t="s">
        <v>81</v>
      </c>
      <c r="E78" s="378" t="s">
        <v>82</v>
      </c>
      <c r="F78" s="379" t="s">
        <v>86</v>
      </c>
      <c r="G78" s="379" t="s">
        <v>87</v>
      </c>
      <c r="H78" s="379" t="s">
        <v>152</v>
      </c>
      <c r="I78" s="380">
        <v>129</v>
      </c>
    </row>
    <row r="79" spans="1:9" ht="16.2" thickTop="1"/>
  </sheetData>
  <sortState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showGridLines="0" workbookViewId="0"/>
  </sheetViews>
  <sheetFormatPr defaultColWidth="13" defaultRowHeight="15.6"/>
  <cols>
    <col min="1" max="1" width="35.09765625" style="66" bestFit="1" customWidth="1"/>
    <col min="2" max="16384" width="13" style="62"/>
  </cols>
  <sheetData>
    <row r="1" spans="1:1" ht="22.2" thickTop="1" thickBot="1">
      <c r="A1" s="279" t="s">
        <v>249</v>
      </c>
    </row>
    <row r="2" spans="1:1" ht="16.8">
      <c r="A2" s="65" t="s">
        <v>311</v>
      </c>
    </row>
    <row r="3" spans="1:1" ht="16.8">
      <c r="A3" s="65" t="s">
        <v>250</v>
      </c>
    </row>
    <row r="4" spans="1:1" ht="16.8">
      <c r="A4" s="295"/>
    </row>
    <row r="5" spans="1:1" ht="17.399999999999999" thickBot="1">
      <c r="A5" s="243"/>
    </row>
    <row r="6" spans="1:1" ht="16.8" thickTop="1" thickBot="1"/>
    <row r="7" spans="1:1" ht="22.2" thickTop="1" thickBot="1">
      <c r="A7" s="280" t="s">
        <v>154</v>
      </c>
    </row>
    <row r="8" spans="1:1" ht="17.399999999999999" thickBot="1">
      <c r="A8" s="271" t="s">
        <v>127</v>
      </c>
    </row>
    <row r="9" spans="1:1" ht="16.8" thickTop="1" thickBot="1"/>
    <row r="10" spans="1:1" ht="22.2" thickTop="1" thickBot="1">
      <c r="A10" s="279" t="s">
        <v>73</v>
      </c>
    </row>
    <row r="11" spans="1:1" ht="16.8">
      <c r="A11" s="64" t="s">
        <v>262</v>
      </c>
    </row>
    <row r="12" spans="1:1" ht="17.399999999999999" thickBot="1">
      <c r="A12" s="305"/>
    </row>
    <row r="13" spans="1:1" ht="16.8" thickTop="1" thickBot="1"/>
    <row r="14" spans="1:1" ht="22.2" thickTop="1" thickBot="1">
      <c r="A14" s="278" t="s">
        <v>61</v>
      </c>
    </row>
    <row r="15" spans="1:1" ht="17.399999999999999" thickBot="1">
      <c r="A15" s="68" t="s">
        <v>261</v>
      </c>
    </row>
    <row r="16" spans="1:1"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showGridLines="0" zoomScaleNormal="100" workbookViewId="0"/>
  </sheetViews>
  <sheetFormatPr defaultColWidth="13" defaultRowHeight="15.6"/>
  <cols>
    <col min="1" max="1" width="14.796875" style="27" bestFit="1" customWidth="1"/>
    <col min="2" max="2" width="8.5" style="27" bestFit="1" customWidth="1"/>
    <col min="3" max="3" width="4.296875" style="27" bestFit="1" customWidth="1"/>
    <col min="4" max="4" width="6.296875" style="27" bestFit="1" customWidth="1"/>
    <col min="5" max="5" width="8.09765625" style="27" bestFit="1" customWidth="1"/>
    <col min="6" max="6" width="7.59765625" style="27" bestFit="1" customWidth="1"/>
    <col min="7" max="7" width="4" style="27" bestFit="1" customWidth="1"/>
    <col min="8" max="8" width="4.69921875" style="27" bestFit="1" customWidth="1"/>
    <col min="9" max="9" width="5.69921875" style="27" bestFit="1" customWidth="1"/>
    <col min="10" max="10" width="6.296875" style="27" bestFit="1" customWidth="1"/>
    <col min="11" max="11" width="9.69921875" style="27" bestFit="1" customWidth="1"/>
    <col min="12" max="12" width="2" style="14" customWidth="1"/>
    <col min="13" max="13" width="5.796875" style="14" bestFit="1" customWidth="1"/>
    <col min="14" max="16384" width="13" style="14"/>
  </cols>
  <sheetData>
    <row r="1" spans="1:13" ht="23.4" thickBot="1">
      <c r="A1" s="13" t="s">
        <v>146</v>
      </c>
      <c r="B1" s="13"/>
      <c r="C1" s="13"/>
      <c r="D1" s="13"/>
      <c r="E1" s="13"/>
      <c r="F1" s="13"/>
      <c r="G1" s="13"/>
      <c r="H1" s="13"/>
      <c r="I1" s="13"/>
      <c r="J1" s="13"/>
      <c r="K1" s="13"/>
    </row>
    <row r="2" spans="1:13" ht="16.8" thickTop="1" thickBot="1">
      <c r="A2" s="15" t="s">
        <v>2</v>
      </c>
      <c r="B2" s="16" t="s">
        <v>242</v>
      </c>
      <c r="C2" s="16" t="s">
        <v>15</v>
      </c>
      <c r="D2" s="16" t="s">
        <v>16</v>
      </c>
      <c r="E2" s="17" t="s">
        <v>54</v>
      </c>
      <c r="F2" s="16" t="s">
        <v>14</v>
      </c>
      <c r="G2" s="16" t="s">
        <v>17</v>
      </c>
      <c r="H2" s="18" t="s">
        <v>111</v>
      </c>
      <c r="I2" s="19" t="s">
        <v>126</v>
      </c>
      <c r="J2" s="18" t="s">
        <v>67</v>
      </c>
      <c r="K2" s="20" t="s">
        <v>1</v>
      </c>
      <c r="M2" s="213" t="s">
        <v>130</v>
      </c>
    </row>
    <row r="3" spans="1:13">
      <c r="A3" s="319" t="s">
        <v>247</v>
      </c>
      <c r="B3" s="12" t="s">
        <v>243</v>
      </c>
      <c r="C3" s="320" t="str">
        <f>'Personal File'!$C$11</f>
        <v>+2</v>
      </c>
      <c r="D3" s="321">
        <v>0</v>
      </c>
      <c r="E3" s="322" t="s">
        <v>248</v>
      </c>
      <c r="F3" s="323" t="s">
        <v>133</v>
      </c>
      <c r="G3" s="335" t="s">
        <v>135</v>
      </c>
      <c r="H3" s="325" t="str">
        <f>CONCATENATE("+",'Personal File'!$B$9+'Personal File'!$C$11+D3)</f>
        <v>+3</v>
      </c>
      <c r="I3" s="326">
        <f t="shared" ref="I3:I8" ca="1" si="0">RANDBETWEEN(1,20)</f>
        <v>7</v>
      </c>
      <c r="J3" s="327">
        <f t="shared" ref="J3" ca="1" si="1">I3+RIGHT(H3,2)</f>
        <v>10</v>
      </c>
      <c r="K3" s="328"/>
      <c r="M3" s="247" t="s">
        <v>135</v>
      </c>
    </row>
    <row r="4" spans="1:13">
      <c r="A4" s="319" t="s">
        <v>253</v>
      </c>
      <c r="B4" s="12" t="s">
        <v>266</v>
      </c>
      <c r="C4" s="320" t="str">
        <f>'Personal File'!$C$11</f>
        <v>+2</v>
      </c>
      <c r="D4" s="321">
        <v>0</v>
      </c>
      <c r="E4" s="322" t="s">
        <v>267</v>
      </c>
      <c r="F4" s="323" t="s">
        <v>268</v>
      </c>
      <c r="G4" s="324">
        <v>8</v>
      </c>
      <c r="H4" s="325" t="str">
        <f>CONCATENATE("+",'Personal File'!$B$9+'Personal File'!$C$11+D4)</f>
        <v>+3</v>
      </c>
      <c r="I4" s="326">
        <f t="shared" ca="1" si="0"/>
        <v>10</v>
      </c>
      <c r="J4" s="327">
        <f t="shared" ref="J4:J8" ca="1" si="2">I4+RIGHT(H4,2)</f>
        <v>13</v>
      </c>
      <c r="K4" s="328"/>
      <c r="M4" s="329">
        <v>50</v>
      </c>
    </row>
    <row r="5" spans="1:13">
      <c r="A5" s="319" t="s">
        <v>234</v>
      </c>
      <c r="B5" s="12" t="s">
        <v>243</v>
      </c>
      <c r="C5" s="320" t="str">
        <f>'Personal File'!$C$11</f>
        <v>+2</v>
      </c>
      <c r="D5" s="321">
        <v>0</v>
      </c>
      <c r="E5" s="322" t="s">
        <v>267</v>
      </c>
      <c r="F5" s="323" t="s">
        <v>133</v>
      </c>
      <c r="G5" s="324">
        <v>2</v>
      </c>
      <c r="H5" s="330" t="str">
        <f>CONCATENATE("+",'Personal File'!$B$9+'Personal File'!$C$11+D5)</f>
        <v>+3</v>
      </c>
      <c r="I5" s="326">
        <f t="shared" ca="1" si="0"/>
        <v>3</v>
      </c>
      <c r="J5" s="327">
        <f t="shared" ref="J5" ca="1" si="3">I5+RIGHT(H5,2)</f>
        <v>6</v>
      </c>
      <c r="K5" s="328"/>
      <c r="M5" s="329">
        <v>10</v>
      </c>
    </row>
    <row r="6" spans="1:13">
      <c r="A6" s="319" t="s">
        <v>264</v>
      </c>
      <c r="B6" s="12" t="s">
        <v>270</v>
      </c>
      <c r="C6" s="320" t="str">
        <f>'Personal File'!$C$11</f>
        <v>+2</v>
      </c>
      <c r="D6" s="321">
        <v>0</v>
      </c>
      <c r="E6" s="322" t="s">
        <v>267</v>
      </c>
      <c r="F6" s="323" t="s">
        <v>269</v>
      </c>
      <c r="G6" s="324">
        <v>1</v>
      </c>
      <c r="H6" s="325" t="str">
        <f>CONCATENATE("+",'Personal File'!$B$9+'Personal File'!$C$11+D6)</f>
        <v>+3</v>
      </c>
      <c r="I6" s="326">
        <f t="shared" ca="1" si="0"/>
        <v>16</v>
      </c>
      <c r="J6" s="327">
        <f t="shared" ca="1" si="2"/>
        <v>19</v>
      </c>
      <c r="K6" s="328"/>
      <c r="M6" s="329">
        <v>2</v>
      </c>
    </row>
    <row r="7" spans="1:13">
      <c r="A7" s="319" t="s">
        <v>265</v>
      </c>
      <c r="B7" s="12" t="s">
        <v>270</v>
      </c>
      <c r="C7" s="320" t="str">
        <f>'Personal File'!$C$11</f>
        <v>+2</v>
      </c>
      <c r="D7" s="321">
        <v>0</v>
      </c>
      <c r="E7" s="322" t="s">
        <v>267</v>
      </c>
      <c r="F7" s="323" t="s">
        <v>269</v>
      </c>
      <c r="G7" s="324">
        <v>1</v>
      </c>
      <c r="H7" s="325" t="str">
        <f>CONCATENATE("+",'Personal File'!$B$9+'Personal File'!$C$11+D7)</f>
        <v>+3</v>
      </c>
      <c r="I7" s="326">
        <f t="shared" ca="1" si="0"/>
        <v>12</v>
      </c>
      <c r="J7" s="327">
        <f t="shared" ref="J7" ca="1" si="4">I7+RIGHT(H7,2)</f>
        <v>15</v>
      </c>
      <c r="K7" s="413"/>
      <c r="M7" s="249">
        <v>2</v>
      </c>
    </row>
    <row r="8" spans="1:13" ht="16.2" thickBot="1">
      <c r="A8" s="209" t="s">
        <v>144</v>
      </c>
      <c r="B8" s="21" t="s">
        <v>135</v>
      </c>
      <c r="C8" s="22" t="s">
        <v>135</v>
      </c>
      <c r="D8" s="306">
        <v>0</v>
      </c>
      <c r="E8" s="23" t="s">
        <v>135</v>
      </c>
      <c r="F8" s="21" t="s">
        <v>135</v>
      </c>
      <c r="G8" s="24">
        <v>0</v>
      </c>
      <c r="H8" s="25" t="str">
        <f>CONCATENATE("+",'Personal File'!$B$9+'Personal File'!$C$11+D8)</f>
        <v>+3</v>
      </c>
      <c r="I8" s="241">
        <f t="shared" ca="1" si="0"/>
        <v>13</v>
      </c>
      <c r="J8" s="242">
        <f t="shared" ca="1" si="2"/>
        <v>16</v>
      </c>
      <c r="K8" s="26"/>
      <c r="M8" s="248" t="s">
        <v>135</v>
      </c>
    </row>
    <row r="9" spans="1:13" ht="16.8" thickTop="1" thickBot="1"/>
    <row r="10" spans="1:13" ht="16.8" thickTop="1" thickBot="1">
      <c r="A10" s="15" t="s">
        <v>4</v>
      </c>
      <c r="B10" s="16" t="s">
        <v>242</v>
      </c>
      <c r="C10" s="16" t="s">
        <v>15</v>
      </c>
      <c r="D10" s="16" t="s">
        <v>16</v>
      </c>
      <c r="E10" s="17" t="s">
        <v>54</v>
      </c>
      <c r="F10" s="16" t="s">
        <v>5</v>
      </c>
      <c r="G10" s="16" t="s">
        <v>17</v>
      </c>
      <c r="H10" s="18" t="s">
        <v>111</v>
      </c>
      <c r="I10" s="19" t="s">
        <v>126</v>
      </c>
      <c r="J10" s="18" t="s">
        <v>67</v>
      </c>
      <c r="K10" s="20" t="s">
        <v>1</v>
      </c>
      <c r="M10" s="213" t="s">
        <v>130</v>
      </c>
    </row>
    <row r="11" spans="1:13">
      <c r="A11" s="245"/>
      <c r="B11" s="246"/>
      <c r="C11" s="331"/>
      <c r="D11" s="331"/>
      <c r="E11" s="246"/>
      <c r="F11" s="332"/>
      <c r="G11" s="333"/>
      <c r="H11" s="325" t="str">
        <f>CONCATENATE("+",'Personal File'!$B$9+'Personal File'!$C$12+D11)</f>
        <v>+2</v>
      </c>
      <c r="I11" s="326">
        <f ca="1">RANDBETWEEN(1,20)</f>
        <v>11</v>
      </c>
      <c r="J11" s="327">
        <f t="shared" ref="J11" ca="1" si="5">I11+RIGHT(H11,2)</f>
        <v>13</v>
      </c>
      <c r="K11" s="334"/>
      <c r="M11" s="329"/>
    </row>
    <row r="12" spans="1:13" ht="16.2" thickBot="1">
      <c r="A12" s="253"/>
      <c r="B12" s="23"/>
      <c r="C12" s="254"/>
      <c r="D12" s="255"/>
      <c r="E12" s="256"/>
      <c r="F12" s="257"/>
      <c r="G12" s="258"/>
      <c r="H12" s="258" t="str">
        <f>CONCATENATE("+",'Personal File'!$B$9+'Personal File'!$C$12+D12)</f>
        <v>+2</v>
      </c>
      <c r="I12" s="241">
        <f ca="1">RANDBETWEEN(1,20)</f>
        <v>14</v>
      </c>
      <c r="J12" s="242">
        <f t="shared" ref="J12" ca="1" si="6">I12+RIGHT(H12,2)</f>
        <v>16</v>
      </c>
      <c r="K12" s="259"/>
      <c r="M12" s="232"/>
    </row>
    <row r="13" spans="1:13" ht="16.8" thickTop="1" thickBot="1">
      <c r="D13" s="28"/>
      <c r="E13" s="28"/>
      <c r="G13" s="29"/>
      <c r="H13" s="29"/>
      <c r="I13" s="29"/>
      <c r="J13" s="29"/>
    </row>
    <row r="14" spans="1:13" ht="16.8" thickTop="1" thickBot="1">
      <c r="A14" s="15" t="s">
        <v>58</v>
      </c>
      <c r="B14" s="16" t="s">
        <v>8</v>
      </c>
      <c r="C14" s="16" t="s">
        <v>24</v>
      </c>
      <c r="D14" s="16" t="s">
        <v>67</v>
      </c>
      <c r="E14" s="16" t="s">
        <v>68</v>
      </c>
      <c r="F14" s="16" t="s">
        <v>69</v>
      </c>
      <c r="G14" s="16" t="s">
        <v>17</v>
      </c>
      <c r="H14" s="30" t="s">
        <v>1</v>
      </c>
      <c r="I14" s="31"/>
      <c r="J14" s="31"/>
      <c r="K14" s="32"/>
      <c r="M14" s="213" t="s">
        <v>130</v>
      </c>
    </row>
    <row r="15" spans="1:13">
      <c r="A15" s="336"/>
      <c r="B15" s="337"/>
      <c r="C15" s="338"/>
      <c r="D15" s="337"/>
      <c r="E15" s="339"/>
      <c r="F15" s="337"/>
      <c r="G15" s="340"/>
      <c r="H15" s="341"/>
      <c r="I15" s="33"/>
      <c r="J15" s="33"/>
      <c r="K15" s="342"/>
      <c r="M15" s="220"/>
    </row>
    <row r="16" spans="1:13" ht="16.2" thickBot="1">
      <c r="A16" s="343"/>
      <c r="B16" s="344"/>
      <c r="C16" s="344"/>
      <c r="D16" s="344"/>
      <c r="E16" s="345"/>
      <c r="F16" s="346"/>
      <c r="G16" s="347"/>
      <c r="H16" s="348"/>
      <c r="I16" s="48"/>
      <c r="J16" s="48"/>
      <c r="K16" s="349"/>
      <c r="M16" s="232"/>
    </row>
    <row r="17" spans="1:13" ht="16.8" thickTop="1" thickBot="1"/>
    <row r="18" spans="1:13" ht="16.8" thickTop="1" thickBot="1">
      <c r="A18" s="34"/>
      <c r="B18" s="29"/>
      <c r="D18" s="35" t="s">
        <v>59</v>
      </c>
      <c r="E18" s="36"/>
      <c r="F18" s="30" t="s">
        <v>3</v>
      </c>
      <c r="G18" s="16" t="s">
        <v>17</v>
      </c>
      <c r="H18" s="18" t="s">
        <v>111</v>
      </c>
      <c r="I18" s="18"/>
      <c r="J18" s="31"/>
      <c r="K18" s="37" t="s">
        <v>1</v>
      </c>
      <c r="M18" s="213" t="s">
        <v>130</v>
      </c>
    </row>
    <row r="19" spans="1:13">
      <c r="A19" s="34"/>
      <c r="B19" s="29"/>
      <c r="D19" s="265"/>
      <c r="E19" s="38"/>
      <c r="F19" s="39"/>
      <c r="G19" s="40"/>
      <c r="H19" s="41"/>
      <c r="I19" s="41"/>
      <c r="J19" s="33"/>
      <c r="K19" s="42"/>
      <c r="M19" s="220"/>
    </row>
    <row r="20" spans="1:13" ht="16.2" thickBot="1">
      <c r="D20" s="43"/>
      <c r="E20" s="44"/>
      <c r="F20" s="45"/>
      <c r="G20" s="46"/>
      <c r="H20" s="47"/>
      <c r="I20" s="47"/>
      <c r="J20" s="48"/>
      <c r="K20" s="49"/>
      <c r="M20" s="232"/>
    </row>
    <row r="21" spans="1:13" ht="16.8" thickTop="1" thickBot="1"/>
    <row r="22" spans="1:13" ht="16.8" thickTop="1" thickBot="1">
      <c r="D22" s="35" t="s">
        <v>128</v>
      </c>
      <c r="E22" s="31"/>
      <c r="F22" s="31"/>
      <c r="G22" s="31"/>
      <c r="H22" s="211" t="s">
        <v>3</v>
      </c>
      <c r="I22" s="211" t="s">
        <v>0</v>
      </c>
      <c r="J22" s="211" t="s">
        <v>129</v>
      </c>
      <c r="K22" s="32" t="s">
        <v>65</v>
      </c>
      <c r="L22" s="212"/>
      <c r="M22" s="213" t="s">
        <v>130</v>
      </c>
    </row>
    <row r="23" spans="1:13">
      <c r="D23" s="214"/>
      <c r="E23" s="215"/>
      <c r="F23" s="215"/>
      <c r="G23" s="216"/>
      <c r="H23" s="217"/>
      <c r="I23" s="218"/>
      <c r="J23" s="218"/>
      <c r="K23" s="219"/>
      <c r="L23" s="212"/>
      <c r="M23" s="220"/>
    </row>
    <row r="24" spans="1:13">
      <c r="D24" s="307"/>
      <c r="E24" s="308"/>
      <c r="F24" s="308"/>
      <c r="G24" s="309"/>
      <c r="H24" s="310"/>
      <c r="I24" s="246"/>
      <c r="J24" s="246"/>
      <c r="K24" s="311"/>
      <c r="L24" s="212"/>
      <c r="M24" s="249"/>
    </row>
    <row r="25" spans="1:13">
      <c r="D25" s="221"/>
      <c r="E25" s="222"/>
      <c r="F25" s="222"/>
      <c r="G25" s="223"/>
      <c r="H25" s="224"/>
      <c r="I25" s="12"/>
      <c r="J25" s="12"/>
      <c r="K25" s="225"/>
      <c r="L25" s="212"/>
      <c r="M25" s="249"/>
    </row>
    <row r="26" spans="1:13" ht="16.2" thickBot="1">
      <c r="D26" s="226"/>
      <c r="E26" s="227"/>
      <c r="F26" s="227"/>
      <c r="G26" s="228"/>
      <c r="H26" s="229"/>
      <c r="I26" s="230"/>
      <c r="J26" s="230"/>
      <c r="K26" s="231"/>
      <c r="L26" s="212"/>
      <c r="M26" s="232"/>
    </row>
    <row r="27" spans="1:13" ht="16.2" thickTop="1"/>
  </sheetData>
  <phoneticPr fontId="0" type="noConversion"/>
  <conditionalFormatting sqref="I12">
    <cfRule type="cellIs" dxfId="19" priority="41" operator="equal">
      <formula>20</formula>
    </cfRule>
    <cfRule type="cellIs" dxfId="18" priority="42" operator="equal">
      <formula>1</formula>
    </cfRule>
  </conditionalFormatting>
  <conditionalFormatting sqref="I6">
    <cfRule type="cellIs" dxfId="17" priority="39" operator="equal">
      <formula>20</formula>
    </cfRule>
    <cfRule type="cellIs" dxfId="16" priority="40" operator="equal">
      <formula>1</formula>
    </cfRule>
  </conditionalFormatting>
  <conditionalFormatting sqref="I8">
    <cfRule type="cellIs" dxfId="15" priority="37" operator="equal">
      <formula>20</formula>
    </cfRule>
    <cfRule type="cellIs" dxfId="14" priority="38" operator="equal">
      <formula>1</formula>
    </cfRule>
  </conditionalFormatting>
  <conditionalFormatting sqref="I6">
    <cfRule type="cellIs" dxfId="13" priority="35" operator="equal">
      <formula>20</formula>
    </cfRule>
    <cfRule type="cellIs" dxfId="12" priority="36" operator="equal">
      <formula>1</formula>
    </cfRule>
  </conditionalFormatting>
  <conditionalFormatting sqref="I4">
    <cfRule type="cellIs" dxfId="11" priority="33" operator="equal">
      <formula>20</formula>
    </cfRule>
    <cfRule type="cellIs" dxfId="10" priority="34" operator="equal">
      <formula>1</formula>
    </cfRule>
  </conditionalFormatting>
  <conditionalFormatting sqref="I11">
    <cfRule type="cellIs" dxfId="9" priority="23" operator="equal">
      <formula>20</formula>
    </cfRule>
    <cfRule type="cellIs" dxfId="8" priority="24" operator="equal">
      <formula>1</formula>
    </cfRule>
  </conditionalFormatting>
  <conditionalFormatting sqref="I5">
    <cfRule type="cellIs" dxfId="7" priority="11" operator="equal">
      <formula>20</formula>
    </cfRule>
    <cfRule type="cellIs" dxfId="6" priority="12" operator="equal">
      <formula>1</formula>
    </cfRule>
  </conditionalFormatting>
  <conditionalFormatting sqref="I3">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showGridLines="0" workbookViewId="0"/>
  </sheetViews>
  <sheetFormatPr defaultColWidth="13" defaultRowHeight="15.6"/>
  <cols>
    <col min="1" max="1" width="13.5" style="27" bestFit="1" customWidth="1"/>
    <col min="2" max="2" width="4.69921875" style="27" bestFit="1" customWidth="1"/>
    <col min="3" max="3" width="4" style="29" bestFit="1" customWidth="1"/>
    <col min="4" max="4" width="7.59765625" style="14" bestFit="1" customWidth="1"/>
    <col min="5" max="5" width="12.09765625" style="14" bestFit="1" customWidth="1"/>
    <col min="6" max="6" width="2.69921875" style="14" customWidth="1"/>
    <col min="7" max="7" width="5.796875" style="14" bestFit="1" customWidth="1"/>
    <col min="8" max="16384" width="13" style="14"/>
  </cols>
  <sheetData>
    <row r="1" spans="1:7" ht="23.4" thickBot="1">
      <c r="A1" s="13" t="s">
        <v>62</v>
      </c>
      <c r="B1" s="13"/>
      <c r="C1" s="50"/>
      <c r="D1" s="13"/>
      <c r="E1" s="13"/>
    </row>
    <row r="2" spans="1:7" s="27" customFormat="1" ht="16.8" thickTop="1" thickBot="1">
      <c r="A2" s="51" t="s">
        <v>63</v>
      </c>
      <c r="B2" s="51" t="s">
        <v>3</v>
      </c>
      <c r="C2" s="52" t="s">
        <v>17</v>
      </c>
      <c r="D2" s="53" t="s">
        <v>64</v>
      </c>
      <c r="E2" s="54" t="s">
        <v>65</v>
      </c>
      <c r="G2" s="233" t="s">
        <v>130</v>
      </c>
    </row>
    <row r="3" spans="1:7">
      <c r="A3" s="318" t="s">
        <v>235</v>
      </c>
      <c r="B3" s="263">
        <v>1</v>
      </c>
      <c r="C3" s="56">
        <v>2</v>
      </c>
      <c r="D3" s="57"/>
      <c r="E3" s="58"/>
      <c r="G3" s="234">
        <v>2</v>
      </c>
    </row>
    <row r="4" spans="1:7">
      <c r="A4" s="55" t="s">
        <v>263</v>
      </c>
      <c r="B4" s="261">
        <v>1</v>
      </c>
      <c r="C4" s="59" t="s">
        <v>271</v>
      </c>
      <c r="D4" s="57"/>
      <c r="E4" s="58"/>
      <c r="G4" s="414" t="s">
        <v>272</v>
      </c>
    </row>
    <row r="5" spans="1:7">
      <c r="A5" s="55"/>
      <c r="B5" s="260"/>
      <c r="C5" s="210"/>
      <c r="D5" s="60"/>
      <c r="E5" s="61"/>
      <c r="G5" s="234"/>
    </row>
    <row r="6" spans="1:7" ht="16.2" thickBot="1">
      <c r="A6" s="237"/>
      <c r="B6" s="262"/>
      <c r="C6" s="177"/>
      <c r="D6" s="178"/>
      <c r="E6" s="179"/>
      <c r="G6" s="235"/>
    </row>
    <row r="7" spans="1:7" ht="24" thickTop="1" thickBot="1">
      <c r="A7" s="13" t="s">
        <v>66</v>
      </c>
      <c r="B7" s="13"/>
      <c r="C7" s="180"/>
      <c r="D7" s="13"/>
      <c r="E7" s="181"/>
    </row>
    <row r="8" spans="1:7" ht="16.8" thickTop="1" thickBot="1">
      <c r="A8" s="51" t="s">
        <v>63</v>
      </c>
      <c r="B8" s="51" t="s">
        <v>3</v>
      </c>
      <c r="C8" s="52" t="s">
        <v>17</v>
      </c>
      <c r="D8" s="53" t="s">
        <v>64</v>
      </c>
      <c r="E8" s="54" t="s">
        <v>65</v>
      </c>
      <c r="G8" s="233" t="s">
        <v>130</v>
      </c>
    </row>
    <row r="9" spans="1:7">
      <c r="A9" s="55" t="s">
        <v>236</v>
      </c>
      <c r="B9" s="261">
        <v>1</v>
      </c>
      <c r="C9" s="56">
        <v>0</v>
      </c>
      <c r="D9" s="182"/>
      <c r="E9" s="58"/>
      <c r="G9" s="234">
        <v>0</v>
      </c>
    </row>
    <row r="10" spans="1:7">
      <c r="A10" s="277" t="s">
        <v>273</v>
      </c>
      <c r="B10" s="274">
        <v>1</v>
      </c>
      <c r="C10" s="210">
        <v>0</v>
      </c>
      <c r="D10" s="275"/>
      <c r="E10" s="61"/>
      <c r="G10" s="276">
        <v>1</v>
      </c>
    </row>
    <row r="11" spans="1:7">
      <c r="A11" s="277" t="s">
        <v>239</v>
      </c>
      <c r="B11" s="274">
        <v>1</v>
      </c>
      <c r="C11" s="210">
        <v>5</v>
      </c>
      <c r="D11" s="275"/>
      <c r="E11" s="61"/>
      <c r="G11" s="276">
        <v>80</v>
      </c>
    </row>
    <row r="12" spans="1:7">
      <c r="A12" s="277" t="s">
        <v>240</v>
      </c>
      <c r="B12" s="274">
        <v>3</v>
      </c>
      <c r="C12" s="210">
        <f>B12</f>
        <v>3</v>
      </c>
      <c r="D12" s="275"/>
      <c r="E12" s="61"/>
      <c r="G12" s="415">
        <f>0.05*B12</f>
        <v>0.15000000000000002</v>
      </c>
    </row>
    <row r="13" spans="1:7">
      <c r="A13" s="277" t="s">
        <v>241</v>
      </c>
      <c r="B13" s="274">
        <v>1</v>
      </c>
      <c r="C13" s="210">
        <v>4</v>
      </c>
      <c r="D13" s="275"/>
      <c r="E13" s="61"/>
      <c r="G13" s="276">
        <v>1</v>
      </c>
    </row>
    <row r="14" spans="1:7">
      <c r="A14" s="277" t="s">
        <v>237</v>
      </c>
      <c r="B14" s="274">
        <v>1</v>
      </c>
      <c r="C14" s="210">
        <v>0</v>
      </c>
      <c r="D14" s="275"/>
      <c r="E14" s="61"/>
      <c r="G14" s="276">
        <v>1</v>
      </c>
    </row>
    <row r="15" spans="1:7">
      <c r="A15" s="277" t="s">
        <v>238</v>
      </c>
      <c r="B15" s="274">
        <v>1</v>
      </c>
      <c r="C15" s="210">
        <v>1</v>
      </c>
      <c r="D15" s="275"/>
      <c r="E15" s="61"/>
      <c r="G15" s="276">
        <v>50</v>
      </c>
    </row>
    <row r="16" spans="1:7" ht="16.2" thickBot="1">
      <c r="A16" s="237" t="s">
        <v>274</v>
      </c>
      <c r="B16" s="262">
        <v>451</v>
      </c>
      <c r="C16" s="177">
        <f>B16/100</f>
        <v>4.51</v>
      </c>
      <c r="D16" s="302"/>
      <c r="E16" s="179"/>
      <c r="G16" s="235">
        <f>B16</f>
        <v>451</v>
      </c>
    </row>
    <row r="17" spans="5:7" ht="16.2" thickTop="1"/>
    <row r="18" spans="5:7">
      <c r="E18" s="142" t="s">
        <v>134</v>
      </c>
      <c r="G18" s="238">
        <f>SUM(Martial!M4:M26,Equipment!G3:G16)</f>
        <v>650.15</v>
      </c>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8"/>
  <sheetViews>
    <sheetView showGridLines="0" workbookViewId="0"/>
  </sheetViews>
  <sheetFormatPr defaultColWidth="9" defaultRowHeight="15.6"/>
  <cols>
    <col min="1" max="1" width="62.796875" style="156" bestFit="1" customWidth="1"/>
    <col min="2" max="2" width="9.5" style="432" customWidth="1"/>
    <col min="3" max="3" width="6.3984375" style="156" customWidth="1"/>
    <col min="4" max="16384" width="9" style="156"/>
  </cols>
  <sheetData>
    <row r="1" spans="1:3">
      <c r="A1" s="420" t="s">
        <v>302</v>
      </c>
      <c r="B1" s="421" t="str">
        <f>'Personal File'!A1</f>
        <v>Bazazath</v>
      </c>
      <c r="C1" s="422" t="s">
        <v>303</v>
      </c>
    </row>
    <row r="2" spans="1:3">
      <c r="A2" s="423" t="s">
        <v>316</v>
      </c>
      <c r="B2" s="424" t="s">
        <v>313</v>
      </c>
      <c r="C2" s="425">
        <v>0.04</v>
      </c>
    </row>
    <row r="3" spans="1:3">
      <c r="A3" s="423" t="s">
        <v>315</v>
      </c>
      <c r="B3" s="424" t="s">
        <v>314</v>
      </c>
      <c r="C3" s="425">
        <v>0.12</v>
      </c>
    </row>
    <row r="4" spans="1:3">
      <c r="A4" s="423" t="s">
        <v>319</v>
      </c>
      <c r="B4" s="424" t="s">
        <v>304</v>
      </c>
      <c r="C4" s="425">
        <v>0.2</v>
      </c>
    </row>
    <row r="5" spans="1:3">
      <c r="A5" s="423" t="s">
        <v>318</v>
      </c>
      <c r="B5" s="424" t="s">
        <v>304</v>
      </c>
      <c r="C5" s="425">
        <v>0.2</v>
      </c>
    </row>
    <row r="6" spans="1:3">
      <c r="A6" s="423" t="s">
        <v>317</v>
      </c>
      <c r="B6" s="424" t="s">
        <v>312</v>
      </c>
      <c r="C6" s="425">
        <v>0.16</v>
      </c>
    </row>
    <row r="7" spans="1:3">
      <c r="A7" s="420" t="s">
        <v>53</v>
      </c>
      <c r="B7" s="421"/>
      <c r="C7" s="422">
        <f>SUM(C2:C6)</f>
        <v>0.72000000000000008</v>
      </c>
    </row>
    <row r="8" spans="1:3">
      <c r="A8" s="420"/>
      <c r="B8" s="421"/>
      <c r="C8" s="422"/>
    </row>
    <row r="9" spans="1:3">
      <c r="A9" s="420" t="s">
        <v>305</v>
      </c>
      <c r="B9" s="426">
        <v>0</v>
      </c>
      <c r="C9" s="427"/>
    </row>
    <row r="10" spans="1:3">
      <c r="A10" s="420" t="s">
        <v>306</v>
      </c>
      <c r="B10" s="426">
        <v>2000</v>
      </c>
      <c r="C10" s="427"/>
    </row>
    <row r="11" spans="1:3">
      <c r="A11" s="420" t="s">
        <v>307</v>
      </c>
      <c r="B11" s="426">
        <f>IF(B9=0,B10*C7,(B10*C7*(1-(B9/4))))</f>
        <v>1440.0000000000002</v>
      </c>
      <c r="C11" s="427"/>
    </row>
    <row r="12" spans="1:3">
      <c r="A12" s="420" t="s">
        <v>308</v>
      </c>
      <c r="B12" s="428">
        <v>0</v>
      </c>
      <c r="C12" s="429"/>
    </row>
    <row r="13" spans="1:3">
      <c r="A13" s="420" t="s">
        <v>53</v>
      </c>
      <c r="B13" s="430">
        <f>SUM(B11:B12)</f>
        <v>1440.0000000000002</v>
      </c>
      <c r="C13" s="427"/>
    </row>
    <row r="14" spans="1:3">
      <c r="A14" s="420" t="s">
        <v>309</v>
      </c>
      <c r="B14" s="426">
        <v>0</v>
      </c>
      <c r="C14" s="427"/>
    </row>
    <row r="15" spans="1:3">
      <c r="A15" s="420" t="s">
        <v>310</v>
      </c>
      <c r="B15" s="430">
        <f>SUM(B13:B14)</f>
        <v>1440.0000000000002</v>
      </c>
      <c r="C15" s="427"/>
    </row>
    <row r="18" spans="1:1">
      <c r="A18" s="43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Tyr</vt:lpstr>
      <vt:lpstr>Feats</vt:lpstr>
      <vt:lpstr>Martial</vt:lpstr>
      <vt:lpstr>Equipment</vt:lpstr>
      <vt:lpstr>XP Awards</vt:lpstr>
      <vt:lpstr>Feats!OLE_LINK1</vt:lpstr>
      <vt:lpstr>'Personal File'!Print_Area</vt:lpstr>
      <vt:lpstr>Skills!Print_Area</vt:lpstr>
      <vt:lpstr>Tyr!Print_Area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2020-01-20T18:49:36Z</dcterms:modified>
</cp:coreProperties>
</file>