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mc:AlternateContent xmlns:mc="http://schemas.openxmlformats.org/markup-compatibility/2006">
    <mc:Choice Requires="x15">
      <x15ac:absPath xmlns:x15ac="http://schemas.microsoft.com/office/spreadsheetml/2010/11/ac" url="C:\A\Jue\FoL\Used\Characters\"/>
    </mc:Choice>
  </mc:AlternateContent>
  <xr:revisionPtr revIDLastSave="0" documentId="13_ncr:1_{9168CE88-4461-42D9-84C6-F218F187EBF8}" xr6:coauthVersionLast="45" xr6:coauthVersionMax="45" xr10:uidLastSave="{00000000-0000-0000-0000-000000000000}"/>
  <bookViews>
    <workbookView xWindow="-108" yWindow="-108" windowWidth="23256" windowHeight="13176" tabRatio="638" xr2:uid="{00000000-000D-0000-FFFF-FFFF00000000}"/>
  </bookViews>
  <sheets>
    <sheet name="Personal File" sheetId="4" r:id="rId1"/>
    <sheet name="Skills" sheetId="15" r:id="rId2"/>
    <sheet name="Spells" sheetId="18" r:id="rId3"/>
    <sheet name="Feats" sheetId="26" r:id="rId4"/>
    <sheet name="Martial" sheetId="6" r:id="rId5"/>
    <sheet name="Equipment" sheetId="19" r:id="rId6"/>
    <sheet name="Animal" sheetId="27" r:id="rId7"/>
    <sheet name="XP Awards" sheetId="28" r:id="rId8"/>
  </sheets>
  <externalReferences>
    <externalReference r:id="rId9"/>
  </externalReferences>
  <definedNames>
    <definedName name="NoShade">'[1]Spell Sheet'!$FH$1</definedName>
    <definedName name="OLE_LINK1" localSheetId="3">Feats!#REF!</definedName>
    <definedName name="_xlnm.Print_Area" localSheetId="6">Animal!$A$1:$H$13</definedName>
    <definedName name="_xlnm.Print_Area" localSheetId="5">Equipment!#REF!</definedName>
    <definedName name="_xlnm.Print_Area" localSheetId="3">Feats!#REF!</definedName>
    <definedName name="_xlnm.Print_Area" localSheetId="4">Martial!#REF!</definedName>
    <definedName name="_xlnm.Print_Area" localSheetId="0">'Personal File'!$A$1:$H$40</definedName>
    <definedName name="_xlnm.Print_Area" localSheetId="1">Skills!$A$1:$K$28</definedName>
    <definedName name="_xlnm.Print_Area" localSheetId="2">Spells!$A$1:$H$9</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K7" i="26" l="1"/>
  <c r="J7" i="26"/>
  <c r="I7" i="26"/>
  <c r="H7" i="26"/>
  <c r="G7" i="26"/>
  <c r="F7" i="26"/>
  <c r="E7" i="26"/>
  <c r="D7" i="26"/>
  <c r="C7" i="26"/>
  <c r="B7" i="26"/>
  <c r="C3" i="6" l="1"/>
  <c r="F40" i="15" l="1"/>
  <c r="I4" i="6"/>
  <c r="H4" i="6"/>
  <c r="C4" i="6"/>
  <c r="J4" i="6" l="1"/>
  <c r="G26" i="19"/>
  <c r="I5" i="6"/>
  <c r="G17" i="19"/>
  <c r="B43" i="15" l="1"/>
  <c r="H40" i="15"/>
  <c r="E45" i="15"/>
  <c r="C7" i="28" l="1"/>
  <c r="B11" i="28" s="1"/>
  <c r="B13" i="28" s="1"/>
  <c r="B15" i="28" s="1"/>
  <c r="B1" i="28" l="1"/>
  <c r="M24" i="6" l="1"/>
  <c r="G24" i="6"/>
  <c r="C4" i="27"/>
  <c r="C5" i="27"/>
  <c r="C6" i="27"/>
  <c r="C7" i="27"/>
  <c r="C8" i="27"/>
  <c r="C9" i="27"/>
  <c r="F27" i="15" l="1"/>
  <c r="F34" i="15"/>
  <c r="F23" i="15"/>
  <c r="F21" i="15"/>
  <c r="F16" i="15"/>
  <c r="F9" i="15"/>
  <c r="F7" i="15"/>
  <c r="G42" i="19" l="1"/>
  <c r="C42" i="19"/>
  <c r="C34" i="19"/>
  <c r="G34" i="19"/>
  <c r="G33" i="19"/>
  <c r="C33" i="19"/>
  <c r="G32" i="19"/>
  <c r="C32" i="19"/>
  <c r="G30" i="19"/>
  <c r="C30" i="19"/>
  <c r="G10" i="19"/>
  <c r="G44" i="19" s="1"/>
  <c r="G11" i="19"/>
  <c r="C11" i="19"/>
  <c r="C10" i="19"/>
  <c r="C9" i="19"/>
  <c r="E11" i="4" s="1"/>
  <c r="G9" i="19"/>
  <c r="I16" i="6"/>
  <c r="I15" i="6"/>
  <c r="I8" i="6"/>
  <c r="I7" i="6"/>
  <c r="I6" i="6"/>
  <c r="C43" i="19" l="1"/>
  <c r="H41" i="15"/>
  <c r="H39" i="15"/>
  <c r="H38" i="15"/>
  <c r="H37" i="15"/>
  <c r="H36" i="15"/>
  <c r="H35" i="15"/>
  <c r="H34" i="15"/>
  <c r="H33" i="15"/>
  <c r="H32" i="15"/>
  <c r="H31" i="15"/>
  <c r="H30" i="15"/>
  <c r="H29" i="15"/>
  <c r="H28" i="15"/>
  <c r="H27" i="15"/>
  <c r="H26" i="15"/>
  <c r="H25" i="15"/>
  <c r="H24" i="15"/>
  <c r="H23" i="15"/>
  <c r="H22" i="15"/>
  <c r="H21" i="15"/>
  <c r="H20" i="15"/>
  <c r="H19" i="15"/>
  <c r="H18" i="15"/>
  <c r="H17" i="15"/>
  <c r="H16" i="15"/>
  <c r="H15" i="15"/>
  <c r="H14" i="15"/>
  <c r="H13" i="15"/>
  <c r="H12" i="15"/>
  <c r="H11" i="15"/>
  <c r="H10" i="15"/>
  <c r="H9" i="15"/>
  <c r="H8" i="15"/>
  <c r="J6" i="26" l="1"/>
  <c r="I6" i="26"/>
  <c r="I3" i="6" l="1"/>
  <c r="D10" i="26"/>
  <c r="H7" i="15" l="1"/>
  <c r="H6" i="26" l="1"/>
  <c r="G6" i="26"/>
  <c r="E46" i="15" l="1"/>
  <c r="H3" i="15" l="1"/>
  <c r="H4" i="15"/>
  <c r="H5" i="15"/>
  <c r="I14" i="6" l="1"/>
  <c r="I17" i="6" l="1"/>
  <c r="I13" i="6"/>
  <c r="I10" i="6"/>
  <c r="H13" i="6" l="1"/>
  <c r="J13" i="6" s="1"/>
  <c r="F6" i="26" l="1"/>
  <c r="I9" i="6" l="1"/>
  <c r="E6" i="26" l="1"/>
  <c r="D6" i="26" l="1"/>
  <c r="B6" i="26"/>
  <c r="C6" i="26"/>
  <c r="K6" i="26"/>
  <c r="C15" i="4" l="1"/>
  <c r="C14" i="4"/>
  <c r="C13" i="4"/>
  <c r="C12" i="4"/>
  <c r="E12" i="4" s="1"/>
  <c r="C11" i="4"/>
  <c r="C10" i="4"/>
  <c r="C8" i="6" l="1"/>
  <c r="C5" i="6"/>
  <c r="C7" i="6"/>
  <c r="C6" i="6"/>
  <c r="H7" i="6"/>
  <c r="J7" i="6" s="1"/>
  <c r="H6" i="6"/>
  <c r="J6" i="6" s="1"/>
  <c r="H5" i="6"/>
  <c r="J5" i="6" s="1"/>
  <c r="H8" i="6"/>
  <c r="J8" i="6" s="1"/>
  <c r="H9" i="6"/>
  <c r="H3" i="6"/>
  <c r="J3" i="6" s="1"/>
  <c r="B9" i="4"/>
  <c r="H16" i="6"/>
  <c r="J16" i="6" s="1"/>
  <c r="H15" i="6"/>
  <c r="J15" i="6" s="1"/>
  <c r="E13" i="4"/>
  <c r="E15" i="4" s="1"/>
  <c r="E14" i="4" s="1"/>
  <c r="D3" i="15"/>
  <c r="D10" i="15"/>
  <c r="E10" i="15" s="1"/>
  <c r="D4" i="15"/>
  <c r="D21" i="15"/>
  <c r="E21" i="15" s="1"/>
  <c r="D34" i="15"/>
  <c r="E34" i="15" s="1"/>
  <c r="D7" i="15"/>
  <c r="E7" i="15" s="1"/>
  <c r="D27" i="15"/>
  <c r="E27" i="15" s="1"/>
  <c r="D40" i="15"/>
  <c r="E40" i="15" s="1"/>
  <c r="D28" i="15"/>
  <c r="E28" i="15" s="1"/>
  <c r="D42" i="15"/>
  <c r="E42" i="15" s="1"/>
  <c r="D16" i="15"/>
  <c r="E16" i="15" s="1"/>
  <c r="D31" i="15"/>
  <c r="E31" i="15" s="1"/>
  <c r="D8" i="15"/>
  <c r="E8" i="15" s="1"/>
  <c r="D22" i="15"/>
  <c r="E22" i="15" s="1"/>
  <c r="D18" i="15"/>
  <c r="E18" i="15" s="1"/>
  <c r="D15" i="15"/>
  <c r="E15" i="15" s="1"/>
  <c r="D13" i="15"/>
  <c r="E13" i="15" s="1"/>
  <c r="D19" i="15"/>
  <c r="E19" i="15" s="1"/>
  <c r="D29" i="15"/>
  <c r="E29" i="15" s="1"/>
  <c r="D41" i="15"/>
  <c r="E41" i="15" s="1"/>
  <c r="J10" i="6"/>
  <c r="D33" i="15"/>
  <c r="E33" i="15" s="1"/>
  <c r="D5" i="15"/>
  <c r="D30" i="15"/>
  <c r="E30" i="15" s="1"/>
  <c r="D20" i="15"/>
  <c r="E20" i="15" s="1"/>
  <c r="D38" i="15"/>
  <c r="E38" i="15" s="1"/>
  <c r="D26" i="15"/>
  <c r="E26" i="15" s="1"/>
  <c r="D37" i="15"/>
  <c r="E37" i="15" s="1"/>
  <c r="D23" i="15"/>
  <c r="E23" i="15" s="1"/>
  <c r="D39" i="15"/>
  <c r="E39" i="15" s="1"/>
  <c r="D9" i="15"/>
  <c r="E9" i="15" s="1"/>
  <c r="E44" i="15"/>
  <c r="D6" i="15"/>
  <c r="E6" i="15" s="1"/>
  <c r="D14" i="15"/>
  <c r="E14" i="15" s="1"/>
  <c r="D25" i="15"/>
  <c r="E25" i="15" s="1"/>
  <c r="D11" i="15"/>
  <c r="E11" i="15" s="1"/>
  <c r="D24" i="15"/>
  <c r="E24" i="15" s="1"/>
  <c r="D17" i="15"/>
  <c r="E17" i="15" s="1"/>
  <c r="D36" i="15"/>
  <c r="E36" i="15" s="1"/>
  <c r="D12" i="15"/>
  <c r="E12" i="15" s="1"/>
  <c r="D35" i="15"/>
  <c r="E35" i="15" s="1"/>
  <c r="D32" i="15"/>
  <c r="E32" i="15" s="1"/>
  <c r="C9" i="6"/>
  <c r="H14" i="6"/>
  <c r="J14" i="6" s="1"/>
  <c r="H17" i="6"/>
  <c r="J17" i="6" s="1"/>
  <c r="J9" i="6"/>
  <c r="H42" i="15"/>
  <c r="H6" i="15"/>
  <c r="E3" i="15" l="1"/>
  <c r="G3" i="15"/>
  <c r="I3" i="15" s="1"/>
  <c r="E4" i="15"/>
  <c r="G4" i="15"/>
  <c r="I4" i="15" s="1"/>
  <c r="E43" i="15"/>
  <c r="E5" i="15"/>
  <c r="G5" i="15"/>
  <c r="I5" i="15" s="1"/>
  <c r="G25" i="15"/>
  <c r="I25" i="15" s="1"/>
  <c r="G24" i="15" l="1"/>
  <c r="I24" i="15" l="1"/>
  <c r="G30" i="15" l="1"/>
  <c r="G8" i="15" l="1"/>
  <c r="G6" i="15"/>
  <c r="I6" i="15" s="1"/>
  <c r="G10" i="15"/>
  <c r="G16" i="15"/>
  <c r="G21" i="15"/>
  <c r="G27" i="15"/>
  <c r="I27" i="15" s="1"/>
  <c r="G42" i="15"/>
  <c r="G28" i="15"/>
  <c r="I28" i="15" s="1"/>
  <c r="G37" i="15"/>
  <c r="G19" i="15"/>
  <c r="G7" i="15"/>
  <c r="G17" i="15"/>
  <c r="G22" i="15"/>
  <c r="I30" i="15"/>
  <c r="G29" i="15"/>
  <c r="I29" i="15" s="1"/>
  <c r="G12" i="15"/>
  <c r="G41" i="15"/>
  <c r="G40" i="15"/>
  <c r="G36" i="15"/>
  <c r="G13" i="15"/>
  <c r="I13" i="15" s="1"/>
  <c r="G18" i="15"/>
  <c r="G23" i="15"/>
  <c r="G31" i="15"/>
  <c r="G14" i="15"/>
  <c r="G32" i="15"/>
  <c r="G35" i="15"/>
  <c r="G11" i="15"/>
  <c r="I11" i="15" s="1"/>
  <c r="G9" i="15"/>
  <c r="G15" i="15"/>
  <c r="G20" i="15"/>
  <c r="G26" i="15"/>
  <c r="G33" i="15"/>
  <c r="I33" i="15" s="1"/>
  <c r="G34" i="15"/>
  <c r="G39" i="15"/>
  <c r="I39" i="15" s="1"/>
  <c r="G38" i="15"/>
  <c r="I35" i="15" l="1"/>
  <c r="I12" i="15"/>
  <c r="I40" i="15"/>
  <c r="I9" i="15"/>
  <c r="I23" i="15"/>
  <c r="I7" i="15"/>
  <c r="I26" i="15"/>
  <c r="I15" i="15"/>
  <c r="I31" i="15"/>
  <c r="I18" i="15"/>
  <c r="I17" i="15"/>
  <c r="I19" i="15"/>
  <c r="I16" i="15"/>
  <c r="I38" i="15"/>
  <c r="I34" i="15"/>
  <c r="I14" i="15"/>
  <c r="I41" i="15"/>
  <c r="I42" i="15"/>
  <c r="I21" i="15"/>
  <c r="I32" i="15"/>
  <c r="I36" i="15"/>
  <c r="I20" i="15"/>
  <c r="I37" i="15"/>
  <c r="I22" i="15"/>
  <c r="I10" i="15"/>
  <c r="I8" i="1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C9" authorId="0" shapeId="0" xr:uid="{23C0A8AD-8B24-4DB4-98ED-1E592103C21C}">
      <text>
        <r>
          <rPr>
            <sz val="12"/>
            <color indexed="81"/>
            <rFont val="Times New Roman"/>
            <family val="1"/>
          </rPr>
          <t>Blooded +2</t>
        </r>
      </text>
    </comment>
    <comment ref="E9" authorId="0" shapeId="0" xr:uid="{662C4057-46B4-4076-9A68-290C03D7E815}">
      <text>
        <r>
          <rPr>
            <sz val="12"/>
            <color indexed="81"/>
            <rFont val="Times New Roman"/>
            <family val="1"/>
          </rPr>
          <t>Next level at 2000 XPs</t>
        </r>
      </text>
    </comment>
    <comment ref="E10" authorId="0" shapeId="0" xr:uid="{3324F809-5ADA-43FE-9A0F-B1F163200CC0}">
      <text>
        <r>
          <rPr>
            <sz val="12"/>
            <color indexed="81"/>
            <rFont val="Times New Roman"/>
            <family val="1"/>
          </rPr>
          <t>See PHB 162</t>
        </r>
      </text>
    </comment>
    <comment ref="E12" authorId="0" shapeId="0" xr:uid="{00000000-0006-0000-0000-000004000000}">
      <text>
        <r>
          <rPr>
            <sz val="12"/>
            <color indexed="81"/>
            <rFont val="Times New Roman"/>
            <family val="1"/>
          </rPr>
          <t>[(2 * 8 Favored Soul) * 75%]
+ (2 * 1 Con)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F5" authorId="0" shapeId="0" xr:uid="{11FFC983-5D43-456B-B24F-8ADA95F998E4}">
      <text>
        <r>
          <rPr>
            <sz val="12"/>
            <color indexed="81"/>
            <rFont val="Times New Roman"/>
            <family val="1"/>
          </rPr>
          <t>Fey heritage +3</t>
        </r>
      </text>
    </comment>
    <comment ref="F7" authorId="0" shapeId="0" xr:uid="{EEC338AA-01CF-4FC0-B86F-F8DF3D45F6DE}">
      <text>
        <r>
          <rPr>
            <sz val="12"/>
            <color indexed="81"/>
            <rFont val="Times New Roman"/>
            <family val="1"/>
          </rPr>
          <t>Armor penalty</t>
        </r>
      </text>
    </comment>
    <comment ref="F9" authorId="0" shapeId="0" xr:uid="{AC87610C-4908-4736-94BC-31D5B239F2E4}">
      <text>
        <r>
          <rPr>
            <sz val="12"/>
            <color indexed="81"/>
            <rFont val="Times New Roman"/>
            <family val="1"/>
          </rPr>
          <t>Armor penalty</t>
        </r>
      </text>
    </comment>
    <comment ref="F11" authorId="0" shapeId="0" xr:uid="{4F04DBCE-3573-4A4D-9BE7-C773AED1580B}">
      <text>
        <r>
          <rPr>
            <sz val="12"/>
            <color indexed="81"/>
            <rFont val="Times New Roman"/>
            <family val="1"/>
          </rPr>
          <t>MW Kit +2</t>
        </r>
      </text>
    </comment>
    <comment ref="F13" authorId="0" shapeId="0" xr:uid="{A88FCCD6-F11A-49C6-B3BF-1955B4D41E12}">
      <text>
        <r>
          <rPr>
            <sz val="12"/>
            <color indexed="81"/>
            <rFont val="Times New Roman"/>
            <family val="1"/>
          </rPr>
          <t>Sense Motive synergy +2</t>
        </r>
      </text>
    </comment>
    <comment ref="F16" authorId="0" shapeId="0" xr:uid="{8681E728-1490-4A26-847C-89C1664AE8FC}">
      <text>
        <r>
          <rPr>
            <sz val="12"/>
            <color indexed="81"/>
            <rFont val="Times New Roman"/>
            <family val="1"/>
          </rPr>
          <t>Armor penalty</t>
        </r>
      </text>
    </comment>
    <comment ref="F21" authorId="0" shapeId="0" xr:uid="{9BA237BF-295D-4B49-AC11-EFF3B517525F}">
      <text>
        <r>
          <rPr>
            <sz val="12"/>
            <color indexed="81"/>
            <rFont val="Times New Roman"/>
            <family val="1"/>
          </rPr>
          <t>Armor penalty</t>
        </r>
      </text>
    </comment>
    <comment ref="F23" authorId="0" shapeId="0" xr:uid="{9954535D-0B44-46E5-A949-8F12804A1892}">
      <text>
        <r>
          <rPr>
            <sz val="12"/>
            <color indexed="81"/>
            <rFont val="Times New Roman"/>
            <family val="1"/>
          </rPr>
          <t>Armor penalty</t>
        </r>
      </text>
    </comment>
    <comment ref="F27" authorId="0" shapeId="0" xr:uid="{FEAABE47-FE22-4571-B027-838DB519F77D}">
      <text>
        <r>
          <rPr>
            <sz val="12"/>
            <color indexed="81"/>
            <rFont val="Times New Roman"/>
            <family val="1"/>
          </rPr>
          <t>Armor penalty</t>
        </r>
      </text>
    </comment>
    <comment ref="F34" authorId="0" shapeId="0" xr:uid="{590B8E20-33CF-45A1-9151-6E34B1F8BCD7}">
      <text>
        <r>
          <rPr>
            <sz val="12"/>
            <color indexed="81"/>
            <rFont val="Times New Roman"/>
            <family val="1"/>
          </rPr>
          <t>Armor penalty</t>
        </r>
      </text>
    </comment>
    <comment ref="F37" authorId="0" shapeId="0" xr:uid="{1B300C74-5518-4AD7-8064-C7E1B016C7B1}">
      <text>
        <r>
          <rPr>
            <sz val="12"/>
            <color indexed="81"/>
            <rFont val="Times New Roman"/>
            <family val="1"/>
          </rPr>
          <t>Blooded +2</t>
        </r>
      </text>
    </comment>
    <comment ref="F40" authorId="0" shapeId="0" xr:uid="{9B6B967C-7166-4A3D-A949-9124D3193379}">
      <text>
        <r>
          <rPr>
            <sz val="12"/>
            <color indexed="81"/>
            <rFont val="Times New Roman"/>
            <family val="1"/>
          </rPr>
          <t>Armor penalty
Jump synergy +2</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D6" authorId="0" shapeId="0" xr:uid="{00000000-0006-0000-0200-000001000000}">
      <text>
        <r>
          <rPr>
            <sz val="12"/>
            <color indexed="81"/>
            <rFont val="Times New Roman"/>
            <family val="1"/>
          </rPr>
          <t>Phosphorescent moss</t>
        </r>
      </text>
    </comment>
    <comment ref="D7" authorId="0" shapeId="0" xr:uid="{00000000-0006-0000-0200-000003000000}">
      <text>
        <r>
          <rPr>
            <sz val="12"/>
            <color indexed="81"/>
            <rFont val="Times New Roman"/>
            <family val="1"/>
          </rPr>
          <t>Prism, lens, or monocle</t>
        </r>
      </text>
    </comment>
    <comment ref="D10" authorId="0" shapeId="0" xr:uid="{00000000-0006-0000-0200-00000E000000}">
      <text>
        <r>
          <rPr>
            <sz val="12"/>
            <color indexed="81"/>
            <rFont val="Times New Roman"/>
            <family val="1"/>
          </rPr>
          <t>Powdered silver</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M2" authorId="0" shapeId="0" xr:uid="{A0D37E7A-FC7D-4488-A203-F06F28C883AD}">
      <text>
        <r>
          <rPr>
            <sz val="12"/>
            <color indexed="81"/>
            <rFont val="Times New Roman"/>
            <family val="1"/>
          </rPr>
          <t xml:space="preserve">You are descended from creatures native to the fey realms. You are naturally resistant to the most common effects produced by your ancestors.
</t>
        </r>
        <r>
          <rPr>
            <b/>
            <sz val="12"/>
            <color indexed="81"/>
            <rFont val="Times New Roman"/>
            <family val="1"/>
          </rPr>
          <t xml:space="preserve">Prerequisite:  </t>
        </r>
        <r>
          <rPr>
            <sz val="12"/>
            <color indexed="81"/>
            <rFont val="Times New Roman"/>
            <family val="1"/>
          </rPr>
          <t xml:space="preserve">Nonlawful alignment.
</t>
        </r>
        <r>
          <rPr>
            <b/>
            <sz val="12"/>
            <color indexed="81"/>
            <rFont val="Times New Roman"/>
            <family val="1"/>
          </rPr>
          <t xml:space="preserve">Benefit:  </t>
        </r>
        <r>
          <rPr>
            <sz val="12"/>
            <color indexed="81"/>
            <rFont val="Times New Roman"/>
            <family val="1"/>
          </rPr>
          <t>You gain a +3 bonus on Will saving throws against enchantment effects.
Complete Mage 43</t>
        </r>
      </text>
    </comment>
    <comment ref="M3" authorId="0" shapeId="0" xr:uid="{64A42BB0-E948-4696-95B5-4D77F3E644F9}">
      <text>
        <r>
          <rPr>
            <sz val="12"/>
            <color indexed="81"/>
            <rFont val="Times New Roman"/>
            <family val="1"/>
          </rPr>
          <t xml:space="preserve">You know what it means to fight for your life, and you understand the value of quick wits and quicker reactions when blades are bared and deadly spells are chanted.
</t>
        </r>
        <r>
          <rPr>
            <b/>
            <sz val="12"/>
            <color indexed="81"/>
            <rFont val="Times New Roman"/>
            <family val="1"/>
          </rPr>
          <t xml:space="preserve">Benefit:  </t>
        </r>
        <r>
          <rPr>
            <sz val="12"/>
            <color indexed="81"/>
            <rFont val="Times New Roman"/>
            <family val="1"/>
          </rPr>
          <t xml:space="preserve">You get a +2 bonus on Initiative checks and a +2 bonus on Spot checks.  You </t>
        </r>
        <r>
          <rPr>
            <i/>
            <sz val="12"/>
            <color indexed="81"/>
            <rFont val="Times New Roman"/>
            <family val="1"/>
          </rPr>
          <t>cannot become shaken</t>
        </r>
        <r>
          <rPr>
            <sz val="12"/>
            <color indexed="81"/>
            <rFont val="Times New Roman"/>
            <family val="1"/>
          </rPr>
          <t xml:space="preserve">, and you ignore the effects of the shaken condition.  However, you can still be frightened or panicked.
</t>
        </r>
        <r>
          <rPr>
            <b/>
            <sz val="12"/>
            <color indexed="81"/>
            <rFont val="Times New Roman"/>
            <family val="1"/>
          </rPr>
          <t xml:space="preserve">Special:  </t>
        </r>
        <r>
          <rPr>
            <sz val="12"/>
            <color indexed="81"/>
            <rFont val="Times New Roman"/>
            <family val="1"/>
          </rPr>
          <t>You may select this feat only as a 1st-level character.  You may have only one regional feat.
Player’s Guide to Faerûn 35</t>
        </r>
      </text>
    </comment>
    <comment ref="M4" authorId="0" shapeId="0" xr:uid="{0CFC1DBF-4B65-4BD4-994A-41B0951ED7B8}">
      <text>
        <r>
          <rPr>
            <sz val="12"/>
            <color indexed="81"/>
            <rFont val="Times New Roman"/>
            <family val="1"/>
          </rPr>
          <t xml:space="preserve">You exude an aura that protects you and those around you.
</t>
        </r>
        <r>
          <rPr>
            <b/>
            <sz val="12"/>
            <color indexed="81"/>
            <rFont val="Times New Roman"/>
            <family val="1"/>
          </rPr>
          <t xml:space="preserve">Benefit:  </t>
        </r>
        <r>
          <rPr>
            <sz val="12"/>
            <color indexed="81"/>
            <rFont val="Times New Roman"/>
            <family val="1"/>
          </rPr>
          <t xml:space="preserve">Once per day as an immediate action, you can activate a protective aura. While it is active, you gain a +2 sacred (if your deity is good or neutral) or profane (if your deity is evil) bonus to AC, as does every ally within  30 feet of you. This bonus increases by 1 for every four character levels you possess (maximum +7 at 20th level).   This effect lasts for 1 minute.
</t>
        </r>
        <r>
          <rPr>
            <b/>
            <sz val="12"/>
            <color indexed="81"/>
            <rFont val="Times New Roman"/>
            <family val="1"/>
          </rPr>
          <t xml:space="preserve">Special:  </t>
        </r>
        <r>
          <rPr>
            <sz val="12"/>
            <color indexed="81"/>
            <rFont val="Times New Roman"/>
            <family val="1"/>
          </rPr>
          <t xml:space="preserve">You can select this feat multiple times, gaining one additional daily use each time you take it.
</t>
        </r>
        <r>
          <rPr>
            <b/>
            <sz val="12"/>
            <color indexed="81"/>
            <rFont val="Times New Roman"/>
            <family val="1"/>
          </rPr>
          <t xml:space="preserve">Special:  </t>
        </r>
        <r>
          <rPr>
            <sz val="12"/>
            <color indexed="81"/>
            <rFont val="Times New Roman"/>
            <family val="1"/>
          </rPr>
          <t>If you have the ability to turn or rebuke undead, you gain one additional daily use of this feat for each three daily turn or rebuke uses you expend.
Complete Champion 61</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C3" authorId="0" shapeId="0" xr:uid="{A5C6433B-9B5E-486E-B60B-18D6143ECD8A}">
      <text>
        <r>
          <rPr>
            <sz val="12"/>
            <color indexed="81"/>
            <rFont val="Times New Roman"/>
            <family val="1"/>
          </rPr>
          <t>If using 2H, -1/+1</t>
        </r>
      </text>
    </comment>
    <comment ref="D19" authorId="0" shapeId="0" xr:uid="{00000000-0006-0000-0500-000005000000}">
      <text>
        <r>
          <rPr>
            <sz val="12"/>
            <color indexed="81"/>
            <rFont val="Times New Roman"/>
            <family val="1"/>
          </rPr>
          <t>Balance, Climb, Escape Artist, Hide, Jump, Move Silently, Sleight of Hand, Tumble.</t>
        </r>
      </text>
    </comment>
  </commentList>
</comments>
</file>

<file path=xl/sharedStrings.xml><?xml version="1.0" encoding="utf-8"?>
<sst xmlns="http://schemas.openxmlformats.org/spreadsheetml/2006/main" count="500" uniqueCount="310">
  <si>
    <t>Level</t>
  </si>
  <si>
    <t>Melee Weapon</t>
  </si>
  <si>
    <t>Dmg</t>
  </si>
  <si>
    <t>Qty.</t>
  </si>
  <si>
    <t>Ranged Weapon</t>
  </si>
  <si>
    <t>Dmg.</t>
  </si>
  <si>
    <t>Rng.</t>
  </si>
  <si>
    <t>Skills</t>
  </si>
  <si>
    <t>Concentration</t>
  </si>
  <si>
    <t>AC Mod.</t>
  </si>
  <si>
    <t>Handle Animal</t>
  </si>
  <si>
    <t>Move Silently</t>
  </si>
  <si>
    <t>Ride</t>
  </si>
  <si>
    <t>Search</t>
  </si>
  <si>
    <t>Swim</t>
  </si>
  <si>
    <t>Weapons and Armor</t>
  </si>
  <si>
    <t>Type</t>
  </si>
  <si>
    <t>Duration</t>
  </si>
  <si>
    <t>Personality, History, and Notes</t>
  </si>
  <si>
    <t>D+</t>
  </si>
  <si>
    <t>TH+</t>
  </si>
  <si>
    <t>Wt.</t>
  </si>
  <si>
    <t>Mod.</t>
  </si>
  <si>
    <t>Rank</t>
  </si>
  <si>
    <t>Dex</t>
  </si>
  <si>
    <t>Ability</t>
  </si>
  <si>
    <t>Misc. Mods.</t>
  </si>
  <si>
    <t>Appraise</t>
  </si>
  <si>
    <t>Balance</t>
  </si>
  <si>
    <t>Bluff</t>
  </si>
  <si>
    <t>Climb</t>
  </si>
  <si>
    <t>Decipher Script</t>
  </si>
  <si>
    <t>Diplomacy</t>
  </si>
  <si>
    <t>Disable Device</t>
  </si>
  <si>
    <t>Disguise</t>
  </si>
  <si>
    <t>Escape Artist</t>
  </si>
  <si>
    <t>Forgery</t>
  </si>
  <si>
    <t>Gather Information</t>
  </si>
  <si>
    <t>Heal</t>
  </si>
  <si>
    <t>Hide</t>
  </si>
  <si>
    <t>Intimidate</t>
  </si>
  <si>
    <t>Jump</t>
  </si>
  <si>
    <t>Listen</t>
  </si>
  <si>
    <t>Open Lock</t>
  </si>
  <si>
    <t>Sense Motive</t>
  </si>
  <si>
    <t>Spellcraft</t>
  </si>
  <si>
    <t>Spot</t>
  </si>
  <si>
    <t>Tumble</t>
  </si>
  <si>
    <t>Use Magic Device</t>
  </si>
  <si>
    <t>Use Rope</t>
  </si>
  <si>
    <t>Ability &amp; Mod.</t>
  </si>
  <si>
    <t>0</t>
  </si>
  <si>
    <t>Total</t>
  </si>
  <si>
    <t>Critical</t>
  </si>
  <si>
    <t>Range</t>
  </si>
  <si>
    <t>Fortitude</t>
  </si>
  <si>
    <t>Reflex</t>
  </si>
  <si>
    <t>Will</t>
  </si>
  <si>
    <t>Armor &amp; Shield</t>
  </si>
  <si>
    <t>Missiles</t>
  </si>
  <si>
    <t>Abjuration</t>
  </si>
  <si>
    <t>Touch</t>
  </si>
  <si>
    <t>1 minute</t>
  </si>
  <si>
    <t>Universal</t>
  </si>
  <si>
    <t>1 min/lvl</t>
  </si>
  <si>
    <t>Instant</t>
  </si>
  <si>
    <t>Personal</t>
  </si>
  <si>
    <t>10 min/lvl</t>
  </si>
  <si>
    <t>Evocation</t>
  </si>
  <si>
    <t>Spell</t>
  </si>
  <si>
    <t>Languages</t>
  </si>
  <si>
    <t>School</t>
  </si>
  <si>
    <t>Equipment Worn</t>
  </si>
  <si>
    <t>Item</t>
  </si>
  <si>
    <t>Effects/</t>
  </si>
  <si>
    <t>Notes</t>
  </si>
  <si>
    <t>Equipment Carried</t>
  </si>
  <si>
    <t>Check</t>
  </si>
  <si>
    <t>Arcane</t>
  </si>
  <si>
    <t>Speed</t>
  </si>
  <si>
    <t>Speak Language</t>
  </si>
  <si>
    <t>Divination</t>
  </si>
  <si>
    <t>Cure Light Wounds</t>
  </si>
  <si>
    <t>Sleight of Hand</t>
  </si>
  <si>
    <t>Survival</t>
  </si>
  <si>
    <t>Weapon Proficiencies</t>
  </si>
  <si>
    <t>Shields (not tower)</t>
  </si>
  <si>
    <t>Atk</t>
  </si>
  <si>
    <t>Components</t>
  </si>
  <si>
    <t>Casting</t>
  </si>
  <si>
    <t>V S</t>
  </si>
  <si>
    <t>1 SA</t>
  </si>
  <si>
    <t>V S DF</t>
  </si>
  <si>
    <t>V S M/DF</t>
  </si>
  <si>
    <t>V S F</t>
  </si>
  <si>
    <t>Light</t>
  </si>
  <si>
    <t>Cure Minor Wounds</t>
  </si>
  <si>
    <t>Guidance</t>
  </si>
  <si>
    <t>Read Magic</t>
  </si>
  <si>
    <t>1st</t>
  </si>
  <si>
    <t>2nd</t>
  </si>
  <si>
    <t>3rd</t>
  </si>
  <si>
    <t>4th</t>
  </si>
  <si>
    <t>5th</t>
  </si>
  <si>
    <t>6th</t>
  </si>
  <si>
    <t>Spells per Day</t>
  </si>
  <si>
    <t>Spell Level</t>
  </si>
  <si>
    <t>0th</t>
  </si>
  <si>
    <t>7th</t>
  </si>
  <si>
    <t>Total Divine</t>
  </si>
  <si>
    <t>Feats</t>
  </si>
  <si>
    <t>Roll</t>
  </si>
  <si>
    <t>Skill/Save</t>
  </si>
  <si>
    <t>30’</t>
  </si>
  <si>
    <t>Human</t>
  </si>
  <si>
    <t>Divine Favor</t>
  </si>
  <si>
    <t>V M/DF</t>
  </si>
  <si>
    <t>Protection from Evil</t>
  </si>
  <si>
    <t>Knowledge:  Religion</t>
  </si>
  <si>
    <t>Perform:  [type]</t>
  </si>
  <si>
    <t>Knowledge:  Arcana</t>
  </si>
  <si>
    <t>human</t>
  </si>
  <si>
    <t>Bolts</t>
  </si>
  <si>
    <t>+0</t>
  </si>
  <si>
    <t>Light Crossbow</t>
  </si>
  <si>
    <t>Value</t>
  </si>
  <si>
    <t>1d8</t>
  </si>
  <si>
    <t>Spell Component Pouch</t>
  </si>
  <si>
    <t>Total Equity:</t>
  </si>
  <si>
    <t>19-20/x2</t>
  </si>
  <si>
    <t>-</t>
  </si>
  <si>
    <t>x2</t>
  </si>
  <si>
    <t>Traveler’s Outfit</t>
  </si>
  <si>
    <t>eight</t>
  </si>
  <si>
    <t>Grapple, Unarmed Strike</t>
  </si>
  <si>
    <t>1d3</t>
  </si>
  <si>
    <t>Bludgeon</t>
  </si>
  <si>
    <t>80’</t>
  </si>
  <si>
    <t>Race</t>
  </si>
  <si>
    <t>Class</t>
  </si>
  <si>
    <t>Sex</t>
  </si>
  <si>
    <t>Effective Caster Level:</t>
  </si>
  <si>
    <t>PHB</t>
  </si>
  <si>
    <t>Reference</t>
  </si>
  <si>
    <t>Page</t>
  </si>
  <si>
    <t>Bypass Spell Resistance</t>
  </si>
  <si>
    <t>Ranged Touch Attack</t>
  </si>
  <si>
    <t>Age</t>
  </si>
  <si>
    <t>Scrolls and Potions</t>
  </si>
  <si>
    <t>CLev</t>
  </si>
  <si>
    <t>Constitution</t>
  </si>
  <si>
    <t>Charisma</t>
  </si>
  <si>
    <t>Intelligence</t>
  </si>
  <si>
    <t>Wisdom</t>
  </si>
  <si>
    <t>Dexterity</t>
  </si>
  <si>
    <t>Strength</t>
  </si>
  <si>
    <t>Region</t>
  </si>
  <si>
    <t>Deity</t>
  </si>
  <si>
    <t>Alignment</t>
  </si>
  <si>
    <t>Attack Bonus</t>
  </si>
  <si>
    <t>Initiative</t>
  </si>
  <si>
    <t>Height</t>
  </si>
  <si>
    <t>Weight</t>
  </si>
  <si>
    <t>Lb. Capacity</t>
  </si>
  <si>
    <t>Lb. Carried</t>
  </si>
  <si>
    <t>Hit Points</t>
  </si>
  <si>
    <t>Touch AC</t>
  </si>
  <si>
    <t>FF AC</t>
  </si>
  <si>
    <t>Craft:  Weaponsmithing</t>
  </si>
  <si>
    <t>Spells Granted by Mayaheine</t>
  </si>
  <si>
    <t>Favored Soul</t>
  </si>
  <si>
    <t>Mayaheine</t>
  </si>
  <si>
    <t>Female</t>
  </si>
  <si>
    <t>5’ 11”</t>
  </si>
  <si>
    <t>211 lbs.</t>
  </si>
  <si>
    <t>Neutral Good</t>
  </si>
  <si>
    <t>Elsabet</t>
  </si>
  <si>
    <t>Played by Ernest Hakey</t>
  </si>
  <si>
    <r>
      <t>58</t>
    </r>
    <r>
      <rPr>
        <sz val="13"/>
        <rFont val="Times New Roman"/>
        <family val="1"/>
      </rPr>
      <t>/</t>
    </r>
    <r>
      <rPr>
        <sz val="13"/>
        <color indexed="51"/>
        <rFont val="Times New Roman"/>
        <family val="1"/>
      </rPr>
      <t>116</t>
    </r>
    <r>
      <rPr>
        <sz val="13"/>
        <rFont val="Times New Roman"/>
        <family val="1"/>
      </rPr>
      <t>/</t>
    </r>
    <r>
      <rPr>
        <sz val="13"/>
        <color indexed="10"/>
        <rFont val="Times New Roman"/>
        <family val="1"/>
      </rPr>
      <t>175</t>
    </r>
  </si>
  <si>
    <t>favored soul 1</t>
  </si>
  <si>
    <t>1st:  Protection Devotion</t>
  </si>
  <si>
    <t>Human:  Fey Heritage</t>
  </si>
  <si>
    <t>Light and Medium Armor</t>
  </si>
  <si>
    <t>Common, Goblin, Sylvan</t>
  </si>
  <si>
    <t>Charisma Bonus</t>
  </si>
  <si>
    <t>Favored Soul Spells</t>
  </si>
  <si>
    <t>8th</t>
  </si>
  <si>
    <t>9th</t>
  </si>
  <si>
    <t>DC</t>
  </si>
  <si>
    <t>Cast?</t>
  </si>
  <si>
    <t>Profession:  [type]</t>
  </si>
  <si>
    <t>Slashing</t>
  </si>
  <si>
    <t>AC</t>
  </si>
  <si>
    <t>The Dale</t>
  </si>
  <si>
    <t>MW Chain Shirt</t>
  </si>
  <si>
    <t>Morningstar</t>
  </si>
  <si>
    <t>Dagger</t>
  </si>
  <si>
    <t>Cold Iron Spiked Gauntlet</t>
  </si>
  <si>
    <t>Silver Spiked Gauntlet</t>
  </si>
  <si>
    <t>Right Hand</t>
  </si>
  <si>
    <t>Left Hand</t>
  </si>
  <si>
    <t xml:space="preserve">Silver Holy Symbol of Mayaheine </t>
  </si>
  <si>
    <t>Backpack</t>
  </si>
  <si>
    <t>Flask of Acid</t>
  </si>
  <si>
    <t>Flask of Alchemist’s Fire</t>
  </si>
  <si>
    <t>Wizard’s Spellbook</t>
  </si>
  <si>
    <t>Used as a journal</t>
  </si>
  <si>
    <t>Gold Coins</t>
  </si>
  <si>
    <t>Vials of Ink</t>
  </si>
  <si>
    <t>Equipment Carried by “Sandy” (Mule)</t>
  </si>
  <si>
    <t>Quills</t>
  </si>
  <si>
    <t>Vials of Antitoxin</t>
  </si>
  <si>
    <t>Pack Saddle</t>
  </si>
  <si>
    <t>Bit &amp; Bridle</t>
  </si>
  <si>
    <t>Bedroll</t>
  </si>
  <si>
    <t>Winter Blanket</t>
  </si>
  <si>
    <t>Waterskin</t>
  </si>
  <si>
    <t>Masterwork Weaponsmith’s Tools</t>
  </si>
  <si>
    <t>Feed For Mule, Day’s Supply</t>
  </si>
  <si>
    <t>Trail Rations, Day’s Supply</t>
  </si>
  <si>
    <t>Torches</t>
  </si>
  <si>
    <t>Flint &amp; Steel</t>
  </si>
  <si>
    <t>Iron Pot</t>
  </si>
  <si>
    <t>Sledge</t>
  </si>
  <si>
    <t>Spade</t>
  </si>
  <si>
    <t>Cold Weather Outfit</t>
  </si>
  <si>
    <t>seven</t>
  </si>
  <si>
    <t>Weaponsmith’s (Artisan’s) Outfit</t>
  </si>
  <si>
    <t>Brown &amp; Green</t>
  </si>
  <si>
    <t>Red &amp; Blue</t>
  </si>
  <si>
    <t>Soap</t>
  </si>
  <si>
    <t>Total Weight</t>
  </si>
  <si>
    <t>10’</t>
  </si>
  <si>
    <t>1d4</t>
  </si>
  <si>
    <t>Prc/Slsh</t>
  </si>
  <si>
    <t>Prc &amp; Bldg</t>
  </si>
  <si>
    <t>Piercing</t>
  </si>
  <si>
    <t>Will:</t>
  </si>
  <si>
    <t>Charisma:</t>
  </si>
  <si>
    <t>Ref:</t>
  </si>
  <si>
    <t>Wisdom:</t>
  </si>
  <si>
    <t>Fort:</t>
  </si>
  <si>
    <t>Intelligence:</t>
  </si>
  <si>
    <t>BAB:</t>
  </si>
  <si>
    <t>Constitution:</t>
  </si>
  <si>
    <t>AC:</t>
  </si>
  <si>
    <t>Dexterity:</t>
  </si>
  <si>
    <t>Hit Points:</t>
  </si>
  <si>
    <t>Strength:</t>
  </si>
  <si>
    <t>Speed:</t>
  </si>
  <si>
    <t>Size:</t>
  </si>
  <si>
    <t>Initiative:</t>
  </si>
  <si>
    <t>Sex:</t>
  </si>
  <si>
    <t>Race:</t>
  </si>
  <si>
    <t>Pack Animal</t>
  </si>
  <si>
    <t>Mule</t>
  </si>
  <si>
    <t>Large</t>
  </si>
  <si>
    <t>+1</t>
  </si>
  <si>
    <t>13</t>
  </si>
  <si>
    <t>10</t>
  </si>
  <si>
    <t>4</t>
  </si>
  <si>
    <t>Sandy</t>
  </si>
  <si>
    <t>Neuter</t>
  </si>
  <si>
    <t>Crusader</t>
  </si>
  <si>
    <t>+3 vs. Enchantments</t>
  </si>
  <si>
    <t>2</t>
  </si>
  <si>
    <t>Conjuration</t>
  </si>
  <si>
    <t>XP</t>
  </si>
  <si>
    <t>Character:</t>
  </si>
  <si>
    <t>%</t>
  </si>
  <si>
    <t>Excellent</t>
  </si>
  <si>
    <t>Missed Posts</t>
  </si>
  <si>
    <t>Maximum award for this segment</t>
  </si>
  <si>
    <t xml:space="preserve"> Character award for this segment</t>
  </si>
  <si>
    <t>Extra XPs</t>
  </si>
  <si>
    <t>Previous XP Balance</t>
  </si>
  <si>
    <t>Current XP Balance</t>
  </si>
  <si>
    <t>Regional:  Blooded</t>
  </si>
  <si>
    <t>Attention to spelling &amp; punctuation; Consistent use of past tense, third person</t>
  </si>
  <si>
    <t>Poor</t>
  </si>
  <si>
    <t>Thoroughness and clarity</t>
  </si>
  <si>
    <t>Level-appropriate use of skills, feats, limitations, and other features</t>
  </si>
  <si>
    <t>Convincing role-playing and character development</t>
  </si>
  <si>
    <t>Consistency with other characters’ actions and setting description</t>
  </si>
  <si>
    <t>Good</t>
  </si>
  <si>
    <t>Amanuensis</t>
  </si>
  <si>
    <t>Transmutation</t>
  </si>
  <si>
    <t>25’ + 2½’/lvl</t>
  </si>
  <si>
    <t>Spell Compendium</t>
  </si>
  <si>
    <t>CROSS-CLASS</t>
  </si>
  <si>
    <t>Holy Water, Flask</t>
  </si>
  <si>
    <t>Everburning Torch</t>
  </si>
  <si>
    <t>Tanglefoot Bag</t>
  </si>
  <si>
    <t>Thunderstone</t>
  </si>
  <si>
    <t>Tindertwigs</t>
  </si>
  <si>
    <t>six</t>
  </si>
  <si>
    <t>on mule</t>
  </si>
  <si>
    <t>Stats on Martial Page</t>
  </si>
  <si>
    <t>Martial</t>
  </si>
  <si>
    <t>Ice Axe</t>
  </si>
  <si>
    <t>Percolator</t>
  </si>
  <si>
    <t>Mess Kit</t>
  </si>
  <si>
    <t>Zakharan Tea</t>
  </si>
  <si>
    <t>1d10 x 1½</t>
  </si>
  <si>
    <t>Bastard Sword, 2-handed</t>
  </si>
  <si>
    <t>Bastard Sword, 1-handed</t>
  </si>
  <si>
    <t>1d10</t>
  </si>
  <si>
    <t>favored soul 2</t>
  </si>
  <si>
    <t>Simple Weapons, Bastard Sword</t>
  </si>
  <si>
    <t>1d6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</si>
</sst>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 [$₲-474]"/>
  </numFmts>
  <fonts count="65">
    <font>
      <sz val="12"/>
      <name val="Times New Roman"/>
    </font>
    <font>
      <sz val="12"/>
      <color theme="1"/>
      <name val="Times New Roman"/>
      <family val="2"/>
    </font>
    <font>
      <sz val="12"/>
      <name val="Times New Roman"/>
      <family val="1"/>
    </font>
    <font>
      <i/>
      <sz val="18"/>
      <name val="Times New Roman"/>
      <family val="1"/>
    </font>
    <font>
      <b/>
      <sz val="12"/>
      <name val="Times New Roman"/>
      <family val="1"/>
    </font>
    <font>
      <sz val="12"/>
      <name val="Times New Roman"/>
      <family val="1"/>
    </font>
    <font>
      <b/>
      <sz val="13"/>
      <name val="Times New Roman"/>
      <family val="1"/>
    </font>
    <font>
      <sz val="13"/>
      <name val="Times New Roman"/>
      <family val="1"/>
    </font>
    <font>
      <b/>
      <sz val="13"/>
      <color indexed="10"/>
      <name val="Times New Roman"/>
      <family val="1"/>
    </font>
    <font>
      <sz val="13"/>
      <name val="Times New Roman"/>
      <family val="1"/>
    </font>
    <font>
      <b/>
      <sz val="13"/>
      <color indexed="12"/>
      <name val="Times New Roman"/>
      <family val="1"/>
    </font>
    <font>
      <b/>
      <sz val="13"/>
      <color indexed="17"/>
      <name val="Times New Roman"/>
      <family val="1"/>
    </font>
    <font>
      <b/>
      <sz val="13"/>
      <color indexed="9"/>
      <name val="Times New Roman"/>
      <family val="1"/>
    </font>
    <font>
      <b/>
      <sz val="13"/>
      <color indexed="46"/>
      <name val="Times New Roman"/>
      <family val="1"/>
    </font>
    <font>
      <b/>
      <sz val="13"/>
      <color indexed="52"/>
      <name val="Times New Roman"/>
      <family val="1"/>
    </font>
    <font>
      <sz val="18"/>
      <name val="Times New Roman"/>
      <family val="1"/>
    </font>
    <font>
      <b/>
      <sz val="18"/>
      <name val="Times New Roman"/>
      <family val="1"/>
    </font>
    <font>
      <sz val="13"/>
      <color indexed="17"/>
      <name val="Times New Roman"/>
      <family val="1"/>
    </font>
    <font>
      <sz val="13"/>
      <color indexed="10"/>
      <name val="Times New Roman"/>
      <family val="1"/>
    </font>
    <font>
      <sz val="12"/>
      <color indexed="17"/>
      <name val="Times New Roman"/>
      <family val="1"/>
    </font>
    <font>
      <i/>
      <sz val="22"/>
      <color indexed="17"/>
      <name val="Times New Roman"/>
      <family val="1"/>
    </font>
    <font>
      <b/>
      <sz val="12"/>
      <color indexed="9"/>
      <name val="Times New Roman"/>
      <family val="1"/>
    </font>
    <font>
      <b/>
      <sz val="13"/>
      <color indexed="51"/>
      <name val="Times New Roman"/>
      <family val="1"/>
    </font>
    <font>
      <sz val="13"/>
      <color indexed="52"/>
      <name val="Times New Roman"/>
      <family val="1"/>
    </font>
    <font>
      <i/>
      <sz val="18"/>
      <color indexed="17"/>
      <name val="Times New Roman"/>
      <family val="1"/>
    </font>
    <font>
      <sz val="13"/>
      <color indexed="23"/>
      <name val="Times New Roman"/>
      <family val="1"/>
    </font>
    <font>
      <sz val="13"/>
      <color indexed="12"/>
      <name val="Times New Roman"/>
      <family val="1"/>
    </font>
    <font>
      <sz val="13"/>
      <color indexed="51"/>
      <name val="Times New Roman"/>
      <family val="1"/>
    </font>
    <font>
      <sz val="12"/>
      <color indexed="46"/>
      <name val="Times New Roman"/>
      <family val="1"/>
    </font>
    <font>
      <sz val="12"/>
      <color indexed="52"/>
      <name val="Times New Roman"/>
      <family val="1"/>
    </font>
    <font>
      <sz val="12"/>
      <color indexed="10"/>
      <name val="Times New Roman"/>
      <family val="1"/>
    </font>
    <font>
      <sz val="12"/>
      <color indexed="51"/>
      <name val="Times New Roman"/>
      <family val="1"/>
    </font>
    <font>
      <u/>
      <sz val="12"/>
      <color indexed="12"/>
      <name val="Times New Roman"/>
      <family val="1"/>
    </font>
    <font>
      <sz val="12"/>
      <color indexed="81"/>
      <name val="Times New Roman"/>
      <family val="1"/>
    </font>
    <font>
      <i/>
      <sz val="12"/>
      <color indexed="42"/>
      <name val="Times New Roman"/>
      <family val="1"/>
    </font>
    <font>
      <i/>
      <sz val="22"/>
      <color indexed="11"/>
      <name val="Times New Roman"/>
      <family val="1"/>
    </font>
    <font>
      <i/>
      <sz val="22"/>
      <color rgb="FF00FF00"/>
      <name val="Times New Roman"/>
      <family val="1"/>
    </font>
    <font>
      <sz val="10"/>
      <name val="Arial"/>
      <family val="2"/>
    </font>
    <font>
      <i/>
      <sz val="18"/>
      <color indexed="12"/>
      <name val="Times New Roman"/>
      <family val="1"/>
    </font>
    <font>
      <b/>
      <sz val="12"/>
      <color theme="0"/>
      <name val="Times New Roman"/>
      <family val="1"/>
    </font>
    <font>
      <sz val="12"/>
      <name val="Times New Roman"/>
      <family val="1"/>
      <charset val="1"/>
    </font>
    <font>
      <b/>
      <sz val="13"/>
      <color rgb="FF00CC00"/>
      <name val="Times New Roman"/>
      <family val="1"/>
    </font>
    <font>
      <sz val="13"/>
      <color rgb="FFFFC000"/>
      <name val="Times New Roman"/>
      <family val="1"/>
    </font>
    <font>
      <b/>
      <sz val="13"/>
      <color rgb="FFFF0000"/>
      <name val="Times New Roman"/>
      <family val="1"/>
    </font>
    <font>
      <b/>
      <sz val="13"/>
      <color rgb="FF0000FF"/>
      <name val="Times New Roman"/>
      <family val="1"/>
    </font>
    <font>
      <b/>
      <sz val="13"/>
      <color rgb="FFFFC000"/>
      <name val="Times New Roman"/>
      <family val="1"/>
    </font>
    <font>
      <b/>
      <sz val="12"/>
      <color rgb="FFFFC000"/>
      <name val="Times New Roman"/>
      <family val="1"/>
    </font>
    <font>
      <sz val="12"/>
      <color rgb="FFFFC000"/>
      <name val="Times New Roman"/>
      <family val="1"/>
    </font>
    <font>
      <i/>
      <sz val="18"/>
      <color indexed="53"/>
      <name val="Times New Roman"/>
      <family val="1"/>
    </font>
    <font>
      <i/>
      <sz val="18"/>
      <color indexed="10"/>
      <name val="Times New Roman"/>
      <family val="1"/>
    </font>
    <font>
      <i/>
      <sz val="18"/>
      <color indexed="57"/>
      <name val="Times New Roman"/>
      <family val="1"/>
    </font>
    <font>
      <i/>
      <sz val="18"/>
      <color rgb="FF0000FF"/>
      <name val="Times New Roman"/>
      <family val="1"/>
    </font>
    <font>
      <sz val="13"/>
      <color rgb="FF0000FF"/>
      <name val="Times New Roman"/>
      <family val="1"/>
    </font>
    <font>
      <sz val="13"/>
      <color rgb="FFFF0000"/>
      <name val="Times New Roman"/>
      <family val="1"/>
    </font>
    <font>
      <i/>
      <sz val="18"/>
      <color rgb="FFFF0000"/>
      <name val="Times New Roman"/>
      <family val="1"/>
    </font>
    <font>
      <i/>
      <sz val="13"/>
      <name val="Times New Roman"/>
      <family val="1"/>
    </font>
    <font>
      <sz val="13"/>
      <color rgb="FF9999FF"/>
      <name val="Times New Roman"/>
      <family val="1"/>
    </font>
    <font>
      <b/>
      <sz val="13"/>
      <color rgb="FF9999FF"/>
      <name val="Times New Roman"/>
      <family val="1"/>
    </font>
    <font>
      <b/>
      <sz val="13"/>
      <color indexed="20"/>
      <name val="Times New Roman"/>
      <family val="1"/>
    </font>
    <font>
      <i/>
      <sz val="10"/>
      <name val="Times New Roman"/>
      <family val="1"/>
    </font>
    <font>
      <i/>
      <sz val="12"/>
      <color indexed="9"/>
      <name val="Times New Roman"/>
      <family val="1"/>
    </font>
    <font>
      <i/>
      <sz val="20"/>
      <color theme="7" tint="0.39997558519241921"/>
      <name val="Times New Roman"/>
      <family val="1"/>
    </font>
    <font>
      <b/>
      <sz val="12"/>
      <color indexed="81"/>
      <name val="Times New Roman"/>
      <family val="1"/>
    </font>
    <font>
      <i/>
      <sz val="12"/>
      <color indexed="81"/>
      <name val="Times New Roman"/>
      <family val="1"/>
    </font>
    <font>
      <b/>
      <sz val="12"/>
      <color rgb="FF00FF00"/>
      <name val="Times New Roman"/>
      <family val="1"/>
    </font>
  </fonts>
  <fills count="19">
    <fill>
      <patternFill patternType="none"/>
    </fill>
    <fill>
      <patternFill patternType="gray125"/>
    </fill>
    <fill>
      <patternFill patternType="solid">
        <fgColor indexed="8"/>
        <bgColor indexed="64"/>
      </patternFill>
    </fill>
    <fill>
      <patternFill patternType="solid">
        <fgColor indexed="17"/>
        <bgColor indexed="64"/>
      </patternFill>
    </fill>
    <fill>
      <patternFill patternType="solid">
        <fgColor indexed="22"/>
        <bgColor indexed="64"/>
      </patternFill>
    </fill>
    <fill>
      <patternFill patternType="solid">
        <fgColor indexed="22"/>
        <bgColor indexed="55"/>
      </patternFill>
    </fill>
    <fill>
      <patternFill patternType="solid">
        <fgColor indexed="65"/>
        <bgColor indexed="64"/>
      </patternFill>
    </fill>
    <fill>
      <patternFill patternType="solid">
        <fgColor indexed="42"/>
        <bgColor indexed="64"/>
      </patternFill>
    </fill>
    <fill>
      <patternFill patternType="solid">
        <fgColor indexed="11"/>
        <bgColor indexed="64"/>
      </patternFill>
    </fill>
    <fill>
      <patternFill patternType="solid">
        <fgColor rgb="FFCCFFCC"/>
        <bgColor indexed="64"/>
      </patternFill>
    </fill>
    <fill>
      <patternFill patternType="solid">
        <fgColor theme="0" tint="-0.249977111117893"/>
        <bgColor indexed="64"/>
      </patternFill>
    </fill>
    <fill>
      <patternFill patternType="solid">
        <fgColor rgb="FFFF0000"/>
        <bgColor indexed="64"/>
      </patternFill>
    </fill>
    <fill>
      <patternFill patternType="solid">
        <fgColor rgb="FF7030A0"/>
        <bgColor indexed="64"/>
      </patternFill>
    </fill>
    <fill>
      <patternFill patternType="solid">
        <fgColor rgb="FF0000FF"/>
        <bgColor indexed="64"/>
      </patternFill>
    </fill>
    <fill>
      <patternFill patternType="solid">
        <fgColor rgb="FF9966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indexed="10"/>
        <bgColor indexed="64"/>
      </patternFill>
    </fill>
    <fill>
      <patternFill patternType="solid">
        <fgColor rgb="FFCCFFCC"/>
        <bgColor indexed="55"/>
      </patternFill>
    </fill>
  </fills>
  <borders count="115">
    <border>
      <left/>
      <right/>
      <top/>
      <bottom/>
      <diagonal/>
    </border>
    <border>
      <left style="double">
        <color indexed="64"/>
      </left>
      <right/>
      <top/>
      <bottom/>
      <diagonal/>
    </border>
    <border>
      <left/>
      <right style="double">
        <color indexed="64"/>
      </right>
      <top/>
      <bottom/>
      <diagonal/>
    </border>
    <border>
      <left style="thin">
        <color indexed="64"/>
      </left>
      <right/>
      <top style="thin">
        <color indexed="64"/>
      </top>
      <bottom style="thin">
        <color indexed="64"/>
      </bottom>
      <diagonal/>
    </border>
    <border>
      <left style="double">
        <color indexed="64"/>
      </left>
      <right style="thin">
        <color indexed="64"/>
      </right>
      <top style="thin">
        <color indexed="9"/>
      </top>
      <bottom style="thin">
        <color indexed="9"/>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double">
        <color indexed="64"/>
      </left>
      <right style="thin">
        <color indexed="64"/>
      </right>
      <top/>
      <bottom/>
      <diagonal/>
    </border>
    <border>
      <left style="thin">
        <color indexed="64"/>
      </left>
      <right/>
      <top/>
      <bottom style="thin">
        <color indexed="64"/>
      </bottom>
      <diagonal/>
    </border>
    <border>
      <left style="double">
        <color indexed="64"/>
      </left>
      <right style="thin">
        <color indexed="64"/>
      </right>
      <top/>
      <bottom style="double">
        <color indexed="64"/>
      </bottom>
      <diagonal/>
    </border>
    <border>
      <left style="double">
        <color indexed="64"/>
      </left>
      <right style="medium">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style="double">
        <color indexed="64"/>
      </right>
      <top style="double">
        <color indexed="64"/>
      </top>
      <bottom style="medium">
        <color indexed="64"/>
      </bottom>
      <diagonal/>
    </border>
    <border>
      <left style="double">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style="double">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double">
        <color indexed="64"/>
      </right>
      <top style="medium">
        <color indexed="64"/>
      </top>
      <bottom style="thin">
        <color indexed="64"/>
      </bottom>
      <diagonal/>
    </border>
    <border>
      <left/>
      <right/>
      <top/>
      <bottom style="medium">
        <color indexed="64"/>
      </bottom>
      <diagonal/>
    </border>
    <border>
      <left style="thin">
        <color indexed="64"/>
      </left>
      <right/>
      <top style="thin">
        <color indexed="64"/>
      </top>
      <bottom style="double">
        <color indexed="64"/>
      </bottom>
      <diagonal/>
    </border>
    <border>
      <left style="thin">
        <color indexed="64"/>
      </left>
      <right style="thin">
        <color indexed="64"/>
      </right>
      <top/>
      <bottom/>
      <diagonal/>
    </border>
    <border>
      <left style="thin">
        <color indexed="64"/>
      </left>
      <right/>
      <top/>
      <bottom/>
      <diagonal/>
    </border>
    <border>
      <left style="thin">
        <color indexed="64"/>
      </left>
      <right style="double">
        <color indexed="64"/>
      </right>
      <top/>
      <bottom/>
      <diagonal/>
    </border>
    <border>
      <left/>
      <right style="double">
        <color indexed="64"/>
      </right>
      <top style="thin">
        <color indexed="64"/>
      </top>
      <bottom style="thin">
        <color indexed="64"/>
      </bottom>
      <diagonal/>
    </border>
    <border>
      <left style="thin">
        <color indexed="64"/>
      </left>
      <right style="double">
        <color indexed="64"/>
      </right>
      <top/>
      <bottom style="dotted">
        <color indexed="64"/>
      </bottom>
      <diagonal/>
    </border>
    <border>
      <left style="double">
        <color indexed="64"/>
      </left>
      <right/>
      <top style="thin">
        <color indexed="64"/>
      </top>
      <bottom style="double">
        <color indexed="64"/>
      </bottom>
      <diagonal/>
    </border>
    <border>
      <left/>
      <right style="thin">
        <color indexed="64"/>
      </right>
      <top style="thin">
        <color indexed="64"/>
      </top>
      <bottom style="double">
        <color indexed="64"/>
      </bottom>
      <diagonal/>
    </border>
    <border>
      <left style="double">
        <color indexed="64"/>
      </left>
      <right style="double">
        <color indexed="64"/>
      </right>
      <top style="double">
        <color indexed="64"/>
      </top>
      <bottom style="medium">
        <color indexed="64"/>
      </bottom>
      <diagonal/>
    </border>
    <border>
      <left style="double">
        <color indexed="64"/>
      </left>
      <right/>
      <top/>
      <bottom style="thin">
        <color indexed="64"/>
      </bottom>
      <diagonal/>
    </border>
    <border>
      <left style="thin">
        <color indexed="64"/>
      </left>
      <right style="double">
        <color indexed="64"/>
      </right>
      <top/>
      <bottom style="thin">
        <color indexed="64"/>
      </bottom>
      <diagonal/>
    </border>
    <border>
      <left style="thin">
        <color indexed="64"/>
      </left>
      <right style="double">
        <color indexed="64"/>
      </right>
      <top/>
      <bottom style="double">
        <color indexed="64"/>
      </bottom>
      <diagonal/>
    </border>
    <border>
      <left style="double">
        <color indexed="64"/>
      </left>
      <right style="double">
        <color indexed="64"/>
      </right>
      <top style="hair">
        <color indexed="64"/>
      </top>
      <bottom style="hair">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hair">
        <color indexed="64"/>
      </left>
      <right style="hair">
        <color indexed="64"/>
      </right>
      <top style="hair">
        <color indexed="64"/>
      </top>
      <bottom style="double">
        <color indexed="64"/>
      </bottom>
      <diagonal/>
    </border>
    <border>
      <left style="hair">
        <color indexed="64"/>
      </left>
      <right style="double">
        <color indexed="64"/>
      </right>
      <top style="hair">
        <color indexed="64"/>
      </top>
      <bottom style="double">
        <color indexed="64"/>
      </bottom>
      <diagonal/>
    </border>
    <border>
      <left style="hair">
        <color indexed="64"/>
      </left>
      <right style="double">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thin">
        <color indexed="64"/>
      </left>
      <right style="thin">
        <color indexed="64"/>
      </right>
      <top/>
      <bottom style="double">
        <color indexed="64"/>
      </bottom>
      <diagonal/>
    </border>
    <border>
      <left style="thin">
        <color indexed="64"/>
      </left>
      <right style="thin">
        <color indexed="64"/>
      </right>
      <top/>
      <bottom style="thin">
        <color indexed="64"/>
      </bottom>
      <diagonal/>
    </border>
    <border>
      <left style="thin">
        <color indexed="64"/>
      </left>
      <right/>
      <top/>
      <bottom style="double">
        <color indexed="64"/>
      </bottom>
      <diagonal/>
    </border>
    <border>
      <left style="double">
        <color indexed="64"/>
      </left>
      <right style="double">
        <color indexed="64"/>
      </right>
      <top style="hair">
        <color indexed="64"/>
      </top>
      <bottom style="double">
        <color indexed="64"/>
      </bottom>
      <diagonal/>
    </border>
    <border>
      <left/>
      <right style="double">
        <color indexed="64"/>
      </right>
      <top style="double">
        <color indexed="64"/>
      </top>
      <bottom style="medium">
        <color indexed="64"/>
      </bottom>
      <diagonal/>
    </border>
    <border>
      <left style="medium">
        <color indexed="64"/>
      </left>
      <right style="thin">
        <color indexed="64"/>
      </right>
      <top style="thin">
        <color indexed="9"/>
      </top>
      <bottom style="thin">
        <color indexed="9"/>
      </bottom>
      <diagonal/>
    </border>
    <border>
      <left style="medium">
        <color indexed="64"/>
      </left>
      <right style="thin">
        <color indexed="64"/>
      </right>
      <top style="thin">
        <color indexed="9"/>
      </top>
      <bottom style="double">
        <color indexed="64"/>
      </bottom>
      <diagonal/>
    </border>
    <border>
      <left style="medium">
        <color indexed="64"/>
      </left>
      <right style="thin">
        <color indexed="64"/>
      </right>
      <top/>
      <bottom style="thin">
        <color indexed="9"/>
      </bottom>
      <diagonal/>
    </border>
    <border>
      <left style="double">
        <color indexed="64"/>
      </left>
      <right style="double">
        <color indexed="64"/>
      </right>
      <top style="medium">
        <color indexed="64"/>
      </top>
      <bottom style="hair">
        <color indexed="64"/>
      </bottom>
      <diagonal/>
    </border>
    <border>
      <left style="double">
        <color indexed="64"/>
      </left>
      <right style="double">
        <color indexed="64"/>
      </right>
      <top/>
      <bottom style="double">
        <color indexed="64"/>
      </bottom>
      <diagonal/>
    </border>
    <border>
      <left style="double">
        <color indexed="64"/>
      </left>
      <right style="double">
        <color indexed="64"/>
      </right>
      <top/>
      <bottom style="hair">
        <color indexed="64"/>
      </bottom>
      <diagonal/>
    </border>
    <border>
      <left/>
      <right style="hair">
        <color indexed="64"/>
      </right>
      <top style="hair">
        <color indexed="64"/>
      </top>
      <bottom style="hair">
        <color indexed="64"/>
      </bottom>
      <diagonal/>
    </border>
    <border>
      <left/>
      <right style="hair">
        <color auto="1"/>
      </right>
      <top style="double">
        <color auto="1"/>
      </top>
      <bottom style="hair">
        <color auto="1"/>
      </bottom>
      <diagonal/>
    </border>
    <border>
      <left style="hair">
        <color auto="1"/>
      </left>
      <right style="hair">
        <color auto="1"/>
      </right>
      <top style="double">
        <color auto="1"/>
      </top>
      <bottom style="hair">
        <color auto="1"/>
      </bottom>
      <diagonal/>
    </border>
    <border>
      <left style="hair">
        <color auto="1"/>
      </left>
      <right style="double">
        <color auto="1"/>
      </right>
      <top style="double">
        <color auto="1"/>
      </top>
      <bottom style="hair">
        <color auto="1"/>
      </bottom>
      <diagonal/>
    </border>
    <border>
      <left style="double">
        <color indexed="64"/>
      </left>
      <right style="double">
        <color indexed="64"/>
      </right>
      <top style="double">
        <color indexed="64"/>
      </top>
      <bottom style="hair">
        <color indexed="64"/>
      </bottom>
      <diagonal/>
    </border>
    <border>
      <left/>
      <right style="hair">
        <color indexed="64"/>
      </right>
      <top style="hair">
        <color indexed="64"/>
      </top>
      <bottom style="double">
        <color indexed="64"/>
      </bottom>
      <diagonal/>
    </border>
    <border>
      <left style="double">
        <color indexed="64"/>
      </left>
      <right/>
      <top style="double">
        <color indexed="64"/>
      </top>
      <bottom style="thick">
        <color theme="9" tint="-0.499984740745262"/>
      </bottom>
      <diagonal/>
    </border>
    <border>
      <left/>
      <right/>
      <top style="double">
        <color indexed="64"/>
      </top>
      <bottom style="thick">
        <color theme="9" tint="-0.499984740745262"/>
      </bottom>
      <diagonal/>
    </border>
    <border>
      <left/>
      <right style="double">
        <color indexed="64"/>
      </right>
      <top style="double">
        <color indexed="64"/>
      </top>
      <bottom style="thick">
        <color theme="9" tint="-0.499984740745262"/>
      </bottom>
      <diagonal/>
    </border>
    <border>
      <left style="double">
        <color indexed="64"/>
      </left>
      <right/>
      <top style="medium">
        <color indexed="64"/>
      </top>
      <bottom style="medium">
        <color indexed="64"/>
      </bottom>
      <diagonal/>
    </border>
    <border>
      <left/>
      <right style="double">
        <color indexed="64"/>
      </right>
      <top style="medium">
        <color indexed="64"/>
      </top>
      <bottom style="medium">
        <color indexed="64"/>
      </bottom>
      <diagonal/>
    </border>
    <border>
      <left style="double">
        <color auto="1"/>
      </left>
      <right style="thin">
        <color auto="1"/>
      </right>
      <top style="double">
        <color auto="1"/>
      </top>
      <bottom style="thin">
        <color auto="1"/>
      </bottom>
      <diagonal/>
    </border>
    <border>
      <left style="thin">
        <color auto="1"/>
      </left>
      <right style="double">
        <color auto="1"/>
      </right>
      <top style="double">
        <color auto="1"/>
      </top>
      <bottom style="thin">
        <color auto="1"/>
      </bottom>
      <diagonal/>
    </border>
    <border>
      <left/>
      <right/>
      <top style="double">
        <color indexed="64"/>
      </top>
      <bottom style="medium">
        <color indexed="64"/>
      </bottom>
      <diagonal/>
    </border>
    <border>
      <left/>
      <right/>
      <top style="hair">
        <color indexed="64"/>
      </top>
      <bottom style="hair">
        <color indexed="64"/>
      </bottom>
      <diagonal/>
    </border>
    <border>
      <left/>
      <right style="double">
        <color indexed="64"/>
      </right>
      <top style="hair">
        <color indexed="64"/>
      </top>
      <bottom style="hair">
        <color indexed="64"/>
      </bottom>
      <diagonal/>
    </border>
    <border>
      <left/>
      <right/>
      <top style="hair">
        <color indexed="64"/>
      </top>
      <bottom style="double">
        <color indexed="64"/>
      </bottom>
      <diagonal/>
    </border>
    <border>
      <left/>
      <right style="double">
        <color indexed="64"/>
      </right>
      <top style="hair">
        <color indexed="64"/>
      </top>
      <bottom style="double">
        <color indexed="64"/>
      </bottom>
      <diagonal/>
    </border>
    <border>
      <left/>
      <right style="double">
        <color indexed="64"/>
      </right>
      <top style="thin">
        <color indexed="64"/>
      </top>
      <bottom style="double">
        <color indexed="64"/>
      </bottom>
      <diagonal/>
    </border>
    <border>
      <left style="double">
        <color indexed="64"/>
      </left>
      <right style="hair">
        <color indexed="64"/>
      </right>
      <top style="medium">
        <color indexed="64"/>
      </top>
      <bottom style="hair">
        <color indexed="64"/>
      </bottom>
      <diagonal/>
    </border>
    <border>
      <left style="double">
        <color indexed="64"/>
      </left>
      <right style="hair">
        <color indexed="64"/>
      </right>
      <top style="hair">
        <color indexed="64"/>
      </top>
      <bottom style="hair">
        <color indexed="64"/>
      </bottom>
      <diagonal/>
    </border>
    <border>
      <left style="double">
        <color indexed="64"/>
      </left>
      <right style="hair">
        <color indexed="64"/>
      </right>
      <top style="hair">
        <color indexed="64"/>
      </top>
      <bottom style="double">
        <color indexed="64"/>
      </bottom>
      <diagonal/>
    </border>
    <border>
      <left style="double">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double">
        <color indexed="64"/>
      </right>
      <top style="hair">
        <color indexed="64"/>
      </top>
      <bottom/>
      <diagonal/>
    </border>
    <border>
      <left style="double">
        <color indexed="64"/>
      </left>
      <right style="double">
        <color indexed="64"/>
      </right>
      <top style="hair">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double">
        <color indexed="64"/>
      </bottom>
      <diagonal/>
    </border>
    <border>
      <left style="medium">
        <color auto="1"/>
      </left>
      <right style="thin">
        <color auto="1"/>
      </right>
      <top style="double">
        <color auto="1"/>
      </top>
      <bottom style="thin">
        <color indexed="64"/>
      </bottom>
      <diagonal/>
    </border>
    <border>
      <left style="double">
        <color indexed="64"/>
      </left>
      <right/>
      <top/>
      <bottom style="hair">
        <color indexed="64"/>
      </bottom>
      <diagonal/>
    </border>
    <border>
      <left style="thin">
        <color auto="1"/>
      </left>
      <right style="thin">
        <color auto="1"/>
      </right>
      <top style="double">
        <color auto="1"/>
      </top>
      <bottom style="thin">
        <color auto="1"/>
      </bottom>
      <diagonal/>
    </border>
    <border>
      <left style="thin">
        <color auto="1"/>
      </left>
      <right style="medium">
        <color auto="1"/>
      </right>
      <top style="double">
        <color auto="1"/>
      </top>
      <bottom style="thin">
        <color auto="1"/>
      </bottom>
      <diagonal/>
    </border>
    <border>
      <left style="hair">
        <color indexed="64"/>
      </left>
      <right style="hair">
        <color indexed="64"/>
      </right>
      <top style="medium">
        <color indexed="64"/>
      </top>
      <bottom style="double">
        <color indexed="64"/>
      </bottom>
      <diagonal/>
    </border>
    <border>
      <left style="hair">
        <color indexed="64"/>
      </left>
      <right/>
      <top style="medium">
        <color indexed="64"/>
      </top>
      <bottom style="hair">
        <color indexed="64"/>
      </bottom>
      <diagonal/>
    </border>
    <border>
      <left style="hair">
        <color indexed="64"/>
      </left>
      <right/>
      <top style="hair">
        <color indexed="64"/>
      </top>
      <bottom style="double">
        <color indexed="64"/>
      </bottom>
      <diagonal/>
    </border>
    <border>
      <left/>
      <right style="hair">
        <color indexed="64"/>
      </right>
      <top style="medium">
        <color indexed="64"/>
      </top>
      <bottom style="double">
        <color indexed="64"/>
      </bottom>
      <diagonal/>
    </border>
    <border>
      <left style="hair">
        <color indexed="64"/>
      </left>
      <right/>
      <top style="medium">
        <color indexed="64"/>
      </top>
      <bottom style="double">
        <color indexed="64"/>
      </bottom>
      <diagonal/>
    </border>
    <border>
      <left style="hair">
        <color indexed="64"/>
      </left>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style="double">
        <color indexed="64"/>
      </right>
      <top/>
      <bottom style="hair">
        <color indexed="64"/>
      </bottom>
      <diagonal/>
    </border>
    <border>
      <left style="thin">
        <color indexed="64"/>
      </left>
      <right/>
      <top style="thin">
        <color indexed="64"/>
      </top>
      <bottom style="double">
        <color indexed="64"/>
      </bottom>
      <diagonal/>
    </border>
    <border>
      <left/>
      <right style="medium">
        <color auto="1"/>
      </right>
      <top style="thin">
        <color indexed="64"/>
      </top>
      <bottom style="double">
        <color indexed="64"/>
      </bottom>
      <diagonal/>
    </border>
    <border>
      <left style="thin">
        <color indexed="64"/>
      </left>
      <right style="thin">
        <color indexed="64"/>
      </right>
      <top style="double">
        <color indexed="64"/>
      </top>
      <bottom style="medium">
        <color indexed="64"/>
      </bottom>
      <diagonal/>
    </border>
    <border>
      <left style="hair">
        <color indexed="64"/>
      </left>
      <right/>
      <top style="hair">
        <color indexed="64"/>
      </top>
      <bottom/>
      <diagonal/>
    </border>
    <border>
      <left style="hair">
        <color indexed="64"/>
      </left>
      <right/>
      <top/>
      <bottom style="hair">
        <color indexed="64"/>
      </bottom>
      <diagonal/>
    </border>
    <border>
      <left/>
      <right style="hair">
        <color indexed="64"/>
      </right>
      <top/>
      <bottom style="hair">
        <color indexed="64"/>
      </bottom>
      <diagonal/>
    </border>
    <border>
      <left style="double">
        <color indexed="64"/>
      </left>
      <right style="hair">
        <color indexed="64"/>
      </right>
      <top/>
      <bottom style="hair">
        <color indexed="64"/>
      </bottom>
      <diagonal/>
    </border>
    <border>
      <left style="thin">
        <color indexed="64"/>
      </left>
      <right style="thin">
        <color indexed="64"/>
      </right>
      <top style="thin">
        <color indexed="9"/>
      </top>
      <bottom style="double">
        <color indexed="64"/>
      </bottom>
      <diagonal/>
    </border>
    <border>
      <left style="thin">
        <color indexed="64"/>
      </left>
      <right style="thin">
        <color indexed="64"/>
      </right>
      <top style="thin">
        <color indexed="9"/>
      </top>
      <bottom style="thin">
        <color indexed="9"/>
      </bottom>
      <diagonal/>
    </border>
    <border>
      <left/>
      <right style="thin">
        <color indexed="64"/>
      </right>
      <top style="thin">
        <color indexed="9"/>
      </top>
      <bottom style="thin">
        <color indexed="9"/>
      </bottom>
      <diagonal/>
    </border>
    <border>
      <left style="thin">
        <color indexed="64"/>
      </left>
      <right style="thin">
        <color indexed="64"/>
      </right>
      <top style="thin">
        <color indexed="64"/>
      </top>
      <bottom style="thin">
        <color indexed="64"/>
      </bottom>
      <diagonal/>
    </border>
    <border>
      <left/>
      <right style="double">
        <color indexed="64"/>
      </right>
      <top style="double">
        <color indexed="64"/>
      </top>
      <bottom style="thick">
        <color indexed="16"/>
      </bottom>
      <diagonal/>
    </border>
    <border>
      <left/>
      <right/>
      <top style="double">
        <color indexed="64"/>
      </top>
      <bottom style="thick">
        <color indexed="16"/>
      </bottom>
      <diagonal/>
    </border>
    <border>
      <left style="double">
        <color indexed="64"/>
      </left>
      <right/>
      <top style="double">
        <color indexed="64"/>
      </top>
      <bottom style="thick">
        <color indexed="16"/>
      </bottom>
      <diagonal/>
    </border>
    <border>
      <left/>
      <right/>
      <top/>
      <bottom style="thin">
        <color indexed="64"/>
      </bottom>
      <diagonal/>
    </border>
    <border>
      <left style="double">
        <color indexed="64"/>
      </left>
      <right/>
      <top style="hair">
        <color indexed="64"/>
      </top>
      <bottom/>
      <diagonal/>
    </border>
  </borders>
  <cellStyleXfs count="14">
    <xf numFmtId="0" fontId="0" fillId="0" borderId="0"/>
    <xf numFmtId="0" fontId="32" fillId="0" borderId="0" applyNumberFormat="0" applyFill="0" applyBorder="0" applyAlignment="0" applyProtection="0">
      <alignment vertical="top"/>
      <protection locked="0"/>
    </xf>
    <xf numFmtId="9" fontId="2" fillId="0" borderId="0" applyFont="0" applyFill="0" applyBorder="0" applyAlignment="0" applyProtection="0"/>
    <xf numFmtId="9" fontId="5" fillId="0" borderId="0" applyFont="0" applyFill="0" applyBorder="0" applyAlignment="0" applyProtection="0"/>
    <xf numFmtId="0" fontId="37" fillId="0" borderId="0"/>
    <xf numFmtId="0" fontId="2" fillId="0" borderId="0"/>
    <xf numFmtId="0" fontId="40" fillId="0" borderId="0"/>
    <xf numFmtId="0" fontId="2" fillId="0" borderId="0"/>
    <xf numFmtId="0" fontId="2" fillId="0" borderId="0"/>
    <xf numFmtId="0" fontId="1" fillId="0" borderId="0"/>
    <xf numFmtId="9" fontId="2" fillId="0" borderId="0" applyFont="0" applyFill="0" applyBorder="0" applyAlignment="0" applyProtection="0"/>
    <xf numFmtId="0" fontId="2" fillId="0" borderId="0"/>
    <xf numFmtId="0" fontId="2" fillId="0" borderId="0"/>
    <xf numFmtId="0" fontId="37" fillId="0" borderId="0"/>
  </cellStyleXfs>
  <cellXfs count="513">
    <xf numFmtId="0" fontId="0" fillId="0" borderId="0" xfId="0"/>
    <xf numFmtId="9" fontId="7" fillId="0" borderId="28" xfId="2" applyFont="1" applyFill="1" applyBorder="1" applyAlignment="1">
      <alignment horizontal="center" vertical="center" shrinkToFit="1"/>
    </xf>
    <xf numFmtId="0" fontId="12" fillId="3" borderId="40" xfId="0" applyFont="1" applyFill="1" applyBorder="1" applyAlignment="1">
      <alignment horizontal="center" vertical="center" wrapText="1"/>
    </xf>
    <xf numFmtId="0" fontId="4" fillId="0" borderId="0" xfId="0" applyFont="1" applyBorder="1" applyAlignment="1">
      <alignment vertical="center"/>
    </xf>
    <xf numFmtId="0" fontId="7" fillId="0" borderId="28" xfId="2" applyNumberFormat="1" applyFont="1" applyFill="1" applyBorder="1" applyAlignment="1">
      <alignment horizontal="center" vertical="center" shrinkToFit="1"/>
    </xf>
    <xf numFmtId="9" fontId="7" fillId="0" borderId="14" xfId="2" applyFont="1" applyFill="1" applyBorder="1" applyAlignment="1">
      <alignment horizontal="center" vertical="center" shrinkToFit="1"/>
    </xf>
    <xf numFmtId="9" fontId="7" fillId="0" borderId="27" xfId="2" applyFont="1" applyFill="1" applyBorder="1" applyAlignment="1">
      <alignment horizontal="center" vertical="center" shrinkToFit="1"/>
    </xf>
    <xf numFmtId="0" fontId="7" fillId="0" borderId="14" xfId="2" applyNumberFormat="1" applyFont="1" applyFill="1" applyBorder="1" applyAlignment="1">
      <alignment horizontal="center" vertical="center" shrinkToFit="1"/>
    </xf>
    <xf numFmtId="0" fontId="7" fillId="0" borderId="58" xfId="0" applyFont="1" applyFill="1" applyBorder="1" applyAlignment="1">
      <alignment horizontal="centerContinuous" vertical="center"/>
    </xf>
    <xf numFmtId="0" fontId="35" fillId="2" borderId="65" xfId="0" applyFont="1" applyFill="1" applyBorder="1" applyAlignment="1">
      <alignment horizontal="right" vertical="center"/>
    </xf>
    <xf numFmtId="0" fontId="36" fillId="2" borderId="66" xfId="0" applyFont="1" applyFill="1" applyBorder="1" applyAlignment="1">
      <alignment horizontal="left" vertical="center"/>
    </xf>
    <xf numFmtId="0" fontId="20" fillId="2" borderId="66" xfId="0" applyFont="1" applyFill="1" applyBorder="1" applyAlignment="1">
      <alignment horizontal="left" vertical="center"/>
    </xf>
    <xf numFmtId="0" fontId="4" fillId="2" borderId="66" xfId="0" applyFont="1" applyFill="1" applyBorder="1" applyAlignment="1">
      <alignment horizontal="centerContinuous" vertical="center"/>
    </xf>
    <xf numFmtId="0" fontId="5" fillId="2" borderId="66" xfId="0" applyFont="1" applyFill="1" applyBorder="1" applyAlignment="1">
      <alignment horizontal="centerContinuous" vertical="center"/>
    </xf>
    <xf numFmtId="0" fontId="34" fillId="2" borderId="67" xfId="1" applyFont="1" applyFill="1" applyBorder="1" applyAlignment="1" applyProtection="1">
      <alignment horizontal="right" vertical="center"/>
    </xf>
    <xf numFmtId="0" fontId="5" fillId="0" borderId="0" xfId="0" applyFont="1" applyBorder="1" applyAlignment="1">
      <alignment vertical="center"/>
    </xf>
    <xf numFmtId="0" fontId="6" fillId="0" borderId="1" xfId="0" applyFont="1" applyBorder="1" applyAlignment="1">
      <alignment horizontal="right" vertical="center"/>
    </xf>
    <xf numFmtId="0" fontId="7" fillId="0" borderId="0" xfId="0" applyFont="1" applyBorder="1" applyAlignment="1">
      <alignment horizontal="centerContinuous" vertical="center"/>
    </xf>
    <xf numFmtId="0" fontId="6" fillId="0" borderId="0" xfId="0" applyFont="1" applyBorder="1" applyAlignment="1">
      <alignment horizontal="right" vertical="center"/>
    </xf>
    <xf numFmtId="0" fontId="7" fillId="0" borderId="0" xfId="0" applyFont="1" applyBorder="1" applyAlignment="1">
      <alignment horizontal="center" vertical="center"/>
    </xf>
    <xf numFmtId="0" fontId="0" fillId="0" borderId="0" xfId="0" applyAlignment="1">
      <alignment vertical="center"/>
    </xf>
    <xf numFmtId="0" fontId="7" fillId="0" borderId="2" xfId="0" applyFont="1" applyBorder="1" applyAlignment="1">
      <alignment horizontal="left" vertical="center"/>
    </xf>
    <xf numFmtId="0" fontId="6" fillId="4" borderId="70" xfId="0" applyFont="1" applyFill="1" applyBorder="1" applyAlignment="1">
      <alignment horizontal="right" vertical="center"/>
    </xf>
    <xf numFmtId="0" fontId="6" fillId="4" borderId="87" xfId="0" applyFont="1" applyFill="1" applyBorder="1" applyAlignment="1">
      <alignment horizontal="right" vertical="center"/>
    </xf>
    <xf numFmtId="49" fontId="7" fillId="0" borderId="71" xfId="0" applyNumberFormat="1" applyFont="1" applyFill="1" applyBorder="1" applyAlignment="1">
      <alignment horizontal="center" vertical="center"/>
    </xf>
    <xf numFmtId="0" fontId="7" fillId="0" borderId="0" xfId="0" applyFont="1" applyBorder="1" applyAlignment="1">
      <alignment horizontal="left" vertical="center"/>
    </xf>
    <xf numFmtId="0" fontId="8" fillId="2" borderId="13" xfId="0" applyFont="1" applyFill="1" applyBorder="1" applyAlignment="1">
      <alignment horizontal="right" vertical="center"/>
    </xf>
    <xf numFmtId="0" fontId="25" fillId="0" borderId="14" xfId="0" applyNumberFormat="1" applyFont="1" applyBorder="1" applyAlignment="1">
      <alignment horizontal="center" vertical="center"/>
    </xf>
    <xf numFmtId="0" fontId="8" fillId="4" borderId="55" xfId="0" applyFont="1" applyFill="1" applyBorder="1" applyAlignment="1">
      <alignment horizontal="right" vertical="center"/>
    </xf>
    <xf numFmtId="0" fontId="13" fillId="2" borderId="4" xfId="0" applyFont="1" applyFill="1" applyBorder="1" applyAlignment="1">
      <alignment horizontal="right" vertical="center"/>
    </xf>
    <xf numFmtId="0" fontId="7" fillId="0" borderId="3" xfId="0" quotePrefix="1" applyFont="1" applyBorder="1" applyAlignment="1">
      <alignment horizontal="center" vertical="center"/>
    </xf>
    <xf numFmtId="49" fontId="25" fillId="0" borderId="14" xfId="0" applyNumberFormat="1" applyFont="1" applyBorder="1" applyAlignment="1">
      <alignment horizontal="center" vertical="center"/>
    </xf>
    <xf numFmtId="0" fontId="8" fillId="4" borderId="53" xfId="0" applyFont="1" applyFill="1" applyBorder="1" applyAlignment="1">
      <alignment horizontal="right" vertical="center"/>
    </xf>
    <xf numFmtId="164" fontId="6" fillId="8" borderId="31" xfId="0" applyNumberFormat="1" applyFont="1" applyFill="1" applyBorder="1" applyAlignment="1">
      <alignment horizontal="center" vertical="center"/>
    </xf>
    <xf numFmtId="0" fontId="10" fillId="2" borderId="4" xfId="0" applyFont="1" applyFill="1" applyBorder="1" applyAlignment="1">
      <alignment horizontal="right" vertical="center"/>
    </xf>
    <xf numFmtId="0" fontId="9" fillId="0" borderId="3" xfId="0" quotePrefix="1" applyFont="1" applyBorder="1" applyAlignment="1">
      <alignment horizontal="center" vertical="center"/>
    </xf>
    <xf numFmtId="49" fontId="25" fillId="0" borderId="3" xfId="0" applyNumberFormat="1" applyFont="1" applyBorder="1" applyAlignment="1">
      <alignment horizontal="center" vertical="center"/>
    </xf>
    <xf numFmtId="0" fontId="6" fillId="0" borderId="30" xfId="0" applyFont="1" applyBorder="1" applyAlignment="1">
      <alignment horizontal="center" vertical="center"/>
    </xf>
    <xf numFmtId="0" fontId="41" fillId="2" borderId="4" xfId="0" applyFont="1" applyFill="1" applyBorder="1" applyAlignment="1">
      <alignment horizontal="right" vertical="center"/>
    </xf>
    <xf numFmtId="0" fontId="11" fillId="4" borderId="53" xfId="0" applyFont="1" applyFill="1" applyBorder="1" applyAlignment="1">
      <alignment horizontal="right" vertical="center"/>
    </xf>
    <xf numFmtId="0" fontId="22" fillId="2" borderId="4" xfId="0" applyFont="1" applyFill="1" applyBorder="1" applyAlignment="1">
      <alignment horizontal="right" vertical="center"/>
    </xf>
    <xf numFmtId="0" fontId="14" fillId="2" borderId="15" xfId="0" applyFont="1" applyFill="1" applyBorder="1" applyAlignment="1">
      <alignment horizontal="right" vertical="center"/>
    </xf>
    <xf numFmtId="49" fontId="25" fillId="0" borderId="26" xfId="0" applyNumberFormat="1" applyFont="1" applyBorder="1" applyAlignment="1">
      <alignment horizontal="center" vertical="center"/>
    </xf>
    <xf numFmtId="0" fontId="11" fillId="4" borderId="54" xfId="0" applyFont="1" applyFill="1" applyBorder="1" applyAlignment="1">
      <alignment horizontal="right" vertical="center"/>
    </xf>
    <xf numFmtId="0" fontId="3" fillId="0" borderId="1" xfId="0" applyFont="1" applyBorder="1" applyAlignment="1">
      <alignment vertical="center"/>
    </xf>
    <xf numFmtId="0" fontId="15" fillId="0" borderId="0" xfId="0" applyFont="1" applyBorder="1" applyAlignment="1">
      <alignment vertical="center"/>
    </xf>
    <xf numFmtId="0" fontId="16" fillId="0" borderId="0" xfId="0" applyFont="1" applyBorder="1" applyAlignment="1">
      <alignment vertical="center"/>
    </xf>
    <xf numFmtId="0" fontId="16" fillId="0" borderId="2" xfId="0" applyFont="1" applyBorder="1" applyAlignment="1">
      <alignment vertical="center"/>
    </xf>
    <xf numFmtId="0" fontId="7" fillId="0" borderId="5" xfId="0" applyFont="1" applyBorder="1" applyAlignment="1">
      <alignment vertical="center"/>
    </xf>
    <xf numFmtId="0" fontId="7" fillId="0" borderId="6" xfId="0" applyFont="1" applyBorder="1" applyAlignment="1">
      <alignment vertical="center"/>
    </xf>
    <xf numFmtId="0" fontId="7" fillId="0" borderId="7" xfId="0" applyFont="1" applyBorder="1" applyAlignment="1">
      <alignment vertical="center"/>
    </xf>
    <xf numFmtId="0" fontId="7" fillId="0" borderId="1" xfId="0" applyFont="1" applyBorder="1" applyAlignment="1">
      <alignment vertical="center"/>
    </xf>
    <xf numFmtId="0" fontId="7" fillId="0" borderId="0" xfId="0" applyFont="1" applyBorder="1" applyAlignment="1">
      <alignment vertical="center"/>
    </xf>
    <xf numFmtId="0" fontId="7" fillId="0" borderId="2" xfId="0" applyFont="1" applyBorder="1" applyAlignment="1">
      <alignment vertical="center"/>
    </xf>
    <xf numFmtId="0" fontId="7" fillId="0" borderId="8" xfId="0" applyFont="1" applyBorder="1" applyAlignment="1">
      <alignment vertical="center"/>
    </xf>
    <xf numFmtId="0" fontId="7" fillId="0" borderId="9" xfId="0" applyFont="1" applyBorder="1" applyAlignment="1">
      <alignment vertical="center"/>
    </xf>
    <xf numFmtId="0" fontId="7" fillId="0" borderId="10" xfId="0" applyFont="1" applyBorder="1" applyAlignment="1">
      <alignment vertical="center"/>
    </xf>
    <xf numFmtId="0" fontId="4" fillId="0" borderId="0" xfId="0" applyFont="1" applyBorder="1" applyAlignment="1">
      <alignment horizontal="right" vertical="center"/>
    </xf>
    <xf numFmtId="0" fontId="5" fillId="0" borderId="0" xfId="0" applyFont="1" applyBorder="1" applyAlignment="1">
      <alignment horizontal="left" vertical="center"/>
    </xf>
    <xf numFmtId="0" fontId="16" fillId="0" borderId="0" xfId="0" applyFont="1" applyBorder="1" applyAlignment="1">
      <alignment horizontal="centerContinuous" vertical="center"/>
    </xf>
    <xf numFmtId="0" fontId="16" fillId="0" borderId="0" xfId="0" applyNumberFormat="1" applyFont="1" applyBorder="1" applyAlignment="1">
      <alignment horizontal="centerContinuous" vertical="center"/>
    </xf>
    <xf numFmtId="0" fontId="19" fillId="0" borderId="0" xfId="0" applyFont="1" applyBorder="1" applyAlignment="1">
      <alignment vertical="center"/>
    </xf>
    <xf numFmtId="0" fontId="31" fillId="0" borderId="0" xfId="0" applyFont="1" applyBorder="1" applyAlignment="1">
      <alignment vertical="center"/>
    </xf>
    <xf numFmtId="0" fontId="29" fillId="0" borderId="0" xfId="0" applyFont="1" applyBorder="1" applyAlignment="1">
      <alignment vertical="center"/>
    </xf>
    <xf numFmtId="0" fontId="28" fillId="0" borderId="0" xfId="0" applyFont="1" applyBorder="1" applyAlignment="1">
      <alignment vertical="center"/>
    </xf>
    <xf numFmtId="0" fontId="30" fillId="0" borderId="0" xfId="0" applyFont="1" applyBorder="1" applyAlignment="1">
      <alignment vertical="center"/>
    </xf>
    <xf numFmtId="0" fontId="5" fillId="0" borderId="0" xfId="0" applyNumberFormat="1" applyFont="1" applyBorder="1" applyAlignment="1">
      <alignment horizontal="left" vertical="center"/>
    </xf>
    <xf numFmtId="0" fontId="7" fillId="0" borderId="27" xfId="8" applyFont="1" applyFill="1" applyBorder="1" applyAlignment="1">
      <alignment horizontal="center" vertical="center" wrapText="1"/>
    </xf>
    <xf numFmtId="0" fontId="7" fillId="0" borderId="49" xfId="8" applyFont="1" applyFill="1" applyBorder="1" applyAlignment="1">
      <alignment horizontal="center" vertical="center" wrapText="1"/>
    </xf>
    <xf numFmtId="9" fontId="7" fillId="0" borderId="49" xfId="2" applyFont="1" applyFill="1" applyBorder="1" applyAlignment="1">
      <alignment horizontal="center" vertical="center" shrinkToFit="1"/>
    </xf>
    <xf numFmtId="0" fontId="7" fillId="0" borderId="29" xfId="0" applyNumberFormat="1" applyFont="1" applyFill="1" applyBorder="1" applyAlignment="1">
      <alignment horizontal="center" vertical="center" wrapText="1"/>
    </xf>
    <xf numFmtId="0" fontId="7" fillId="0" borderId="36" xfId="0" applyNumberFormat="1" applyFont="1" applyFill="1" applyBorder="1" applyAlignment="1">
      <alignment horizontal="center" vertical="center" wrapText="1"/>
    </xf>
    <xf numFmtId="0" fontId="4" fillId="0" borderId="5" xfId="0" applyFont="1" applyBorder="1" applyAlignment="1">
      <alignment horizontal="centerContinuous" vertical="center"/>
    </xf>
    <xf numFmtId="0" fontId="3" fillId="0" borderId="0" xfId="0" applyFont="1" applyBorder="1" applyAlignment="1">
      <alignment horizontal="centerContinuous" vertical="center"/>
    </xf>
    <xf numFmtId="0" fontId="48" fillId="0" borderId="34" xfId="0" applyFont="1" applyBorder="1" applyAlignment="1">
      <alignment horizontal="centerContinuous" vertical="center"/>
    </xf>
    <xf numFmtId="0" fontId="26" fillId="0" borderId="38" xfId="0" applyFont="1" applyFill="1" applyBorder="1" applyAlignment="1">
      <alignment horizontal="centerContinuous" vertical="center"/>
    </xf>
    <xf numFmtId="0" fontId="52" fillId="0" borderId="38" xfId="0" applyFont="1" applyFill="1" applyBorder="1" applyAlignment="1">
      <alignment horizontal="center" vertical="center" shrinkToFit="1"/>
    </xf>
    <xf numFmtId="0" fontId="7" fillId="0" borderId="56" xfId="0" applyFont="1" applyFill="1" applyBorder="1" applyAlignment="1">
      <alignment horizontal="centerContinuous" vertical="center"/>
    </xf>
    <xf numFmtId="0" fontId="7" fillId="0" borderId="51" xfId="0" applyFont="1" applyFill="1" applyBorder="1" applyAlignment="1">
      <alignment horizontal="centerContinuous" vertical="center"/>
    </xf>
    <xf numFmtId="0" fontId="7" fillId="0" borderId="57" xfId="0" applyFont="1" applyFill="1" applyBorder="1" applyAlignment="1">
      <alignment horizontal="centerContinuous" vertical="center"/>
    </xf>
    <xf numFmtId="164" fontId="3" fillId="0" borderId="0" xfId="0" applyNumberFormat="1" applyFont="1" applyBorder="1" applyAlignment="1">
      <alignment horizontal="centerContinuous" vertical="center"/>
    </xf>
    <xf numFmtId="0" fontId="5" fillId="0" borderId="0" xfId="0" applyFont="1" applyBorder="1" applyAlignment="1">
      <alignment horizontal="center" vertical="center"/>
    </xf>
    <xf numFmtId="0" fontId="21" fillId="3" borderId="39" xfId="0" applyFont="1" applyFill="1" applyBorder="1" applyAlignment="1">
      <alignment horizontal="center" vertical="center"/>
    </xf>
    <xf numFmtId="164" fontId="21" fillId="3" borderId="40" xfId="0" applyNumberFormat="1" applyFont="1" applyFill="1" applyBorder="1" applyAlignment="1">
      <alignment horizontal="center" vertical="center"/>
    </xf>
    <xf numFmtId="0" fontId="21" fillId="3" borderId="39" xfId="0" applyFont="1" applyFill="1" applyBorder="1" applyAlignment="1">
      <alignment horizontal="right" vertical="center"/>
    </xf>
    <xf numFmtId="0" fontId="21" fillId="3" borderId="41" xfId="0" applyFont="1" applyFill="1" applyBorder="1" applyAlignment="1">
      <alignment vertical="center"/>
    </xf>
    <xf numFmtId="0" fontId="2" fillId="0" borderId="78" xfId="0" applyFont="1" applyBorder="1" applyAlignment="1">
      <alignment horizontal="center" vertical="center" shrinkToFit="1"/>
    </xf>
    <xf numFmtId="0" fontId="5" fillId="0" borderId="47" xfId="0" applyFont="1" applyBorder="1" applyAlignment="1">
      <alignment horizontal="left" vertical="center"/>
    </xf>
    <xf numFmtId="0" fontId="5" fillId="0" borderId="46" xfId="0" applyFont="1" applyBorder="1" applyAlignment="1">
      <alignment horizontal="left" vertical="center" shrinkToFit="1"/>
    </xf>
    <xf numFmtId="0" fontId="2" fillId="0" borderId="0" xfId="0" applyFont="1" applyBorder="1" applyAlignment="1">
      <alignment horizontal="center" vertical="center"/>
    </xf>
    <xf numFmtId="0" fontId="2" fillId="0" borderId="79" xfId="0" applyFont="1" applyBorder="1" applyAlignment="1">
      <alignment horizontal="center" vertical="center" shrinkToFit="1"/>
    </xf>
    <xf numFmtId="164" fontId="2" fillId="0" borderId="42" xfId="0" applyNumberFormat="1" applyFont="1" applyBorder="1" applyAlignment="1">
      <alignment horizontal="center" vertical="center" shrinkToFit="1"/>
    </xf>
    <xf numFmtId="0" fontId="5" fillId="0" borderId="42" xfId="0" applyFont="1" applyBorder="1" applyAlignment="1">
      <alignment horizontal="left" vertical="center"/>
    </xf>
    <xf numFmtId="0" fontId="5" fillId="0" borderId="43" xfId="0" applyFont="1" applyBorder="1" applyAlignment="1">
      <alignment horizontal="left" vertical="center" shrinkToFit="1"/>
    </xf>
    <xf numFmtId="0" fontId="2" fillId="0" borderId="81" xfId="0" applyFont="1" applyBorder="1" applyAlignment="1">
      <alignment horizontal="center" vertical="center" shrinkToFit="1"/>
    </xf>
    <xf numFmtId="0" fontId="5" fillId="0" borderId="82" xfId="0" applyFont="1" applyBorder="1" applyAlignment="1">
      <alignment horizontal="center" vertical="center" shrinkToFit="1"/>
    </xf>
    <xf numFmtId="164" fontId="2" fillId="0" borderId="82" xfId="0" applyNumberFormat="1" applyFont="1" applyBorder="1" applyAlignment="1">
      <alignment horizontal="center" vertical="center" shrinkToFit="1"/>
    </xf>
    <xf numFmtId="0" fontId="5" fillId="0" borderId="82" xfId="0" applyFont="1" applyBorder="1" applyAlignment="1">
      <alignment horizontal="left" vertical="center"/>
    </xf>
    <xf numFmtId="0" fontId="5" fillId="0" borderId="83" xfId="0" applyFont="1" applyBorder="1" applyAlignment="1">
      <alignment horizontal="left" vertical="center" shrinkToFit="1"/>
    </xf>
    <xf numFmtId="0" fontId="2" fillId="0" borderId="80" xfId="0" applyFont="1" applyBorder="1" applyAlignment="1">
      <alignment horizontal="center" vertical="center" shrinkToFit="1"/>
    </xf>
    <xf numFmtId="0" fontId="2" fillId="0" borderId="44" xfId="0" applyFont="1" applyBorder="1" applyAlignment="1">
      <alignment horizontal="center" vertical="center" shrinkToFit="1"/>
    </xf>
    <xf numFmtId="164" fontId="2" fillId="0" borderId="44" xfId="0" applyNumberFormat="1" applyFont="1" applyBorder="1" applyAlignment="1">
      <alignment horizontal="center" vertical="center" shrinkToFit="1"/>
    </xf>
    <xf numFmtId="0" fontId="5" fillId="0" borderId="44" xfId="0" applyFont="1" applyBorder="1" applyAlignment="1">
      <alignment horizontal="left" vertical="center"/>
    </xf>
    <xf numFmtId="0" fontId="5" fillId="0" borderId="45" xfId="0" applyFont="1" applyBorder="1" applyAlignment="1">
      <alignment horizontal="left" vertical="center" shrinkToFit="1"/>
    </xf>
    <xf numFmtId="164" fontId="3" fillId="0" borderId="0" xfId="0" applyNumberFormat="1" applyFont="1" applyBorder="1" applyAlignment="1">
      <alignment horizontal="centerContinuous" vertical="center" shrinkToFit="1"/>
    </xf>
    <xf numFmtId="0" fontId="3" fillId="0" borderId="0" xfId="0" applyFont="1" applyBorder="1" applyAlignment="1">
      <alignment horizontal="centerContinuous" vertical="center" shrinkToFit="1"/>
    </xf>
    <xf numFmtId="0" fontId="2" fillId="0" borderId="47" xfId="0" applyFont="1" applyBorder="1" applyAlignment="1">
      <alignment horizontal="center" vertical="center" shrinkToFit="1"/>
    </xf>
    <xf numFmtId="0" fontId="2" fillId="0" borderId="42" xfId="0" applyFont="1" applyBorder="1" applyAlignment="1">
      <alignment horizontal="center" vertical="center" shrinkToFit="1"/>
    </xf>
    <xf numFmtId="164" fontId="5" fillId="0" borderId="42" xfId="0" applyNumberFormat="1" applyFont="1" applyBorder="1" applyAlignment="1">
      <alignment horizontal="center" vertical="center" shrinkToFit="1"/>
    </xf>
    <xf numFmtId="164" fontId="5" fillId="0" borderId="44" xfId="0" applyNumberFormat="1" applyFont="1" applyBorder="1" applyAlignment="1">
      <alignment horizontal="center" vertical="center" shrinkToFit="1"/>
    </xf>
    <xf numFmtId="164" fontId="5" fillId="0" borderId="0" xfId="0" applyNumberFormat="1" applyFont="1" applyBorder="1" applyAlignment="1">
      <alignment horizontal="center" vertical="center"/>
    </xf>
    <xf numFmtId="0" fontId="21" fillId="11" borderId="16" xfId="0" applyFont="1" applyFill="1" applyBorder="1" applyAlignment="1">
      <alignment horizontal="center" vertical="center"/>
    </xf>
    <xf numFmtId="0" fontId="21" fillId="11" borderId="17" xfId="0" applyFont="1" applyFill="1" applyBorder="1" applyAlignment="1">
      <alignment horizontal="center" vertical="center"/>
    </xf>
    <xf numFmtId="49" fontId="21" fillId="11" borderId="17" xfId="0" applyNumberFormat="1" applyFont="1" applyFill="1" applyBorder="1" applyAlignment="1">
      <alignment horizontal="center" vertical="center"/>
    </xf>
    <xf numFmtId="0" fontId="21" fillId="11" borderId="21" xfId="0" applyFont="1" applyFill="1" applyBorder="1" applyAlignment="1">
      <alignment horizontal="center" vertical="center"/>
    </xf>
    <xf numFmtId="0" fontId="46" fillId="12" borderId="21" xfId="0" applyFont="1" applyFill="1" applyBorder="1" applyAlignment="1">
      <alignment horizontal="center" vertical="center"/>
    </xf>
    <xf numFmtId="0" fontId="21" fillId="11" borderId="18" xfId="0" applyFont="1" applyFill="1" applyBorder="1" applyAlignment="1">
      <alignment horizontal="center" vertical="center"/>
    </xf>
    <xf numFmtId="0" fontId="5" fillId="0" borderId="0" xfId="0" applyFont="1" applyBorder="1" applyAlignment="1">
      <alignment horizontal="centerContinuous" vertical="center"/>
    </xf>
    <xf numFmtId="0" fontId="21" fillId="11" borderId="21" xfId="0" applyFont="1" applyFill="1" applyBorder="1" applyAlignment="1">
      <alignment horizontal="centerContinuous" vertical="center"/>
    </xf>
    <xf numFmtId="0" fontId="21" fillId="11" borderId="72" xfId="0" applyFont="1" applyFill="1" applyBorder="1" applyAlignment="1">
      <alignment horizontal="centerContinuous" vertical="center"/>
    </xf>
    <xf numFmtId="0" fontId="21" fillId="11" borderId="52" xfId="0" applyFont="1" applyFill="1" applyBorder="1" applyAlignment="1">
      <alignment horizontal="centerContinuous" vertical="center"/>
    </xf>
    <xf numFmtId="164" fontId="2" fillId="0" borderId="73" xfId="0" applyNumberFormat="1" applyFont="1" applyFill="1" applyBorder="1" applyAlignment="1">
      <alignment horizontal="centerContinuous" vertical="center"/>
    </xf>
    <xf numFmtId="0" fontId="5" fillId="0" borderId="74" xfId="0" quotePrefix="1" applyFont="1" applyBorder="1" applyAlignment="1">
      <alignment horizontal="centerContinuous" vertical="center"/>
    </xf>
    <xf numFmtId="164" fontId="2" fillId="0" borderId="75" xfId="0" applyNumberFormat="1" applyFont="1" applyFill="1" applyBorder="1" applyAlignment="1">
      <alignment horizontal="centerContinuous" vertical="center"/>
    </xf>
    <xf numFmtId="0" fontId="21" fillId="11" borderId="19" xfId="0" applyFont="1" applyFill="1" applyBorder="1" applyAlignment="1">
      <alignment horizontal="centerContinuous" vertical="center"/>
    </xf>
    <xf numFmtId="0" fontId="21" fillId="11" borderId="20" xfId="0" applyFont="1" applyFill="1" applyBorder="1" applyAlignment="1">
      <alignment horizontal="centerContinuous" vertical="center"/>
    </xf>
    <xf numFmtId="0" fontId="2" fillId="0" borderId="32" xfId="0" applyFont="1" applyFill="1" applyBorder="1" applyAlignment="1">
      <alignment horizontal="centerContinuous" vertical="center"/>
    </xf>
    <xf numFmtId="49" fontId="2" fillId="0" borderId="9" xfId="0" applyNumberFormat="1" applyFont="1" applyFill="1" applyBorder="1" applyAlignment="1">
      <alignment horizontal="centerContinuous" vertical="center"/>
    </xf>
    <xf numFmtId="0" fontId="5" fillId="0" borderId="77" xfId="0" applyFont="1" applyFill="1" applyBorder="1" applyAlignment="1">
      <alignment horizontal="centerContinuous" vertical="center"/>
    </xf>
    <xf numFmtId="49" fontId="17" fillId="0" borderId="36" xfId="0" applyNumberFormat="1" applyFont="1" applyBorder="1" applyAlignment="1">
      <alignment horizontal="center" shrinkToFit="1"/>
    </xf>
    <xf numFmtId="0" fontId="2" fillId="0" borderId="44" xfId="0" applyFont="1" applyBorder="1" applyAlignment="1">
      <alignment horizontal="center" vertical="center"/>
    </xf>
    <xf numFmtId="1" fontId="47" fillId="12" borderId="44" xfId="0" applyNumberFormat="1" applyFont="1" applyFill="1" applyBorder="1" applyAlignment="1">
      <alignment horizontal="center" vertical="center"/>
    </xf>
    <xf numFmtId="164" fontId="2" fillId="0" borderId="44" xfId="0" applyNumberFormat="1" applyFont="1" applyFill="1" applyBorder="1" applyAlignment="1">
      <alignment horizontal="center" vertical="center"/>
    </xf>
    <xf numFmtId="0" fontId="2" fillId="0" borderId="47" xfId="0" quotePrefix="1" applyFont="1" applyBorder="1" applyAlignment="1">
      <alignment horizontal="center" vertical="center"/>
    </xf>
    <xf numFmtId="0" fontId="2" fillId="0" borderId="47" xfId="0" applyFont="1" applyBorder="1" applyAlignment="1">
      <alignment horizontal="center" vertical="center"/>
    </xf>
    <xf numFmtId="9" fontId="2" fillId="0" borderId="47" xfId="0" applyNumberFormat="1" applyFont="1" applyBorder="1" applyAlignment="1">
      <alignment horizontal="center" vertical="center"/>
    </xf>
    <xf numFmtId="164" fontId="5" fillId="0" borderId="47" xfId="0" applyNumberFormat="1" applyFont="1" applyFill="1" applyBorder="1" applyAlignment="1">
      <alignment horizontal="center" vertical="center"/>
    </xf>
    <xf numFmtId="164" fontId="2" fillId="0" borderId="92" xfId="0" applyNumberFormat="1" applyFont="1" applyFill="1" applyBorder="1" applyAlignment="1">
      <alignment horizontal="centerContinuous" vertical="center"/>
    </xf>
    <xf numFmtId="164" fontId="2" fillId="0" borderId="93" xfId="0" applyNumberFormat="1" applyFont="1" applyFill="1" applyBorder="1" applyAlignment="1">
      <alignment horizontal="centerContinuous" vertical="center"/>
    </xf>
    <xf numFmtId="0" fontId="5" fillId="0" borderId="94" xfId="0" applyFont="1" applyFill="1" applyBorder="1" applyAlignment="1">
      <alignment horizontal="centerContinuous" vertical="center"/>
    </xf>
    <xf numFmtId="0" fontId="5" fillId="0" borderId="91" xfId="0" applyFont="1" applyFill="1" applyBorder="1" applyAlignment="1">
      <alignment horizontal="centerContinuous" vertical="center"/>
    </xf>
    <xf numFmtId="164" fontId="5" fillId="0" borderId="91" xfId="0" applyNumberFormat="1" applyFont="1" applyFill="1" applyBorder="1" applyAlignment="1">
      <alignment horizontal="center" vertical="center"/>
    </xf>
    <xf numFmtId="49" fontId="2" fillId="0" borderId="91" xfId="0" applyNumberFormat="1" applyFont="1" applyFill="1" applyBorder="1" applyAlignment="1">
      <alignment horizontal="center" vertical="center"/>
    </xf>
    <xf numFmtId="49" fontId="2" fillId="0" borderId="95" xfId="0" applyNumberFormat="1" applyFont="1" applyFill="1" applyBorder="1" applyAlignment="1">
      <alignment horizontal="centerContinuous" vertical="center"/>
    </xf>
    <xf numFmtId="0" fontId="21" fillId="11" borderId="34" xfId="0" applyFont="1" applyFill="1" applyBorder="1" applyAlignment="1">
      <alignment horizontal="center" vertical="center"/>
    </xf>
    <xf numFmtId="164" fontId="21" fillId="3" borderId="34" xfId="0" applyNumberFormat="1" applyFont="1" applyFill="1" applyBorder="1" applyAlignment="1">
      <alignment horizontal="center" vertical="center"/>
    </xf>
    <xf numFmtId="0" fontId="2" fillId="0" borderId="42" xfId="0" applyFont="1" applyBorder="1" applyAlignment="1">
      <alignment horizontal="center" vertical="center"/>
    </xf>
    <xf numFmtId="164" fontId="2" fillId="0" borderId="42" xfId="0" applyNumberFormat="1" applyFont="1" applyFill="1" applyBorder="1" applyAlignment="1">
      <alignment horizontal="center" vertical="center"/>
    </xf>
    <xf numFmtId="1" fontId="7" fillId="0" borderId="12" xfId="0" applyNumberFormat="1" applyFont="1" applyBorder="1" applyAlignment="1">
      <alignment horizontal="center" vertical="center"/>
    </xf>
    <xf numFmtId="0" fontId="2" fillId="0" borderId="42" xfId="0" applyFont="1" applyFill="1" applyBorder="1" applyAlignment="1">
      <alignment horizontal="center" vertical="center"/>
    </xf>
    <xf numFmtId="1" fontId="2" fillId="0" borderId="42" xfId="0" applyNumberFormat="1" applyFont="1" applyFill="1" applyBorder="1" applyAlignment="1">
      <alignment horizontal="center" vertical="center"/>
    </xf>
    <xf numFmtId="0" fontId="7" fillId="0" borderId="48" xfId="8" applyFont="1" applyFill="1" applyBorder="1" applyAlignment="1">
      <alignment horizontal="center" vertical="center" wrapText="1"/>
    </xf>
    <xf numFmtId="9" fontId="7" fillId="0" borderId="48" xfId="2" applyFont="1" applyFill="1" applyBorder="1" applyAlignment="1">
      <alignment horizontal="center" vertical="center" shrinkToFit="1"/>
    </xf>
    <xf numFmtId="9" fontId="7" fillId="0" borderId="50" xfId="2" applyFont="1" applyFill="1" applyBorder="1" applyAlignment="1">
      <alignment horizontal="center" vertical="center" shrinkToFit="1"/>
    </xf>
    <xf numFmtId="0" fontId="7" fillId="0" borderId="50" xfId="2" applyNumberFormat="1" applyFont="1" applyFill="1" applyBorder="1" applyAlignment="1">
      <alignment horizontal="center" vertical="center" shrinkToFit="1"/>
    </xf>
    <xf numFmtId="1" fontId="2" fillId="0" borderId="58" xfId="0" applyNumberFormat="1" applyFont="1" applyBorder="1" applyAlignment="1">
      <alignment horizontal="center" vertical="center" shrinkToFit="1"/>
    </xf>
    <xf numFmtId="1" fontId="2" fillId="0" borderId="51" xfId="0" applyNumberFormat="1" applyFont="1" applyBorder="1" applyAlignment="1">
      <alignment horizontal="center" vertical="center" shrinkToFit="1"/>
    </xf>
    <xf numFmtId="1" fontId="5" fillId="0" borderId="0" xfId="0" applyNumberFormat="1" applyFont="1" applyBorder="1" applyAlignment="1">
      <alignment vertical="center"/>
    </xf>
    <xf numFmtId="1" fontId="21" fillId="3" borderId="34" xfId="0" applyNumberFormat="1" applyFont="1" applyFill="1" applyBorder="1" applyAlignment="1">
      <alignment horizontal="center" vertical="center"/>
    </xf>
    <xf numFmtId="164" fontId="2" fillId="0" borderId="47" xfId="0" applyNumberFormat="1" applyFont="1" applyBorder="1" applyAlignment="1">
      <alignment horizontal="center" vertical="center" shrinkToFit="1"/>
    </xf>
    <xf numFmtId="0" fontId="2" fillId="0" borderId="43" xfId="0" applyFont="1" applyBorder="1" applyAlignment="1">
      <alignment horizontal="left" vertical="center" shrinkToFit="1"/>
    </xf>
    <xf numFmtId="1" fontId="47" fillId="12" borderId="42" xfId="0" applyNumberFormat="1" applyFont="1" applyFill="1" applyBorder="1" applyAlignment="1">
      <alignment horizontal="center" vertical="center"/>
    </xf>
    <xf numFmtId="0" fontId="2" fillId="0" borderId="0" xfId="0" applyFont="1" applyBorder="1" applyAlignment="1">
      <alignment vertical="center"/>
    </xf>
    <xf numFmtId="1" fontId="7" fillId="0" borderId="30" xfId="0" applyNumberFormat="1" applyFont="1" applyBorder="1" applyAlignment="1">
      <alignment horizontal="center" vertical="center"/>
    </xf>
    <xf numFmtId="1" fontId="2" fillId="0" borderId="38" xfId="0" applyNumberFormat="1" applyFont="1" applyFill="1" applyBorder="1" applyAlignment="1">
      <alignment horizontal="center" vertical="center"/>
    </xf>
    <xf numFmtId="1" fontId="2" fillId="10" borderId="84" xfId="0" applyNumberFormat="1" applyFont="1" applyFill="1" applyBorder="1" applyAlignment="1">
      <alignment horizontal="center" vertical="center"/>
    </xf>
    <xf numFmtId="1" fontId="2" fillId="0" borderId="84" xfId="0" applyNumberFormat="1" applyFont="1" applyFill="1" applyBorder="1" applyAlignment="1">
      <alignment horizontal="center" vertical="center"/>
    </xf>
    <xf numFmtId="1" fontId="2" fillId="0" borderId="51" xfId="0" applyNumberFormat="1" applyFont="1" applyFill="1" applyBorder="1" applyAlignment="1">
      <alignment horizontal="center" vertical="center"/>
    </xf>
    <xf numFmtId="0" fontId="6" fillId="4" borderId="11" xfId="0" applyFont="1" applyFill="1" applyBorder="1" applyAlignment="1">
      <alignment horizontal="right" vertical="center"/>
    </xf>
    <xf numFmtId="49" fontId="7" fillId="0" borderId="99" xfId="0" applyNumberFormat="1" applyFont="1" applyBorder="1" applyAlignment="1">
      <alignment horizontal="centerContinuous" vertical="center"/>
    </xf>
    <xf numFmtId="0" fontId="2" fillId="0" borderId="100" xfId="0" applyFont="1" applyBorder="1" applyAlignment="1">
      <alignment horizontal="centerContinuous" vertical="center"/>
    </xf>
    <xf numFmtId="0" fontId="5" fillId="0" borderId="44" xfId="0" applyFont="1" applyBorder="1" applyAlignment="1">
      <alignment horizontal="center" vertical="center" shrinkToFit="1"/>
    </xf>
    <xf numFmtId="0" fontId="7" fillId="0" borderId="28" xfId="0" applyNumberFormat="1" applyFont="1" applyFill="1" applyBorder="1" applyAlignment="1">
      <alignment horizontal="center" vertical="center" shrinkToFit="1"/>
    </xf>
    <xf numFmtId="0" fontId="7" fillId="0" borderId="29" xfId="0" quotePrefix="1" applyNumberFormat="1" applyFont="1" applyFill="1" applyBorder="1" applyAlignment="1">
      <alignment horizontal="center" vertical="center" wrapText="1"/>
    </xf>
    <xf numFmtId="0" fontId="7" fillId="0" borderId="14" xfId="0" applyNumberFormat="1" applyFont="1" applyFill="1" applyBorder="1" applyAlignment="1">
      <alignment horizontal="center" vertical="center" shrinkToFit="1"/>
    </xf>
    <xf numFmtId="0" fontId="7" fillId="0" borderId="50" xfId="0" applyNumberFormat="1" applyFont="1" applyFill="1" applyBorder="1" applyAlignment="1">
      <alignment horizontal="center" vertical="center" shrinkToFit="1"/>
    </xf>
    <xf numFmtId="0" fontId="2" fillId="14" borderId="78" xfId="0" applyFont="1" applyFill="1" applyBorder="1" applyAlignment="1">
      <alignment horizontal="center" vertical="center"/>
    </xf>
    <xf numFmtId="0" fontId="2" fillId="14" borderId="47" xfId="0" applyFont="1" applyFill="1" applyBorder="1" applyAlignment="1">
      <alignment horizontal="center" vertical="center"/>
    </xf>
    <xf numFmtId="49" fontId="2" fillId="14" borderId="47" xfId="0" applyNumberFormat="1" applyFont="1" applyFill="1" applyBorder="1" applyAlignment="1">
      <alignment horizontal="center" vertical="center"/>
    </xf>
    <xf numFmtId="0" fontId="2" fillId="14" borderId="46" xfId="0" applyFont="1" applyFill="1" applyBorder="1" applyAlignment="1">
      <alignment horizontal="center" vertical="center"/>
    </xf>
    <xf numFmtId="0" fontId="2" fillId="14" borderId="58" xfId="0" applyFont="1" applyFill="1" applyBorder="1" applyAlignment="1">
      <alignment horizontal="center" vertical="center"/>
    </xf>
    <xf numFmtId="1" fontId="2" fillId="14" borderId="42" xfId="0" applyNumberFormat="1" applyFont="1" applyFill="1" applyBorder="1" applyAlignment="1">
      <alignment horizontal="center" vertical="center"/>
    </xf>
    <xf numFmtId="0" fontId="2" fillId="0" borderId="79" xfId="0" applyFont="1" applyBorder="1" applyAlignment="1">
      <alignment horizontal="center" vertical="center"/>
    </xf>
    <xf numFmtId="49" fontId="2" fillId="0" borderId="42" xfId="0" applyNumberFormat="1" applyFont="1" applyBorder="1" applyAlignment="1">
      <alignment horizontal="center" vertical="center"/>
    </xf>
    <xf numFmtId="164" fontId="2" fillId="0" borderId="42" xfId="0" applyNumberFormat="1" applyFont="1" applyBorder="1" applyAlignment="1">
      <alignment horizontal="center" vertical="center"/>
    </xf>
    <xf numFmtId="0" fontId="2" fillId="0" borderId="43" xfId="0" applyFont="1" applyBorder="1" applyAlignment="1">
      <alignment horizontal="center" vertical="center"/>
    </xf>
    <xf numFmtId="0" fontId="2" fillId="14" borderId="80" xfId="0" applyFont="1" applyFill="1" applyBorder="1" applyAlignment="1">
      <alignment horizontal="center" vertical="center" shrinkToFit="1"/>
    </xf>
    <xf numFmtId="0" fontId="2" fillId="14" borderId="44" xfId="0" applyFont="1" applyFill="1" applyBorder="1" applyAlignment="1">
      <alignment horizontal="center" vertical="center"/>
    </xf>
    <xf numFmtId="49" fontId="2" fillId="14" borderId="44" xfId="0" applyNumberFormat="1" applyFont="1" applyFill="1" applyBorder="1" applyAlignment="1">
      <alignment horizontal="center" vertical="center"/>
    </xf>
    <xf numFmtId="164" fontId="2" fillId="14" borderId="44" xfId="0" applyNumberFormat="1" applyFont="1" applyFill="1" applyBorder="1" applyAlignment="1">
      <alignment horizontal="center" vertical="center"/>
    </xf>
    <xf numFmtId="164" fontId="5" fillId="0" borderId="42" xfId="0" applyNumberFormat="1" applyFont="1" applyFill="1" applyBorder="1" applyAlignment="1">
      <alignment horizontal="center" vertical="center"/>
    </xf>
    <xf numFmtId="1" fontId="5" fillId="0" borderId="42" xfId="0" applyNumberFormat="1" applyFont="1" applyBorder="1" applyAlignment="1">
      <alignment horizontal="center" vertical="center"/>
    </xf>
    <xf numFmtId="1" fontId="2" fillId="14" borderId="44" xfId="0" applyNumberFormat="1" applyFont="1" applyFill="1" applyBorder="1" applyAlignment="1">
      <alignment horizontal="center" vertical="center"/>
    </xf>
    <xf numFmtId="0" fontId="2" fillId="14" borderId="45" xfId="0" quotePrefix="1" applyFont="1" applyFill="1" applyBorder="1" applyAlignment="1">
      <alignment horizontal="center" vertical="center"/>
    </xf>
    <xf numFmtId="1" fontId="2" fillId="14" borderId="51" xfId="0" applyNumberFormat="1" applyFont="1" applyFill="1" applyBorder="1" applyAlignment="1">
      <alignment horizontal="center" vertical="center"/>
    </xf>
    <xf numFmtId="0" fontId="2" fillId="0" borderId="44" xfId="0" quotePrefix="1" applyFont="1" applyBorder="1" applyAlignment="1">
      <alignment horizontal="center" vertical="center"/>
    </xf>
    <xf numFmtId="9" fontId="2" fillId="0" borderId="44" xfId="0" applyNumberFormat="1" applyFont="1" applyBorder="1" applyAlignment="1">
      <alignment horizontal="center" vertical="center"/>
    </xf>
    <xf numFmtId="0" fontId="5" fillId="0" borderId="76" xfId="0" quotePrefix="1" applyFont="1" applyBorder="1" applyAlignment="1">
      <alignment horizontal="centerContinuous" vertical="center"/>
    </xf>
    <xf numFmtId="0" fontId="49" fillId="0" borderId="34" xfId="0" applyFont="1" applyBorder="1" applyAlignment="1">
      <alignment horizontal="centerContinuous" vertical="center"/>
    </xf>
    <xf numFmtId="0" fontId="50" fillId="0" borderId="34" xfId="0" applyFont="1" applyBorder="1" applyAlignment="1">
      <alignment horizontal="centerContinuous" vertical="center"/>
    </xf>
    <xf numFmtId="0" fontId="54" fillId="0" borderId="25" xfId="0" applyFont="1" applyBorder="1" applyAlignment="1">
      <alignment horizontal="centerContinuous" vertical="center"/>
    </xf>
    <xf numFmtId="0" fontId="12" fillId="11" borderId="22" xfId="0" applyFont="1" applyFill="1" applyBorder="1" applyAlignment="1">
      <alignment horizontal="centerContinuous" vertical="center" wrapText="1"/>
    </xf>
    <xf numFmtId="0" fontId="12" fillId="11" borderId="23" xfId="0" applyFont="1" applyFill="1" applyBorder="1" applyAlignment="1">
      <alignment horizontal="center" vertical="center"/>
    </xf>
    <xf numFmtId="0" fontId="12" fillId="11" borderId="23" xfId="0" applyFont="1" applyFill="1" applyBorder="1" applyAlignment="1">
      <alignment horizontal="center" vertical="center" wrapText="1"/>
    </xf>
    <xf numFmtId="0" fontId="12" fillId="11" borderId="23" xfId="0" applyNumberFormat="1" applyFont="1" applyFill="1" applyBorder="1" applyAlignment="1">
      <alignment horizontal="center" vertical="center" wrapText="1"/>
    </xf>
    <xf numFmtId="0" fontId="12" fillId="11" borderId="24" xfId="0" applyNumberFormat="1" applyFont="1" applyFill="1" applyBorder="1" applyAlignment="1">
      <alignment horizontal="centerContinuous" vertical="center" wrapText="1"/>
    </xf>
    <xf numFmtId="0" fontId="53" fillId="0" borderId="1" xfId="8" applyFont="1" applyFill="1" applyBorder="1" applyAlignment="1">
      <alignment horizontal="center" vertical="center" shrinkToFit="1"/>
    </xf>
    <xf numFmtId="0" fontId="53" fillId="0" borderId="35" xfId="8" applyFont="1" applyFill="1" applyBorder="1" applyAlignment="1">
      <alignment horizontal="center" vertical="center" shrinkToFit="1"/>
    </xf>
    <xf numFmtId="0" fontId="53" fillId="0" borderId="8" xfId="8" applyFont="1" applyFill="1" applyBorder="1" applyAlignment="1">
      <alignment horizontal="center" vertical="center" shrinkToFit="1"/>
    </xf>
    <xf numFmtId="0" fontId="21" fillId="11" borderId="101" xfId="0" applyFont="1" applyFill="1" applyBorder="1" applyAlignment="1">
      <alignment horizontal="center" vertical="center"/>
    </xf>
    <xf numFmtId="1" fontId="21" fillId="11" borderId="34" xfId="0" applyNumberFormat="1" applyFont="1" applyFill="1" applyBorder="1" applyAlignment="1">
      <alignment horizontal="center" vertical="center"/>
    </xf>
    <xf numFmtId="1" fontId="2" fillId="0" borderId="84" xfId="0" applyNumberFormat="1" applyFont="1" applyBorder="1" applyAlignment="1">
      <alignment horizontal="center" vertical="center"/>
    </xf>
    <xf numFmtId="0" fontId="2" fillId="0" borderId="85" xfId="0" applyFont="1" applyFill="1" applyBorder="1" applyAlignment="1">
      <alignment horizontal="centerContinuous" vertical="center" shrinkToFit="1"/>
    </xf>
    <xf numFmtId="0" fontId="21" fillId="0" borderId="73" xfId="0" applyFont="1" applyFill="1" applyBorder="1" applyAlignment="1">
      <alignment horizontal="centerContinuous" vertical="center"/>
    </xf>
    <xf numFmtId="0" fontId="21" fillId="0" borderId="59" xfId="0" applyFont="1" applyFill="1" applyBorder="1" applyAlignment="1">
      <alignment horizontal="centerContinuous" vertical="center"/>
    </xf>
    <xf numFmtId="0" fontId="2" fillId="0" borderId="96" xfId="0" applyFont="1" applyFill="1" applyBorder="1" applyAlignment="1">
      <alignment horizontal="center" vertical="center"/>
    </xf>
    <xf numFmtId="0" fontId="2" fillId="0" borderId="74" xfId="0" applyFont="1" applyFill="1" applyBorder="1" applyAlignment="1">
      <alignment horizontal="centerContinuous" vertical="center"/>
    </xf>
    <xf numFmtId="0" fontId="2" fillId="0" borderId="86" xfId="0" applyFont="1" applyFill="1" applyBorder="1" applyAlignment="1">
      <alignment horizontal="centerContinuous" vertical="center" shrinkToFit="1"/>
    </xf>
    <xf numFmtId="0" fontId="2" fillId="0" borderId="75" xfId="0" applyFont="1" applyFill="1" applyBorder="1" applyAlignment="1">
      <alignment horizontal="centerContinuous" vertical="center"/>
    </xf>
    <xf numFmtId="0" fontId="2" fillId="0" borderId="64" xfId="0" applyFont="1" applyFill="1" applyBorder="1" applyAlignment="1">
      <alignment horizontal="centerContinuous" vertical="center"/>
    </xf>
    <xf numFmtId="49" fontId="2" fillId="0" borderId="93" xfId="0" applyNumberFormat="1" applyFont="1" applyFill="1" applyBorder="1" applyAlignment="1">
      <alignment horizontal="center" vertical="center"/>
    </xf>
    <xf numFmtId="49" fontId="2" fillId="0" borderId="44" xfId="0" applyNumberFormat="1" applyFont="1" applyFill="1" applyBorder="1" applyAlignment="1">
      <alignment horizontal="center" vertical="center"/>
    </xf>
    <xf numFmtId="0" fontId="2" fillId="0" borderId="76" xfId="0" applyFont="1" applyFill="1" applyBorder="1" applyAlignment="1">
      <alignment horizontal="centerContinuous" vertical="center"/>
    </xf>
    <xf numFmtId="1" fontId="2" fillId="0" borderId="51" xfId="0" applyNumberFormat="1" applyFont="1" applyBorder="1" applyAlignment="1">
      <alignment horizontal="center" vertical="center"/>
    </xf>
    <xf numFmtId="0" fontId="2" fillId="0" borderId="42" xfId="0" quotePrefix="1" applyFont="1" applyFill="1" applyBorder="1" applyAlignment="1">
      <alignment horizontal="center" vertical="center" wrapText="1"/>
    </xf>
    <xf numFmtId="1" fontId="7" fillId="0" borderId="30" xfId="0" applyNumberFormat="1" applyFont="1" applyFill="1" applyBorder="1" applyAlignment="1">
      <alignment horizontal="center" vertical="center"/>
    </xf>
    <xf numFmtId="0" fontId="26" fillId="0" borderId="51" xfId="0" applyFont="1" applyFill="1" applyBorder="1" applyAlignment="1">
      <alignment horizontal="centerContinuous" vertical="center"/>
    </xf>
    <xf numFmtId="0" fontId="52" fillId="0" borderId="38" xfId="0" applyFont="1" applyFill="1" applyBorder="1" applyAlignment="1">
      <alignment horizontal="centerContinuous" vertical="center"/>
    </xf>
    <xf numFmtId="1" fontId="7" fillId="0" borderId="89" xfId="0" applyNumberFormat="1" applyFont="1" applyFill="1" applyBorder="1" applyAlignment="1">
      <alignment horizontal="centerContinuous" vertical="center"/>
    </xf>
    <xf numFmtId="0" fontId="2" fillId="0" borderId="90" xfId="0" applyFont="1" applyFill="1" applyBorder="1" applyAlignment="1">
      <alignment horizontal="centerContinuous" vertical="center"/>
    </xf>
    <xf numFmtId="0" fontId="7" fillId="0" borderId="14" xfId="0" applyFont="1" applyFill="1" applyBorder="1" applyAlignment="1">
      <alignment horizontal="center" vertical="center"/>
    </xf>
    <xf numFmtId="49" fontId="4" fillId="0" borderId="0" xfId="0" applyNumberFormat="1" applyFont="1" applyBorder="1" applyAlignment="1">
      <alignment horizontal="center" vertical="center"/>
    </xf>
    <xf numFmtId="0" fontId="2" fillId="0" borderId="0" xfId="0" applyFont="1" applyBorder="1" applyAlignment="1">
      <alignment horizontal="left" vertical="center"/>
    </xf>
    <xf numFmtId="0" fontId="4" fillId="0" borderId="0" xfId="0" applyFont="1" applyBorder="1" applyAlignment="1">
      <alignment horizontal="center" vertical="center"/>
    </xf>
    <xf numFmtId="0" fontId="2" fillId="0" borderId="88" xfId="0" applyFont="1" applyBorder="1" applyAlignment="1">
      <alignment horizontal="center" vertical="center" shrinkToFit="1"/>
    </xf>
    <xf numFmtId="1" fontId="2" fillId="0" borderId="97" xfId="0" applyNumberFormat="1" applyFont="1" applyBorder="1" applyAlignment="1">
      <alignment horizontal="center" vertical="center" shrinkToFit="1"/>
    </xf>
    <xf numFmtId="164" fontId="2" fillId="0" borderId="97" xfId="0" applyNumberFormat="1" applyFont="1" applyBorder="1" applyAlignment="1">
      <alignment horizontal="center" vertical="center" shrinkToFit="1"/>
    </xf>
    <xf numFmtId="0" fontId="2" fillId="0" borderId="103" xfId="0" applyFont="1" applyBorder="1" applyAlignment="1">
      <alignment horizontal="left" vertical="center"/>
    </xf>
    <xf numFmtId="0" fontId="2" fillId="0" borderId="98" xfId="0" applyFont="1" applyBorder="1" applyAlignment="1">
      <alignment horizontal="left" vertical="center" shrinkToFit="1"/>
    </xf>
    <xf numFmtId="0" fontId="2" fillId="0" borderId="85" xfId="0" applyFont="1" applyBorder="1" applyAlignment="1">
      <alignment horizontal="center" vertical="center" shrinkToFit="1"/>
    </xf>
    <xf numFmtId="1" fontId="2" fillId="0" borderId="42" xfId="0" applyNumberFormat="1" applyFont="1" applyBorder="1" applyAlignment="1">
      <alignment horizontal="center" vertical="center" shrinkToFit="1"/>
    </xf>
    <xf numFmtId="0" fontId="2" fillId="0" borderId="96" xfId="0" applyFont="1" applyBorder="1" applyAlignment="1">
      <alignment horizontal="left" vertical="center"/>
    </xf>
    <xf numFmtId="1" fontId="2" fillId="0" borderId="38" xfId="0" applyNumberFormat="1" applyFont="1" applyBorder="1" applyAlignment="1">
      <alignment horizontal="center" vertical="center" shrinkToFit="1"/>
    </xf>
    <xf numFmtId="0" fontId="24" fillId="0" borderId="25" xfId="0" applyFont="1" applyBorder="1" applyAlignment="1">
      <alignment horizontal="centerContinuous" vertical="center"/>
    </xf>
    <xf numFmtId="0" fontId="12" fillId="3" borderId="68" xfId="0" applyFont="1" applyFill="1" applyBorder="1" applyAlignment="1">
      <alignment horizontal="centerContinuous" vertical="center"/>
    </xf>
    <xf numFmtId="0" fontId="12" fillId="3" borderId="40" xfId="0" applyFont="1" applyFill="1" applyBorder="1" applyAlignment="1">
      <alignment horizontal="center" vertical="center"/>
    </xf>
    <xf numFmtId="0" fontId="12" fillId="3" borderId="40" xfId="0" applyNumberFormat="1" applyFont="1" applyFill="1" applyBorder="1" applyAlignment="1">
      <alignment horizontal="center" vertical="center"/>
    </xf>
    <xf numFmtId="0" fontId="45" fillId="12" borderId="39" xfId="0" applyNumberFormat="1" applyFont="1" applyFill="1" applyBorder="1" applyAlignment="1">
      <alignment horizontal="center" vertical="center"/>
    </xf>
    <xf numFmtId="0" fontId="12" fillId="3" borderId="69" xfId="0" applyFont="1" applyFill="1" applyBorder="1" applyAlignment="1">
      <alignment horizontal="center" vertical="center"/>
    </xf>
    <xf numFmtId="0" fontId="43" fillId="0" borderId="1" xfId="0" applyFont="1" applyFill="1" applyBorder="1" applyAlignment="1">
      <alignment vertical="center"/>
    </xf>
    <xf numFmtId="0" fontId="6" fillId="0" borderId="27" xfId="0" applyFont="1" applyFill="1" applyBorder="1" applyAlignment="1">
      <alignment horizontal="center" vertical="center"/>
    </xf>
    <xf numFmtId="0" fontId="52" fillId="0" borderId="27" xfId="0" applyFont="1" applyFill="1" applyBorder="1" applyAlignment="1">
      <alignment horizontal="center" vertical="center"/>
    </xf>
    <xf numFmtId="0" fontId="7" fillId="0" borderId="27" xfId="0" applyFont="1" applyFill="1" applyBorder="1" applyAlignment="1">
      <alignment horizontal="center" vertical="center"/>
    </xf>
    <xf numFmtId="0" fontId="44" fillId="0" borderId="27" xfId="0" applyFont="1" applyFill="1" applyBorder="1" applyAlignment="1">
      <alignment horizontal="center" vertical="center"/>
    </xf>
    <xf numFmtId="1" fontId="7" fillId="0" borderId="27" xfId="0" applyNumberFormat="1" applyFont="1" applyFill="1" applyBorder="1" applyAlignment="1">
      <alignment horizontal="center" vertical="center"/>
    </xf>
    <xf numFmtId="0" fontId="42" fillId="12" borderId="28" xfId="0" applyNumberFormat="1" applyFont="1" applyFill="1" applyBorder="1" applyAlignment="1">
      <alignment horizontal="center" vertical="center"/>
    </xf>
    <xf numFmtId="0" fontId="7" fillId="0" borderId="29" xfId="0" quotePrefix="1" applyNumberFormat="1" applyFont="1" applyFill="1" applyBorder="1" applyAlignment="1">
      <alignment horizontal="center" vertical="center"/>
    </xf>
    <xf numFmtId="0" fontId="57" fillId="0" borderId="1" xfId="0" applyFont="1" applyFill="1" applyBorder="1" applyAlignment="1">
      <alignment vertical="center"/>
    </xf>
    <xf numFmtId="0" fontId="56" fillId="0" borderId="27" xfId="0" applyFont="1" applyFill="1" applyBorder="1" applyAlignment="1">
      <alignment horizontal="center" vertical="center"/>
    </xf>
    <xf numFmtId="0" fontId="13" fillId="0" borderId="28" xfId="0" applyNumberFormat="1" applyFont="1" applyFill="1" applyBorder="1" applyAlignment="1">
      <alignment horizontal="center" vertical="center"/>
    </xf>
    <xf numFmtId="0" fontId="44" fillId="0" borderId="35" xfId="0" applyFont="1" applyFill="1" applyBorder="1" applyAlignment="1">
      <alignment vertical="center"/>
    </xf>
    <xf numFmtId="0" fontId="6" fillId="0" borderId="49" xfId="0" applyFont="1" applyFill="1" applyBorder="1" applyAlignment="1">
      <alignment horizontal="center" vertical="center"/>
    </xf>
    <xf numFmtId="0" fontId="7" fillId="0" borderId="49" xfId="0" applyFont="1" applyFill="1" applyBorder="1" applyAlignment="1">
      <alignment horizontal="center" vertical="center"/>
    </xf>
    <xf numFmtId="0" fontId="45" fillId="0" borderId="49" xfId="0" applyFont="1" applyFill="1" applyBorder="1" applyAlignment="1">
      <alignment horizontal="center" vertical="center"/>
    </xf>
    <xf numFmtId="1" fontId="7" fillId="0" borderId="49" xfId="0" applyNumberFormat="1" applyFont="1" applyFill="1" applyBorder="1" applyAlignment="1">
      <alignment horizontal="center" vertical="center"/>
    </xf>
    <xf numFmtId="0" fontId="42" fillId="12" borderId="49" xfId="0" applyNumberFormat="1" applyFont="1" applyFill="1" applyBorder="1" applyAlignment="1">
      <alignment horizontal="center" vertical="center"/>
    </xf>
    <xf numFmtId="0" fontId="7" fillId="0" borderId="36" xfId="0" quotePrefix="1" applyNumberFormat="1" applyFont="1" applyFill="1" applyBorder="1" applyAlignment="1">
      <alignment horizontal="center" vertical="center"/>
    </xf>
    <xf numFmtId="0" fontId="11" fillId="0" borderId="1" xfId="0" applyFont="1" applyFill="1" applyBorder="1" applyAlignment="1">
      <alignment vertical="center"/>
    </xf>
    <xf numFmtId="0" fontId="7" fillId="0" borderId="27" xfId="0" applyNumberFormat="1" applyFont="1" applyFill="1" applyBorder="1" applyAlignment="1">
      <alignment horizontal="center" vertical="center"/>
    </xf>
    <xf numFmtId="49" fontId="17" fillId="0" borderId="27" xfId="0" applyNumberFormat="1" applyFont="1" applyFill="1" applyBorder="1" applyAlignment="1">
      <alignment horizontal="center" vertical="center"/>
    </xf>
    <xf numFmtId="0" fontId="17" fillId="0" borderId="28" xfId="0" applyNumberFormat="1" applyFont="1" applyFill="1" applyBorder="1" applyAlignment="1">
      <alignment horizontal="center" vertical="center"/>
    </xf>
    <xf numFmtId="0" fontId="11" fillId="0" borderId="28" xfId="0" applyNumberFormat="1" applyFont="1" applyFill="1" applyBorder="1" applyAlignment="1">
      <alignment horizontal="center" vertical="center"/>
    </xf>
    <xf numFmtId="0" fontId="7" fillId="0" borderId="28" xfId="0" applyNumberFormat="1" applyFont="1" applyFill="1" applyBorder="1" applyAlignment="1">
      <alignment horizontal="center" vertical="center"/>
    </xf>
    <xf numFmtId="49" fontId="7" fillId="0" borderId="28" xfId="0" applyNumberFormat="1" applyFont="1" applyFill="1" applyBorder="1" applyAlignment="1">
      <alignment horizontal="center" vertical="center"/>
    </xf>
    <xf numFmtId="49" fontId="56" fillId="0" borderId="27" xfId="0" applyNumberFormat="1" applyFont="1" applyFill="1" applyBorder="1" applyAlignment="1">
      <alignment horizontal="center" vertical="center"/>
    </xf>
    <xf numFmtId="0" fontId="56" fillId="0" borderId="28" xfId="0" applyNumberFormat="1" applyFont="1" applyFill="1" applyBorder="1" applyAlignment="1">
      <alignment horizontal="center" vertical="center"/>
    </xf>
    <xf numFmtId="0" fontId="57" fillId="0" borderId="28" xfId="0" applyNumberFormat="1" applyFont="1" applyFill="1" applyBorder="1" applyAlignment="1">
      <alignment horizontal="center" vertical="center"/>
    </xf>
    <xf numFmtId="0" fontId="14" fillId="9" borderId="1" xfId="0" applyFont="1" applyFill="1" applyBorder="1" applyAlignment="1">
      <alignment vertical="center"/>
    </xf>
    <xf numFmtId="0" fontId="7" fillId="9" borderId="27" xfId="0" applyNumberFormat="1" applyFont="1" applyFill="1" applyBorder="1" applyAlignment="1">
      <alignment horizontal="center" vertical="center"/>
    </xf>
    <xf numFmtId="49" fontId="23" fillId="9" borderId="27" xfId="0" applyNumberFormat="1" applyFont="1" applyFill="1" applyBorder="1" applyAlignment="1">
      <alignment horizontal="center" vertical="center"/>
    </xf>
    <xf numFmtId="0" fontId="23" fillId="9" borderId="28" xfId="0" applyNumberFormat="1" applyFont="1" applyFill="1" applyBorder="1" applyAlignment="1">
      <alignment horizontal="center" vertical="center"/>
    </xf>
    <xf numFmtId="0" fontId="14" fillId="9" borderId="28" xfId="0" applyNumberFormat="1" applyFont="1" applyFill="1" applyBorder="1" applyAlignment="1">
      <alignment horizontal="center" vertical="center"/>
    </xf>
    <xf numFmtId="49" fontId="7" fillId="9" borderId="28" xfId="0" applyNumberFormat="1" applyFont="1" applyFill="1" applyBorder="1" applyAlignment="1">
      <alignment horizontal="center" vertical="center"/>
    </xf>
    <xf numFmtId="0" fontId="7" fillId="9" borderId="29" xfId="0" quotePrefix="1" applyNumberFormat="1" applyFont="1" applyFill="1" applyBorder="1" applyAlignment="1">
      <alignment horizontal="center" vertical="center"/>
    </xf>
    <xf numFmtId="0" fontId="8" fillId="0" borderId="1" xfId="0" applyFont="1" applyFill="1" applyBorder="1" applyAlignment="1">
      <alignment vertical="center"/>
    </xf>
    <xf numFmtId="49" fontId="18" fillId="0" borderId="27" xfId="0" applyNumberFormat="1" applyFont="1" applyFill="1" applyBorder="1" applyAlignment="1">
      <alignment horizontal="center" vertical="center"/>
    </xf>
    <xf numFmtId="0" fontId="18" fillId="0" borderId="28" xfId="0" applyNumberFormat="1" applyFont="1" applyFill="1" applyBorder="1" applyAlignment="1">
      <alignment horizontal="center" vertical="center"/>
    </xf>
    <xf numFmtId="0" fontId="8" fillId="0" borderId="28" xfId="0" applyNumberFormat="1" applyFont="1" applyFill="1" applyBorder="1" applyAlignment="1">
      <alignment horizontal="center" vertical="center"/>
    </xf>
    <xf numFmtId="0" fontId="10" fillId="7" borderId="1" xfId="0" applyFont="1" applyFill="1" applyBorder="1" applyAlignment="1">
      <alignment vertical="center"/>
    </xf>
    <xf numFmtId="0" fontId="7" fillId="7" borderId="27" xfId="0" applyNumberFormat="1" applyFont="1" applyFill="1" applyBorder="1" applyAlignment="1">
      <alignment horizontal="center" vertical="center"/>
    </xf>
    <xf numFmtId="49" fontId="26" fillId="7" borderId="27" xfId="0" applyNumberFormat="1" applyFont="1" applyFill="1" applyBorder="1" applyAlignment="1">
      <alignment horizontal="center" vertical="center"/>
    </xf>
    <xf numFmtId="0" fontId="26" fillId="7" borderId="28" xfId="0" applyNumberFormat="1" applyFont="1" applyFill="1" applyBorder="1" applyAlignment="1">
      <alignment horizontal="center" vertical="center"/>
    </xf>
    <xf numFmtId="0" fontId="10" fillId="7" borderId="28" xfId="0" applyNumberFormat="1" applyFont="1" applyFill="1" applyBorder="1" applyAlignment="1">
      <alignment horizontal="center" vertical="center"/>
    </xf>
    <xf numFmtId="49" fontId="7" fillId="7" borderId="28" xfId="0" applyNumberFormat="1" applyFont="1" applyFill="1" applyBorder="1" applyAlignment="1">
      <alignment horizontal="center" vertical="center"/>
    </xf>
    <xf numFmtId="0" fontId="7" fillId="7" borderId="29" xfId="0" quotePrefix="1" applyNumberFormat="1" applyFont="1" applyFill="1" applyBorder="1" applyAlignment="1">
      <alignment horizontal="center" vertical="center"/>
    </xf>
    <xf numFmtId="0" fontId="11" fillId="5" borderId="1" xfId="0" applyFont="1" applyFill="1" applyBorder="1" applyAlignment="1">
      <alignment vertical="center"/>
    </xf>
    <xf numFmtId="0" fontId="7" fillId="5" borderId="27" xfId="0" applyNumberFormat="1" applyFont="1" applyFill="1" applyBorder="1" applyAlignment="1">
      <alignment horizontal="center" vertical="center"/>
    </xf>
    <xf numFmtId="49" fontId="17" fillId="5" borderId="27" xfId="0" applyNumberFormat="1" applyFont="1" applyFill="1" applyBorder="1" applyAlignment="1">
      <alignment horizontal="center" vertical="center"/>
    </xf>
    <xf numFmtId="0" fontId="17" fillId="5" borderId="28" xfId="0" applyNumberFormat="1" applyFont="1" applyFill="1" applyBorder="1" applyAlignment="1">
      <alignment horizontal="center" vertical="center"/>
    </xf>
    <xf numFmtId="0" fontId="11" fillId="5" borderId="28" xfId="0" applyNumberFormat="1" applyFont="1" applyFill="1" applyBorder="1" applyAlignment="1">
      <alignment horizontal="center" vertical="center"/>
    </xf>
    <xf numFmtId="49" fontId="7" fillId="5" borderId="28" xfId="0" applyNumberFormat="1" applyFont="1" applyFill="1" applyBorder="1" applyAlignment="1">
      <alignment horizontal="center" vertical="center"/>
    </xf>
    <xf numFmtId="0" fontId="7" fillId="5" borderId="29" xfId="0" quotePrefix="1" applyNumberFormat="1" applyFont="1" applyFill="1" applyBorder="1" applyAlignment="1">
      <alignment horizontal="center" vertical="center"/>
    </xf>
    <xf numFmtId="0" fontId="14" fillId="0" borderId="1" xfId="0" applyFont="1" applyFill="1" applyBorder="1" applyAlignment="1">
      <alignment vertical="center"/>
    </xf>
    <xf numFmtId="49" fontId="23" fillId="0" borderId="27" xfId="0" applyNumberFormat="1" applyFont="1" applyFill="1" applyBorder="1" applyAlignment="1">
      <alignment horizontal="center" vertical="center"/>
    </xf>
    <xf numFmtId="0" fontId="23" fillId="0" borderId="28" xfId="0" applyNumberFormat="1" applyFont="1" applyFill="1" applyBorder="1" applyAlignment="1">
      <alignment horizontal="center" vertical="center"/>
    </xf>
    <xf numFmtId="0" fontId="14" fillId="0" borderId="28" xfId="0" applyNumberFormat="1" applyFont="1" applyFill="1" applyBorder="1" applyAlignment="1">
      <alignment horizontal="center" vertical="center"/>
    </xf>
    <xf numFmtId="0" fontId="11" fillId="6" borderId="1" xfId="0" applyFont="1" applyFill="1" applyBorder="1" applyAlignment="1">
      <alignment vertical="center"/>
    </xf>
    <xf numFmtId="0" fontId="7" fillId="6" borderId="27" xfId="0" applyNumberFormat="1" applyFont="1" applyFill="1" applyBorder="1" applyAlignment="1">
      <alignment horizontal="center" vertical="center"/>
    </xf>
    <xf numFmtId="49" fontId="17" fillId="6" borderId="27" xfId="0" applyNumberFormat="1" applyFont="1" applyFill="1" applyBorder="1" applyAlignment="1">
      <alignment horizontal="center" vertical="center"/>
    </xf>
    <xf numFmtId="0" fontId="17" fillId="6" borderId="28" xfId="0" applyNumberFormat="1" applyFont="1" applyFill="1" applyBorder="1" applyAlignment="1">
      <alignment horizontal="center" vertical="center"/>
    </xf>
    <xf numFmtId="0" fontId="11" fillId="6" borderId="28" xfId="0" applyNumberFormat="1" applyFont="1" applyFill="1" applyBorder="1" applyAlignment="1">
      <alignment horizontal="center" vertical="center"/>
    </xf>
    <xf numFmtId="49" fontId="7" fillId="6" borderId="28" xfId="0" applyNumberFormat="1" applyFont="1" applyFill="1" applyBorder="1" applyAlignment="1">
      <alignment horizontal="center" vertical="center"/>
    </xf>
    <xf numFmtId="0" fontId="7" fillId="6" borderId="29" xfId="0" quotePrefix="1" applyNumberFormat="1" applyFont="1" applyFill="1" applyBorder="1" applyAlignment="1">
      <alignment horizontal="center" vertical="center"/>
    </xf>
    <xf numFmtId="0" fontId="11" fillId="7" borderId="1" xfId="0" applyFont="1" applyFill="1" applyBorder="1" applyAlignment="1">
      <alignment vertical="center"/>
    </xf>
    <xf numFmtId="49" fontId="17" fillId="7" borderId="27" xfId="0" applyNumberFormat="1" applyFont="1" applyFill="1" applyBorder="1" applyAlignment="1">
      <alignment horizontal="center" vertical="center"/>
    </xf>
    <xf numFmtId="0" fontId="17" fillId="7" borderId="28" xfId="0" applyNumberFormat="1" applyFont="1" applyFill="1" applyBorder="1" applyAlignment="1">
      <alignment horizontal="center" vertical="center"/>
    </xf>
    <xf numFmtId="0" fontId="11" fillId="7" borderId="28" xfId="0" applyNumberFormat="1" applyFont="1" applyFill="1" applyBorder="1" applyAlignment="1">
      <alignment horizontal="center" vertical="center"/>
    </xf>
    <xf numFmtId="0" fontId="22" fillId="0" borderId="1" xfId="0" applyFont="1" applyFill="1" applyBorder="1" applyAlignment="1">
      <alignment vertical="center"/>
    </xf>
    <xf numFmtId="49" fontId="27" fillId="0" borderId="27" xfId="0" applyNumberFormat="1" applyFont="1" applyFill="1" applyBorder="1" applyAlignment="1">
      <alignment horizontal="center" vertical="center"/>
    </xf>
    <xf numFmtId="0" fontId="27" fillId="0" borderId="28" xfId="0" applyNumberFormat="1" applyFont="1" applyFill="1" applyBorder="1" applyAlignment="1">
      <alignment horizontal="center" vertical="center"/>
    </xf>
    <xf numFmtId="0" fontId="22" fillId="0" borderId="28" xfId="0" applyNumberFormat="1" applyFont="1" applyFill="1" applyBorder="1" applyAlignment="1">
      <alignment horizontal="center" vertical="center"/>
    </xf>
    <xf numFmtId="0" fontId="57" fillId="5" borderId="1" xfId="0" applyFont="1" applyFill="1" applyBorder="1" applyAlignment="1">
      <alignment vertical="center"/>
    </xf>
    <xf numFmtId="49" fontId="56" fillId="5" borderId="27" xfId="0" applyNumberFormat="1" applyFont="1" applyFill="1" applyBorder="1" applyAlignment="1">
      <alignment horizontal="center" vertical="center"/>
    </xf>
    <xf numFmtId="0" fontId="56" fillId="5" borderId="28" xfId="0" applyNumberFormat="1" applyFont="1" applyFill="1" applyBorder="1" applyAlignment="1">
      <alignment horizontal="center" vertical="center"/>
    </xf>
    <xf numFmtId="0" fontId="57" fillId="5" borderId="28" xfId="0" applyNumberFormat="1" applyFont="1" applyFill="1" applyBorder="1" applyAlignment="1">
      <alignment horizontal="center" vertical="center"/>
    </xf>
    <xf numFmtId="49" fontId="27" fillId="9" borderId="27" xfId="0" applyNumberFormat="1" applyFont="1" applyFill="1" applyBorder="1" applyAlignment="1">
      <alignment horizontal="center" vertical="center"/>
    </xf>
    <xf numFmtId="0" fontId="27" fillId="9" borderId="28" xfId="0" applyNumberFormat="1" applyFont="1" applyFill="1" applyBorder="1" applyAlignment="1">
      <alignment horizontal="center" vertical="center"/>
    </xf>
    <xf numFmtId="0" fontId="22" fillId="9" borderId="28" xfId="0" applyNumberFormat="1" applyFont="1" applyFill="1" applyBorder="1" applyAlignment="1">
      <alignment horizontal="center" vertical="center"/>
    </xf>
    <xf numFmtId="0" fontId="11" fillId="9" borderId="1" xfId="0" applyFont="1" applyFill="1" applyBorder="1" applyAlignment="1">
      <alignment vertical="center"/>
    </xf>
    <xf numFmtId="49" fontId="17" fillId="9" borderId="27" xfId="0" applyNumberFormat="1" applyFont="1" applyFill="1" applyBorder="1" applyAlignment="1">
      <alignment horizontal="center" vertical="center"/>
    </xf>
    <xf numFmtId="0" fontId="17" fillId="9" borderId="28" xfId="0" applyNumberFormat="1" applyFont="1" applyFill="1" applyBorder="1" applyAlignment="1">
      <alignment horizontal="center" vertical="center"/>
    </xf>
    <xf numFmtId="0" fontId="11" fillId="9" borderId="28" xfId="0" applyNumberFormat="1" applyFont="1" applyFill="1" applyBorder="1" applyAlignment="1">
      <alignment horizontal="center" vertical="center"/>
    </xf>
    <xf numFmtId="0" fontId="22" fillId="9" borderId="1" xfId="0" applyFont="1" applyFill="1" applyBorder="1" applyAlignment="1">
      <alignment vertical="center"/>
    </xf>
    <xf numFmtId="0" fontId="11" fillId="10" borderId="1" xfId="0" applyFont="1" applyFill="1" applyBorder="1" applyAlignment="1">
      <alignment vertical="center"/>
    </xf>
    <xf numFmtId="0" fontId="7" fillId="10" borderId="27" xfId="0" applyNumberFormat="1" applyFont="1" applyFill="1" applyBorder="1" applyAlignment="1">
      <alignment horizontal="center" vertical="center"/>
    </xf>
    <xf numFmtId="49" fontId="17" fillId="10" borderId="27" xfId="0" applyNumberFormat="1" applyFont="1" applyFill="1" applyBorder="1" applyAlignment="1">
      <alignment horizontal="center" vertical="center"/>
    </xf>
    <xf numFmtId="0" fontId="17" fillId="10" borderId="28" xfId="0" applyNumberFormat="1" applyFont="1" applyFill="1" applyBorder="1" applyAlignment="1">
      <alignment horizontal="center" vertical="center"/>
    </xf>
    <xf numFmtId="0" fontId="11" fillId="10" borderId="28" xfId="0" applyNumberFormat="1" applyFont="1" applyFill="1" applyBorder="1" applyAlignment="1">
      <alignment horizontal="center" vertical="center"/>
    </xf>
    <xf numFmtId="49" fontId="7" fillId="10" borderId="28" xfId="0" applyNumberFormat="1" applyFont="1" applyFill="1" applyBorder="1" applyAlignment="1">
      <alignment horizontal="center" vertical="center"/>
    </xf>
    <xf numFmtId="0" fontId="7" fillId="10" borderId="29" xfId="0" quotePrefix="1" applyNumberFormat="1" applyFont="1" applyFill="1" applyBorder="1" applyAlignment="1">
      <alignment horizontal="center" vertical="center"/>
    </xf>
    <xf numFmtId="0" fontId="14" fillId="5" borderId="1" xfId="0" applyFont="1" applyFill="1" applyBorder="1" applyAlignment="1">
      <alignment vertical="center"/>
    </xf>
    <xf numFmtId="49" fontId="23" fillId="5" borderId="27" xfId="0" applyNumberFormat="1" applyFont="1" applyFill="1" applyBorder="1" applyAlignment="1">
      <alignment horizontal="center" vertical="center"/>
    </xf>
    <xf numFmtId="0" fontId="23" fillId="5" borderId="28" xfId="0" applyNumberFormat="1" applyFont="1" applyFill="1" applyBorder="1" applyAlignment="1">
      <alignment horizontal="center" vertical="center"/>
    </xf>
    <xf numFmtId="0" fontId="14" fillId="5" borderId="28" xfId="0" applyNumberFormat="1" applyFont="1" applyFill="1" applyBorder="1" applyAlignment="1">
      <alignment horizontal="center" vertical="center"/>
    </xf>
    <xf numFmtId="0" fontId="57" fillId="0" borderId="8" xfId="0" applyFont="1" applyFill="1" applyBorder="1" applyAlignment="1">
      <alignment vertical="center"/>
    </xf>
    <xf numFmtId="0" fontId="7" fillId="0" borderId="48" xfId="0" applyNumberFormat="1" applyFont="1" applyFill="1" applyBorder="1" applyAlignment="1">
      <alignment horizontal="center" vertical="center"/>
    </xf>
    <xf numFmtId="49" fontId="56" fillId="0" borderId="48" xfId="0" applyNumberFormat="1" applyFont="1" applyFill="1" applyBorder="1" applyAlignment="1">
      <alignment horizontal="center" vertical="center"/>
    </xf>
    <xf numFmtId="0" fontId="56" fillId="0" borderId="50" xfId="0" applyNumberFormat="1" applyFont="1" applyFill="1" applyBorder="1" applyAlignment="1">
      <alignment horizontal="center" vertical="center"/>
    </xf>
    <xf numFmtId="0" fontId="57" fillId="0" borderId="50" xfId="0" applyNumberFormat="1" applyFont="1" applyFill="1" applyBorder="1" applyAlignment="1">
      <alignment horizontal="center" vertical="center"/>
    </xf>
    <xf numFmtId="49" fontId="7" fillId="0" borderId="50" xfId="0" applyNumberFormat="1" applyFont="1" applyFill="1" applyBorder="1" applyAlignment="1">
      <alignment horizontal="center" vertical="center"/>
    </xf>
    <xf numFmtId="0" fontId="42" fillId="12" borderId="48" xfId="0" applyNumberFormat="1" applyFont="1" applyFill="1" applyBorder="1" applyAlignment="1">
      <alignment horizontal="center" vertical="center"/>
    </xf>
    <xf numFmtId="0" fontId="7" fillId="0" borderId="37" xfId="0" quotePrefix="1" applyNumberFormat="1" applyFont="1" applyFill="1" applyBorder="1" applyAlignment="1">
      <alignment horizontal="center" vertical="center"/>
    </xf>
    <xf numFmtId="0" fontId="4" fillId="0" borderId="0" xfId="0" applyFont="1" applyBorder="1" applyAlignment="1">
      <alignment horizontal="left" vertical="center"/>
    </xf>
    <xf numFmtId="0" fontId="7" fillId="0" borderId="26" xfId="0" quotePrefix="1" applyFont="1" applyFill="1" applyBorder="1" applyAlignment="1">
      <alignment horizontal="center" vertical="center"/>
    </xf>
    <xf numFmtId="0" fontId="6" fillId="10" borderId="1" xfId="0" applyFont="1" applyFill="1" applyBorder="1" applyAlignment="1">
      <alignment horizontal="right" vertical="center"/>
    </xf>
    <xf numFmtId="0" fontId="7" fillId="10" borderId="0" xfId="0" applyFont="1" applyFill="1" applyBorder="1" applyAlignment="1">
      <alignment horizontal="centerContinuous" vertical="center"/>
    </xf>
    <xf numFmtId="0" fontId="6" fillId="10" borderId="0" xfId="0" applyFont="1" applyFill="1" applyBorder="1" applyAlignment="1">
      <alignment horizontal="right" vertical="center"/>
    </xf>
    <xf numFmtId="0" fontId="7" fillId="10" borderId="0" xfId="0" applyFont="1" applyFill="1" applyBorder="1" applyAlignment="1">
      <alignment horizontal="center" vertical="center"/>
    </xf>
    <xf numFmtId="0" fontId="7" fillId="0" borderId="37" xfId="0" quotePrefix="1" applyNumberFormat="1" applyFont="1" applyFill="1" applyBorder="1" applyAlignment="1">
      <alignment horizontal="center" vertical="center" wrapText="1"/>
    </xf>
    <xf numFmtId="0" fontId="51" fillId="0" borderId="0" xfId="0" applyFont="1" applyBorder="1" applyAlignment="1">
      <alignment horizontal="centerContinuous" vertical="center"/>
    </xf>
    <xf numFmtId="0" fontId="38" fillId="0" borderId="0" xfId="0" applyFont="1" applyBorder="1" applyAlignment="1">
      <alignment horizontal="centerContinuous" vertical="center"/>
    </xf>
    <xf numFmtId="0" fontId="2" fillId="0" borderId="6" xfId="0" applyFont="1" applyBorder="1" applyAlignment="1">
      <alignment horizontal="centerContinuous" vertical="center"/>
    </xf>
    <xf numFmtId="0" fontId="2" fillId="0" borderId="7" xfId="0" applyFont="1" applyBorder="1" applyAlignment="1">
      <alignment horizontal="centerContinuous"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63" xfId="0" applyFont="1" applyBorder="1" applyAlignment="1">
      <alignment horizontal="right" vertical="center"/>
    </xf>
    <xf numFmtId="0" fontId="2" fillId="0" borderId="60" xfId="0" applyFont="1" applyBorder="1" applyAlignment="1">
      <alignment horizontal="center" vertical="center"/>
    </xf>
    <xf numFmtId="0" fontId="2" fillId="0" borderId="61" xfId="0" applyFont="1" applyBorder="1" applyAlignment="1">
      <alignment horizontal="center" vertical="center"/>
    </xf>
    <xf numFmtId="0" fontId="4" fillId="0" borderId="38" xfId="0" applyFont="1" applyBorder="1" applyAlignment="1">
      <alignment horizontal="right" vertical="center"/>
    </xf>
    <xf numFmtId="0" fontId="2" fillId="0" borderId="59" xfId="0" applyFont="1" applyBorder="1" applyAlignment="1">
      <alignment horizontal="center" vertical="center"/>
    </xf>
    <xf numFmtId="0" fontId="4" fillId="0" borderId="51" xfId="0" applyFont="1" applyBorder="1" applyAlignment="1">
      <alignment horizontal="right" vertical="center"/>
    </xf>
    <xf numFmtId="0" fontId="39" fillId="13" borderId="64" xfId="0" applyFont="1" applyFill="1" applyBorder="1" applyAlignment="1">
      <alignment horizontal="center" vertical="center"/>
    </xf>
    <xf numFmtId="0" fontId="39" fillId="13" borderId="44" xfId="0" applyFont="1" applyFill="1" applyBorder="1" applyAlignment="1">
      <alignment horizontal="center" vertical="center"/>
    </xf>
    <xf numFmtId="0" fontId="55" fillId="0" borderId="0" xfId="0" applyFont="1" applyBorder="1" applyAlignment="1">
      <alignment vertical="center"/>
    </xf>
    <xf numFmtId="0" fontId="2" fillId="15" borderId="61" xfId="0" applyFont="1" applyFill="1" applyBorder="1" applyAlignment="1">
      <alignment horizontal="center" vertical="center"/>
    </xf>
    <xf numFmtId="0" fontId="2" fillId="15" borderId="62" xfId="0" applyFont="1" applyFill="1" applyBorder="1" applyAlignment="1">
      <alignment horizontal="center" vertical="center"/>
    </xf>
    <xf numFmtId="0" fontId="2" fillId="15" borderId="42" xfId="0" applyFont="1" applyFill="1" applyBorder="1" applyAlignment="1">
      <alignment horizontal="center" vertical="center"/>
    </xf>
    <xf numFmtId="0" fontId="2" fillId="15" borderId="43" xfId="0" applyFont="1" applyFill="1" applyBorder="1" applyAlignment="1">
      <alignment horizontal="center" vertical="center"/>
    </xf>
    <xf numFmtId="0" fontId="4" fillId="15" borderId="45" xfId="0" applyFont="1" applyFill="1" applyBorder="1" applyAlignment="1">
      <alignment horizontal="center" vertical="center"/>
    </xf>
    <xf numFmtId="0" fontId="4" fillId="15" borderId="44" xfId="0" applyFont="1" applyFill="1" applyBorder="1" applyAlignment="1">
      <alignment horizontal="center" vertical="center"/>
    </xf>
    <xf numFmtId="0" fontId="2" fillId="0" borderId="47" xfId="0" applyFont="1" applyFill="1" applyBorder="1" applyAlignment="1">
      <alignment horizontal="center" vertical="center"/>
    </xf>
    <xf numFmtId="49" fontId="2" fillId="0" borderId="47" xfId="0" applyNumberFormat="1" applyFont="1" applyFill="1" applyBorder="1" applyAlignment="1">
      <alignment horizontal="center" vertical="center"/>
    </xf>
    <xf numFmtId="164" fontId="2" fillId="0" borderId="47" xfId="0" applyNumberFormat="1" applyFont="1" applyFill="1" applyBorder="1" applyAlignment="1">
      <alignment horizontal="center" vertical="center"/>
    </xf>
    <xf numFmtId="1" fontId="47" fillId="12" borderId="47" xfId="0" applyNumberFormat="1" applyFont="1" applyFill="1" applyBorder="1" applyAlignment="1">
      <alignment horizontal="center" vertical="center"/>
    </xf>
    <xf numFmtId="1" fontId="2" fillId="0" borderId="47" xfId="0" applyNumberFormat="1" applyFont="1" applyFill="1" applyBorder="1" applyAlignment="1">
      <alignment horizontal="center" vertical="center"/>
    </xf>
    <xf numFmtId="0" fontId="2" fillId="0" borderId="46" xfId="0" quotePrefix="1" applyFont="1" applyFill="1" applyBorder="1" applyAlignment="1">
      <alignment horizontal="center" vertical="center"/>
    </xf>
    <xf numFmtId="49" fontId="2" fillId="0" borderId="42" xfId="2" applyNumberFormat="1" applyFont="1" applyBorder="1" applyAlignment="1">
      <alignment horizontal="center" vertical="center"/>
    </xf>
    <xf numFmtId="164" fontId="5" fillId="0" borderId="42" xfId="0" applyNumberFormat="1" applyFont="1" applyBorder="1" applyAlignment="1">
      <alignment horizontal="center" vertical="center"/>
    </xf>
    <xf numFmtId="0" fontId="2" fillId="0" borderId="43" xfId="0" quotePrefix="1" applyFont="1" applyBorder="1" applyAlignment="1">
      <alignment horizontal="center" vertical="center"/>
    </xf>
    <xf numFmtId="0" fontId="6" fillId="4" borderId="33" xfId="0" applyFont="1" applyFill="1" applyBorder="1" applyAlignment="1">
      <alignment horizontal="right" vertical="center"/>
    </xf>
    <xf numFmtId="3" fontId="7" fillId="0" borderId="12" xfId="0" applyNumberFormat="1" applyFont="1" applyBorder="1" applyAlignment="1">
      <alignment horizontal="center" vertical="center"/>
    </xf>
    <xf numFmtId="0" fontId="4" fillId="0" borderId="58" xfId="0" applyFont="1" applyBorder="1" applyAlignment="1">
      <alignment horizontal="right" vertical="center"/>
    </xf>
    <xf numFmtId="49" fontId="2" fillId="0" borderId="104" xfId="0" applyNumberFormat="1" applyFont="1" applyBorder="1" applyAlignment="1">
      <alignment horizontal="center" vertical="center"/>
    </xf>
    <xf numFmtId="0" fontId="4" fillId="16" borderId="45" xfId="0" applyFont="1" applyFill="1" applyBorder="1" applyAlignment="1">
      <alignment horizontal="center" vertical="center"/>
    </xf>
    <xf numFmtId="49" fontId="2" fillId="16" borderId="61" xfId="0" applyNumberFormat="1" applyFont="1" applyFill="1" applyBorder="1" applyAlignment="1">
      <alignment horizontal="center" vertical="center"/>
    </xf>
    <xf numFmtId="49" fontId="2" fillId="16" borderId="62" xfId="0" applyNumberFormat="1" applyFont="1" applyFill="1" applyBorder="1" applyAlignment="1">
      <alignment horizontal="center" vertical="center"/>
    </xf>
    <xf numFmtId="0" fontId="4" fillId="16" borderId="44" xfId="0" applyFont="1" applyFill="1" applyBorder="1" applyAlignment="1">
      <alignment horizontal="center" vertical="center"/>
    </xf>
    <xf numFmtId="0" fontId="8" fillId="9" borderId="1" xfId="0" applyFont="1" applyFill="1" applyBorder="1" applyAlignment="1">
      <alignment vertical="center"/>
    </xf>
    <xf numFmtId="49" fontId="18" fillId="9" borderId="27" xfId="0" applyNumberFormat="1" applyFont="1" applyFill="1" applyBorder="1" applyAlignment="1">
      <alignment horizontal="center" vertical="center"/>
    </xf>
    <xf numFmtId="0" fontId="18" fillId="9" borderId="28" xfId="0" applyNumberFormat="1" applyFont="1" applyFill="1" applyBorder="1" applyAlignment="1">
      <alignment horizontal="center" vertical="center"/>
    </xf>
    <xf numFmtId="0" fontId="8" fillId="9" borderId="28" xfId="0" applyNumberFormat="1" applyFont="1" applyFill="1" applyBorder="1" applyAlignment="1">
      <alignment horizontal="center" vertical="center"/>
    </xf>
    <xf numFmtId="2" fontId="2" fillId="0" borderId="51" xfId="0" applyNumberFormat="1" applyFont="1" applyFill="1" applyBorder="1" applyAlignment="1">
      <alignment horizontal="center" vertical="center"/>
    </xf>
    <xf numFmtId="0" fontId="2" fillId="0" borderId="105" xfId="0" applyFont="1" applyBorder="1" applyAlignment="1">
      <alignment horizontal="center" vertical="center" shrinkToFit="1"/>
    </xf>
    <xf numFmtId="0" fontId="2" fillId="0" borderId="97" xfId="0" applyFont="1" applyFill="1" applyBorder="1" applyAlignment="1">
      <alignment horizontal="center" vertical="center"/>
    </xf>
    <xf numFmtId="49" fontId="2" fillId="0" borderId="97" xfId="0" applyNumberFormat="1" applyFont="1" applyFill="1" applyBorder="1" applyAlignment="1">
      <alignment horizontal="center" vertical="center"/>
    </xf>
    <xf numFmtId="164" fontId="2" fillId="0" borderId="97" xfId="0" applyNumberFormat="1" applyFont="1" applyFill="1" applyBorder="1" applyAlignment="1">
      <alignment horizontal="center" vertical="center"/>
    </xf>
    <xf numFmtId="1" fontId="47" fillId="12" borderId="97" xfId="0" applyNumberFormat="1" applyFont="1" applyFill="1" applyBorder="1" applyAlignment="1">
      <alignment horizontal="center" vertical="center"/>
    </xf>
    <xf numFmtId="1" fontId="2" fillId="0" borderId="97" xfId="0" applyNumberFormat="1" applyFont="1" applyFill="1" applyBorder="1" applyAlignment="1">
      <alignment horizontal="center" vertical="center"/>
    </xf>
    <xf numFmtId="0" fontId="2" fillId="0" borderId="98" xfId="0" quotePrefix="1" applyFont="1" applyFill="1" applyBorder="1" applyAlignment="1">
      <alignment horizontal="center" vertical="center"/>
    </xf>
    <xf numFmtId="0" fontId="2" fillId="14" borderId="80" xfId="0" applyFont="1" applyFill="1" applyBorder="1" applyAlignment="1">
      <alignment horizontal="center" vertical="center"/>
    </xf>
    <xf numFmtId="0" fontId="2" fillId="14" borderId="45" xfId="0" applyFont="1" applyFill="1" applyBorder="1" applyAlignment="1">
      <alignment horizontal="center" vertical="center"/>
    </xf>
    <xf numFmtId="0" fontId="2" fillId="14" borderId="51" xfId="0" applyFont="1" applyFill="1" applyBorder="1" applyAlignment="1">
      <alignment horizontal="center" vertical="center"/>
    </xf>
    <xf numFmtId="0" fontId="2" fillId="0" borderId="97" xfId="0" applyFont="1" applyBorder="1" applyAlignment="1">
      <alignment horizontal="center" vertical="center" shrinkToFit="1"/>
    </xf>
    <xf numFmtId="164" fontId="5" fillId="0" borderId="97" xfId="0" applyNumberFormat="1" applyFont="1" applyBorder="1" applyAlignment="1">
      <alignment horizontal="center" vertical="center" shrinkToFit="1"/>
    </xf>
    <xf numFmtId="0" fontId="5" fillId="0" borderId="103" xfId="0" applyFont="1" applyBorder="1" applyAlignment="1">
      <alignment horizontal="left" vertical="center"/>
    </xf>
    <xf numFmtId="0" fontId="5" fillId="0" borderId="98" xfId="0" applyFont="1" applyBorder="1" applyAlignment="1">
      <alignment horizontal="left" vertical="center" shrinkToFit="1"/>
    </xf>
    <xf numFmtId="164" fontId="2" fillId="0" borderId="58" xfId="0" applyNumberFormat="1" applyFont="1" applyBorder="1" applyAlignment="1">
      <alignment horizontal="center" vertical="center" shrinkToFit="1"/>
    </xf>
    <xf numFmtId="2" fontId="2" fillId="0" borderId="58" xfId="0" applyNumberFormat="1" applyFont="1" applyBorder="1" applyAlignment="1">
      <alignment horizontal="center" vertical="center" shrinkToFit="1"/>
    </xf>
    <xf numFmtId="164" fontId="2" fillId="0" borderId="51" xfId="0" applyNumberFormat="1" applyFont="1" applyBorder="1" applyAlignment="1">
      <alignment horizontal="center" vertical="center" shrinkToFit="1"/>
    </xf>
    <xf numFmtId="0" fontId="21" fillId="3" borderId="21" xfId="0" applyFont="1" applyFill="1" applyBorder="1" applyAlignment="1">
      <alignment horizontal="center" vertical="center"/>
    </xf>
    <xf numFmtId="0" fontId="21" fillId="3" borderId="20" xfId="0" applyFont="1" applyFill="1" applyBorder="1" applyAlignment="1">
      <alignment horizontal="center" vertical="center"/>
    </xf>
    <xf numFmtId="0" fontId="2" fillId="0" borderId="0" xfId="7" applyAlignment="1">
      <alignment vertical="center"/>
    </xf>
    <xf numFmtId="0" fontId="2" fillId="0" borderId="0" xfId="7" applyAlignment="1">
      <alignment horizontal="left" vertical="center"/>
    </xf>
    <xf numFmtId="0" fontId="4" fillId="0" borderId="0" xfId="7" applyFont="1" applyAlignment="1">
      <alignment horizontal="right" vertical="center"/>
    </xf>
    <xf numFmtId="0" fontId="7" fillId="0" borderId="10" xfId="7" applyFont="1" applyBorder="1" applyAlignment="1">
      <alignment vertical="center"/>
    </xf>
    <xf numFmtId="0" fontId="7" fillId="0" borderId="9" xfId="7" applyFont="1" applyBorder="1" applyAlignment="1">
      <alignment vertical="center"/>
    </xf>
    <xf numFmtId="0" fontId="7" fillId="0" borderId="8" xfId="7" applyFont="1" applyBorder="1" applyAlignment="1">
      <alignment vertical="center"/>
    </xf>
    <xf numFmtId="0" fontId="7" fillId="0" borderId="2" xfId="7" applyFont="1" applyBorder="1" applyAlignment="1">
      <alignment horizontal="left" vertical="center"/>
    </xf>
    <xf numFmtId="0" fontId="7" fillId="0" borderId="0" xfId="7" applyFont="1" applyAlignment="1">
      <alignment horizontal="left" vertical="center"/>
    </xf>
    <xf numFmtId="0" fontId="7" fillId="0" borderId="1" xfId="7" applyFont="1" applyBorder="1" applyAlignment="1">
      <alignment vertical="center"/>
    </xf>
    <xf numFmtId="0" fontId="7" fillId="0" borderId="2" xfId="7" applyFont="1" applyBorder="1" applyAlignment="1">
      <alignment horizontal="center" vertical="center"/>
    </xf>
    <xf numFmtId="0" fontId="11" fillId="0" borderId="0" xfId="7" applyFont="1" applyAlignment="1">
      <alignment horizontal="right" vertical="center"/>
    </xf>
    <xf numFmtId="0" fontId="6" fillId="0" borderId="1" xfId="7" applyFont="1" applyBorder="1" applyAlignment="1">
      <alignment horizontal="right" vertical="center"/>
    </xf>
    <xf numFmtId="0" fontId="11" fillId="0" borderId="1" xfId="7" applyFont="1" applyBorder="1" applyAlignment="1">
      <alignment horizontal="right" vertical="center"/>
    </xf>
    <xf numFmtId="0" fontId="7" fillId="0" borderId="12" xfId="7" applyFont="1" applyBorder="1" applyAlignment="1">
      <alignment horizontal="center" vertical="center"/>
    </xf>
    <xf numFmtId="0" fontId="10" fillId="4" borderId="106" xfId="7" applyFont="1" applyFill="1" applyBorder="1" applyAlignment="1">
      <alignment horizontal="right" vertical="center"/>
    </xf>
    <xf numFmtId="0" fontId="25" fillId="0" borderId="99" xfId="7" applyFont="1" applyBorder="1" applyAlignment="1">
      <alignment horizontal="center" vertical="center"/>
    </xf>
    <xf numFmtId="0" fontId="7" fillId="0" borderId="99" xfId="7" applyFont="1" applyBorder="1" applyAlignment="1">
      <alignment horizontal="center" vertical="center"/>
    </xf>
    <xf numFmtId="0" fontId="14" fillId="2" borderId="15" xfId="7" applyFont="1" applyFill="1" applyBorder="1" applyAlignment="1">
      <alignment horizontal="right" vertical="center"/>
    </xf>
    <xf numFmtId="49" fontId="7" fillId="0" borderId="30" xfId="7" applyNumberFormat="1" applyFont="1" applyBorder="1" applyAlignment="1">
      <alignment horizontal="center" vertical="center"/>
    </xf>
    <xf numFmtId="0" fontId="58" fillId="4" borderId="107" xfId="7" applyFont="1" applyFill="1" applyBorder="1" applyAlignment="1">
      <alignment horizontal="right" vertical="center"/>
    </xf>
    <xf numFmtId="0" fontId="25" fillId="0" borderId="3" xfId="7" applyFont="1" applyBorder="1" applyAlignment="1">
      <alignment horizontal="center" vertical="center"/>
    </xf>
    <xf numFmtId="0" fontId="7" fillId="0" borderId="3" xfId="7" applyFont="1" applyBorder="1" applyAlignment="1">
      <alignment horizontal="center" vertical="center"/>
    </xf>
    <xf numFmtId="0" fontId="22" fillId="2" borderId="4" xfId="7" applyFont="1" applyFill="1" applyBorder="1" applyAlignment="1">
      <alignment horizontal="right" vertical="center"/>
    </xf>
    <xf numFmtId="0" fontId="7" fillId="0" borderId="30" xfId="7" applyFont="1" applyBorder="1" applyAlignment="1">
      <alignment horizontal="center" vertical="center"/>
    </xf>
    <xf numFmtId="0" fontId="8" fillId="4" borderId="108" xfId="7" applyFont="1" applyFill="1" applyBorder="1" applyAlignment="1">
      <alignment horizontal="right" vertical="center"/>
    </xf>
    <xf numFmtId="0" fontId="25" fillId="0" borderId="109" xfId="7" applyFont="1" applyBorder="1" applyAlignment="1">
      <alignment horizontal="center" vertical="center"/>
    </xf>
    <xf numFmtId="0" fontId="11" fillId="2" borderId="4" xfId="7" applyFont="1" applyFill="1" applyBorder="1" applyAlignment="1">
      <alignment horizontal="right" vertical="center"/>
    </xf>
    <xf numFmtId="0" fontId="8" fillId="0" borderId="1" xfId="7" applyFont="1" applyBorder="1" applyAlignment="1">
      <alignment horizontal="right" vertical="center"/>
    </xf>
    <xf numFmtId="0" fontId="10" fillId="2" borderId="4" xfId="7" applyFont="1" applyFill="1" applyBorder="1" applyAlignment="1">
      <alignment horizontal="right" vertical="center"/>
    </xf>
    <xf numFmtId="0" fontId="11" fillId="4" borderId="108" xfId="7" applyFont="1" applyFill="1" applyBorder="1" applyAlignment="1">
      <alignment horizontal="right" vertical="center"/>
    </xf>
    <xf numFmtId="0" fontId="13" fillId="2" borderId="4" xfId="7" applyFont="1" applyFill="1" applyBorder="1" applyAlignment="1">
      <alignment horizontal="right" vertical="center"/>
    </xf>
    <xf numFmtId="0" fontId="7" fillId="0" borderId="7" xfId="7" applyFont="1" applyBorder="1" applyAlignment="1">
      <alignment horizontal="center" vertical="center"/>
    </xf>
    <xf numFmtId="0" fontId="6" fillId="17" borderId="30" xfId="7" applyFont="1" applyFill="1" applyBorder="1" applyAlignment="1">
      <alignment horizontal="center" vertical="center"/>
    </xf>
    <xf numFmtId="1" fontId="7" fillId="0" borderId="30" xfId="7" applyNumberFormat="1" applyFont="1" applyBorder="1" applyAlignment="1">
      <alignment horizontal="center" vertical="center"/>
    </xf>
    <xf numFmtId="0" fontId="25" fillId="0" borderId="89" xfId="7" applyFont="1" applyBorder="1" applyAlignment="1">
      <alignment horizontal="center" vertical="center"/>
    </xf>
    <xf numFmtId="0" fontId="7" fillId="0" borderId="14" xfId="7" applyFont="1" applyBorder="1" applyAlignment="1">
      <alignment horizontal="center" vertical="center"/>
    </xf>
    <xf numFmtId="0" fontId="8" fillId="2" borderId="13" xfId="7" applyFont="1" applyFill="1" applyBorder="1" applyAlignment="1">
      <alignment horizontal="right" vertical="center"/>
    </xf>
    <xf numFmtId="0" fontId="7" fillId="0" borderId="10" xfId="7" applyFont="1" applyBorder="1" applyAlignment="1">
      <alignment horizontal="center" vertical="center"/>
    </xf>
    <xf numFmtId="0" fontId="6" fillId="0" borderId="9" xfId="7" applyFont="1" applyBorder="1" applyAlignment="1">
      <alignment horizontal="right" vertical="center"/>
    </xf>
    <xf numFmtId="0" fontId="7" fillId="0" borderId="9" xfId="7" applyFont="1" applyBorder="1" applyAlignment="1">
      <alignment horizontal="center" vertical="center"/>
    </xf>
    <xf numFmtId="0" fontId="7" fillId="0" borderId="9" xfId="7" applyFont="1" applyBorder="1" applyAlignment="1">
      <alignment horizontal="centerContinuous" vertical="center"/>
    </xf>
    <xf numFmtId="0" fontId="59" fillId="0" borderId="9" xfId="7" applyFont="1" applyBorder="1" applyAlignment="1">
      <alignment horizontal="centerContinuous" vertical="center"/>
    </xf>
    <xf numFmtId="0" fontId="6" fillId="0" borderId="8" xfId="7" applyFont="1" applyBorder="1" applyAlignment="1">
      <alignment horizontal="right" vertical="center"/>
    </xf>
    <xf numFmtId="49" fontId="7" fillId="0" borderId="2" xfId="7" quotePrefix="1" applyNumberFormat="1" applyFont="1" applyBorder="1" applyAlignment="1">
      <alignment horizontal="center" vertical="center"/>
    </xf>
    <xf numFmtId="0" fontId="6" fillId="0" borderId="0" xfId="7" applyFont="1" applyAlignment="1">
      <alignment horizontal="right" vertical="center"/>
    </xf>
    <xf numFmtId="0" fontId="7" fillId="0" borderId="0" xfId="7" applyFont="1" applyAlignment="1">
      <alignment horizontal="center" vertical="center"/>
    </xf>
    <xf numFmtId="0" fontId="7" fillId="0" borderId="0" xfId="7" applyFont="1" applyAlignment="1">
      <alignment horizontal="centerContinuous" vertical="center"/>
    </xf>
    <xf numFmtId="0" fontId="60" fillId="2" borderId="110" xfId="7" applyFont="1" applyFill="1" applyBorder="1" applyAlignment="1">
      <alignment horizontal="right" vertical="center"/>
    </xf>
    <xf numFmtId="0" fontId="4" fillId="2" borderId="111" xfId="7" applyFont="1" applyFill="1" applyBorder="1" applyAlignment="1">
      <alignment horizontal="centerContinuous" vertical="center"/>
    </xf>
    <xf numFmtId="0" fontId="2" fillId="2" borderId="111" xfId="7" applyFill="1" applyBorder="1" applyAlignment="1">
      <alignment horizontal="left" vertical="center"/>
    </xf>
    <xf numFmtId="0" fontId="20" fillId="2" borderId="111" xfId="7" applyFont="1" applyFill="1" applyBorder="1" applyAlignment="1">
      <alignment horizontal="left" vertical="center"/>
    </xf>
    <xf numFmtId="0" fontId="61" fillId="2" borderId="112" xfId="7" applyFont="1" applyFill="1" applyBorder="1" applyAlignment="1">
      <alignment horizontal="right" vertical="center"/>
    </xf>
    <xf numFmtId="0" fontId="4" fillId="0" borderId="0" xfId="0" applyFont="1" applyAlignment="1">
      <alignment horizontal="right" vertical="center"/>
    </xf>
    <xf numFmtId="0" fontId="4" fillId="0" borderId="0" xfId="0" applyFont="1" applyAlignment="1">
      <alignment horizontal="center" vertical="center"/>
    </xf>
    <xf numFmtId="9" fontId="4" fillId="0" borderId="0" xfId="10" applyFont="1" applyAlignment="1">
      <alignment horizontal="center" vertical="center"/>
    </xf>
    <xf numFmtId="0" fontId="2" fillId="0" borderId="0" xfId="0" applyFont="1" applyAlignment="1">
      <alignment horizontal="right" vertical="center"/>
    </xf>
    <xf numFmtId="0" fontId="2" fillId="0" borderId="0" xfId="0" applyFont="1" applyAlignment="1">
      <alignment horizontal="center" vertical="center"/>
    </xf>
    <xf numFmtId="9" fontId="2" fillId="0" borderId="0" xfId="10" applyAlignment="1">
      <alignment horizontal="center" vertical="center"/>
    </xf>
    <xf numFmtId="1" fontId="2" fillId="0" borderId="0" xfId="5" applyNumberFormat="1" applyAlignment="1">
      <alignment horizontal="center" vertical="center"/>
    </xf>
    <xf numFmtId="0" fontId="2" fillId="0" borderId="0" xfId="5" applyAlignment="1">
      <alignment vertical="center"/>
    </xf>
    <xf numFmtId="1" fontId="2" fillId="0" borderId="113" xfId="5" applyNumberFormat="1" applyBorder="1" applyAlignment="1">
      <alignment horizontal="center" vertical="center"/>
    </xf>
    <xf numFmtId="0" fontId="4" fillId="0" borderId="0" xfId="5" applyFont="1" applyAlignment="1">
      <alignment vertical="center"/>
    </xf>
    <xf numFmtId="1" fontId="4" fillId="0" borderId="0" xfId="5" applyNumberFormat="1" applyFont="1" applyAlignment="1">
      <alignment horizontal="center" vertical="center"/>
    </xf>
    <xf numFmtId="0" fontId="2" fillId="0" borderId="0" xfId="0" applyFont="1" applyAlignment="1">
      <alignment vertical="center"/>
    </xf>
    <xf numFmtId="0" fontId="0" fillId="0" borderId="0" xfId="0" applyAlignment="1">
      <alignment horizontal="center" vertical="center"/>
    </xf>
    <xf numFmtId="0" fontId="7" fillId="0" borderId="27" xfId="5" applyFont="1" applyBorder="1" applyAlignment="1">
      <alignment horizontal="center" vertical="center" shrinkToFit="1"/>
    </xf>
    <xf numFmtId="9" fontId="7" fillId="0" borderId="28" xfId="2" applyFont="1" applyBorder="1" applyAlignment="1">
      <alignment horizontal="center" vertical="center" shrinkToFit="1"/>
    </xf>
    <xf numFmtId="0" fontId="7" fillId="0" borderId="28" xfId="2" applyNumberFormat="1" applyFont="1" applyBorder="1" applyAlignment="1">
      <alignment horizontal="center" vertical="center" shrinkToFit="1"/>
    </xf>
    <xf numFmtId="0" fontId="7" fillId="0" borderId="29" xfId="0" applyFont="1" applyBorder="1" applyAlignment="1">
      <alignment horizontal="center" vertical="center" wrapText="1"/>
    </xf>
    <xf numFmtId="0" fontId="57" fillId="9" borderId="1" xfId="0" applyFont="1" applyFill="1" applyBorder="1" applyAlignment="1">
      <alignment vertical="center"/>
    </xf>
    <xf numFmtId="49" fontId="56" fillId="9" borderId="27" xfId="0" applyNumberFormat="1" applyFont="1" applyFill="1" applyBorder="1" applyAlignment="1">
      <alignment horizontal="center" vertical="center"/>
    </xf>
    <xf numFmtId="0" fontId="56" fillId="9" borderId="28" xfId="0" applyNumberFormat="1" applyFont="1" applyFill="1" applyBorder="1" applyAlignment="1">
      <alignment horizontal="center" vertical="center"/>
    </xf>
    <xf numFmtId="0" fontId="57" fillId="9" borderId="28" xfId="0" applyNumberFormat="1" applyFont="1" applyFill="1" applyBorder="1" applyAlignment="1">
      <alignment horizontal="center" vertical="center"/>
    </xf>
    <xf numFmtId="49" fontId="7" fillId="18" borderId="28" xfId="0" applyNumberFormat="1" applyFont="1" applyFill="1" applyBorder="1" applyAlignment="1">
      <alignment horizontal="center" vertical="center"/>
    </xf>
    <xf numFmtId="0" fontId="2" fillId="0" borderId="114" xfId="0" applyFont="1" applyBorder="1" applyAlignment="1">
      <alignment horizontal="center" vertical="center" shrinkToFit="1"/>
    </xf>
    <xf numFmtId="1" fontId="2" fillId="0" borderId="82" xfId="0" applyNumberFormat="1" applyFont="1" applyBorder="1" applyAlignment="1">
      <alignment horizontal="center" vertical="center" shrinkToFit="1"/>
    </xf>
    <xf numFmtId="0" fontId="2" fillId="0" borderId="102" xfId="0" applyFont="1" applyBorder="1" applyAlignment="1">
      <alignment horizontal="left" vertical="center"/>
    </xf>
    <xf numFmtId="0" fontId="2" fillId="0" borderId="83" xfId="0" applyFont="1" applyBorder="1" applyAlignment="1">
      <alignment horizontal="left" vertical="center" shrinkToFit="1"/>
    </xf>
    <xf numFmtId="1" fontId="2" fillId="0" borderId="84" xfId="0" applyNumberFormat="1" applyFont="1" applyBorder="1" applyAlignment="1">
      <alignment horizontal="center" vertical="center" shrinkToFit="1"/>
    </xf>
    <xf numFmtId="0" fontId="2" fillId="10" borderId="105" xfId="0" applyFont="1" applyFill="1" applyBorder="1" applyAlignment="1">
      <alignment horizontal="center" vertical="center" shrinkToFit="1"/>
    </xf>
    <xf numFmtId="0" fontId="2" fillId="10" borderId="97" xfId="0" applyFont="1" applyFill="1" applyBorder="1" applyAlignment="1">
      <alignment horizontal="center" vertical="center"/>
    </xf>
    <xf numFmtId="49" fontId="2" fillId="10" borderId="97" xfId="0" applyNumberFormat="1" applyFont="1" applyFill="1" applyBorder="1" applyAlignment="1">
      <alignment horizontal="center" vertical="center"/>
    </xf>
    <xf numFmtId="164" fontId="2" fillId="10" borderId="97" xfId="0" applyNumberFormat="1" applyFont="1" applyFill="1" applyBorder="1" applyAlignment="1">
      <alignment horizontal="center" vertical="center"/>
    </xf>
    <xf numFmtId="1" fontId="2" fillId="10" borderId="97" xfId="0" applyNumberFormat="1" applyFont="1" applyFill="1" applyBorder="1" applyAlignment="1">
      <alignment horizontal="center" vertical="center"/>
    </xf>
    <xf numFmtId="0" fontId="2" fillId="10" borderId="98" xfId="0" quotePrefix="1" applyFont="1" applyFill="1" applyBorder="1" applyAlignment="1">
      <alignment horizontal="center" vertical="center"/>
    </xf>
    <xf numFmtId="165" fontId="2" fillId="0" borderId="0" xfId="0" applyNumberFormat="1" applyFont="1" applyBorder="1" applyAlignment="1">
      <alignment horizontal="center" vertical="center"/>
    </xf>
    <xf numFmtId="2" fontId="5" fillId="0" borderId="42" xfId="0" applyNumberFormat="1" applyFont="1" applyBorder="1" applyAlignment="1">
      <alignment horizontal="center" vertical="center" shrinkToFit="1"/>
    </xf>
    <xf numFmtId="0" fontId="2" fillId="0" borderId="97" xfId="0" applyFont="1" applyBorder="1" applyAlignment="1">
      <alignment horizontal="center" vertical="center"/>
    </xf>
    <xf numFmtId="0" fontId="7" fillId="18" borderId="28" xfId="0" applyNumberFormat="1" applyFont="1" applyFill="1" applyBorder="1" applyAlignment="1">
      <alignment horizontal="center" vertical="center"/>
    </xf>
    <xf numFmtId="0" fontId="64" fillId="0" borderId="42" xfId="0" applyFont="1" applyBorder="1" applyAlignment="1">
      <alignment horizontal="center" vertical="center"/>
    </xf>
    <xf numFmtId="0" fontId="46" fillId="0" borderId="42" xfId="0" applyFont="1" applyBorder="1" applyAlignment="1">
      <alignment horizontal="center" vertical="center"/>
    </xf>
  </cellXfs>
  <cellStyles count="14">
    <cellStyle name="Excel Built-in Normal" xfId="6" xr:uid="{00000000-0005-0000-0000-000000000000}"/>
    <cellStyle name="Hyperlink" xfId="1" builtinId="8"/>
    <cellStyle name="Normal" xfId="0" builtinId="0"/>
    <cellStyle name="Normal 2" xfId="4" xr:uid="{00000000-0005-0000-0000-000003000000}"/>
    <cellStyle name="Normal 2 2" xfId="5" xr:uid="{00000000-0005-0000-0000-000004000000}"/>
    <cellStyle name="Normal 2 2 2" xfId="12" xr:uid="{00000000-0005-0000-0000-000005000000}"/>
    <cellStyle name="Normal 2 3" xfId="13" xr:uid="{00000000-0005-0000-0000-000006000000}"/>
    <cellStyle name="Normal 3" xfId="8" xr:uid="{00000000-0005-0000-0000-000007000000}"/>
    <cellStyle name="Normal 4" xfId="7" xr:uid="{00000000-0005-0000-0000-000008000000}"/>
    <cellStyle name="Normal 5" xfId="9" xr:uid="{00000000-0005-0000-0000-000009000000}"/>
    <cellStyle name="Normal 6" xfId="11" xr:uid="{00000000-0005-0000-0000-00000A000000}"/>
    <cellStyle name="Percent" xfId="2" builtinId="5"/>
    <cellStyle name="Percent 2" xfId="3" xr:uid="{00000000-0005-0000-0000-00000C000000}"/>
    <cellStyle name="Percent 2 2" xfId="10" xr:uid="{00000000-0005-0000-0000-00000D000000}"/>
  </cellStyles>
  <dxfs count="15">
    <dxf>
      <font>
        <b/>
        <i val="0"/>
        <condense val="0"/>
        <extend val="0"/>
      </font>
      <fill>
        <patternFill>
          <bgColor indexed="51"/>
        </patternFill>
      </fill>
    </dxf>
    <dxf>
      <font>
        <b/>
        <i val="0"/>
        <condense val="0"/>
        <extend val="0"/>
      </font>
      <fill>
        <patternFill>
          <bgColor indexed="11"/>
        </patternFill>
      </fill>
    </dxf>
    <dxf>
      <font>
        <b/>
        <i val="0"/>
      </font>
      <fill>
        <patternFill>
          <bgColor rgb="FF00FF00"/>
        </patternFill>
      </fill>
    </dxf>
    <dxf>
      <fill>
        <patternFill>
          <bgColor rgb="FF99FF99"/>
        </patternFill>
      </fill>
    </dxf>
    <dxf>
      <font>
        <b/>
        <i val="0"/>
      </font>
      <fill>
        <patternFill>
          <bgColor rgb="FF00FF00"/>
        </patternFill>
      </fill>
    </dxf>
    <dxf>
      <fill>
        <patternFill>
          <bgColor rgb="FF99FF99"/>
        </patternFill>
      </fill>
    </dxf>
    <dxf>
      <font>
        <b/>
        <i val="0"/>
      </font>
      <fill>
        <patternFill>
          <bgColor rgb="FF00FF00"/>
        </patternFill>
      </fill>
    </dxf>
    <dxf>
      <font>
        <b/>
        <i val="0"/>
      </font>
      <fill>
        <patternFill>
          <bgColor rgb="FF00FF00"/>
        </patternFill>
      </fill>
    </dxf>
    <dxf>
      <font>
        <b/>
        <i val="0"/>
      </font>
      <fill>
        <patternFill>
          <bgColor rgb="FF00FF00"/>
        </patternFill>
      </fill>
    </dxf>
    <dxf>
      <font>
        <b/>
        <i val="0"/>
      </font>
      <fill>
        <patternFill>
          <bgColor rgb="FF00FF00"/>
        </patternFill>
      </fill>
    </dxf>
    <dxf>
      <font>
        <b/>
        <i val="0"/>
      </font>
      <fill>
        <patternFill>
          <bgColor rgb="FF00FF00"/>
        </patternFill>
      </fill>
    </dxf>
    <dxf>
      <fill>
        <patternFill>
          <bgColor rgb="FF99FF99"/>
        </patternFill>
      </fill>
    </dxf>
    <dxf>
      <font>
        <b/>
        <i val="0"/>
      </font>
      <fill>
        <patternFill>
          <bgColor rgb="FF00FF00"/>
        </patternFill>
      </fill>
    </dxf>
    <dxf>
      <fill>
        <patternFill>
          <bgColor rgb="FFFFC000"/>
        </patternFill>
      </fill>
    </dxf>
    <dxf>
      <fill>
        <patternFill>
          <bgColor rgb="FFFF0000"/>
        </patternFill>
      </fill>
    </dxf>
  </dxfs>
  <tableStyles count="0" defaultTableStyle="TableStyleMedium2" defaultPivotStyle="PivotStyleLight16"/>
  <colors>
    <mruColors>
      <color rgb="FFCCFFCC"/>
      <color rgb="FF00CC66"/>
      <color rgb="FF0000FF"/>
      <color rgb="FF9966FF"/>
      <color rgb="FF00FFFF"/>
      <color rgb="FF009900"/>
      <color rgb="FF00FF00"/>
      <color rgb="FF9999FF"/>
      <color rgb="FF99FF99"/>
      <color rgb="FFCC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83820</xdr:colOff>
      <xdr:row>1</xdr:row>
      <xdr:rowOff>91440</xdr:rowOff>
    </xdr:from>
    <xdr:to>
      <xdr:col>6</xdr:col>
      <xdr:colOff>1219281</xdr:colOff>
      <xdr:row>15</xdr:row>
      <xdr:rowOff>220980</xdr:rowOff>
    </xdr:to>
    <xdr:pic>
      <xdr:nvPicPr>
        <xdr:cNvPr id="2" name="Picture 1">
          <a:extLst>
            <a:ext uri="{FF2B5EF4-FFF2-40B4-BE49-F238E27FC236}">
              <a16:creationId xmlns:a16="http://schemas.microsoft.com/office/drawing/2014/main" id="{6C30DC07-CFB7-4E78-9F6E-9BECA7B0E99D}"/>
            </a:ext>
          </a:extLst>
        </xdr:cNvPr>
        <xdr:cNvPicPr>
          <a:picLocks noChangeAspect="1"/>
        </xdr:cNvPicPr>
      </xdr:nvPicPr>
      <xdr:blipFill>
        <a:blip xmlns:r="http://schemas.openxmlformats.org/officeDocument/2006/relationships" r:embed="rId1"/>
        <a:stretch>
          <a:fillRect/>
        </a:stretch>
      </xdr:blipFill>
      <xdr:spPr>
        <a:xfrm>
          <a:off x="4244340" y="464820"/>
          <a:ext cx="2255601" cy="3162300"/>
        </a:xfrm>
        <a:prstGeom prst="rect">
          <a:avLst/>
        </a:prstGeom>
        <a:ln w="53975" cmpd="dbl">
          <a:solidFill>
            <a:srgbClr val="00CC66"/>
          </a:solidFill>
        </a:ln>
      </xdr:spPr>
    </xdr:pic>
    <xdr:clientData/>
  </xdr:twoCellAnchor>
  <xdr:twoCellAnchor>
    <xdr:from>
      <xdr:col>0</xdr:col>
      <xdr:colOff>41910</xdr:colOff>
      <xdr:row>16</xdr:row>
      <xdr:rowOff>51434</xdr:rowOff>
    </xdr:from>
    <xdr:to>
      <xdr:col>6</xdr:col>
      <xdr:colOff>1261110</xdr:colOff>
      <xdr:row>39</xdr:row>
      <xdr:rowOff>190499</xdr:rowOff>
    </xdr:to>
    <xdr:sp macro="" textlink="">
      <xdr:nvSpPr>
        <xdr:cNvPr id="4" name="Text 6">
          <a:extLst>
            <a:ext uri="{FF2B5EF4-FFF2-40B4-BE49-F238E27FC236}">
              <a16:creationId xmlns:a16="http://schemas.microsoft.com/office/drawing/2014/main" id="{00000000-0008-0000-0000-000004000000}"/>
            </a:ext>
          </a:extLst>
        </xdr:cNvPr>
        <xdr:cNvSpPr txBox="1">
          <a:spLocks noChangeArrowheads="1"/>
        </xdr:cNvSpPr>
      </xdr:nvSpPr>
      <xdr:spPr bwMode="auto">
        <a:xfrm>
          <a:off x="41910" y="3762374"/>
          <a:ext cx="6499860" cy="5480685"/>
        </a:xfrm>
        <a:prstGeom prst="rect">
          <a:avLst/>
        </a:prstGeom>
        <a:solidFill>
          <a:srgbClr val="FFFFFF"/>
        </a:solidFill>
        <a:ln w="9525">
          <a:noFill/>
          <a:miter lim="800000"/>
          <a:headEnd/>
          <a:tailEnd/>
        </a:ln>
      </xdr:spPr>
      <xdr:txBody>
        <a:bodyPr vertOverflow="clip" wrap="square" lIns="27432" tIns="27432" rIns="27432" bIns="0" anchor="t" upright="1"/>
        <a:lstStyle/>
        <a:p>
          <a:pPr algn="just"/>
          <a:r>
            <a:rPr lang="en-US" sz="1200" b="1">
              <a:effectLst/>
              <a:latin typeface="Times New Roman" panose="02020603050405020304" pitchFamily="18" charset="0"/>
              <a:ea typeface="+mn-ea"/>
              <a:cs typeface="Times New Roman" panose="02020603050405020304" pitchFamily="18" charset="0"/>
            </a:rPr>
            <a:t>Appearance:  </a:t>
          </a:r>
          <a:r>
            <a:rPr lang="en-US" sz="1200">
              <a:effectLst/>
              <a:latin typeface="Times New Roman" panose="02020603050405020304" pitchFamily="18" charset="0"/>
              <a:ea typeface="+mn-ea"/>
              <a:cs typeface="Times New Roman" panose="02020603050405020304" pitchFamily="18" charset="0"/>
            </a:rPr>
            <a:t>Elsabet is tall, heavyset, and muscular, more bodybuilder and less ballroom dancer, with wide shoulders and hips, her breasts aren't very prominent, and her face is more handsome than beautiful. She has long blond hair in braids, and bright green eyes. While not a classic beauty, she does move fairly confidently and gracefully.</a:t>
          </a:r>
        </a:p>
        <a:p>
          <a:pPr algn="just"/>
          <a:r>
            <a:rPr lang="en-US" sz="1200">
              <a:effectLst/>
              <a:latin typeface="Times New Roman" panose="02020603050405020304" pitchFamily="18" charset="0"/>
              <a:ea typeface="+mn-ea"/>
              <a:cs typeface="Times New Roman" panose="02020603050405020304" pitchFamily="18" charset="0"/>
            </a:rPr>
            <a:t> </a:t>
          </a:r>
        </a:p>
        <a:p>
          <a:pPr algn="just"/>
          <a:r>
            <a:rPr lang="en-US" sz="1200" b="1">
              <a:effectLst/>
              <a:latin typeface="Times New Roman" panose="02020603050405020304" pitchFamily="18" charset="0"/>
              <a:ea typeface="+mn-ea"/>
              <a:cs typeface="Times New Roman" panose="02020603050405020304" pitchFamily="18" charset="0"/>
            </a:rPr>
            <a:t>History:  </a:t>
          </a:r>
          <a:r>
            <a:rPr lang="en-US" sz="1200">
              <a:effectLst/>
              <a:latin typeface="Times New Roman" panose="02020603050405020304" pitchFamily="18" charset="0"/>
              <a:ea typeface="+mn-ea"/>
              <a:cs typeface="Times New Roman" panose="02020603050405020304" pitchFamily="18" charset="0"/>
            </a:rPr>
            <a:t>Elsabet is the daughter of a weaponsmith mother and an herbalist father, from a small village not far from a local lord's castle, in an area where goblinoid raiders were not uncommon, and near what some considered a haunted wood but where she at a young age made some unusual friends. She has a few brothers and sisters, some older and some younger. She started to learn her mother's trade, and enjoyed working at the forge, but when a traveling priest of a warrior goddess came through, her interest and imagination were captured - indeed, some feeling of rightness came over her as soon as she heard the man preach, and she felt a calling to duty. She left home to travel with the priest, a cleric, seeking to learn more. The priest despaired of her learning divine magic the way he understood it, yet she was able to master certain divine spells very easily, and he realized she was receiving boons directly from the goddess he served, and did his best to help her master those boons. He recently parted ways with her, satisfied that she was a good servant of the goddess, despite her occasional lack of common sense and flights of fancy... She now seeks to put her boons to good use protecting those less stalwart than herself.</a:t>
          </a:r>
        </a:p>
        <a:p>
          <a:pPr algn="just"/>
          <a:r>
            <a:rPr lang="en-US" sz="1200">
              <a:effectLst/>
              <a:latin typeface="Times New Roman" panose="02020603050405020304" pitchFamily="18" charset="0"/>
              <a:ea typeface="+mn-ea"/>
              <a:cs typeface="Times New Roman" panose="02020603050405020304" pitchFamily="18" charset="0"/>
            </a:rPr>
            <a:t> </a:t>
          </a:r>
        </a:p>
        <a:p>
          <a:pPr algn="just"/>
          <a:r>
            <a:rPr lang="en-US" sz="1200" b="1">
              <a:effectLst/>
              <a:latin typeface="Times New Roman" panose="02020603050405020304" pitchFamily="18" charset="0"/>
              <a:ea typeface="+mn-ea"/>
              <a:cs typeface="Times New Roman" panose="02020603050405020304" pitchFamily="18" charset="0"/>
            </a:rPr>
            <a:t>Personality:</a:t>
          </a:r>
          <a:r>
            <a:rPr lang="en-US" sz="1200">
              <a:effectLst/>
              <a:latin typeface="Times New Roman" panose="02020603050405020304" pitchFamily="18" charset="0"/>
              <a:ea typeface="+mn-ea"/>
              <a:cs typeface="Times New Roman" panose="02020603050405020304" pitchFamily="18" charset="0"/>
            </a:rPr>
            <a:t>  Elsabet is friendly and outgoing, but has spent some time trying to learn how to tell honest folks from liars, good folks from bad, reliable folks from unreliable...she's smarter than she first seems. She plans to devote her life to emulating her goddess, protecting those less able to protect themselves, fighting evil where necessary, aiding good honest folk, and seeing that justice is done, though despite trying as best she can, sometimes she's not quite sure about why it is so important to follow the rules; she's willing to, it's just sometimes hard when they don't seem fair. She tries to use the boons she has received wisely...or at least is smart enough not to waste them frivolously. She's not extremely competitive - she doesn't need to be better than others at what she does, she just needs to know she's doing the best she can and that makes her happy. Unlike many adventurers, she doesn't have a traumatic event spurring her on, just a bit of wanderlust, curiosity, and a desire to help people.</a:t>
          </a:r>
        </a:p>
        <a:p>
          <a:pPr algn="just"/>
          <a:r>
            <a:rPr lang="en-US" sz="1200">
              <a:effectLst/>
              <a:latin typeface="Times New Roman" panose="02020603050405020304" pitchFamily="18" charset="0"/>
              <a:ea typeface="+mn-ea"/>
              <a:cs typeface="Times New Roman" panose="02020603050405020304" pitchFamily="18" charset="0"/>
            </a:rPr>
            <a:t> </a:t>
          </a:r>
        </a:p>
        <a:p>
          <a:pPr algn="just"/>
          <a:endParaRPr lang="en-US" sz="1200" b="0" i="0" u="none" strike="noStrike" baseline="0">
            <a:solidFill>
              <a:srgbClr val="000000"/>
            </a:solidFill>
            <a:latin typeface="Times New Roman" pitchFamily="18" charset="0"/>
            <a:cs typeface="Times New Roman" pitchFamily="18" charset="0"/>
          </a:endParaRPr>
        </a:p>
      </xdr:txBody>
    </xdr:sp>
    <xdr:clientData/>
  </xdr:twoCellAnchor>
  <xdr:twoCellAnchor>
    <xdr:from>
      <xdr:col>5</xdr:col>
      <xdr:colOff>76200</xdr:colOff>
      <xdr:row>13</xdr:row>
      <xdr:rowOff>121920</xdr:rowOff>
    </xdr:from>
    <xdr:to>
      <xdr:col>6</xdr:col>
      <xdr:colOff>1247775</xdr:colOff>
      <xdr:row>15</xdr:row>
      <xdr:rowOff>257174</xdr:rowOff>
    </xdr:to>
    <xdr:sp macro="" textlink="">
      <xdr:nvSpPr>
        <xdr:cNvPr id="6" name="Text Box 60">
          <a:extLst>
            <a:ext uri="{FF2B5EF4-FFF2-40B4-BE49-F238E27FC236}">
              <a16:creationId xmlns:a16="http://schemas.microsoft.com/office/drawing/2014/main" id="{00000000-0008-0000-0000-000006000000}"/>
            </a:ext>
          </a:extLst>
        </xdr:cNvPr>
        <xdr:cNvSpPr txBox="1">
          <a:spLocks noChangeArrowheads="1"/>
        </xdr:cNvSpPr>
      </xdr:nvSpPr>
      <xdr:spPr bwMode="auto">
        <a:xfrm>
          <a:off x="4236720" y="3093720"/>
          <a:ext cx="2291715" cy="569594"/>
        </a:xfrm>
        <a:prstGeom prst="rect">
          <a:avLst/>
        </a:prstGeom>
        <a:solidFill>
          <a:srgbClr xmlns:mc="http://schemas.openxmlformats.org/markup-compatibility/2006" xmlns:a14="http://schemas.microsoft.com/office/drawing/2010/main" val="CCFFFF" mc:Ignorable="a14" a14:legacySpreadsheetColorIndex="41">
            <a:alpha val="52000"/>
          </a:srgbClr>
        </a:solidFill>
        <a:ln w="38100" cmpd="dbl">
          <a:solidFill>
            <a:srgbClr xmlns:mc="http://schemas.openxmlformats.org/markup-compatibility/2006" xmlns:a14="http://schemas.microsoft.com/office/drawing/2010/main" val="00FF00" mc:Ignorable="a14" a14:legacySpreadsheetColorIndex="11"/>
          </a:solidFill>
          <a:miter lim="800000"/>
          <a:headEnd/>
          <a:tailEnd/>
        </a:ln>
      </xdr:spPr>
      <xdr:txBody>
        <a:bodyPr vertOverflow="clip" wrap="square" lIns="27432" tIns="27432" rIns="27432" bIns="0" anchor="ctr" upright="1"/>
        <a:lstStyle/>
        <a:p>
          <a:pPr algn="ctr" rtl="0">
            <a:defRPr sz="1000"/>
          </a:pPr>
          <a:endParaRPr lang="en-US" sz="1200" b="0" i="1" u="none" strike="noStrike" baseline="0">
            <a:solidFill>
              <a:srgbClr val="FF0000"/>
            </a:solidFill>
            <a:latin typeface="Times New Roman"/>
            <a:cs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228600</xdr:colOff>
      <xdr:row>0</xdr:row>
      <xdr:rowOff>0</xdr:rowOff>
    </xdr:from>
    <xdr:to>
      <xdr:col>10</xdr:col>
      <xdr:colOff>0</xdr:colOff>
      <xdr:row>0</xdr:row>
      <xdr:rowOff>0</xdr:rowOff>
    </xdr:to>
    <xdr:sp macro="" textlink="">
      <xdr:nvSpPr>
        <xdr:cNvPr id="13396" name="Rectangle 1">
          <a:extLst>
            <a:ext uri="{FF2B5EF4-FFF2-40B4-BE49-F238E27FC236}">
              <a16:creationId xmlns:a16="http://schemas.microsoft.com/office/drawing/2014/main" id="{00000000-0008-0000-0100-000054340000}"/>
            </a:ext>
          </a:extLst>
        </xdr:cNvPr>
        <xdr:cNvSpPr>
          <a:spLocks noChangeArrowheads="1"/>
        </xdr:cNvSpPr>
      </xdr:nvSpPr>
      <xdr:spPr bwMode="auto">
        <a:xfrm>
          <a:off x="4619625" y="0"/>
          <a:ext cx="2867025"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228600</xdr:colOff>
      <xdr:row>0</xdr:row>
      <xdr:rowOff>0</xdr:rowOff>
    </xdr:from>
    <xdr:to>
      <xdr:col>7</xdr:col>
      <xdr:colOff>0</xdr:colOff>
      <xdr:row>0</xdr:row>
      <xdr:rowOff>0</xdr:rowOff>
    </xdr:to>
    <xdr:sp macro="" textlink="">
      <xdr:nvSpPr>
        <xdr:cNvPr id="17701" name="Rectangle 1">
          <a:extLst>
            <a:ext uri="{FF2B5EF4-FFF2-40B4-BE49-F238E27FC236}">
              <a16:creationId xmlns:a16="http://schemas.microsoft.com/office/drawing/2014/main" id="{00000000-0008-0000-0200-000025450000}"/>
            </a:ext>
          </a:extLst>
        </xdr:cNvPr>
        <xdr:cNvSpPr>
          <a:spLocks noChangeArrowheads="1"/>
        </xdr:cNvSpPr>
      </xdr:nvSpPr>
      <xdr:spPr bwMode="auto">
        <a:xfrm>
          <a:off x="5067300" y="0"/>
          <a:ext cx="2047875"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2" name="Rectangle 1">
          <a:extLst>
            <a:ext uri="{FF2B5EF4-FFF2-40B4-BE49-F238E27FC236}">
              <a16:creationId xmlns:a16="http://schemas.microsoft.com/office/drawing/2014/main" id="{00000000-0008-0000-0300-000002000000}"/>
            </a:ext>
          </a:extLst>
        </xdr:cNvPr>
        <xdr:cNvSpPr>
          <a:spLocks noChangeArrowheads="1"/>
        </xdr:cNvSpPr>
      </xdr:nvSpPr>
      <xdr:spPr bwMode="auto">
        <a:xfrm>
          <a:off x="5029200" y="0"/>
          <a:ext cx="0"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editAs="absolute">
    <xdr:from>
      <xdr:col>2</xdr:col>
      <xdr:colOff>99060</xdr:colOff>
      <xdr:row>1</xdr:row>
      <xdr:rowOff>123825</xdr:rowOff>
    </xdr:from>
    <xdr:to>
      <xdr:col>3</xdr:col>
      <xdr:colOff>466725</xdr:colOff>
      <xdr:row>2</xdr:row>
      <xdr:rowOff>66675</xdr:rowOff>
    </xdr:to>
    <xdr:sp macro="" textlink="">
      <xdr:nvSpPr>
        <xdr:cNvPr id="3078" name="Text Box 6" hidden="1">
          <a:extLst>
            <a:ext uri="{FF2B5EF4-FFF2-40B4-BE49-F238E27FC236}">
              <a16:creationId xmlns:a16="http://schemas.microsoft.com/office/drawing/2014/main" id="{00000000-0008-0000-0500-0000060C0000}"/>
            </a:ext>
          </a:extLst>
        </xdr:cNvPr>
        <xdr:cNvSpPr txBox="1">
          <a:spLocks noChangeArrowheads="1"/>
        </xdr:cNvSpPr>
      </xdr:nvSpPr>
      <xdr:spPr bwMode="auto">
        <a:xfrm>
          <a:off x="2476500" y="428625"/>
          <a:ext cx="695325" cy="161925"/>
        </a:xfrm>
        <a:prstGeom prst="rect">
          <a:avLst/>
        </a:prstGeom>
        <a:solidFill>
          <a:srgbClr xmlns:mc="http://schemas.openxmlformats.org/markup-compatibility/2006" xmlns:a14="http://schemas.microsoft.com/office/drawing/2010/main" val="FFFFE1" mc:Ignorable="a14" a14:legacySpreadsheetColorIndex="80"/>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18288" tIns="0" rIns="0" bIns="0" anchor="t" upright="1"/>
        <a:lstStyle/>
        <a:p>
          <a:pPr algn="ctr" rtl="0">
            <a:defRPr sz="1000"/>
          </a:pPr>
          <a:endParaRPr lang="es-VE"/>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9525</xdr:colOff>
      <xdr:row>9</xdr:row>
      <xdr:rowOff>9525</xdr:rowOff>
    </xdr:from>
    <xdr:to>
      <xdr:col>5</xdr:col>
      <xdr:colOff>0</xdr:colOff>
      <xdr:row>13</xdr:row>
      <xdr:rowOff>0</xdr:rowOff>
    </xdr:to>
    <xdr:sp macro="" textlink="">
      <xdr:nvSpPr>
        <xdr:cNvPr id="2" name="Text Box 1">
          <a:extLst>
            <a:ext uri="{FF2B5EF4-FFF2-40B4-BE49-F238E27FC236}">
              <a16:creationId xmlns:a16="http://schemas.microsoft.com/office/drawing/2014/main" id="{188EFEFD-A7CF-4EA3-944D-2A095707BB9C}"/>
            </a:ext>
          </a:extLst>
        </xdr:cNvPr>
        <xdr:cNvSpPr txBox="1">
          <a:spLocks noChangeArrowheads="1"/>
        </xdr:cNvSpPr>
      </xdr:nvSpPr>
      <xdr:spPr bwMode="auto">
        <a:xfrm>
          <a:off x="9525" y="1792605"/>
          <a:ext cx="4943475" cy="782955"/>
        </a:xfrm>
        <a:prstGeom prst="rect">
          <a:avLst/>
        </a:prstGeom>
        <a:solidFill>
          <a:srgbClr val="FFFFFF"/>
        </a:solidFill>
        <a:ln w="9525">
          <a:solidFill>
            <a:srgbClr val="000000"/>
          </a:solidFill>
          <a:miter lim="800000"/>
          <a:headEnd/>
          <a:tailEnd/>
        </a:ln>
      </xdr:spPr>
      <xdr:txBody>
        <a:bodyPr vertOverflow="clip" wrap="square" lIns="27432" tIns="27432" rIns="0" bIns="0" anchor="t" upright="1"/>
        <a:lstStyle/>
        <a:p>
          <a:pPr algn="just" rtl="0">
            <a:defRPr sz="1000"/>
          </a:pPr>
          <a:r>
            <a:rPr lang="en-US" sz="1200" b="1" i="0" u="none" strike="noStrike" baseline="0">
              <a:solidFill>
                <a:srgbClr val="000000"/>
              </a:solidFill>
              <a:latin typeface="Times New Roman" pitchFamily="18" charset="0"/>
              <a:cs typeface="Times New Roman" pitchFamily="18" charset="0"/>
            </a:rPr>
            <a:t>Skills:</a:t>
          </a:r>
          <a:r>
            <a:rPr lang="en-US" sz="1200" b="0" i="0" u="none" strike="noStrike" baseline="0">
              <a:solidFill>
                <a:srgbClr val="000000"/>
              </a:solidFill>
              <a:latin typeface="Times New Roman" pitchFamily="18" charset="0"/>
              <a:cs typeface="Times New Roman" pitchFamily="18" charset="0"/>
            </a:rPr>
            <a:t>  Listen 6, Spot 6</a:t>
          </a:r>
        </a:p>
        <a:p>
          <a:pPr algn="just" rtl="0">
            <a:defRPr sz="1000"/>
          </a:pPr>
          <a:r>
            <a:rPr lang="en-US" sz="1200" b="1" i="0" u="none" strike="noStrike" baseline="0">
              <a:solidFill>
                <a:srgbClr val="000000"/>
              </a:solidFill>
              <a:latin typeface="Times New Roman" pitchFamily="18" charset="0"/>
              <a:cs typeface="Times New Roman" pitchFamily="18" charset="0"/>
            </a:rPr>
            <a:t>Attack:  </a:t>
          </a:r>
          <a:r>
            <a:rPr lang="en-US" sz="1200" b="0" i="0" u="none" strike="noStrike" baseline="0">
              <a:solidFill>
                <a:srgbClr val="000000"/>
              </a:solidFill>
              <a:latin typeface="Times New Roman" pitchFamily="18" charset="0"/>
              <a:cs typeface="Times New Roman" pitchFamily="18" charset="0"/>
            </a:rPr>
            <a:t>Bite +4 melee (1d4+3)</a:t>
          </a:r>
        </a:p>
        <a:p>
          <a:pPr marL="0" marR="0" indent="0" algn="just" defTabSz="914400" rtl="0" eaLnBrk="1" fontAlgn="auto" latinLnBrk="0" hangingPunct="1">
            <a:lnSpc>
              <a:spcPct val="100000"/>
            </a:lnSpc>
            <a:spcBef>
              <a:spcPts val="0"/>
            </a:spcBef>
            <a:spcAft>
              <a:spcPts val="0"/>
            </a:spcAft>
            <a:buClrTx/>
            <a:buSzTx/>
            <a:buFontTx/>
            <a:buNone/>
            <a:tabLst/>
            <a:defRPr sz="1000"/>
          </a:pPr>
          <a:r>
            <a:rPr lang="en-US" sz="1200" b="1" i="0" baseline="0">
              <a:effectLst/>
              <a:latin typeface="Times New Roman" pitchFamily="18" charset="0"/>
              <a:ea typeface="+mn-ea"/>
              <a:cs typeface="Times New Roman" pitchFamily="18" charset="0"/>
            </a:rPr>
            <a:t>Feats:  </a:t>
          </a:r>
          <a:r>
            <a:rPr lang="en-US" sz="1200" b="0" i="0" baseline="0">
              <a:effectLst/>
              <a:latin typeface="Times New Roman" pitchFamily="18" charset="0"/>
              <a:ea typeface="+mn-ea"/>
              <a:cs typeface="Times New Roman" pitchFamily="18" charset="0"/>
            </a:rPr>
            <a:t>Alertness, Endurance</a:t>
          </a:r>
          <a:endParaRPr lang="en-US" sz="1200">
            <a:effectLst/>
            <a:latin typeface="Times New Roman" pitchFamily="18" charset="0"/>
            <a:cs typeface="Times New Roman" pitchFamily="18" charset="0"/>
          </a:endParaRPr>
        </a:p>
      </xdr:txBody>
    </xdr:sp>
    <xdr:clientData/>
  </xdr:twoCellAnchor>
  <xdr:twoCellAnchor>
    <xdr:from>
      <xdr:col>5</xdr:col>
      <xdr:colOff>9525</xdr:colOff>
      <xdr:row>5</xdr:row>
      <xdr:rowOff>1</xdr:rowOff>
    </xdr:from>
    <xdr:to>
      <xdr:col>7</xdr:col>
      <xdr:colOff>0</xdr:colOff>
      <xdr:row>12</xdr:row>
      <xdr:rowOff>209551</xdr:rowOff>
    </xdr:to>
    <xdr:sp macro="" textlink="">
      <xdr:nvSpPr>
        <xdr:cNvPr id="3" name="Text Box 2">
          <a:extLst>
            <a:ext uri="{FF2B5EF4-FFF2-40B4-BE49-F238E27FC236}">
              <a16:creationId xmlns:a16="http://schemas.microsoft.com/office/drawing/2014/main" id="{4F3EBF5F-13DE-4A71-8351-AED3F2F7D0BD}"/>
            </a:ext>
          </a:extLst>
        </xdr:cNvPr>
        <xdr:cNvSpPr txBox="1">
          <a:spLocks noChangeArrowheads="1"/>
        </xdr:cNvSpPr>
      </xdr:nvSpPr>
      <xdr:spPr bwMode="auto">
        <a:xfrm>
          <a:off x="4962525" y="990601"/>
          <a:ext cx="1971675" cy="1581150"/>
        </a:xfrm>
        <a:prstGeom prst="rect">
          <a:avLst/>
        </a:prstGeom>
        <a:solidFill>
          <a:srgbClr val="FFFFFF"/>
        </a:solidFill>
        <a:ln w="9525">
          <a:solidFill>
            <a:srgbClr val="000000"/>
          </a:solidFill>
          <a:miter lim="800000"/>
          <a:headEnd/>
          <a:tailEnd/>
        </a:ln>
      </xdr:spPr>
      <xdr:txBody>
        <a:bodyPr vertOverflow="clip" wrap="square" lIns="27432" tIns="27432" rIns="0" bIns="0" anchor="t" upright="1"/>
        <a:lstStyle/>
        <a:p>
          <a:pPr algn="just" rtl="0">
            <a:defRPr sz="1000"/>
          </a:pPr>
          <a:r>
            <a:rPr lang="en-US" sz="1200" b="1" i="0" u="none" strike="noStrike" baseline="0">
              <a:solidFill>
                <a:srgbClr val="000000"/>
              </a:solidFill>
              <a:latin typeface="Times New Roman" pitchFamily="18" charset="0"/>
              <a:cs typeface="Times New Roman" pitchFamily="18" charset="0"/>
            </a:rPr>
            <a:t>Load:  </a:t>
          </a:r>
          <a:r>
            <a:rPr lang="en-US" sz="1200" b="0" i="0" u="none" strike="noStrike" baseline="0">
              <a:solidFill>
                <a:srgbClr val="000000"/>
              </a:solidFill>
              <a:latin typeface="Times New Roman" pitchFamily="18" charset="0"/>
              <a:cs typeface="Times New Roman" pitchFamily="18" charset="0"/>
            </a:rPr>
            <a:t>Up to 230 lbs.</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Owner/AppData/Local/Microsoft/Windows/Temporary%20Internet%20Files/Content.IE5/1ZEGTV8N/SpellForge_3.5_4.5.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portSheet"/>
      <sheetName val="Notes"/>
      <sheetName val="Options"/>
      <sheetName val="Race &amp; Stats"/>
      <sheetName val="Classes"/>
      <sheetName val="Domain Select"/>
      <sheetName val="Prestige Classes"/>
      <sheetName val="Feats"/>
      <sheetName val="Archivist Spells"/>
      <sheetName val="Assassin Spells"/>
      <sheetName val="Bard Spells"/>
      <sheetName val="Cleric Spells"/>
      <sheetName val="Corrupt Avenger Spells"/>
      <sheetName val="Druid Spells"/>
      <sheetName val="Duskblade Spells"/>
      <sheetName val="Emissary Spells"/>
      <sheetName val="Favored Soul Spells"/>
      <sheetName val="Gnome Artificer Devices"/>
      <sheetName val="Hexblade Spells"/>
      <sheetName val="Shugenja Spells"/>
      <sheetName val="Sorcerer Spells"/>
      <sheetName val="Spellthief Spells"/>
      <sheetName val="Spirit Shaman Spells"/>
      <sheetName val="Sublime Chord Spells"/>
      <sheetName val="Suel Arcanamach Spells"/>
      <sheetName val="Universal Caster"/>
      <sheetName val="Vigilante Spells"/>
      <sheetName val="Warlock Invocations"/>
      <sheetName val="Wizard Spells"/>
      <sheetName val="Wu Jen Spells"/>
      <sheetName val="All Spells"/>
      <sheetName val="Fist of Zuoken Powers"/>
      <sheetName val="Psion Powers"/>
      <sheetName val="Psychic Warrior Powers"/>
      <sheetName val="War Mind Powers"/>
      <sheetName val="Wilder Powers"/>
      <sheetName val="Spell Sheet"/>
      <sheetName val="Power Sheet"/>
      <sheetName val="SpellList"/>
      <sheetName val="PowerList"/>
      <sheetName val="Class Info"/>
      <sheetName val="Class Info Aux"/>
      <sheetName val="Race Info"/>
      <sheetName val="Tables"/>
      <sheetName val="Deities"/>
      <sheetName val="Domains"/>
      <sheetName val="Spell Information"/>
      <sheetName val="Spells per Day"/>
      <sheetName val="Spells Known"/>
      <sheetName val="Psionic Inform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ow r="1">
          <cell r="FH1" t="b">
            <v>0</v>
          </cell>
        </row>
      </sheetData>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drakaragm@aol.com?subject=Fist%20of%20Light"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41"/>
  <sheetViews>
    <sheetView showGridLines="0" tabSelected="1" zoomScaleNormal="100" workbookViewId="0"/>
  </sheetViews>
  <sheetFormatPr defaultColWidth="13" defaultRowHeight="15.6"/>
  <cols>
    <col min="1" max="1" width="14.8984375" style="57" customWidth="1"/>
    <col min="2" max="2" width="10" style="58" customWidth="1"/>
    <col min="3" max="3" width="5.09765625" style="58" customWidth="1"/>
    <col min="4" max="4" width="13.69921875" style="57" bestFit="1" customWidth="1"/>
    <col min="5" max="5" width="10.8984375" style="58" bestFit="1" customWidth="1"/>
    <col min="6" max="6" width="14.69921875" style="57" customWidth="1"/>
    <col min="7" max="7" width="17.09765625" style="58" customWidth="1"/>
    <col min="8" max="16384" width="13" style="15"/>
  </cols>
  <sheetData>
    <row r="1" spans="1:7" ht="29.4" thickTop="1" thickBot="1">
      <c r="A1" s="9" t="s">
        <v>176</v>
      </c>
      <c r="B1" s="10"/>
      <c r="C1" s="11"/>
      <c r="D1" s="12"/>
      <c r="E1" s="13"/>
      <c r="F1" s="12"/>
      <c r="G1" s="14" t="s">
        <v>177</v>
      </c>
    </row>
    <row r="2" spans="1:7" ht="17.399999999999999" thickTop="1">
      <c r="A2" s="16" t="s">
        <v>138</v>
      </c>
      <c r="B2" s="17" t="s">
        <v>114</v>
      </c>
      <c r="C2" s="17"/>
      <c r="D2" s="18" t="s">
        <v>147</v>
      </c>
      <c r="E2" s="19">
        <v>21</v>
      </c>
      <c r="F2" s="20"/>
      <c r="G2" s="21"/>
    </row>
    <row r="3" spans="1:7" ht="16.8">
      <c r="A3" s="16" t="s">
        <v>139</v>
      </c>
      <c r="B3" s="17" t="s">
        <v>170</v>
      </c>
      <c r="C3" s="17"/>
      <c r="D3" s="18" t="s">
        <v>0</v>
      </c>
      <c r="E3" s="19">
        <v>2</v>
      </c>
      <c r="F3" s="18"/>
      <c r="G3" s="21"/>
    </row>
    <row r="4" spans="1:7" ht="16.8">
      <c r="A4" s="354" t="s">
        <v>139</v>
      </c>
      <c r="B4" s="355" t="s">
        <v>263</v>
      </c>
      <c r="C4" s="355"/>
      <c r="D4" s="356" t="s">
        <v>0</v>
      </c>
      <c r="E4" s="357">
        <v>0</v>
      </c>
      <c r="F4" s="18"/>
      <c r="G4" s="21"/>
    </row>
    <row r="5" spans="1:7" ht="16.8">
      <c r="A5" s="16" t="s">
        <v>156</v>
      </c>
      <c r="B5" s="17" t="s">
        <v>193</v>
      </c>
      <c r="C5" s="17"/>
      <c r="D5" s="18" t="s">
        <v>140</v>
      </c>
      <c r="E5" s="19" t="s">
        <v>172</v>
      </c>
      <c r="F5" s="18"/>
      <c r="G5" s="21"/>
    </row>
    <row r="6" spans="1:7" ht="16.8">
      <c r="A6" s="16" t="s">
        <v>157</v>
      </c>
      <c r="B6" s="17" t="s">
        <v>171</v>
      </c>
      <c r="C6" s="17"/>
      <c r="D6" s="18" t="s">
        <v>161</v>
      </c>
      <c r="E6" s="19" t="s">
        <v>173</v>
      </c>
      <c r="F6" s="18"/>
      <c r="G6" s="21"/>
    </row>
    <row r="7" spans="1:7" ht="17.399999999999999" thickBot="1">
      <c r="A7" s="16" t="s">
        <v>158</v>
      </c>
      <c r="B7" s="17" t="s">
        <v>175</v>
      </c>
      <c r="C7" s="17"/>
      <c r="D7" s="18" t="s">
        <v>162</v>
      </c>
      <c r="E7" s="19" t="s">
        <v>174</v>
      </c>
      <c r="F7" s="18"/>
      <c r="G7" s="21"/>
    </row>
    <row r="8" spans="1:7" ht="17.399999999999999" thickTop="1">
      <c r="A8" s="22" t="s">
        <v>159</v>
      </c>
      <c r="B8" s="228">
        <v>1</v>
      </c>
      <c r="C8" s="229"/>
      <c r="D8" s="23" t="s">
        <v>79</v>
      </c>
      <c r="E8" s="24" t="s">
        <v>113</v>
      </c>
      <c r="F8" s="25"/>
      <c r="G8" s="21"/>
    </row>
    <row r="9" spans="1:7" ht="17.399999999999999" thickBot="1">
      <c r="A9" s="168" t="s">
        <v>160</v>
      </c>
      <c r="B9" s="169">
        <f>C11+2</f>
        <v>3</v>
      </c>
      <c r="C9" s="170"/>
      <c r="D9" s="390" t="s">
        <v>267</v>
      </c>
      <c r="E9" s="391">
        <v>1700</v>
      </c>
      <c r="F9" s="25"/>
      <c r="G9" s="21"/>
    </row>
    <row r="10" spans="1:7" ht="17.399999999999999" thickTop="1">
      <c r="A10" s="26" t="s">
        <v>155</v>
      </c>
      <c r="B10" s="230">
        <v>14</v>
      </c>
      <c r="C10" s="27" t="str">
        <f t="shared" ref="C10:C15" si="0">IF(B10&gt;9.9,CONCATENATE("+",ROUNDDOWN((B10-10)/2,0)),ROUNDUP((B10-10)/2,0))</f>
        <v>+2</v>
      </c>
      <c r="D10" s="28" t="s">
        <v>163</v>
      </c>
      <c r="E10" s="129" t="s">
        <v>178</v>
      </c>
      <c r="F10" s="25"/>
      <c r="G10" s="21"/>
    </row>
    <row r="11" spans="1:7" ht="16.8">
      <c r="A11" s="29" t="s">
        <v>154</v>
      </c>
      <c r="B11" s="30">
        <v>13</v>
      </c>
      <c r="C11" s="31" t="str">
        <f t="shared" si="0"/>
        <v>+1</v>
      </c>
      <c r="D11" s="32" t="s">
        <v>164</v>
      </c>
      <c r="E11" s="33">
        <f>SUM(Martial!G3:G24)+SUM(Equipment!C3:C18)</f>
        <v>56.61</v>
      </c>
      <c r="F11" s="25"/>
      <c r="G11" s="21"/>
    </row>
    <row r="12" spans="1:7" ht="16.8">
      <c r="A12" s="34" t="s">
        <v>150</v>
      </c>
      <c r="B12" s="35">
        <v>12</v>
      </c>
      <c r="C12" s="36" t="str">
        <f t="shared" si="0"/>
        <v>+1</v>
      </c>
      <c r="D12" s="32" t="s">
        <v>165</v>
      </c>
      <c r="E12" s="37">
        <f>ROUNDUP(((E3*8)*0.75)+((E4*0)*0.75)+(SUM(E3:E4)*C12),0)</f>
        <v>14</v>
      </c>
      <c r="F12" s="25"/>
      <c r="G12" s="21"/>
    </row>
    <row r="13" spans="1:7" ht="16.8">
      <c r="A13" s="38" t="s">
        <v>152</v>
      </c>
      <c r="B13" s="35">
        <v>14</v>
      </c>
      <c r="C13" s="31" t="str">
        <f t="shared" si="0"/>
        <v>+2</v>
      </c>
      <c r="D13" s="39" t="s">
        <v>166</v>
      </c>
      <c r="E13" s="225">
        <f>10+C11</f>
        <v>11</v>
      </c>
      <c r="F13" s="16"/>
      <c r="G13" s="21"/>
    </row>
    <row r="14" spans="1:7" ht="16.8">
      <c r="A14" s="40" t="s">
        <v>153</v>
      </c>
      <c r="B14" s="35">
        <v>8</v>
      </c>
      <c r="C14" s="31">
        <f t="shared" si="0"/>
        <v>-1</v>
      </c>
      <c r="D14" s="39" t="s">
        <v>167</v>
      </c>
      <c r="E14" s="163">
        <f>E15-C11</f>
        <v>14</v>
      </c>
      <c r="F14" s="25"/>
      <c r="G14" s="21"/>
    </row>
    <row r="15" spans="1:7" ht="17.399999999999999" thickBot="1">
      <c r="A15" s="41" t="s">
        <v>151</v>
      </c>
      <c r="B15" s="353">
        <v>14</v>
      </c>
      <c r="C15" s="42" t="str">
        <f t="shared" si="0"/>
        <v>+2</v>
      </c>
      <c r="D15" s="43" t="s">
        <v>192</v>
      </c>
      <c r="E15" s="148">
        <f>E13+SUM(Martial!B20:B21)</f>
        <v>15</v>
      </c>
      <c r="F15" s="25"/>
      <c r="G15" s="21"/>
    </row>
    <row r="16" spans="1:7" ht="24" thickTop="1" thickBot="1">
      <c r="A16" s="44" t="s">
        <v>18</v>
      </c>
      <c r="B16" s="45"/>
      <c r="C16" s="45"/>
      <c r="D16" s="46"/>
      <c r="E16" s="46"/>
      <c r="F16" s="46"/>
      <c r="G16" s="47"/>
    </row>
    <row r="17" spans="1:7" s="3" customFormat="1" ht="17.399999999999999" thickTop="1">
      <c r="A17" s="48"/>
      <c r="B17" s="49"/>
      <c r="C17" s="49"/>
      <c r="D17" s="49"/>
      <c r="E17" s="49"/>
      <c r="F17" s="49"/>
      <c r="G17" s="50"/>
    </row>
    <row r="18" spans="1:7" s="3" customFormat="1" ht="16.8">
      <c r="A18" s="51"/>
      <c r="B18" s="52"/>
      <c r="C18" s="52"/>
      <c r="D18" s="52"/>
      <c r="E18" s="52"/>
      <c r="F18" s="52"/>
      <c r="G18" s="53"/>
    </row>
    <row r="19" spans="1:7" s="3" customFormat="1" ht="16.8">
      <c r="A19" s="51"/>
      <c r="B19" s="52"/>
      <c r="C19" s="52"/>
      <c r="D19" s="52"/>
      <c r="E19" s="52"/>
      <c r="F19" s="52"/>
      <c r="G19" s="53"/>
    </row>
    <row r="20" spans="1:7" s="3" customFormat="1" ht="16.8">
      <c r="A20" s="51"/>
      <c r="B20" s="52"/>
      <c r="C20" s="52"/>
      <c r="D20" s="52"/>
      <c r="E20" s="52"/>
      <c r="F20" s="52"/>
      <c r="G20" s="53"/>
    </row>
    <row r="21" spans="1:7" s="3" customFormat="1" ht="16.8">
      <c r="A21" s="51"/>
      <c r="B21" s="52"/>
      <c r="C21" s="52"/>
      <c r="D21" s="52"/>
      <c r="E21" s="52"/>
      <c r="F21" s="52"/>
      <c r="G21" s="53"/>
    </row>
    <row r="22" spans="1:7" s="3" customFormat="1" ht="16.8">
      <c r="A22" s="51"/>
      <c r="B22" s="52"/>
      <c r="C22" s="52"/>
      <c r="D22" s="52"/>
      <c r="E22" s="52"/>
      <c r="F22" s="52"/>
      <c r="G22" s="53"/>
    </row>
    <row r="23" spans="1:7" s="3" customFormat="1" ht="16.8">
      <c r="A23" s="51"/>
      <c r="B23" s="52"/>
      <c r="C23" s="52"/>
      <c r="D23" s="52"/>
      <c r="E23" s="52"/>
      <c r="F23" s="52"/>
      <c r="G23" s="53"/>
    </row>
    <row r="24" spans="1:7" s="3" customFormat="1" ht="16.8">
      <c r="A24" s="51"/>
      <c r="B24" s="52"/>
      <c r="C24" s="52"/>
      <c r="D24" s="52"/>
      <c r="E24" s="52"/>
      <c r="F24" s="52"/>
      <c r="G24" s="53"/>
    </row>
    <row r="25" spans="1:7" s="3" customFormat="1" ht="16.8">
      <c r="A25" s="51"/>
      <c r="B25" s="52"/>
      <c r="C25" s="52"/>
      <c r="D25" s="52"/>
      <c r="E25" s="52"/>
      <c r="F25" s="52"/>
      <c r="G25" s="53"/>
    </row>
    <row r="26" spans="1:7" s="3" customFormat="1" ht="16.8">
      <c r="A26" s="51"/>
      <c r="B26" s="52"/>
      <c r="C26" s="52"/>
      <c r="D26" s="52"/>
      <c r="E26" s="52"/>
      <c r="F26" s="52"/>
      <c r="G26" s="53"/>
    </row>
    <row r="27" spans="1:7" s="3" customFormat="1" ht="16.8">
      <c r="A27" s="51"/>
      <c r="B27" s="52"/>
      <c r="C27" s="52"/>
      <c r="D27" s="52"/>
      <c r="E27" s="52"/>
      <c r="F27" s="52"/>
      <c r="G27" s="53"/>
    </row>
    <row r="28" spans="1:7" s="3" customFormat="1" ht="16.8">
      <c r="A28" s="51"/>
      <c r="B28" s="52"/>
      <c r="C28" s="52"/>
      <c r="D28" s="52"/>
      <c r="E28" s="52"/>
      <c r="F28" s="52"/>
      <c r="G28" s="53"/>
    </row>
    <row r="29" spans="1:7" s="3" customFormat="1" ht="16.8">
      <c r="A29" s="51"/>
      <c r="B29" s="52"/>
      <c r="C29" s="52"/>
      <c r="D29" s="52"/>
      <c r="E29" s="52"/>
      <c r="F29" s="52"/>
      <c r="G29" s="53"/>
    </row>
    <row r="30" spans="1:7" s="3" customFormat="1" ht="16.8">
      <c r="A30" s="51"/>
      <c r="B30" s="52"/>
      <c r="C30" s="52"/>
      <c r="D30" s="52"/>
      <c r="E30" s="52"/>
      <c r="F30" s="52"/>
      <c r="G30" s="53"/>
    </row>
    <row r="31" spans="1:7" s="3" customFormat="1" ht="16.8">
      <c r="A31" s="51"/>
      <c r="B31" s="52"/>
      <c r="C31" s="52"/>
      <c r="D31" s="52"/>
      <c r="E31" s="52"/>
      <c r="F31" s="52"/>
      <c r="G31" s="53"/>
    </row>
    <row r="32" spans="1:7" s="3" customFormat="1" ht="16.8">
      <c r="A32" s="51"/>
      <c r="B32" s="52"/>
      <c r="C32" s="52"/>
      <c r="D32" s="52"/>
      <c r="E32" s="52"/>
      <c r="F32" s="52"/>
      <c r="G32" s="53"/>
    </row>
    <row r="33" spans="1:7" s="3" customFormat="1" ht="16.8">
      <c r="A33" s="51"/>
      <c r="B33" s="52"/>
      <c r="C33" s="52"/>
      <c r="D33" s="52"/>
      <c r="E33" s="52"/>
      <c r="F33" s="52"/>
      <c r="G33" s="53"/>
    </row>
    <row r="34" spans="1:7" s="3" customFormat="1" ht="16.8">
      <c r="A34" s="51"/>
      <c r="B34" s="52"/>
      <c r="C34" s="52"/>
      <c r="D34" s="52"/>
      <c r="E34" s="52"/>
      <c r="F34" s="52"/>
      <c r="G34" s="53"/>
    </row>
    <row r="35" spans="1:7" s="3" customFormat="1" ht="16.8">
      <c r="A35" s="51"/>
      <c r="B35" s="52"/>
      <c r="C35" s="52"/>
      <c r="D35" s="52"/>
      <c r="E35" s="52"/>
      <c r="F35" s="52"/>
      <c r="G35" s="53"/>
    </row>
    <row r="36" spans="1:7" s="3" customFormat="1" ht="16.8">
      <c r="A36" s="51"/>
      <c r="B36" s="52"/>
      <c r="C36" s="52"/>
      <c r="D36" s="52"/>
      <c r="E36" s="52"/>
      <c r="F36" s="52"/>
      <c r="G36" s="53"/>
    </row>
    <row r="37" spans="1:7" s="3" customFormat="1" ht="16.8">
      <c r="A37" s="51"/>
      <c r="B37" s="52"/>
      <c r="C37" s="52"/>
      <c r="D37" s="52"/>
      <c r="E37" s="52"/>
      <c r="F37" s="52"/>
      <c r="G37" s="53"/>
    </row>
    <row r="38" spans="1:7" s="3" customFormat="1" ht="16.8">
      <c r="A38" s="51"/>
      <c r="B38" s="52"/>
      <c r="C38" s="52"/>
      <c r="D38" s="52"/>
      <c r="E38" s="52"/>
      <c r="F38" s="52"/>
      <c r="G38" s="53"/>
    </row>
    <row r="39" spans="1:7" s="3" customFormat="1" ht="16.8">
      <c r="A39" s="51"/>
      <c r="B39" s="52"/>
      <c r="C39" s="52"/>
      <c r="D39" s="52"/>
      <c r="E39" s="52"/>
      <c r="F39" s="52"/>
      <c r="G39" s="53"/>
    </row>
    <row r="40" spans="1:7" ht="17.399999999999999" thickBot="1">
      <c r="A40" s="54"/>
      <c r="B40" s="55"/>
      <c r="C40" s="55"/>
      <c r="D40" s="55"/>
      <c r="E40" s="55"/>
      <c r="F40" s="55"/>
      <c r="G40" s="56"/>
    </row>
    <row r="41" spans="1:7" ht="16.2" thickTop="1"/>
  </sheetData>
  <phoneticPr fontId="0" type="noConversion"/>
  <conditionalFormatting sqref="E11">
    <cfRule type="cellIs" dxfId="14" priority="1" operator="greaterThan">
      <formula>116</formula>
    </cfRule>
    <cfRule type="cellIs" dxfId="13" priority="2" operator="between">
      <formula>58</formula>
      <formula>116</formula>
    </cfRule>
  </conditionalFormatting>
  <hyperlinks>
    <hyperlink ref="G1" r:id="rId1" xr:uid="{813BFDED-EA2A-4E2B-83B3-CD0CCEC6829D}"/>
  </hyperlinks>
  <printOptions gridLinesSet="0"/>
  <pageMargins left="0.62" right="0.33" top="0.5" bottom="0.63" header="0.5" footer="0.5"/>
  <pageSetup orientation="portrait" horizontalDpi="120" verticalDpi="144" r:id="rId2"/>
  <headerFooter alignWithMargins="0"/>
  <drawing r:id="rId3"/>
  <legacy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46"/>
  <sheetViews>
    <sheetView showGridLines="0" workbookViewId="0">
      <pane ySplit="2" topLeftCell="A3" activePane="bottomLeft" state="frozen"/>
      <selection pane="bottomLeft" activeCell="A3" sqref="A3"/>
    </sheetView>
  </sheetViews>
  <sheetFormatPr defaultColWidth="13" defaultRowHeight="15.6"/>
  <cols>
    <col min="1" max="1" width="26.8984375" style="57" bestFit="1" customWidth="1"/>
    <col min="2" max="2" width="5.8984375" style="57" bestFit="1" customWidth="1"/>
    <col min="3" max="3" width="11.59765625" style="58" hidden="1" customWidth="1"/>
    <col min="4" max="4" width="5.796875" style="58" hidden="1" customWidth="1"/>
    <col min="5" max="5" width="9.19921875" style="58" bestFit="1" customWidth="1"/>
    <col min="6" max="6" width="8.3984375" style="58" customWidth="1"/>
    <col min="7" max="7" width="5.8984375" style="66" bestFit="1" customWidth="1"/>
    <col min="8" max="8" width="4.69921875" style="66" bestFit="1" customWidth="1"/>
    <col min="9" max="9" width="6.8984375" style="66" bestFit="1" customWidth="1"/>
    <col min="10" max="10" width="19.19921875" style="57" bestFit="1" customWidth="1"/>
    <col min="11" max="16384" width="13" style="15"/>
  </cols>
  <sheetData>
    <row r="1" spans="1:10" ht="23.4" thickBot="1">
      <c r="A1" s="243" t="s">
        <v>7</v>
      </c>
      <c r="B1" s="59"/>
      <c r="C1" s="59"/>
      <c r="D1" s="59"/>
      <c r="E1" s="59"/>
      <c r="F1" s="59"/>
      <c r="G1" s="60"/>
      <c r="H1" s="60"/>
      <c r="I1" s="60"/>
      <c r="J1" s="59"/>
    </row>
    <row r="2" spans="1:10" s="3" customFormat="1" ht="34.200000000000003" thickBot="1">
      <c r="A2" s="244" t="s">
        <v>112</v>
      </c>
      <c r="B2" s="245" t="s">
        <v>23</v>
      </c>
      <c r="C2" s="245" t="s">
        <v>25</v>
      </c>
      <c r="D2" s="245" t="s">
        <v>22</v>
      </c>
      <c r="E2" s="2" t="s">
        <v>50</v>
      </c>
      <c r="F2" s="2" t="s">
        <v>26</v>
      </c>
      <c r="G2" s="246" t="s">
        <v>52</v>
      </c>
      <c r="H2" s="247" t="s">
        <v>111</v>
      </c>
      <c r="I2" s="246" t="s">
        <v>77</v>
      </c>
      <c r="J2" s="248" t="s">
        <v>75</v>
      </c>
    </row>
    <row r="3" spans="1:10" s="3" customFormat="1" ht="16.8">
      <c r="A3" s="249" t="s">
        <v>55</v>
      </c>
      <c r="B3" s="250">
        <v>3</v>
      </c>
      <c r="C3" s="251" t="s">
        <v>150</v>
      </c>
      <c r="D3" s="252" t="str">
        <f>VLOOKUP(C3,'Personal File'!$A$10:$C$15,3,FALSE)</f>
        <v>+1</v>
      </c>
      <c r="E3" s="253" t="str">
        <f t="shared" ref="E3:E42" si="0">CONCATENATE(LEFT(C3,3)," (",D3,")")</f>
        <v>Con (+1)</v>
      </c>
      <c r="F3" s="254">
        <v>0</v>
      </c>
      <c r="G3" s="254">
        <f t="shared" ref="G3:G42" si="1">B3+D3+F3</f>
        <v>4</v>
      </c>
      <c r="H3" s="255">
        <f t="shared" ref="H3:H5" ca="1" si="2">RANDBETWEEN(1,20)</f>
        <v>13</v>
      </c>
      <c r="I3" s="254">
        <f ca="1">SUM(G3:H3)</f>
        <v>17</v>
      </c>
      <c r="J3" s="256"/>
    </row>
    <row r="4" spans="1:10" s="3" customFormat="1" ht="16.8">
      <c r="A4" s="257" t="s">
        <v>56</v>
      </c>
      <c r="B4" s="250">
        <v>3</v>
      </c>
      <c r="C4" s="258" t="s">
        <v>154</v>
      </c>
      <c r="D4" s="252" t="str">
        <f>VLOOKUP(C4,'Personal File'!$A$10:$C$15,3,FALSE)</f>
        <v>+1</v>
      </c>
      <c r="E4" s="259" t="str">
        <f t="shared" si="0"/>
        <v>Dex (+1)</v>
      </c>
      <c r="F4" s="254">
        <v>0</v>
      </c>
      <c r="G4" s="254">
        <f t="shared" si="1"/>
        <v>4</v>
      </c>
      <c r="H4" s="255">
        <f t="shared" ca="1" si="2"/>
        <v>12</v>
      </c>
      <c r="I4" s="254">
        <f ca="1">SUM(G4:H4)</f>
        <v>16</v>
      </c>
      <c r="J4" s="256"/>
    </row>
    <row r="5" spans="1:10" s="3" customFormat="1" ht="16.8">
      <c r="A5" s="260" t="s">
        <v>57</v>
      </c>
      <c r="B5" s="261">
        <v>3</v>
      </c>
      <c r="C5" s="262" t="s">
        <v>153</v>
      </c>
      <c r="D5" s="262">
        <f>VLOOKUP(C5,'Personal File'!$A$10:$C$15,3,FALSE)</f>
        <v>-1</v>
      </c>
      <c r="E5" s="263" t="str">
        <f t="shared" si="0"/>
        <v>Wis (-1)</v>
      </c>
      <c r="F5" s="264">
        <v>3</v>
      </c>
      <c r="G5" s="264">
        <f t="shared" si="1"/>
        <v>5</v>
      </c>
      <c r="H5" s="265">
        <f t="shared" ca="1" si="2"/>
        <v>20</v>
      </c>
      <c r="I5" s="264">
        <f ca="1">SUM(G5:H5)</f>
        <v>25</v>
      </c>
      <c r="J5" s="266" t="s">
        <v>264</v>
      </c>
    </row>
    <row r="6" spans="1:10" s="61" customFormat="1" ht="16.8">
      <c r="A6" s="267" t="s">
        <v>27</v>
      </c>
      <c r="B6" s="268">
        <v>0</v>
      </c>
      <c r="C6" s="269" t="s">
        <v>152</v>
      </c>
      <c r="D6" s="270" t="str">
        <f>VLOOKUP(C6,'Personal File'!$A$10:$C$15,3,FALSE)</f>
        <v>+2</v>
      </c>
      <c r="E6" s="271" t="str">
        <f t="shared" si="0"/>
        <v>Int (+2)</v>
      </c>
      <c r="F6" s="272" t="s">
        <v>51</v>
      </c>
      <c r="G6" s="273">
        <f t="shared" si="1"/>
        <v>2</v>
      </c>
      <c r="H6" s="255">
        <f ca="1">RANDBETWEEN(1,20)</f>
        <v>18</v>
      </c>
      <c r="I6" s="273">
        <f t="shared" ref="I6:I42" ca="1" si="3">SUM(G6:H6)</f>
        <v>20</v>
      </c>
      <c r="J6" s="256"/>
    </row>
    <row r="7" spans="1:10" s="62" customFormat="1" ht="16.8">
      <c r="A7" s="257" t="s">
        <v>28</v>
      </c>
      <c r="B7" s="268">
        <v>0</v>
      </c>
      <c r="C7" s="274" t="s">
        <v>154</v>
      </c>
      <c r="D7" s="275" t="str">
        <f>VLOOKUP(C7,'Personal File'!$A$10:$C$15,3,FALSE)</f>
        <v>+1</v>
      </c>
      <c r="E7" s="276" t="str">
        <f t="shared" si="0"/>
        <v>Dex (+1)</v>
      </c>
      <c r="F7" s="272">
        <f>Martial!$D$20</f>
        <v>-1</v>
      </c>
      <c r="G7" s="273">
        <f t="shared" si="1"/>
        <v>0</v>
      </c>
      <c r="H7" s="255">
        <f t="shared" ref="H7:H42" ca="1" si="4">RANDBETWEEN(1,20)</f>
        <v>18</v>
      </c>
      <c r="I7" s="273">
        <f t="shared" ca="1" si="3"/>
        <v>18</v>
      </c>
      <c r="J7" s="256"/>
    </row>
    <row r="8" spans="1:10" s="63" customFormat="1" ht="16.8">
      <c r="A8" s="302" t="s">
        <v>29</v>
      </c>
      <c r="B8" s="268">
        <v>0</v>
      </c>
      <c r="C8" s="303" t="s">
        <v>151</v>
      </c>
      <c r="D8" s="304" t="str">
        <f>VLOOKUP(C8,'Personal File'!$A$10:$C$15,3,FALSE)</f>
        <v>+2</v>
      </c>
      <c r="E8" s="305" t="str">
        <f t="shared" si="0"/>
        <v>Cha (+2)</v>
      </c>
      <c r="F8" s="273" t="s">
        <v>51</v>
      </c>
      <c r="G8" s="273">
        <f t="shared" si="1"/>
        <v>2</v>
      </c>
      <c r="H8" s="255">
        <f t="shared" ca="1" si="4"/>
        <v>18</v>
      </c>
      <c r="I8" s="273">
        <f t="shared" ca="1" si="3"/>
        <v>20</v>
      </c>
      <c r="J8" s="256"/>
    </row>
    <row r="9" spans="1:10" s="64" customFormat="1" ht="16.8">
      <c r="A9" s="284" t="s">
        <v>30</v>
      </c>
      <c r="B9" s="268">
        <v>0</v>
      </c>
      <c r="C9" s="285" t="s">
        <v>155</v>
      </c>
      <c r="D9" s="286" t="str">
        <f>VLOOKUP(C9,'Personal File'!$A$10:$C$15,3,FALSE)</f>
        <v>+2</v>
      </c>
      <c r="E9" s="287" t="str">
        <f t="shared" si="0"/>
        <v>Str (+2)</v>
      </c>
      <c r="F9" s="273">
        <f>Martial!$D$20</f>
        <v>-1</v>
      </c>
      <c r="G9" s="273">
        <f t="shared" si="1"/>
        <v>1</v>
      </c>
      <c r="H9" s="255">
        <f t="shared" ca="1" si="4"/>
        <v>3</v>
      </c>
      <c r="I9" s="273">
        <f t="shared" ca="1" si="3"/>
        <v>4</v>
      </c>
      <c r="J9" s="256"/>
    </row>
    <row r="10" spans="1:10" s="64" customFormat="1" ht="16.8">
      <c r="A10" s="288" t="s">
        <v>8</v>
      </c>
      <c r="B10" s="289">
        <v>4</v>
      </c>
      <c r="C10" s="290" t="s">
        <v>150</v>
      </c>
      <c r="D10" s="291" t="str">
        <f>VLOOKUP(C10,'Personal File'!$A$10:$C$15,3,FALSE)</f>
        <v>+1</v>
      </c>
      <c r="E10" s="292" t="str">
        <f t="shared" si="0"/>
        <v>Con (+1)</v>
      </c>
      <c r="F10" s="293" t="s">
        <v>51</v>
      </c>
      <c r="G10" s="293">
        <f t="shared" si="1"/>
        <v>5</v>
      </c>
      <c r="H10" s="255">
        <f t="shared" ca="1" si="4"/>
        <v>12</v>
      </c>
      <c r="I10" s="293">
        <f t="shared" ca="1" si="3"/>
        <v>17</v>
      </c>
      <c r="J10" s="294"/>
    </row>
    <row r="11" spans="1:10" s="61" customFormat="1" ht="16.8">
      <c r="A11" s="328" t="s">
        <v>168</v>
      </c>
      <c r="B11" s="278">
        <v>1</v>
      </c>
      <c r="C11" s="329" t="s">
        <v>152</v>
      </c>
      <c r="D11" s="330" t="str">
        <f>VLOOKUP(C11,'Personal File'!$A$10:$C$15,3,FALSE)</f>
        <v>+2</v>
      </c>
      <c r="E11" s="331" t="str">
        <f t="shared" si="0"/>
        <v>Int (+2)</v>
      </c>
      <c r="F11" s="282" t="s">
        <v>265</v>
      </c>
      <c r="G11" s="282">
        <f t="shared" si="1"/>
        <v>5</v>
      </c>
      <c r="H11" s="255">
        <f t="shared" ca="1" si="4"/>
        <v>6</v>
      </c>
      <c r="I11" s="282">
        <f t="shared" ca="1" si="3"/>
        <v>11</v>
      </c>
      <c r="J11" s="283"/>
    </row>
    <row r="12" spans="1:10" s="65" customFormat="1" ht="16.8">
      <c r="A12" s="295" t="s">
        <v>31</v>
      </c>
      <c r="B12" s="296">
        <v>0</v>
      </c>
      <c r="C12" s="297" t="s">
        <v>152</v>
      </c>
      <c r="D12" s="298" t="str">
        <f>VLOOKUP(C12,'Personal File'!$A$10:$C$15,3,FALSE)</f>
        <v>+2</v>
      </c>
      <c r="E12" s="299" t="str">
        <f t="shared" si="0"/>
        <v>Int (+2)</v>
      </c>
      <c r="F12" s="300" t="s">
        <v>51</v>
      </c>
      <c r="G12" s="300">
        <f t="shared" si="1"/>
        <v>2</v>
      </c>
      <c r="H12" s="255">
        <f t="shared" ca="1" si="4"/>
        <v>12</v>
      </c>
      <c r="I12" s="300">
        <f t="shared" ref="I12" ca="1" si="5">SUM(G12:H12)</f>
        <v>14</v>
      </c>
      <c r="J12" s="301"/>
    </row>
    <row r="13" spans="1:10" s="62" customFormat="1" ht="16.8">
      <c r="A13" s="277" t="s">
        <v>32</v>
      </c>
      <c r="B13" s="278">
        <v>5</v>
      </c>
      <c r="C13" s="279" t="s">
        <v>151</v>
      </c>
      <c r="D13" s="280" t="str">
        <f>VLOOKUP(C13,'Personal File'!$A$10:$C$15,3,FALSE)</f>
        <v>+2</v>
      </c>
      <c r="E13" s="281" t="str">
        <f t="shared" si="0"/>
        <v>Cha (+2)</v>
      </c>
      <c r="F13" s="282" t="s">
        <v>265</v>
      </c>
      <c r="G13" s="282">
        <f t="shared" si="1"/>
        <v>9</v>
      </c>
      <c r="H13" s="255">
        <f t="shared" ca="1" si="4"/>
        <v>10</v>
      </c>
      <c r="I13" s="282">
        <f t="shared" ca="1" si="3"/>
        <v>19</v>
      </c>
      <c r="J13" s="283"/>
    </row>
    <row r="14" spans="1:10" s="62" customFormat="1" ht="16.8">
      <c r="A14" s="295" t="s">
        <v>33</v>
      </c>
      <c r="B14" s="296">
        <v>0</v>
      </c>
      <c r="C14" s="297" t="s">
        <v>152</v>
      </c>
      <c r="D14" s="298" t="str">
        <f>VLOOKUP(C14,'Personal File'!$A$10:$C$15,3,FALSE)</f>
        <v>+2</v>
      </c>
      <c r="E14" s="299" t="str">
        <f t="shared" si="0"/>
        <v>Int (+2)</v>
      </c>
      <c r="F14" s="300" t="s">
        <v>51</v>
      </c>
      <c r="G14" s="300">
        <f t="shared" si="1"/>
        <v>2</v>
      </c>
      <c r="H14" s="255">
        <f t="shared" ca="1" si="4"/>
        <v>20</v>
      </c>
      <c r="I14" s="300">
        <f t="shared" ref="I14" ca="1" si="6">SUM(G14:H14)</f>
        <v>22</v>
      </c>
      <c r="J14" s="301"/>
    </row>
    <row r="15" spans="1:10" s="62" customFormat="1" ht="16.8">
      <c r="A15" s="302" t="s">
        <v>34</v>
      </c>
      <c r="B15" s="268">
        <v>0</v>
      </c>
      <c r="C15" s="303" t="s">
        <v>151</v>
      </c>
      <c r="D15" s="304" t="str">
        <f>VLOOKUP(C15,'Personal File'!$A$10:$C$15,3,FALSE)</f>
        <v>+2</v>
      </c>
      <c r="E15" s="305" t="str">
        <f t="shared" si="0"/>
        <v>Cha (+2)</v>
      </c>
      <c r="F15" s="273" t="s">
        <v>51</v>
      </c>
      <c r="G15" s="273">
        <f t="shared" si="1"/>
        <v>2</v>
      </c>
      <c r="H15" s="255">
        <f t="shared" ca="1" si="4"/>
        <v>10</v>
      </c>
      <c r="I15" s="273">
        <f t="shared" ca="1" si="3"/>
        <v>12</v>
      </c>
      <c r="J15" s="256"/>
    </row>
    <row r="16" spans="1:10" s="62" customFormat="1" ht="16.8">
      <c r="A16" s="257" t="s">
        <v>35</v>
      </c>
      <c r="B16" s="268">
        <v>0</v>
      </c>
      <c r="C16" s="274" t="s">
        <v>154</v>
      </c>
      <c r="D16" s="275" t="str">
        <f>VLOOKUP(C16,'Personal File'!$A$10:$C$15,3,FALSE)</f>
        <v>+1</v>
      </c>
      <c r="E16" s="276" t="str">
        <f t="shared" si="0"/>
        <v>Dex (+1)</v>
      </c>
      <c r="F16" s="273">
        <f>Martial!$D$20</f>
        <v>-1</v>
      </c>
      <c r="G16" s="273">
        <f t="shared" si="1"/>
        <v>0</v>
      </c>
      <c r="H16" s="255">
        <f t="shared" ca="1" si="4"/>
        <v>16</v>
      </c>
      <c r="I16" s="273">
        <f t="shared" ca="1" si="3"/>
        <v>16</v>
      </c>
      <c r="J16" s="256"/>
    </row>
    <row r="17" spans="1:10" s="62" customFormat="1" ht="16.8">
      <c r="A17" s="306" t="s">
        <v>36</v>
      </c>
      <c r="B17" s="307">
        <v>0</v>
      </c>
      <c r="C17" s="308" t="s">
        <v>152</v>
      </c>
      <c r="D17" s="309" t="str">
        <f>VLOOKUP(C17,'Personal File'!$A$10:$C$15,3,FALSE)</f>
        <v>+2</v>
      </c>
      <c r="E17" s="310" t="str">
        <f t="shared" si="0"/>
        <v>Int (+2)</v>
      </c>
      <c r="F17" s="311" t="s">
        <v>51</v>
      </c>
      <c r="G17" s="311">
        <f t="shared" si="1"/>
        <v>2</v>
      </c>
      <c r="H17" s="255">
        <f t="shared" ca="1" si="4"/>
        <v>4</v>
      </c>
      <c r="I17" s="311">
        <f t="shared" ca="1" si="3"/>
        <v>6</v>
      </c>
      <c r="J17" s="312"/>
    </row>
    <row r="18" spans="1:10" s="62" customFormat="1" ht="16.8">
      <c r="A18" s="302" t="s">
        <v>37</v>
      </c>
      <c r="B18" s="268">
        <v>0</v>
      </c>
      <c r="C18" s="303" t="s">
        <v>151</v>
      </c>
      <c r="D18" s="304" t="str">
        <f>VLOOKUP(C18,'Personal File'!$A$10:$C$15,3,FALSE)</f>
        <v>+2</v>
      </c>
      <c r="E18" s="305" t="str">
        <f t="shared" si="0"/>
        <v>Cha (+2)</v>
      </c>
      <c r="F18" s="273" t="s">
        <v>51</v>
      </c>
      <c r="G18" s="273">
        <f t="shared" si="1"/>
        <v>2</v>
      </c>
      <c r="H18" s="255">
        <f t="shared" ca="1" si="4"/>
        <v>13</v>
      </c>
      <c r="I18" s="273">
        <f t="shared" ca="1" si="3"/>
        <v>15</v>
      </c>
      <c r="J18" s="256"/>
    </row>
    <row r="19" spans="1:10" s="62" customFormat="1" ht="16.8">
      <c r="A19" s="302" t="s">
        <v>10</v>
      </c>
      <c r="B19" s="268">
        <v>0</v>
      </c>
      <c r="C19" s="303" t="s">
        <v>151</v>
      </c>
      <c r="D19" s="304" t="str">
        <f>VLOOKUP(C19,'Personal File'!$A$10:$C$15,3,FALSE)</f>
        <v>+2</v>
      </c>
      <c r="E19" s="305" t="str">
        <f t="shared" si="0"/>
        <v>Cha (+2)</v>
      </c>
      <c r="F19" s="273" t="s">
        <v>51</v>
      </c>
      <c r="G19" s="273">
        <f t="shared" si="1"/>
        <v>2</v>
      </c>
      <c r="H19" s="255">
        <f t="shared" ca="1" si="4"/>
        <v>14</v>
      </c>
      <c r="I19" s="273">
        <f t="shared" ca="1" si="3"/>
        <v>16</v>
      </c>
      <c r="J19" s="256"/>
    </row>
    <row r="20" spans="1:10" s="62" customFormat="1" ht="16.8">
      <c r="A20" s="317" t="s">
        <v>38</v>
      </c>
      <c r="B20" s="268">
        <v>0</v>
      </c>
      <c r="C20" s="318" t="s">
        <v>153</v>
      </c>
      <c r="D20" s="319">
        <f>VLOOKUP(C20,'Personal File'!$A$10:$C$15,3,FALSE)</f>
        <v>-1</v>
      </c>
      <c r="E20" s="320" t="str">
        <f t="shared" si="0"/>
        <v>Wis (-1)</v>
      </c>
      <c r="F20" s="273" t="s">
        <v>51</v>
      </c>
      <c r="G20" s="273">
        <f t="shared" si="1"/>
        <v>-1</v>
      </c>
      <c r="H20" s="255">
        <f t="shared" ca="1" si="4"/>
        <v>12</v>
      </c>
      <c r="I20" s="273">
        <f t="shared" ca="1" si="3"/>
        <v>11</v>
      </c>
      <c r="J20" s="256"/>
    </row>
    <row r="21" spans="1:10" s="62" customFormat="1" ht="16.8">
      <c r="A21" s="257" t="s">
        <v>39</v>
      </c>
      <c r="B21" s="268">
        <v>0</v>
      </c>
      <c r="C21" s="274" t="s">
        <v>154</v>
      </c>
      <c r="D21" s="275" t="str">
        <f>VLOOKUP(C21,'Personal File'!$A$10:$C$15,3,FALSE)</f>
        <v>+1</v>
      </c>
      <c r="E21" s="276" t="str">
        <f t="shared" si="0"/>
        <v>Dex (+1)</v>
      </c>
      <c r="F21" s="273">
        <f>Martial!$D$20</f>
        <v>-1</v>
      </c>
      <c r="G21" s="273">
        <f t="shared" si="1"/>
        <v>0</v>
      </c>
      <c r="H21" s="255">
        <f t="shared" ca="1" si="4"/>
        <v>13</v>
      </c>
      <c r="I21" s="273">
        <f t="shared" ca="1" si="3"/>
        <v>13</v>
      </c>
      <c r="J21" s="256"/>
    </row>
    <row r="22" spans="1:10" s="62" customFormat="1" ht="16.8">
      <c r="A22" s="302" t="s">
        <v>40</v>
      </c>
      <c r="B22" s="268">
        <v>0</v>
      </c>
      <c r="C22" s="303" t="s">
        <v>151</v>
      </c>
      <c r="D22" s="304" t="str">
        <f>VLOOKUP(C22,'Personal File'!$A$10:$C$15,3,FALSE)</f>
        <v>+2</v>
      </c>
      <c r="E22" s="305" t="str">
        <f t="shared" si="0"/>
        <v>Cha (+2)</v>
      </c>
      <c r="F22" s="273" t="s">
        <v>51</v>
      </c>
      <c r="G22" s="273">
        <f t="shared" si="1"/>
        <v>2</v>
      </c>
      <c r="H22" s="255">
        <f t="shared" ca="1" si="4"/>
        <v>10</v>
      </c>
      <c r="I22" s="273">
        <f t="shared" ca="1" si="3"/>
        <v>12</v>
      </c>
      <c r="J22" s="256"/>
    </row>
    <row r="23" spans="1:10" s="62" customFormat="1" ht="16.8">
      <c r="A23" s="398" t="s">
        <v>41</v>
      </c>
      <c r="B23" s="278">
        <v>5</v>
      </c>
      <c r="C23" s="399" t="s">
        <v>155</v>
      </c>
      <c r="D23" s="400" t="str">
        <f>VLOOKUP(C23,'Personal File'!$A$10:$C$15,3,FALSE)</f>
        <v>+2</v>
      </c>
      <c r="E23" s="401" t="str">
        <f t="shared" si="0"/>
        <v>Str (+2)</v>
      </c>
      <c r="F23" s="282">
        <f>Martial!$D$20</f>
        <v>-1</v>
      </c>
      <c r="G23" s="282">
        <f t="shared" si="1"/>
        <v>6</v>
      </c>
      <c r="H23" s="255">
        <f t="shared" ca="1" si="4"/>
        <v>10</v>
      </c>
      <c r="I23" s="282">
        <f t="shared" ca="1" si="3"/>
        <v>16</v>
      </c>
      <c r="J23" s="283"/>
    </row>
    <row r="24" spans="1:10" s="62" customFormat="1" ht="16.8">
      <c r="A24" s="313" t="s">
        <v>120</v>
      </c>
      <c r="B24" s="289">
        <v>1</v>
      </c>
      <c r="C24" s="314" t="s">
        <v>152</v>
      </c>
      <c r="D24" s="315" t="str">
        <f>VLOOKUP(C24,'Personal File'!$A$10:$C$15,3,FALSE)</f>
        <v>+2</v>
      </c>
      <c r="E24" s="316" t="str">
        <f t="shared" si="0"/>
        <v>Int (+2)</v>
      </c>
      <c r="F24" s="282" t="s">
        <v>51</v>
      </c>
      <c r="G24" s="293">
        <f t="shared" si="1"/>
        <v>3</v>
      </c>
      <c r="H24" s="255">
        <f t="shared" ca="1" si="4"/>
        <v>15</v>
      </c>
      <c r="I24" s="293">
        <f t="shared" ca="1" si="3"/>
        <v>18</v>
      </c>
      <c r="J24" s="294"/>
    </row>
    <row r="25" spans="1:10" s="62" customFormat="1" ht="16.8">
      <c r="A25" s="313" t="s">
        <v>118</v>
      </c>
      <c r="B25" s="289">
        <v>1</v>
      </c>
      <c r="C25" s="314" t="s">
        <v>152</v>
      </c>
      <c r="D25" s="315" t="str">
        <f>VLOOKUP(C25,'Personal File'!$A$10:$C$15,3,FALSE)</f>
        <v>+2</v>
      </c>
      <c r="E25" s="316" t="str">
        <f t="shared" si="0"/>
        <v>Int (+2)</v>
      </c>
      <c r="F25" s="282" t="s">
        <v>51</v>
      </c>
      <c r="G25" s="293">
        <f t="shared" ref="G25" si="7">B25+D25+F25</f>
        <v>3</v>
      </c>
      <c r="H25" s="255">
        <f t="shared" ca="1" si="4"/>
        <v>11</v>
      </c>
      <c r="I25" s="293">
        <f t="shared" ref="I25" ca="1" si="8">SUM(G25:H25)</f>
        <v>14</v>
      </c>
      <c r="J25" s="294"/>
    </row>
    <row r="26" spans="1:10" s="62" customFormat="1" ht="16.8">
      <c r="A26" s="317" t="s">
        <v>42</v>
      </c>
      <c r="B26" s="268">
        <v>0</v>
      </c>
      <c r="C26" s="318" t="s">
        <v>153</v>
      </c>
      <c r="D26" s="319">
        <f>VLOOKUP(C26,'Personal File'!$A$10:$C$15,3,FALSE)</f>
        <v>-1</v>
      </c>
      <c r="E26" s="320" t="str">
        <f t="shared" si="0"/>
        <v>Wis (-1)</v>
      </c>
      <c r="F26" s="273" t="s">
        <v>51</v>
      </c>
      <c r="G26" s="273">
        <f t="shared" si="1"/>
        <v>-1</v>
      </c>
      <c r="H26" s="255">
        <f t="shared" ca="1" si="4"/>
        <v>10</v>
      </c>
      <c r="I26" s="273">
        <f t="shared" ca="1" si="3"/>
        <v>9</v>
      </c>
      <c r="J26" s="256"/>
    </row>
    <row r="27" spans="1:10" s="62" customFormat="1" ht="16.8">
      <c r="A27" s="257" t="s">
        <v>11</v>
      </c>
      <c r="B27" s="268">
        <v>0</v>
      </c>
      <c r="C27" s="274" t="s">
        <v>154</v>
      </c>
      <c r="D27" s="275" t="str">
        <f>VLOOKUP(C27,'Personal File'!$A$10:$C$15,3,FALSE)</f>
        <v>+1</v>
      </c>
      <c r="E27" s="276" t="str">
        <f t="shared" si="0"/>
        <v>Dex (+1)</v>
      </c>
      <c r="F27" s="273">
        <f>Martial!$D$20</f>
        <v>-1</v>
      </c>
      <c r="G27" s="273">
        <f t="shared" si="1"/>
        <v>0</v>
      </c>
      <c r="H27" s="255">
        <f t="shared" ca="1" si="4"/>
        <v>2</v>
      </c>
      <c r="I27" s="273">
        <f t="shared" ca="1" si="3"/>
        <v>2</v>
      </c>
      <c r="J27" s="256"/>
    </row>
    <row r="28" spans="1:10" s="62" customFormat="1" ht="16.8">
      <c r="A28" s="321" t="s">
        <v>43</v>
      </c>
      <c r="B28" s="296">
        <v>0</v>
      </c>
      <c r="C28" s="322" t="s">
        <v>154</v>
      </c>
      <c r="D28" s="323" t="str">
        <f>VLOOKUP(C28,'Personal File'!$A$10:$C$15,3,FALSE)</f>
        <v>+1</v>
      </c>
      <c r="E28" s="324" t="str">
        <f t="shared" si="0"/>
        <v>Dex (+1)</v>
      </c>
      <c r="F28" s="300" t="s">
        <v>51</v>
      </c>
      <c r="G28" s="300">
        <f t="shared" si="1"/>
        <v>1</v>
      </c>
      <c r="H28" s="255">
        <f t="shared" ca="1" si="4"/>
        <v>8</v>
      </c>
      <c r="I28" s="300">
        <f t="shared" ca="1" si="3"/>
        <v>9</v>
      </c>
      <c r="J28" s="301"/>
    </row>
    <row r="29" spans="1:10" ht="16.8">
      <c r="A29" s="302" t="s">
        <v>119</v>
      </c>
      <c r="B29" s="268">
        <v>0</v>
      </c>
      <c r="C29" s="303" t="s">
        <v>151</v>
      </c>
      <c r="D29" s="304" t="str">
        <f>VLOOKUP(C29,'Personal File'!$A$10:$C$15,3,FALSE)</f>
        <v>+2</v>
      </c>
      <c r="E29" s="305" t="str">
        <f t="shared" si="0"/>
        <v>Cha (+2)</v>
      </c>
      <c r="F29" s="273" t="s">
        <v>51</v>
      </c>
      <c r="G29" s="273">
        <f t="shared" si="1"/>
        <v>2</v>
      </c>
      <c r="H29" s="255">
        <f t="shared" ca="1" si="4"/>
        <v>6</v>
      </c>
      <c r="I29" s="273">
        <f t="shared" ca="1" si="3"/>
        <v>8</v>
      </c>
      <c r="J29" s="256"/>
    </row>
    <row r="30" spans="1:10" ht="16.8">
      <c r="A30" s="302" t="s">
        <v>190</v>
      </c>
      <c r="B30" s="268">
        <v>0</v>
      </c>
      <c r="C30" s="318" t="s">
        <v>153</v>
      </c>
      <c r="D30" s="319">
        <f>VLOOKUP(C30,'Personal File'!$A$10:$C$15,3,FALSE)</f>
        <v>-1</v>
      </c>
      <c r="E30" s="320" t="str">
        <f t="shared" si="0"/>
        <v>Wis (-1)</v>
      </c>
      <c r="F30" s="273" t="s">
        <v>51</v>
      </c>
      <c r="G30" s="273">
        <f t="shared" si="1"/>
        <v>-1</v>
      </c>
      <c r="H30" s="255">
        <f t="shared" ca="1" si="4"/>
        <v>19</v>
      </c>
      <c r="I30" s="273">
        <f t="shared" ref="I30" ca="1" si="9">SUM(G30:H30)</f>
        <v>18</v>
      </c>
      <c r="J30" s="256"/>
    </row>
    <row r="31" spans="1:10" ht="16.8">
      <c r="A31" s="257" t="s">
        <v>12</v>
      </c>
      <c r="B31" s="268">
        <v>0</v>
      </c>
      <c r="C31" s="274" t="s">
        <v>154</v>
      </c>
      <c r="D31" s="275" t="str">
        <f>VLOOKUP(C31,'Personal File'!$A$10:$C$15,3,FALSE)</f>
        <v>+1</v>
      </c>
      <c r="E31" s="276" t="str">
        <f t="shared" si="0"/>
        <v>Dex (+1)</v>
      </c>
      <c r="F31" s="273" t="s">
        <v>51</v>
      </c>
      <c r="G31" s="273">
        <f t="shared" si="1"/>
        <v>1</v>
      </c>
      <c r="H31" s="255">
        <f t="shared" ca="1" si="4"/>
        <v>6</v>
      </c>
      <c r="I31" s="273">
        <f t="shared" ca="1" si="3"/>
        <v>7</v>
      </c>
      <c r="J31" s="256"/>
    </row>
    <row r="32" spans="1:10" ht="16.8">
      <c r="A32" s="267" t="s">
        <v>13</v>
      </c>
      <c r="B32" s="268">
        <v>0</v>
      </c>
      <c r="C32" s="269" t="s">
        <v>152</v>
      </c>
      <c r="D32" s="270" t="str">
        <f>VLOOKUP(C32,'Personal File'!$A$10:$C$15,3,FALSE)</f>
        <v>+2</v>
      </c>
      <c r="E32" s="271" t="str">
        <f t="shared" si="0"/>
        <v>Int (+2)</v>
      </c>
      <c r="F32" s="273" t="s">
        <v>51</v>
      </c>
      <c r="G32" s="273">
        <f t="shared" si="1"/>
        <v>2</v>
      </c>
      <c r="H32" s="255">
        <f t="shared" ca="1" si="4"/>
        <v>6</v>
      </c>
      <c r="I32" s="273">
        <f t="shared" ca="1" si="3"/>
        <v>8</v>
      </c>
      <c r="J32" s="256"/>
    </row>
    <row r="33" spans="1:10" ht="16.8">
      <c r="A33" s="332" t="s">
        <v>44</v>
      </c>
      <c r="B33" s="278">
        <v>5</v>
      </c>
      <c r="C33" s="325" t="s">
        <v>153</v>
      </c>
      <c r="D33" s="326">
        <f>VLOOKUP(C33,'Personal File'!$A$10:$C$15,3,FALSE)</f>
        <v>-1</v>
      </c>
      <c r="E33" s="327" t="str">
        <f t="shared" si="0"/>
        <v>Wis (-1)</v>
      </c>
      <c r="F33" s="282" t="s">
        <v>51</v>
      </c>
      <c r="G33" s="282">
        <f t="shared" si="1"/>
        <v>4</v>
      </c>
      <c r="H33" s="255">
        <f t="shared" ca="1" si="4"/>
        <v>12</v>
      </c>
      <c r="I33" s="282">
        <f t="shared" ca="1" si="3"/>
        <v>16</v>
      </c>
      <c r="J33" s="283"/>
    </row>
    <row r="34" spans="1:10" ht="16.8">
      <c r="A34" s="321" t="s">
        <v>83</v>
      </c>
      <c r="B34" s="296">
        <v>0</v>
      </c>
      <c r="C34" s="322" t="s">
        <v>154</v>
      </c>
      <c r="D34" s="323" t="str">
        <f>VLOOKUP(C34,'Personal File'!$A$10:$C$15,3,FALSE)</f>
        <v>+1</v>
      </c>
      <c r="E34" s="324" t="str">
        <f t="shared" si="0"/>
        <v>Dex (+1)</v>
      </c>
      <c r="F34" s="300">
        <f>Martial!$D$20</f>
        <v>-1</v>
      </c>
      <c r="G34" s="300">
        <f t="shared" si="1"/>
        <v>0</v>
      </c>
      <c r="H34" s="255">
        <f t="shared" ca="1" si="4"/>
        <v>8</v>
      </c>
      <c r="I34" s="300">
        <f t="shared" ref="I34:I35" ca="1" si="10">SUM(G34:H34)</f>
        <v>8</v>
      </c>
      <c r="J34" s="301"/>
    </row>
    <row r="35" spans="1:10" ht="16.8">
      <c r="A35" s="333" t="s">
        <v>80</v>
      </c>
      <c r="B35" s="334">
        <v>0</v>
      </c>
      <c r="C35" s="335" t="s">
        <v>152</v>
      </c>
      <c r="D35" s="336" t="str">
        <f>VLOOKUP(C35,'Personal File'!$A$10:$C$15,3,FALSE)</f>
        <v>+2</v>
      </c>
      <c r="E35" s="337" t="str">
        <f t="shared" si="0"/>
        <v>Int (+2)</v>
      </c>
      <c r="F35" s="338" t="s">
        <v>51</v>
      </c>
      <c r="G35" s="300">
        <f t="shared" si="1"/>
        <v>2</v>
      </c>
      <c r="H35" s="255">
        <f t="shared" ca="1" si="4"/>
        <v>19</v>
      </c>
      <c r="I35" s="300">
        <f t="shared" ca="1" si="10"/>
        <v>21</v>
      </c>
      <c r="J35" s="339"/>
    </row>
    <row r="36" spans="1:10" ht="16.8">
      <c r="A36" s="328" t="s">
        <v>45</v>
      </c>
      <c r="B36" s="278">
        <v>1</v>
      </c>
      <c r="C36" s="329" t="s">
        <v>152</v>
      </c>
      <c r="D36" s="330" t="str">
        <f>VLOOKUP(C36,'Personal File'!$A$10:$C$15,3,FALSE)</f>
        <v>+2</v>
      </c>
      <c r="E36" s="331" t="str">
        <f t="shared" si="0"/>
        <v>Int (+2)</v>
      </c>
      <c r="F36" s="282" t="s">
        <v>51</v>
      </c>
      <c r="G36" s="282">
        <f t="shared" si="1"/>
        <v>3</v>
      </c>
      <c r="H36" s="255">
        <f t="shared" ca="1" si="4"/>
        <v>9</v>
      </c>
      <c r="I36" s="282">
        <f t="shared" ca="1" si="3"/>
        <v>12</v>
      </c>
      <c r="J36" s="283"/>
    </row>
    <row r="37" spans="1:10" ht="16.8">
      <c r="A37" s="317" t="s">
        <v>46</v>
      </c>
      <c r="B37" s="268">
        <v>0</v>
      </c>
      <c r="C37" s="318" t="s">
        <v>153</v>
      </c>
      <c r="D37" s="319">
        <f>VLOOKUP(C37,'Personal File'!$A$10:$C$15,3,FALSE)</f>
        <v>-1</v>
      </c>
      <c r="E37" s="320" t="str">
        <f t="shared" si="0"/>
        <v>Wis (-1)</v>
      </c>
      <c r="F37" s="273" t="s">
        <v>265</v>
      </c>
      <c r="G37" s="273">
        <f t="shared" si="1"/>
        <v>1</v>
      </c>
      <c r="H37" s="255">
        <f t="shared" ca="1" si="4"/>
        <v>15</v>
      </c>
      <c r="I37" s="273">
        <f t="shared" ca="1" si="3"/>
        <v>16</v>
      </c>
      <c r="J37" s="256"/>
    </row>
    <row r="38" spans="1:10" ht="16.8">
      <c r="A38" s="317" t="s">
        <v>84</v>
      </c>
      <c r="B38" s="268">
        <v>0</v>
      </c>
      <c r="C38" s="318" t="s">
        <v>153</v>
      </c>
      <c r="D38" s="319">
        <f>VLOOKUP(C38,'Personal File'!$A$10:$C$15,3,FALSE)</f>
        <v>-1</v>
      </c>
      <c r="E38" s="320" t="str">
        <f t="shared" si="0"/>
        <v>Wis (-1)</v>
      </c>
      <c r="F38" s="273" t="s">
        <v>51</v>
      </c>
      <c r="G38" s="273">
        <f t="shared" si="1"/>
        <v>-1</v>
      </c>
      <c r="H38" s="255">
        <f t="shared" ca="1" si="4"/>
        <v>19</v>
      </c>
      <c r="I38" s="273">
        <f t="shared" ca="1" si="3"/>
        <v>18</v>
      </c>
      <c r="J38" s="256"/>
    </row>
    <row r="39" spans="1:10" ht="16.8">
      <c r="A39" s="284" t="s">
        <v>14</v>
      </c>
      <c r="B39" s="268">
        <v>0</v>
      </c>
      <c r="C39" s="285" t="s">
        <v>155</v>
      </c>
      <c r="D39" s="286" t="str">
        <f>VLOOKUP(C39,'Personal File'!$A$10:$C$15,3,FALSE)</f>
        <v>+2</v>
      </c>
      <c r="E39" s="287" t="str">
        <f t="shared" si="0"/>
        <v>Str (+2)</v>
      </c>
      <c r="F39" s="273" t="s">
        <v>51</v>
      </c>
      <c r="G39" s="273">
        <f t="shared" si="1"/>
        <v>2</v>
      </c>
      <c r="H39" s="255">
        <f t="shared" ca="1" si="4"/>
        <v>4</v>
      </c>
      <c r="I39" s="273">
        <f t="shared" ca="1" si="3"/>
        <v>6</v>
      </c>
      <c r="J39" s="256"/>
    </row>
    <row r="40" spans="1:10" ht="16.8">
      <c r="A40" s="491" t="s">
        <v>47</v>
      </c>
      <c r="B40" s="278">
        <v>1</v>
      </c>
      <c r="C40" s="492" t="s">
        <v>154</v>
      </c>
      <c r="D40" s="493" t="str">
        <f>VLOOKUP(C40,'Personal File'!$A$10:$C$15,3,FALSE)</f>
        <v>+1</v>
      </c>
      <c r="E40" s="494" t="str">
        <f t="shared" si="0"/>
        <v>Dex (+1)</v>
      </c>
      <c r="F40" s="510">
        <f>Martial!$D$20+2</f>
        <v>1</v>
      </c>
      <c r="G40" s="495">
        <f t="shared" si="1"/>
        <v>3</v>
      </c>
      <c r="H40" s="255">
        <f t="shared" ca="1" si="4"/>
        <v>18</v>
      </c>
      <c r="I40" s="495">
        <f t="shared" ref="I40:I41" ca="1" si="11">SUM(G40:H40)</f>
        <v>21</v>
      </c>
      <c r="J40" s="283" t="s">
        <v>289</v>
      </c>
    </row>
    <row r="41" spans="1:10" ht="16.8">
      <c r="A41" s="340" t="s">
        <v>48</v>
      </c>
      <c r="B41" s="296">
        <v>0</v>
      </c>
      <c r="C41" s="341" t="s">
        <v>151</v>
      </c>
      <c r="D41" s="342" t="str">
        <f>VLOOKUP(C41,'Personal File'!$A$10:$C$15,3,FALSE)</f>
        <v>+2</v>
      </c>
      <c r="E41" s="343" t="str">
        <f t="shared" si="0"/>
        <v>Cha (+2)</v>
      </c>
      <c r="F41" s="300" t="s">
        <v>51</v>
      </c>
      <c r="G41" s="300">
        <f t="shared" si="1"/>
        <v>2</v>
      </c>
      <c r="H41" s="255">
        <f t="shared" ca="1" si="4"/>
        <v>2</v>
      </c>
      <c r="I41" s="300">
        <f t="shared" ca="1" si="11"/>
        <v>4</v>
      </c>
      <c r="J41" s="301"/>
    </row>
    <row r="42" spans="1:10" ht="17.399999999999999" thickBot="1">
      <c r="A42" s="344" t="s">
        <v>49</v>
      </c>
      <c r="B42" s="345">
        <v>0</v>
      </c>
      <c r="C42" s="346" t="s">
        <v>154</v>
      </c>
      <c r="D42" s="347" t="str">
        <f>VLOOKUP(C42,'Personal File'!$A$10:$C$15,3,FALSE)</f>
        <v>+1</v>
      </c>
      <c r="E42" s="348" t="str">
        <f t="shared" si="0"/>
        <v>Dex (+1)</v>
      </c>
      <c r="F42" s="349" t="s">
        <v>51</v>
      </c>
      <c r="G42" s="349">
        <f t="shared" si="1"/>
        <v>1</v>
      </c>
      <c r="H42" s="350">
        <f t="shared" ca="1" si="4"/>
        <v>5</v>
      </c>
      <c r="I42" s="349">
        <f t="shared" ca="1" si="3"/>
        <v>6</v>
      </c>
      <c r="J42" s="351"/>
    </row>
    <row r="43" spans="1:10" ht="16.2" thickTop="1">
      <c r="B43" s="233">
        <f>SUM(B6:B42,B40)</f>
        <v>25</v>
      </c>
      <c r="E43" s="233">
        <f>SUM(E44:E46)</f>
        <v>25</v>
      </c>
      <c r="F43" s="352" t="s">
        <v>52</v>
      </c>
    </row>
    <row r="44" spans="1:10">
      <c r="B44" s="233"/>
      <c r="E44" s="231">
        <f>4*(2+'Personal File'!$C$13)</f>
        <v>16</v>
      </c>
      <c r="F44" s="232" t="s">
        <v>179</v>
      </c>
    </row>
    <row r="45" spans="1:10">
      <c r="B45" s="233"/>
      <c r="E45" s="231">
        <f>2+'Personal File'!$C$13</f>
        <v>4</v>
      </c>
      <c r="F45" s="232" t="s">
        <v>307</v>
      </c>
    </row>
    <row r="46" spans="1:10">
      <c r="E46" s="233">
        <f>3+SUM('Personal File'!$E$3:$E$4)</f>
        <v>5</v>
      </c>
      <c r="F46" s="232" t="s">
        <v>121</v>
      </c>
    </row>
  </sheetData>
  <phoneticPr fontId="0" type="noConversion"/>
  <printOptions gridLinesSet="0"/>
  <pageMargins left="0.62" right="0.33" top="0.5" bottom="0.63" header="0.5" footer="0.5"/>
  <pageSetup orientation="portrait" horizontalDpi="120" verticalDpi="144"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11"/>
  <sheetViews>
    <sheetView showGridLines="0" zoomScaleNormal="100" workbookViewId="0">
      <pane ySplit="2" topLeftCell="A3" activePane="bottomLeft" state="frozen"/>
      <selection pane="bottomLeft" activeCell="A3" sqref="A3"/>
    </sheetView>
  </sheetViews>
  <sheetFormatPr defaultColWidth="13" defaultRowHeight="15.6"/>
  <cols>
    <col min="1" max="1" width="19.09765625" style="57" bestFit="1" customWidth="1"/>
    <col min="2" max="2" width="6.19921875" style="57" bestFit="1" customWidth="1"/>
    <col min="3" max="3" width="13.59765625" style="58" bestFit="1" customWidth="1"/>
    <col min="4" max="4" width="12.69921875" style="66" bestFit="1" customWidth="1"/>
    <col min="5" max="5" width="8.09765625" style="58" bestFit="1" customWidth="1"/>
    <col min="6" max="6" width="12.59765625" style="58" bestFit="1" customWidth="1"/>
    <col min="7" max="7" width="9.796875" style="57" bestFit="1" customWidth="1"/>
    <col min="8" max="8" width="17.8984375" style="15" bestFit="1" customWidth="1"/>
    <col min="9" max="9" width="5.5" style="15" bestFit="1" customWidth="1"/>
    <col min="10" max="16384" width="13" style="15"/>
  </cols>
  <sheetData>
    <row r="1" spans="1:9" ht="23.4" thickBot="1">
      <c r="A1" s="200" t="s">
        <v>169</v>
      </c>
      <c r="B1" s="59"/>
      <c r="C1" s="59"/>
      <c r="D1" s="60"/>
      <c r="E1" s="59"/>
      <c r="F1" s="59"/>
      <c r="G1" s="59"/>
      <c r="H1" s="59"/>
    </row>
    <row r="2" spans="1:9" s="3" customFormat="1" ht="16.8">
      <c r="A2" s="201" t="s">
        <v>69</v>
      </c>
      <c r="B2" s="202" t="s">
        <v>0</v>
      </c>
      <c r="C2" s="204" t="s">
        <v>71</v>
      </c>
      <c r="D2" s="204" t="s">
        <v>88</v>
      </c>
      <c r="E2" s="203" t="s">
        <v>89</v>
      </c>
      <c r="F2" s="203" t="s">
        <v>54</v>
      </c>
      <c r="G2" s="203" t="s">
        <v>17</v>
      </c>
      <c r="H2" s="203" t="s">
        <v>143</v>
      </c>
      <c r="I2" s="205" t="s">
        <v>144</v>
      </c>
    </row>
    <row r="3" spans="1:9" s="3" customFormat="1" ht="16.8">
      <c r="A3" s="206" t="s">
        <v>285</v>
      </c>
      <c r="B3" s="67">
        <v>0</v>
      </c>
      <c r="C3" s="487" t="s">
        <v>286</v>
      </c>
      <c r="D3" s="488" t="s">
        <v>90</v>
      </c>
      <c r="E3" s="489" t="s">
        <v>91</v>
      </c>
      <c r="F3" s="489" t="s">
        <v>287</v>
      </c>
      <c r="G3" s="489" t="s">
        <v>67</v>
      </c>
      <c r="H3" s="489" t="s">
        <v>288</v>
      </c>
      <c r="I3" s="490">
        <v>9</v>
      </c>
    </row>
    <row r="4" spans="1:9" s="3" customFormat="1" ht="16.8">
      <c r="A4" s="206" t="s">
        <v>96</v>
      </c>
      <c r="B4" s="67">
        <v>0</v>
      </c>
      <c r="C4" s="6" t="s">
        <v>266</v>
      </c>
      <c r="D4" s="1" t="s">
        <v>90</v>
      </c>
      <c r="E4" s="172" t="s">
        <v>91</v>
      </c>
      <c r="F4" s="4" t="s">
        <v>61</v>
      </c>
      <c r="G4" s="4" t="s">
        <v>65</v>
      </c>
      <c r="H4" s="4" t="s">
        <v>142</v>
      </c>
      <c r="I4" s="70">
        <v>216</v>
      </c>
    </row>
    <row r="5" spans="1:9" s="3" customFormat="1" ht="16.8">
      <c r="A5" s="206" t="s">
        <v>97</v>
      </c>
      <c r="B5" s="67">
        <v>0</v>
      </c>
      <c r="C5" s="6" t="s">
        <v>81</v>
      </c>
      <c r="D5" s="1" t="s">
        <v>90</v>
      </c>
      <c r="E5" s="172" t="s">
        <v>91</v>
      </c>
      <c r="F5" s="4" t="s">
        <v>61</v>
      </c>
      <c r="G5" s="4" t="s">
        <v>62</v>
      </c>
      <c r="H5" s="4" t="s">
        <v>142</v>
      </c>
      <c r="I5" s="173">
        <v>238</v>
      </c>
    </row>
    <row r="6" spans="1:9" s="3" customFormat="1" ht="16.8">
      <c r="A6" s="206" t="s">
        <v>95</v>
      </c>
      <c r="B6" s="67">
        <v>0</v>
      </c>
      <c r="C6" s="6" t="s">
        <v>68</v>
      </c>
      <c r="D6" s="1" t="s">
        <v>116</v>
      </c>
      <c r="E6" s="172" t="s">
        <v>91</v>
      </c>
      <c r="F6" s="4" t="s">
        <v>61</v>
      </c>
      <c r="G6" s="4" t="s">
        <v>67</v>
      </c>
      <c r="H6" s="4" t="s">
        <v>142</v>
      </c>
      <c r="I6" s="70">
        <v>248</v>
      </c>
    </row>
    <row r="7" spans="1:9" s="3" customFormat="1" ht="16.8">
      <c r="A7" s="207" t="s">
        <v>98</v>
      </c>
      <c r="B7" s="68">
        <v>0</v>
      </c>
      <c r="C7" s="69" t="s">
        <v>63</v>
      </c>
      <c r="D7" s="5" t="s">
        <v>94</v>
      </c>
      <c r="E7" s="174" t="s">
        <v>91</v>
      </c>
      <c r="F7" s="7" t="s">
        <v>66</v>
      </c>
      <c r="G7" s="7" t="s">
        <v>67</v>
      </c>
      <c r="H7" s="7" t="s">
        <v>142</v>
      </c>
      <c r="I7" s="71">
        <v>269</v>
      </c>
    </row>
    <row r="8" spans="1:9" ht="16.8">
      <c r="A8" s="206" t="s">
        <v>82</v>
      </c>
      <c r="B8" s="67">
        <v>1</v>
      </c>
      <c r="C8" s="6" t="s">
        <v>266</v>
      </c>
      <c r="D8" s="1" t="s">
        <v>90</v>
      </c>
      <c r="E8" s="172" t="s">
        <v>91</v>
      </c>
      <c r="F8" s="4" t="s">
        <v>61</v>
      </c>
      <c r="G8" s="4" t="s">
        <v>65</v>
      </c>
      <c r="H8" s="4" t="s">
        <v>142</v>
      </c>
      <c r="I8" s="70">
        <v>216</v>
      </c>
    </row>
    <row r="9" spans="1:9" ht="16.8">
      <c r="A9" s="206" t="s">
        <v>115</v>
      </c>
      <c r="B9" s="67">
        <v>1</v>
      </c>
      <c r="C9" s="6" t="s">
        <v>68</v>
      </c>
      <c r="D9" s="1" t="s">
        <v>92</v>
      </c>
      <c r="E9" s="172" t="s">
        <v>91</v>
      </c>
      <c r="F9" s="4" t="s">
        <v>66</v>
      </c>
      <c r="G9" s="4" t="s">
        <v>62</v>
      </c>
      <c r="H9" s="4" t="s">
        <v>142</v>
      </c>
      <c r="I9" s="173">
        <v>224</v>
      </c>
    </row>
    <row r="10" spans="1:9" ht="17.399999999999999" thickBot="1">
      <c r="A10" s="208" t="s">
        <v>117</v>
      </c>
      <c r="B10" s="151">
        <v>1</v>
      </c>
      <c r="C10" s="152" t="s">
        <v>60</v>
      </c>
      <c r="D10" s="153" t="s">
        <v>93</v>
      </c>
      <c r="E10" s="175" t="s">
        <v>91</v>
      </c>
      <c r="F10" s="154" t="s">
        <v>61</v>
      </c>
      <c r="G10" s="154" t="s">
        <v>64</v>
      </c>
      <c r="H10" s="154" t="s">
        <v>142</v>
      </c>
      <c r="I10" s="358">
        <v>266</v>
      </c>
    </row>
    <row r="11" spans="1:9" ht="16.2" thickTop="1"/>
  </sheetData>
  <sortState xmlns:xlrd2="http://schemas.microsoft.com/office/spreadsheetml/2017/richdata2" ref="A3:I10">
    <sortCondition ref="B3:B10"/>
    <sortCondition ref="A3:A10"/>
  </sortState>
  <phoneticPr fontId="0" type="noConversion"/>
  <printOptions gridLinesSet="0"/>
  <pageMargins left="0.62" right="0.33" top="0.5" bottom="0.63" header="0.5" footer="0.5"/>
  <pageSetup orientation="portrait" horizontalDpi="120" verticalDpi="144"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27"/>
  <sheetViews>
    <sheetView showGridLines="0" workbookViewId="0"/>
  </sheetViews>
  <sheetFormatPr defaultColWidth="13" defaultRowHeight="16.8"/>
  <cols>
    <col min="1" max="1" width="17.5" style="52" bestFit="1" customWidth="1"/>
    <col min="2" max="2" width="3.59765625" style="52" bestFit="1" customWidth="1"/>
    <col min="3" max="3" width="3.3984375" style="52" bestFit="1" customWidth="1"/>
    <col min="4" max="4" width="3.8984375" style="52" bestFit="1" customWidth="1"/>
    <col min="5" max="5" width="3.69921875" style="52" bestFit="1" customWidth="1"/>
    <col min="6" max="8" width="3.59765625" style="52" bestFit="1" customWidth="1"/>
    <col min="9" max="10" width="3.59765625" style="52" customWidth="1"/>
    <col min="11" max="11" width="3.59765625" style="52" bestFit="1" customWidth="1"/>
    <col min="12" max="12" width="3.69921875" style="52" customWidth="1"/>
    <col min="13" max="13" width="30.19921875" style="52" bestFit="1" customWidth="1"/>
    <col min="14" max="16384" width="13" style="52"/>
  </cols>
  <sheetData>
    <row r="1" spans="1:13" ht="24" thickTop="1" thickBot="1">
      <c r="A1" s="162"/>
      <c r="B1" s="359" t="s">
        <v>105</v>
      </c>
      <c r="C1" s="59"/>
      <c r="D1" s="59"/>
      <c r="E1" s="360"/>
      <c r="F1" s="59"/>
      <c r="G1" s="59"/>
      <c r="H1" s="59"/>
      <c r="I1" s="59"/>
      <c r="J1" s="59"/>
      <c r="K1" s="360"/>
      <c r="M1" s="74" t="s">
        <v>110</v>
      </c>
    </row>
    <row r="2" spans="1:13" ht="17.399999999999999" thickTop="1">
      <c r="A2" s="162"/>
      <c r="B2" s="72" t="s">
        <v>106</v>
      </c>
      <c r="C2" s="361"/>
      <c r="D2" s="361"/>
      <c r="E2" s="361"/>
      <c r="F2" s="361"/>
      <c r="G2" s="361"/>
      <c r="H2" s="361"/>
      <c r="I2" s="361"/>
      <c r="J2" s="361"/>
      <c r="K2" s="362"/>
      <c r="M2" s="75" t="s">
        <v>181</v>
      </c>
    </row>
    <row r="3" spans="1:13" ht="17.399999999999999" thickBot="1">
      <c r="A3" s="162"/>
      <c r="B3" s="363" t="s">
        <v>107</v>
      </c>
      <c r="C3" s="364" t="s">
        <v>99</v>
      </c>
      <c r="D3" s="364" t="s">
        <v>100</v>
      </c>
      <c r="E3" s="364" t="s">
        <v>101</v>
      </c>
      <c r="F3" s="364" t="s">
        <v>102</v>
      </c>
      <c r="G3" s="364" t="s">
        <v>103</v>
      </c>
      <c r="H3" s="364" t="s">
        <v>104</v>
      </c>
      <c r="I3" s="364" t="s">
        <v>108</v>
      </c>
      <c r="J3" s="364" t="s">
        <v>186</v>
      </c>
      <c r="K3" s="365" t="s">
        <v>187</v>
      </c>
      <c r="M3" s="227" t="s">
        <v>277</v>
      </c>
    </row>
    <row r="4" spans="1:13" ht="17.399999999999999" thickTop="1">
      <c r="A4" s="366" t="s">
        <v>185</v>
      </c>
      <c r="B4" s="367">
        <v>6</v>
      </c>
      <c r="C4" s="368">
        <v>4</v>
      </c>
      <c r="D4" s="375">
        <v>0</v>
      </c>
      <c r="E4" s="375">
        <v>0</v>
      </c>
      <c r="F4" s="375">
        <v>0</v>
      </c>
      <c r="G4" s="375">
        <v>0</v>
      </c>
      <c r="H4" s="375">
        <v>0</v>
      </c>
      <c r="I4" s="375">
        <v>0</v>
      </c>
      <c r="J4" s="375">
        <v>0</v>
      </c>
      <c r="K4" s="376">
        <v>0</v>
      </c>
      <c r="M4" s="76" t="s">
        <v>180</v>
      </c>
    </row>
    <row r="5" spans="1:13" ht="17.399999999999999" thickBot="1">
      <c r="A5" s="369" t="s">
        <v>184</v>
      </c>
      <c r="B5" s="370">
        <v>0</v>
      </c>
      <c r="C5" s="146">
        <v>1</v>
      </c>
      <c r="D5" s="377">
        <v>1</v>
      </c>
      <c r="E5" s="377">
        <v>0</v>
      </c>
      <c r="F5" s="377">
        <v>0</v>
      </c>
      <c r="G5" s="377">
        <v>0</v>
      </c>
      <c r="H5" s="377">
        <v>0</v>
      </c>
      <c r="I5" s="377">
        <v>0</v>
      </c>
      <c r="J5" s="377">
        <v>0</v>
      </c>
      <c r="K5" s="378">
        <v>0</v>
      </c>
      <c r="M5" s="226"/>
    </row>
    <row r="6" spans="1:13" ht="18" thickTop="1" thickBot="1">
      <c r="A6" s="371" t="s">
        <v>109</v>
      </c>
      <c r="B6" s="372">
        <f t="shared" ref="B6:H6" si="0">SUM(B4:B5)</f>
        <v>6</v>
      </c>
      <c r="C6" s="373">
        <f t="shared" si="0"/>
        <v>5</v>
      </c>
      <c r="D6" s="380">
        <f t="shared" si="0"/>
        <v>1</v>
      </c>
      <c r="E6" s="380">
        <f t="shared" si="0"/>
        <v>0</v>
      </c>
      <c r="F6" s="380">
        <f t="shared" si="0"/>
        <v>0</v>
      </c>
      <c r="G6" s="380">
        <f t="shared" si="0"/>
        <v>0</v>
      </c>
      <c r="H6" s="380">
        <f t="shared" si="0"/>
        <v>0</v>
      </c>
      <c r="I6" s="380">
        <f t="shared" ref="I6:J6" si="1">SUM(I4:I5)</f>
        <v>0</v>
      </c>
      <c r="J6" s="380">
        <f t="shared" si="1"/>
        <v>0</v>
      </c>
      <c r="K6" s="379">
        <f>SUM(K5:K5)</f>
        <v>0</v>
      </c>
      <c r="M6" s="25"/>
    </row>
    <row r="7" spans="1:13" ht="24" thickTop="1" thickBot="1">
      <c r="A7" s="392" t="s">
        <v>188</v>
      </c>
      <c r="B7" s="393">
        <f>10+LEFT(B3,1)+'Personal File'!$C$15</f>
        <v>12</v>
      </c>
      <c r="C7" s="393">
        <f>10+LEFT(C3,1)+'Personal File'!$C$15</f>
        <v>13</v>
      </c>
      <c r="D7" s="395">
        <f>10+LEFT(D3,1)+'Personal File'!$C$15</f>
        <v>14</v>
      </c>
      <c r="E7" s="395">
        <f>10+LEFT(E3,1)+'Personal File'!$C$15</f>
        <v>15</v>
      </c>
      <c r="F7" s="395">
        <f>10+LEFT(F3,1)+'Personal File'!$C$15</f>
        <v>16</v>
      </c>
      <c r="G7" s="395">
        <f>10+LEFT(G3,1)+'Personal File'!$C$15</f>
        <v>17</v>
      </c>
      <c r="H7" s="395">
        <f>10+LEFT(H3,1)+'Personal File'!$C$15</f>
        <v>18</v>
      </c>
      <c r="I7" s="395">
        <f>10+LEFT(I3,1)+'Personal File'!$C$15</f>
        <v>19</v>
      </c>
      <c r="J7" s="395">
        <f>10+LEFT(J3,1)+'Personal File'!$C$15</f>
        <v>20</v>
      </c>
      <c r="K7" s="396">
        <f>10+LEFT(K3,1)+'Personal File'!$C$15</f>
        <v>21</v>
      </c>
      <c r="M7" s="198" t="s">
        <v>85</v>
      </c>
    </row>
    <row r="8" spans="1:13" ht="17.399999999999999" thickBot="1">
      <c r="A8" s="371" t="s">
        <v>189</v>
      </c>
      <c r="B8" s="372">
        <v>0</v>
      </c>
      <c r="C8" s="372">
        <v>2</v>
      </c>
      <c r="D8" s="397" t="s">
        <v>130</v>
      </c>
      <c r="E8" s="397" t="s">
        <v>130</v>
      </c>
      <c r="F8" s="397" t="s">
        <v>130</v>
      </c>
      <c r="G8" s="397" t="s">
        <v>130</v>
      </c>
      <c r="H8" s="397" t="s">
        <v>130</v>
      </c>
      <c r="I8" s="397" t="s">
        <v>130</v>
      </c>
      <c r="J8" s="397" t="s">
        <v>130</v>
      </c>
      <c r="K8" s="394" t="s">
        <v>130</v>
      </c>
      <c r="M8" s="77" t="s">
        <v>86</v>
      </c>
    </row>
    <row r="9" spans="1:13" ht="17.399999999999999" thickTop="1">
      <c r="M9" s="8" t="s">
        <v>182</v>
      </c>
    </row>
    <row r="10" spans="1:13" ht="17.399999999999999" thickBot="1">
      <c r="A10" s="25"/>
      <c r="C10" s="18" t="s">
        <v>141</v>
      </c>
      <c r="D10" s="19">
        <f>'Personal File'!E3</f>
        <v>2</v>
      </c>
      <c r="M10" s="78" t="s">
        <v>308</v>
      </c>
    </row>
    <row r="11" spans="1:13" ht="18" thickTop="1" thickBot="1">
      <c r="M11" s="25"/>
    </row>
    <row r="12" spans="1:13" ht="24" thickTop="1" thickBot="1">
      <c r="M12" s="199" t="s">
        <v>70</v>
      </c>
    </row>
    <row r="13" spans="1:13" ht="17.399999999999999" thickBot="1">
      <c r="M13" s="79" t="s">
        <v>183</v>
      </c>
    </row>
    <row r="14" spans="1:13" ht="17.399999999999999" thickTop="1"/>
    <row r="27" s="374" customFormat="1"/>
  </sheetData>
  <printOptions gridLinesSet="0"/>
  <pageMargins left="0.62" right="0.33" top="0.5" bottom="0.63" header="0.5" footer="0.5"/>
  <pageSetup orientation="portrait" horizontalDpi="120" verticalDpi="144"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M29"/>
  <sheetViews>
    <sheetView showGridLines="0" workbookViewId="0"/>
  </sheetViews>
  <sheetFormatPr defaultColWidth="13" defaultRowHeight="15.6"/>
  <cols>
    <col min="1" max="1" width="21.8984375" style="81" bestFit="1" customWidth="1"/>
    <col min="2" max="2" width="9.296875" style="81" bestFit="1" customWidth="1"/>
    <col min="3" max="3" width="4.296875" style="81" bestFit="1" customWidth="1"/>
    <col min="4" max="4" width="6.296875" style="81" bestFit="1" customWidth="1"/>
    <col min="5" max="5" width="8.09765625" style="81" bestFit="1" customWidth="1"/>
    <col min="6" max="6" width="9.8984375" style="81" bestFit="1" customWidth="1"/>
    <col min="7" max="7" width="4.3984375" style="81" bestFit="1" customWidth="1"/>
    <col min="8" max="8" width="4.69921875" style="81" bestFit="1" customWidth="1"/>
    <col min="9" max="9" width="5.69921875" style="81" bestFit="1" customWidth="1"/>
    <col min="10" max="10" width="6.296875" style="81" bestFit="1" customWidth="1"/>
    <col min="11" max="11" width="12.796875" style="81" bestFit="1" customWidth="1"/>
    <col min="12" max="12" width="1.3984375" style="15" customWidth="1"/>
    <col min="13" max="13" width="5.796875" style="15" bestFit="1" customWidth="1"/>
    <col min="14" max="16384" width="13" style="15"/>
  </cols>
  <sheetData>
    <row r="1" spans="1:13" ht="23.4" thickBot="1">
      <c r="A1" s="73" t="s">
        <v>15</v>
      </c>
      <c r="B1" s="73"/>
      <c r="C1" s="73"/>
      <c r="D1" s="73"/>
      <c r="E1" s="73"/>
      <c r="F1" s="73"/>
      <c r="G1" s="73"/>
      <c r="H1" s="73"/>
      <c r="I1" s="73"/>
      <c r="J1" s="73"/>
      <c r="K1" s="73"/>
    </row>
    <row r="2" spans="1:13" ht="16.8" thickTop="1" thickBot="1">
      <c r="A2" s="111" t="s">
        <v>1</v>
      </c>
      <c r="B2" s="112" t="s">
        <v>2</v>
      </c>
      <c r="C2" s="112" t="s">
        <v>19</v>
      </c>
      <c r="D2" s="112" t="s">
        <v>20</v>
      </c>
      <c r="E2" s="113" t="s">
        <v>53</v>
      </c>
      <c r="F2" s="112" t="s">
        <v>16</v>
      </c>
      <c r="G2" s="112" t="s">
        <v>21</v>
      </c>
      <c r="H2" s="114" t="s">
        <v>87</v>
      </c>
      <c r="I2" s="115" t="s">
        <v>111</v>
      </c>
      <c r="J2" s="114" t="s">
        <v>77</v>
      </c>
      <c r="K2" s="116" t="s">
        <v>75</v>
      </c>
      <c r="L2" s="162"/>
      <c r="M2" s="144" t="s">
        <v>125</v>
      </c>
    </row>
    <row r="3" spans="1:13">
      <c r="A3" s="86" t="s">
        <v>304</v>
      </c>
      <c r="B3" s="134" t="s">
        <v>303</v>
      </c>
      <c r="C3" s="134">
        <f>-1+'Personal File'!$C$10</f>
        <v>1</v>
      </c>
      <c r="D3" s="381">
        <v>0</v>
      </c>
      <c r="E3" s="382" t="s">
        <v>129</v>
      </c>
      <c r="F3" s="381" t="s">
        <v>191</v>
      </c>
      <c r="G3" s="383">
        <v>6</v>
      </c>
      <c r="H3" s="381" t="str">
        <f>CONCATENATE("+",'Personal File'!$B$8+'Personal File'!$C$10+D3)</f>
        <v>+3</v>
      </c>
      <c r="I3" s="384">
        <f t="shared" ref="I3:I10" ca="1" si="0">RANDBETWEEN(1,20)</f>
        <v>14</v>
      </c>
      <c r="J3" s="385">
        <f t="shared" ref="J3:J10" ca="1" si="1">I3+H3</f>
        <v>17</v>
      </c>
      <c r="K3" s="386"/>
      <c r="L3" s="162"/>
      <c r="M3" s="166">
        <v>35</v>
      </c>
    </row>
    <row r="4" spans="1:13">
      <c r="A4" s="403" t="s">
        <v>305</v>
      </c>
      <c r="B4" s="509" t="s">
        <v>306</v>
      </c>
      <c r="C4" s="509" t="str">
        <f>'Personal File'!$C$10</f>
        <v>+2</v>
      </c>
      <c r="D4" s="404">
        <v>0</v>
      </c>
      <c r="E4" s="405" t="s">
        <v>129</v>
      </c>
      <c r="F4" s="404" t="s">
        <v>191</v>
      </c>
      <c r="G4" s="406" t="s">
        <v>295</v>
      </c>
      <c r="H4" s="404" t="str">
        <f>CONCATENATE("+",'Personal File'!$B$8+'Personal File'!$C$10+D4)</f>
        <v>+3</v>
      </c>
      <c r="I4" s="407">
        <f t="shared" ca="1" si="0"/>
        <v>9</v>
      </c>
      <c r="J4" s="408">
        <f t="shared" ref="J4" ca="1" si="2">I4+H4</f>
        <v>12</v>
      </c>
      <c r="K4" s="409"/>
      <c r="L4" s="162"/>
      <c r="M4" s="166" t="s">
        <v>130</v>
      </c>
    </row>
    <row r="5" spans="1:13">
      <c r="A5" s="501" t="s">
        <v>195</v>
      </c>
      <c r="B5" s="502" t="s">
        <v>126</v>
      </c>
      <c r="C5" s="502" t="str">
        <f>'Personal File'!$C$10</f>
        <v>+2</v>
      </c>
      <c r="D5" s="502">
        <v>0</v>
      </c>
      <c r="E5" s="503" t="s">
        <v>131</v>
      </c>
      <c r="F5" s="502" t="s">
        <v>235</v>
      </c>
      <c r="G5" s="504" t="s">
        <v>295</v>
      </c>
      <c r="H5" s="502" t="str">
        <f>CONCATENATE("+",'Personal File'!$B$8+'Personal File'!$C$10+D5)</f>
        <v>+3</v>
      </c>
      <c r="I5" s="407">
        <f t="shared" ca="1" si="0"/>
        <v>4</v>
      </c>
      <c r="J5" s="505">
        <f t="shared" ref="J5" ca="1" si="3">I5+H5</f>
        <v>7</v>
      </c>
      <c r="K5" s="506" t="s">
        <v>296</v>
      </c>
      <c r="L5" s="162"/>
      <c r="M5" s="165">
        <v>8</v>
      </c>
    </row>
    <row r="6" spans="1:13">
      <c r="A6" s="403" t="s">
        <v>196</v>
      </c>
      <c r="B6" s="404" t="s">
        <v>233</v>
      </c>
      <c r="C6" s="404" t="str">
        <f>'Personal File'!$C$10</f>
        <v>+2</v>
      </c>
      <c r="D6" s="404">
        <v>0</v>
      </c>
      <c r="E6" s="405" t="s">
        <v>129</v>
      </c>
      <c r="F6" s="404" t="s">
        <v>234</v>
      </c>
      <c r="G6" s="406">
        <v>1</v>
      </c>
      <c r="H6" s="404" t="str">
        <f>CONCATENATE("+",'Personal File'!$B$8+'Personal File'!$C$10+D6)</f>
        <v>+3</v>
      </c>
      <c r="I6" s="407">
        <f t="shared" ca="1" si="0"/>
        <v>14</v>
      </c>
      <c r="J6" s="408">
        <f t="shared" ref="J6" ca="1" si="4">I6+H6</f>
        <v>17</v>
      </c>
      <c r="K6" s="409"/>
      <c r="L6" s="162"/>
      <c r="M6" s="166">
        <v>2</v>
      </c>
    </row>
    <row r="7" spans="1:13">
      <c r="A7" s="403" t="s">
        <v>197</v>
      </c>
      <c r="B7" s="404" t="s">
        <v>233</v>
      </c>
      <c r="C7" s="404" t="str">
        <f>'Personal File'!$C$10</f>
        <v>+2</v>
      </c>
      <c r="D7" s="404">
        <v>0</v>
      </c>
      <c r="E7" s="405" t="s">
        <v>131</v>
      </c>
      <c r="F7" s="404" t="s">
        <v>236</v>
      </c>
      <c r="G7" s="406">
        <v>1</v>
      </c>
      <c r="H7" s="404" t="str">
        <f>CONCATENATE("+",'Personal File'!$B$8+'Personal File'!$C$10+D7)</f>
        <v>+3</v>
      </c>
      <c r="I7" s="407">
        <f t="shared" ca="1" si="0"/>
        <v>9</v>
      </c>
      <c r="J7" s="408">
        <f t="shared" ref="J7" ca="1" si="5">I7+H7</f>
        <v>12</v>
      </c>
      <c r="K7" s="409" t="s">
        <v>199</v>
      </c>
      <c r="L7" s="162"/>
      <c r="M7" s="166">
        <v>10</v>
      </c>
    </row>
    <row r="8" spans="1:13">
      <c r="A8" s="403" t="s">
        <v>198</v>
      </c>
      <c r="B8" s="404" t="s">
        <v>233</v>
      </c>
      <c r="C8" s="404" t="str">
        <f>'Personal File'!$C$10</f>
        <v>+2</v>
      </c>
      <c r="D8" s="404">
        <v>0</v>
      </c>
      <c r="E8" s="405" t="s">
        <v>131</v>
      </c>
      <c r="F8" s="404" t="s">
        <v>236</v>
      </c>
      <c r="G8" s="406">
        <v>1</v>
      </c>
      <c r="H8" s="404" t="str">
        <f>CONCATENATE("+",'Personal File'!$B$8+'Personal File'!$C$10+D8)</f>
        <v>+3</v>
      </c>
      <c r="I8" s="407">
        <f t="shared" ca="1" si="0"/>
        <v>14</v>
      </c>
      <c r="J8" s="408">
        <f t="shared" ref="J8" ca="1" si="6">I8+H8</f>
        <v>17</v>
      </c>
      <c r="K8" s="409" t="s">
        <v>200</v>
      </c>
      <c r="L8" s="162"/>
      <c r="M8" s="166">
        <v>25</v>
      </c>
    </row>
    <row r="9" spans="1:13">
      <c r="A9" s="182" t="s">
        <v>134</v>
      </c>
      <c r="B9" s="146" t="s">
        <v>135</v>
      </c>
      <c r="C9" s="224" t="str">
        <f>'Personal File'!$C$10</f>
        <v>+2</v>
      </c>
      <c r="D9" s="387" t="s">
        <v>51</v>
      </c>
      <c r="E9" s="387" t="s">
        <v>131</v>
      </c>
      <c r="F9" s="107" t="s">
        <v>136</v>
      </c>
      <c r="G9" s="388">
        <v>0</v>
      </c>
      <c r="H9" s="190" t="str">
        <f>CONCATENATE("+",'Personal File'!$B$8+'Personal File'!$C$10+D9)</f>
        <v>+3</v>
      </c>
      <c r="I9" s="161">
        <f t="shared" ca="1" si="0"/>
        <v>12</v>
      </c>
      <c r="J9" s="191">
        <f t="shared" ca="1" si="1"/>
        <v>15</v>
      </c>
      <c r="K9" s="389"/>
      <c r="M9" s="165" t="s">
        <v>130</v>
      </c>
    </row>
    <row r="10" spans="1:13" ht="16.2" thickBot="1">
      <c r="A10" s="186"/>
      <c r="B10" s="187"/>
      <c r="C10" s="187"/>
      <c r="D10" s="187"/>
      <c r="E10" s="188"/>
      <c r="F10" s="187"/>
      <c r="G10" s="189"/>
      <c r="H10" s="187"/>
      <c r="I10" s="131">
        <f t="shared" ca="1" si="0"/>
        <v>17</v>
      </c>
      <c r="J10" s="192">
        <f t="shared" ca="1" si="1"/>
        <v>17</v>
      </c>
      <c r="K10" s="193"/>
      <c r="M10" s="194" t="s">
        <v>130</v>
      </c>
    </row>
    <row r="11" spans="1:13" ht="6" customHeight="1" thickTop="1" thickBot="1"/>
    <row r="12" spans="1:13" ht="16.8" thickTop="1" thickBot="1">
      <c r="A12" s="111" t="s">
        <v>4</v>
      </c>
      <c r="B12" s="112" t="s">
        <v>5</v>
      </c>
      <c r="C12" s="112" t="s">
        <v>19</v>
      </c>
      <c r="D12" s="112" t="s">
        <v>20</v>
      </c>
      <c r="E12" s="113" t="s">
        <v>53</v>
      </c>
      <c r="F12" s="112" t="s">
        <v>6</v>
      </c>
      <c r="G12" s="112" t="s">
        <v>21</v>
      </c>
      <c r="H12" s="114" t="s">
        <v>87</v>
      </c>
      <c r="I12" s="115" t="s">
        <v>111</v>
      </c>
      <c r="J12" s="114" t="s">
        <v>77</v>
      </c>
      <c r="K12" s="116" t="s">
        <v>75</v>
      </c>
      <c r="L12" s="162"/>
      <c r="M12" s="144" t="s">
        <v>125</v>
      </c>
    </row>
    <row r="13" spans="1:13">
      <c r="A13" s="176" t="s">
        <v>145</v>
      </c>
      <c r="B13" s="177" t="s">
        <v>130</v>
      </c>
      <c r="C13" s="177" t="s">
        <v>130</v>
      </c>
      <c r="D13" s="177">
        <v>0</v>
      </c>
      <c r="E13" s="178" t="s">
        <v>130</v>
      </c>
      <c r="F13" s="177" t="s">
        <v>130</v>
      </c>
      <c r="G13" s="177" t="s">
        <v>130</v>
      </c>
      <c r="H13" s="177" t="str">
        <f>CONCATENATE("+",Feats!$D$10+D13)</f>
        <v>+2</v>
      </c>
      <c r="I13" s="161">
        <f ca="1">RANDBETWEEN(1,20)</f>
        <v>13</v>
      </c>
      <c r="J13" s="181">
        <f ca="1">I13+H13</f>
        <v>15</v>
      </c>
      <c r="K13" s="179"/>
      <c r="L13" s="162"/>
      <c r="M13" s="180" t="s">
        <v>130</v>
      </c>
    </row>
    <row r="14" spans="1:13">
      <c r="A14" s="182" t="s">
        <v>124</v>
      </c>
      <c r="B14" s="146" t="s">
        <v>126</v>
      </c>
      <c r="C14" s="183" t="s">
        <v>51</v>
      </c>
      <c r="D14" s="183" t="s">
        <v>51</v>
      </c>
      <c r="E14" s="146" t="s">
        <v>129</v>
      </c>
      <c r="F14" s="183" t="s">
        <v>137</v>
      </c>
      <c r="G14" s="184">
        <v>4</v>
      </c>
      <c r="H14" s="147" t="str">
        <f>CONCATENATE("+",'Personal File'!$B$8+'Personal File'!$C$11+D14)</f>
        <v>+2</v>
      </c>
      <c r="I14" s="161">
        <f ca="1">RANDBETWEEN(1,20)</f>
        <v>15</v>
      </c>
      <c r="J14" s="150">
        <f ca="1">I14+H14</f>
        <v>17</v>
      </c>
      <c r="K14" s="185"/>
      <c r="L14" s="162"/>
      <c r="M14" s="164">
        <v>35</v>
      </c>
    </row>
    <row r="15" spans="1:13">
      <c r="A15" s="182" t="s">
        <v>203</v>
      </c>
      <c r="B15" s="511" t="s">
        <v>309</v>
      </c>
      <c r="C15" s="183" t="s">
        <v>51</v>
      </c>
      <c r="D15" s="183" t="s">
        <v>51</v>
      </c>
      <c r="E15" s="146">
        <v>20</v>
      </c>
      <c r="F15" s="183" t="s">
        <v>232</v>
      </c>
      <c r="G15" s="184">
        <v>1</v>
      </c>
      <c r="H15" s="147" t="str">
        <f>CONCATENATE("+",'Personal File'!$B$8+'Personal File'!$C$11+D15)</f>
        <v>+2</v>
      </c>
      <c r="I15" s="161">
        <f ca="1">RANDBETWEEN(1,20)</f>
        <v>15</v>
      </c>
      <c r="J15" s="150">
        <f ca="1">I15+H15</f>
        <v>17</v>
      </c>
      <c r="K15" s="185"/>
      <c r="L15" s="162"/>
      <c r="M15" s="164">
        <v>10</v>
      </c>
    </row>
    <row r="16" spans="1:13">
      <c r="A16" s="182" t="s">
        <v>204</v>
      </c>
      <c r="B16" s="512" t="s">
        <v>309</v>
      </c>
      <c r="C16" s="183" t="s">
        <v>51</v>
      </c>
      <c r="D16" s="183" t="s">
        <v>51</v>
      </c>
      <c r="E16" s="146">
        <v>20</v>
      </c>
      <c r="F16" s="183" t="s">
        <v>232</v>
      </c>
      <c r="G16" s="184">
        <v>1</v>
      </c>
      <c r="H16" s="147" t="str">
        <f>CONCATENATE("+",'Personal File'!$B$8+'Personal File'!$C$11+D16)</f>
        <v>+2</v>
      </c>
      <c r="I16" s="161">
        <f ca="1">RANDBETWEEN(1,20)</f>
        <v>19</v>
      </c>
      <c r="J16" s="150">
        <f ca="1">I16+H16</f>
        <v>21</v>
      </c>
      <c r="K16" s="185"/>
      <c r="L16" s="162"/>
      <c r="M16" s="164">
        <v>20</v>
      </c>
    </row>
    <row r="17" spans="1:13" ht="16.2" thickBot="1">
      <c r="A17" s="410" t="s">
        <v>146</v>
      </c>
      <c r="B17" s="187" t="s">
        <v>130</v>
      </c>
      <c r="C17" s="187" t="s">
        <v>130</v>
      </c>
      <c r="D17" s="187">
        <v>0</v>
      </c>
      <c r="E17" s="188" t="s">
        <v>130</v>
      </c>
      <c r="F17" s="187" t="s">
        <v>130</v>
      </c>
      <c r="G17" s="187" t="s">
        <v>130</v>
      </c>
      <c r="H17" s="187" t="str">
        <f>CONCATENATE("+",'Personal File'!$B$8+'Personal File'!$C$11+D17)</f>
        <v>+2</v>
      </c>
      <c r="I17" s="131">
        <f ca="1">RANDBETWEEN(1,20)</f>
        <v>9</v>
      </c>
      <c r="J17" s="192">
        <f ca="1">I17+H17</f>
        <v>11</v>
      </c>
      <c r="K17" s="411"/>
      <c r="L17" s="162"/>
      <c r="M17" s="412" t="s">
        <v>130</v>
      </c>
    </row>
    <row r="18" spans="1:13" ht="6" customHeight="1" thickTop="1" thickBot="1">
      <c r="D18" s="117"/>
      <c r="E18" s="117"/>
      <c r="G18" s="110"/>
      <c r="H18" s="110"/>
      <c r="I18" s="110"/>
      <c r="J18" s="110"/>
      <c r="L18" s="162"/>
    </row>
    <row r="19" spans="1:13" ht="16.8" thickTop="1" thickBot="1">
      <c r="A19" s="111" t="s">
        <v>58</v>
      </c>
      <c r="B19" s="112" t="s">
        <v>9</v>
      </c>
      <c r="C19" s="112" t="s">
        <v>24</v>
      </c>
      <c r="D19" s="112" t="s">
        <v>77</v>
      </c>
      <c r="E19" s="112" t="s">
        <v>78</v>
      </c>
      <c r="F19" s="112" t="s">
        <v>79</v>
      </c>
      <c r="G19" s="112" t="s">
        <v>21</v>
      </c>
      <c r="H19" s="118" t="s">
        <v>75</v>
      </c>
      <c r="I19" s="119"/>
      <c r="J19" s="119"/>
      <c r="K19" s="120"/>
      <c r="L19" s="162"/>
      <c r="M19" s="144" t="s">
        <v>125</v>
      </c>
    </row>
    <row r="20" spans="1:13">
      <c r="A20" s="86" t="s">
        <v>194</v>
      </c>
      <c r="B20" s="134">
        <v>4</v>
      </c>
      <c r="C20" s="133">
        <v>5</v>
      </c>
      <c r="D20" s="134">
        <v>-1</v>
      </c>
      <c r="E20" s="135">
        <v>0.2</v>
      </c>
      <c r="F20" s="133" t="s">
        <v>113</v>
      </c>
      <c r="G20" s="136">
        <v>25</v>
      </c>
      <c r="H20" s="137"/>
      <c r="I20" s="121"/>
      <c r="J20" s="121"/>
      <c r="K20" s="122"/>
      <c r="M20" s="164">
        <v>250</v>
      </c>
    </row>
    <row r="21" spans="1:13" ht="16.2" thickBot="1">
      <c r="A21" s="99"/>
      <c r="B21" s="130"/>
      <c r="C21" s="195"/>
      <c r="D21" s="130"/>
      <c r="E21" s="196"/>
      <c r="F21" s="195"/>
      <c r="G21" s="132"/>
      <c r="H21" s="138"/>
      <c r="I21" s="123"/>
      <c r="J21" s="123"/>
      <c r="K21" s="197"/>
      <c r="M21" s="167"/>
    </row>
    <row r="22" spans="1:13" ht="6.75" customHeight="1" thickTop="1" thickBot="1"/>
    <row r="23" spans="1:13" ht="16.8" thickTop="1" thickBot="1">
      <c r="D23" s="124" t="s">
        <v>59</v>
      </c>
      <c r="E23" s="125"/>
      <c r="F23" s="118" t="s">
        <v>3</v>
      </c>
      <c r="G23" s="112" t="s">
        <v>21</v>
      </c>
      <c r="H23" s="114" t="s">
        <v>87</v>
      </c>
      <c r="I23" s="118" t="s">
        <v>75</v>
      </c>
      <c r="J23" s="119"/>
      <c r="K23" s="120"/>
      <c r="M23" s="144" t="s">
        <v>125</v>
      </c>
    </row>
    <row r="24" spans="1:13" ht="16.2" thickBot="1">
      <c r="D24" s="126" t="s">
        <v>122</v>
      </c>
      <c r="E24" s="139"/>
      <c r="F24" s="140">
        <v>10</v>
      </c>
      <c r="G24" s="141">
        <f>F24/10</f>
        <v>1</v>
      </c>
      <c r="H24" s="142" t="s">
        <v>123</v>
      </c>
      <c r="I24" s="143"/>
      <c r="J24" s="127"/>
      <c r="K24" s="128"/>
      <c r="M24" s="402">
        <f>F24/10</f>
        <v>1</v>
      </c>
    </row>
    <row r="25" spans="1:13" ht="16.8" thickTop="1" thickBot="1"/>
    <row r="26" spans="1:13" ht="16.8" thickTop="1" thickBot="1">
      <c r="D26" s="124" t="s">
        <v>148</v>
      </c>
      <c r="E26" s="119"/>
      <c r="F26" s="119"/>
      <c r="G26" s="119"/>
      <c r="H26" s="209" t="s">
        <v>3</v>
      </c>
      <c r="I26" s="209" t="s">
        <v>0</v>
      </c>
      <c r="J26" s="209" t="s">
        <v>149</v>
      </c>
      <c r="K26" s="120" t="s">
        <v>75</v>
      </c>
      <c r="L26" s="162"/>
      <c r="M26" s="210" t="s">
        <v>125</v>
      </c>
    </row>
    <row r="27" spans="1:13">
      <c r="D27" s="212"/>
      <c r="E27" s="213"/>
      <c r="F27" s="213"/>
      <c r="G27" s="214"/>
      <c r="H27" s="215"/>
      <c r="I27" s="149"/>
      <c r="J27" s="149"/>
      <c r="K27" s="216"/>
      <c r="L27" s="162"/>
      <c r="M27" s="211"/>
    </row>
    <row r="28" spans="1:13" ht="16.2" thickBot="1">
      <c r="D28" s="217"/>
      <c r="E28" s="218"/>
      <c r="F28" s="218"/>
      <c r="G28" s="219"/>
      <c r="H28" s="220"/>
      <c r="I28" s="221"/>
      <c r="J28" s="221"/>
      <c r="K28" s="222"/>
      <c r="L28" s="162"/>
      <c r="M28" s="223"/>
    </row>
    <row r="29" spans="1:13" ht="16.2" thickTop="1"/>
  </sheetData>
  <sortState xmlns:xlrd2="http://schemas.microsoft.com/office/spreadsheetml/2017/richdata2" ref="A2:M3">
    <sortCondition ref="A3"/>
  </sortState>
  <phoneticPr fontId="0" type="noConversion"/>
  <conditionalFormatting sqref="I9:I10 I13:I14 I17">
    <cfRule type="cellIs" dxfId="12" priority="22" operator="equal">
      <formula>20</formula>
    </cfRule>
  </conditionalFormatting>
  <conditionalFormatting sqref="I10 I14">
    <cfRule type="cellIs" dxfId="11" priority="21" operator="equal">
      <formula>19</formula>
    </cfRule>
  </conditionalFormatting>
  <conditionalFormatting sqref="I3:I4">
    <cfRule type="cellIs" dxfId="10" priority="19" operator="equal">
      <formula>20</formula>
    </cfRule>
  </conditionalFormatting>
  <conditionalFormatting sqref="I6">
    <cfRule type="cellIs" dxfId="9" priority="8" operator="equal">
      <formula>20</formula>
    </cfRule>
  </conditionalFormatting>
  <conditionalFormatting sqref="I7">
    <cfRule type="cellIs" dxfId="8" priority="7" operator="equal">
      <formula>20</formula>
    </cfRule>
  </conditionalFormatting>
  <conditionalFormatting sqref="I8">
    <cfRule type="cellIs" dxfId="7" priority="6" operator="equal">
      <formula>20</formula>
    </cfRule>
  </conditionalFormatting>
  <conditionalFormatting sqref="I15">
    <cfRule type="cellIs" dxfId="6" priority="5" operator="equal">
      <formula>20</formula>
    </cfRule>
  </conditionalFormatting>
  <conditionalFormatting sqref="I15">
    <cfRule type="cellIs" dxfId="5" priority="4" operator="equal">
      <formula>19</formula>
    </cfRule>
  </conditionalFormatting>
  <conditionalFormatting sqref="I16">
    <cfRule type="cellIs" dxfId="4" priority="3" operator="equal">
      <formula>20</formula>
    </cfRule>
  </conditionalFormatting>
  <conditionalFormatting sqref="I16">
    <cfRule type="cellIs" dxfId="3" priority="2" operator="equal">
      <formula>19</formula>
    </cfRule>
  </conditionalFormatting>
  <conditionalFormatting sqref="I5">
    <cfRule type="cellIs" dxfId="2" priority="1" operator="equal">
      <formula>20</formula>
    </cfRule>
  </conditionalFormatting>
  <printOptions gridLinesSet="0"/>
  <pageMargins left="0.62" right="0.33" top="0.5" bottom="0.63" header="0.5" footer="0.5"/>
  <pageSetup orientation="portrait" horizontalDpi="120" verticalDpi="144"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44"/>
  <sheetViews>
    <sheetView showGridLines="0" workbookViewId="0"/>
  </sheetViews>
  <sheetFormatPr defaultColWidth="7.8984375" defaultRowHeight="15.6"/>
  <cols>
    <col min="1" max="1" width="28.796875" style="81" bestFit="1" customWidth="1"/>
    <col min="2" max="2" width="4.69921875" style="81" bestFit="1" customWidth="1"/>
    <col min="3" max="3" width="5.3984375" style="110" bestFit="1" customWidth="1"/>
    <col min="4" max="5" width="18.09765625" style="15" customWidth="1"/>
    <col min="6" max="6" width="1.19921875" style="81" customWidth="1"/>
    <col min="7" max="7" width="8.296875" style="15" bestFit="1" customWidth="1"/>
    <col min="8" max="16384" width="7.8984375" style="15"/>
  </cols>
  <sheetData>
    <row r="1" spans="1:7" ht="23.4" thickBot="1">
      <c r="A1" s="73" t="s">
        <v>72</v>
      </c>
      <c r="B1" s="73"/>
      <c r="C1" s="80"/>
      <c r="D1" s="73"/>
      <c r="E1" s="73"/>
    </row>
    <row r="2" spans="1:7" s="81" customFormat="1" ht="16.8" thickTop="1" thickBot="1">
      <c r="A2" s="82" t="s">
        <v>73</v>
      </c>
      <c r="B2" s="82" t="s">
        <v>3</v>
      </c>
      <c r="C2" s="83" t="s">
        <v>21</v>
      </c>
      <c r="D2" s="84" t="s">
        <v>74</v>
      </c>
      <c r="E2" s="85" t="s">
        <v>75</v>
      </c>
      <c r="F2" s="89"/>
      <c r="G2" s="145" t="s">
        <v>125</v>
      </c>
    </row>
    <row r="3" spans="1:7">
      <c r="A3" s="86" t="s">
        <v>202</v>
      </c>
      <c r="B3" s="106">
        <v>1</v>
      </c>
      <c r="C3" s="159">
        <v>2</v>
      </c>
      <c r="D3" s="87"/>
      <c r="E3" s="88"/>
      <c r="G3" s="155">
        <v>2</v>
      </c>
    </row>
    <row r="4" spans="1:7">
      <c r="A4" s="94" t="s">
        <v>127</v>
      </c>
      <c r="B4" s="95">
        <v>1</v>
      </c>
      <c r="C4" s="96">
        <v>2</v>
      </c>
      <c r="D4" s="97"/>
      <c r="E4" s="98"/>
      <c r="G4" s="155">
        <v>5</v>
      </c>
    </row>
    <row r="5" spans="1:7">
      <c r="A5" s="94" t="s">
        <v>225</v>
      </c>
      <c r="B5" s="95">
        <v>1</v>
      </c>
      <c r="C5" s="96" t="s">
        <v>226</v>
      </c>
      <c r="D5" s="97"/>
      <c r="E5" s="98"/>
      <c r="G5" s="155" t="s">
        <v>133</v>
      </c>
    </row>
    <row r="6" spans="1:7" ht="16.2" thickBot="1">
      <c r="A6" s="99" t="s">
        <v>201</v>
      </c>
      <c r="B6" s="171">
        <v>1</v>
      </c>
      <c r="C6" s="101">
        <v>1</v>
      </c>
      <c r="D6" s="102"/>
      <c r="E6" s="103"/>
      <c r="G6" s="156">
        <v>25</v>
      </c>
    </row>
    <row r="7" spans="1:7" ht="24" thickTop="1" thickBot="1">
      <c r="A7" s="73" t="s">
        <v>76</v>
      </c>
      <c r="B7" s="73"/>
      <c r="C7" s="104"/>
      <c r="D7" s="73"/>
      <c r="E7" s="105"/>
      <c r="G7" s="157"/>
    </row>
    <row r="8" spans="1:7" ht="16.8" thickTop="1" thickBot="1">
      <c r="A8" s="82" t="s">
        <v>73</v>
      </c>
      <c r="B8" s="82" t="s">
        <v>3</v>
      </c>
      <c r="C8" s="83" t="s">
        <v>21</v>
      </c>
      <c r="D8" s="84" t="s">
        <v>74</v>
      </c>
      <c r="E8" s="85" t="s">
        <v>75</v>
      </c>
      <c r="F8" s="89"/>
      <c r="G8" s="158" t="s">
        <v>125</v>
      </c>
    </row>
    <row r="9" spans="1:7">
      <c r="A9" s="90" t="s">
        <v>207</v>
      </c>
      <c r="B9" s="107">
        <v>1</v>
      </c>
      <c r="C9" s="508">
        <f>B9/100</f>
        <v>0.01</v>
      </c>
      <c r="D9" s="92"/>
      <c r="E9" s="93"/>
      <c r="F9" s="89"/>
      <c r="G9" s="155">
        <f>B9</f>
        <v>1</v>
      </c>
    </row>
    <row r="10" spans="1:7">
      <c r="A10" s="234" t="s">
        <v>208</v>
      </c>
      <c r="B10" s="235">
        <v>4</v>
      </c>
      <c r="C10" s="236">
        <f>B10/10</f>
        <v>0.4</v>
      </c>
      <c r="D10" s="237"/>
      <c r="E10" s="238"/>
      <c r="F10" s="89"/>
      <c r="G10" s="155">
        <f>8*B10</f>
        <v>32</v>
      </c>
    </row>
    <row r="11" spans="1:7">
      <c r="A11" s="239" t="s">
        <v>211</v>
      </c>
      <c r="B11" s="240">
        <v>2</v>
      </c>
      <c r="C11" s="236">
        <f>B11/10</f>
        <v>0.2</v>
      </c>
      <c r="D11" s="241"/>
      <c r="E11" s="160"/>
      <c r="F11"/>
      <c r="G11" s="242">
        <f>50*B11</f>
        <v>100</v>
      </c>
    </row>
    <row r="12" spans="1:7">
      <c r="A12" s="239" t="s">
        <v>210</v>
      </c>
      <c r="B12" s="240">
        <v>4</v>
      </c>
      <c r="C12" s="91">
        <v>0</v>
      </c>
      <c r="D12" s="241"/>
      <c r="E12" s="160"/>
      <c r="F12"/>
      <c r="G12" s="242">
        <v>0</v>
      </c>
    </row>
    <row r="13" spans="1:7">
      <c r="A13" s="239" t="s">
        <v>205</v>
      </c>
      <c r="B13" s="240">
        <v>1</v>
      </c>
      <c r="C13" s="91">
        <v>3</v>
      </c>
      <c r="D13" s="241" t="s">
        <v>206</v>
      </c>
      <c r="E13" s="160"/>
      <c r="F13"/>
      <c r="G13" s="242">
        <v>15</v>
      </c>
    </row>
    <row r="14" spans="1:7">
      <c r="A14" s="496" t="s">
        <v>291</v>
      </c>
      <c r="B14" s="497">
        <v>1</v>
      </c>
      <c r="C14" s="96">
        <v>1</v>
      </c>
      <c r="D14" s="498"/>
      <c r="E14" s="499"/>
      <c r="F14"/>
      <c r="G14" s="500">
        <v>110</v>
      </c>
    </row>
    <row r="15" spans="1:7">
      <c r="A15" s="496" t="s">
        <v>292</v>
      </c>
      <c r="B15" s="497">
        <v>1</v>
      </c>
      <c r="C15" s="96">
        <v>4</v>
      </c>
      <c r="D15" s="498"/>
      <c r="E15" s="499"/>
      <c r="F15"/>
      <c r="G15" s="500">
        <v>50</v>
      </c>
    </row>
    <row r="16" spans="1:7">
      <c r="A16" s="496" t="s">
        <v>293</v>
      </c>
      <c r="B16" s="497">
        <v>1</v>
      </c>
      <c r="C16" s="96">
        <v>1</v>
      </c>
      <c r="D16" s="498"/>
      <c r="E16" s="499"/>
      <c r="F16"/>
      <c r="G16" s="500">
        <v>30</v>
      </c>
    </row>
    <row r="17" spans="1:7">
      <c r="A17" s="496" t="s">
        <v>294</v>
      </c>
      <c r="B17" s="497">
        <v>5</v>
      </c>
      <c r="C17" s="96">
        <v>0</v>
      </c>
      <c r="D17" s="498"/>
      <c r="E17" s="499"/>
      <c r="F17"/>
      <c r="G17" s="500">
        <f>B17</f>
        <v>5</v>
      </c>
    </row>
    <row r="18" spans="1:7" ht="16.2" thickBot="1">
      <c r="A18" s="99" t="s">
        <v>290</v>
      </c>
      <c r="B18" s="100">
        <v>1</v>
      </c>
      <c r="C18" s="109">
        <v>1</v>
      </c>
      <c r="D18" s="102"/>
      <c r="E18" s="103"/>
      <c r="F18" s="89"/>
      <c r="G18" s="156">
        <v>25</v>
      </c>
    </row>
    <row r="19" spans="1:7" ht="24" thickTop="1" thickBot="1">
      <c r="A19" s="73" t="s">
        <v>209</v>
      </c>
      <c r="B19" s="73"/>
      <c r="C19" s="104"/>
      <c r="D19" s="73"/>
      <c r="E19" s="105"/>
      <c r="G19" s="157"/>
    </row>
    <row r="20" spans="1:7" ht="16.8" thickTop="1" thickBot="1">
      <c r="A20" s="82" t="s">
        <v>73</v>
      </c>
      <c r="B20" s="82" t="s">
        <v>3</v>
      </c>
      <c r="C20" s="83" t="s">
        <v>21</v>
      </c>
      <c r="D20" s="84" t="s">
        <v>74</v>
      </c>
      <c r="E20" s="85" t="s">
        <v>75</v>
      </c>
      <c r="F20" s="89"/>
      <c r="G20" s="158" t="s">
        <v>125</v>
      </c>
    </row>
    <row r="21" spans="1:7">
      <c r="A21" s="90" t="s">
        <v>212</v>
      </c>
      <c r="B21" s="107">
        <v>1</v>
      </c>
      <c r="C21" s="108">
        <v>15</v>
      </c>
      <c r="D21" s="92"/>
      <c r="E21" s="93"/>
      <c r="F21" s="89"/>
      <c r="G21" s="155">
        <v>5</v>
      </c>
    </row>
    <row r="22" spans="1:7">
      <c r="A22" s="234" t="s">
        <v>195</v>
      </c>
      <c r="B22" s="413">
        <v>1</v>
      </c>
      <c r="C22" s="414">
        <v>6</v>
      </c>
      <c r="D22" s="237" t="s">
        <v>297</v>
      </c>
      <c r="E22" s="416"/>
      <c r="F22" s="89"/>
      <c r="G22" s="155" t="s">
        <v>298</v>
      </c>
    </row>
    <row r="23" spans="1:7">
      <c r="A23" s="234" t="s">
        <v>213</v>
      </c>
      <c r="B23" s="413">
        <v>1</v>
      </c>
      <c r="C23" s="414">
        <v>1</v>
      </c>
      <c r="D23" s="415"/>
      <c r="E23" s="416"/>
      <c r="F23" s="89"/>
      <c r="G23" s="155">
        <v>2</v>
      </c>
    </row>
    <row r="24" spans="1:7">
      <c r="A24" s="234" t="s">
        <v>299</v>
      </c>
      <c r="B24" s="413">
        <v>1</v>
      </c>
      <c r="C24" s="414">
        <v>5</v>
      </c>
      <c r="D24" s="415"/>
      <c r="E24" s="416"/>
      <c r="F24" s="89"/>
      <c r="G24" s="155">
        <v>10</v>
      </c>
    </row>
    <row r="25" spans="1:7">
      <c r="A25" s="234" t="s">
        <v>300</v>
      </c>
      <c r="B25" s="413">
        <v>1</v>
      </c>
      <c r="C25" s="414">
        <v>1</v>
      </c>
      <c r="D25" s="415"/>
      <c r="E25" s="416"/>
      <c r="F25" s="89"/>
      <c r="G25" s="155">
        <v>1</v>
      </c>
    </row>
    <row r="26" spans="1:7">
      <c r="A26" s="234" t="s">
        <v>301</v>
      </c>
      <c r="B26" s="413">
        <v>1</v>
      </c>
      <c r="C26" s="414">
        <v>1</v>
      </c>
      <c r="D26" s="415"/>
      <c r="E26" s="416"/>
      <c r="F26" s="89"/>
      <c r="G26" s="418">
        <f>6*0.05</f>
        <v>0.30000000000000004</v>
      </c>
    </row>
    <row r="27" spans="1:7">
      <c r="A27" s="234" t="s">
        <v>214</v>
      </c>
      <c r="B27" s="413">
        <v>1</v>
      </c>
      <c r="C27" s="414">
        <v>5</v>
      </c>
      <c r="D27" s="415"/>
      <c r="E27" s="416"/>
      <c r="F27" s="89"/>
      <c r="G27" s="155">
        <v>1</v>
      </c>
    </row>
    <row r="28" spans="1:7">
      <c r="A28" s="234" t="s">
        <v>302</v>
      </c>
      <c r="B28" s="413">
        <v>1</v>
      </c>
      <c r="C28" s="414">
        <v>0</v>
      </c>
      <c r="D28" s="415"/>
      <c r="E28" s="416"/>
      <c r="F28" s="89"/>
      <c r="G28" s="418">
        <v>0.5</v>
      </c>
    </row>
    <row r="29" spans="1:7">
      <c r="A29" s="234" t="s">
        <v>215</v>
      </c>
      <c r="B29" s="413">
        <v>1</v>
      </c>
      <c r="C29" s="414">
        <v>3</v>
      </c>
      <c r="D29" s="415"/>
      <c r="E29" s="416"/>
      <c r="F29" s="89"/>
      <c r="G29" s="155">
        <v>0.5</v>
      </c>
    </row>
    <row r="30" spans="1:7">
      <c r="A30" s="234" t="s">
        <v>216</v>
      </c>
      <c r="B30" s="413">
        <v>1</v>
      </c>
      <c r="C30" s="414">
        <f>4*B30</f>
        <v>4</v>
      </c>
      <c r="D30" s="415"/>
      <c r="E30" s="416"/>
      <c r="F30" s="89"/>
      <c r="G30" s="155">
        <f>B30</f>
        <v>1</v>
      </c>
    </row>
    <row r="31" spans="1:7">
      <c r="A31" s="234" t="s">
        <v>217</v>
      </c>
      <c r="B31" s="413">
        <v>1</v>
      </c>
      <c r="C31" s="414">
        <v>5</v>
      </c>
      <c r="D31" s="415"/>
      <c r="E31" s="416"/>
      <c r="F31" s="89"/>
      <c r="G31" s="155">
        <v>55</v>
      </c>
    </row>
    <row r="32" spans="1:7">
      <c r="A32" s="234" t="s">
        <v>218</v>
      </c>
      <c r="B32" s="413">
        <v>10</v>
      </c>
      <c r="C32" s="414">
        <f>B32*10</f>
        <v>100</v>
      </c>
      <c r="D32" s="415"/>
      <c r="E32" s="416"/>
      <c r="F32" s="89"/>
      <c r="G32" s="418">
        <f>0.05*B32</f>
        <v>0.5</v>
      </c>
    </row>
    <row r="33" spans="1:7">
      <c r="A33" s="234" t="s">
        <v>219</v>
      </c>
      <c r="B33" s="413">
        <v>10</v>
      </c>
      <c r="C33" s="414">
        <f>B33</f>
        <v>10</v>
      </c>
      <c r="D33" s="415"/>
      <c r="E33" s="416"/>
      <c r="F33" s="89"/>
      <c r="G33" s="155">
        <f>B33</f>
        <v>10</v>
      </c>
    </row>
    <row r="34" spans="1:7">
      <c r="A34" s="234" t="s">
        <v>220</v>
      </c>
      <c r="B34" s="413">
        <v>10</v>
      </c>
      <c r="C34" s="414">
        <f>B34</f>
        <v>10</v>
      </c>
      <c r="D34" s="415"/>
      <c r="E34" s="416"/>
      <c r="F34" s="89"/>
      <c r="G34" s="417">
        <f>B34/10</f>
        <v>1</v>
      </c>
    </row>
    <row r="35" spans="1:7">
      <c r="A35" s="234" t="s">
        <v>221</v>
      </c>
      <c r="B35" s="413">
        <v>1</v>
      </c>
      <c r="C35" s="414">
        <v>0</v>
      </c>
      <c r="D35" s="415"/>
      <c r="E35" s="416"/>
      <c r="F35" s="89"/>
      <c r="G35" s="417">
        <v>0.1</v>
      </c>
    </row>
    <row r="36" spans="1:7">
      <c r="A36" s="234" t="s">
        <v>222</v>
      </c>
      <c r="B36" s="413">
        <v>1</v>
      </c>
      <c r="C36" s="414">
        <v>10</v>
      </c>
      <c r="D36" s="415"/>
      <c r="E36" s="416"/>
      <c r="F36" s="89"/>
      <c r="G36" s="155">
        <v>5</v>
      </c>
    </row>
    <row r="37" spans="1:7">
      <c r="A37" s="234" t="s">
        <v>223</v>
      </c>
      <c r="B37" s="235">
        <v>1</v>
      </c>
      <c r="C37" s="236">
        <v>10</v>
      </c>
      <c r="D37" s="237"/>
      <c r="E37" s="238"/>
      <c r="F37" s="89"/>
      <c r="G37" s="155">
        <v>1</v>
      </c>
    </row>
    <row r="38" spans="1:7">
      <c r="A38" s="239" t="s">
        <v>224</v>
      </c>
      <c r="B38" s="240">
        <v>1</v>
      </c>
      <c r="C38" s="91">
        <v>8</v>
      </c>
      <c r="D38" s="241"/>
      <c r="E38" s="160"/>
      <c r="F38"/>
      <c r="G38" s="242">
        <v>2</v>
      </c>
    </row>
    <row r="39" spans="1:7">
      <c r="A39" s="239" t="s">
        <v>227</v>
      </c>
      <c r="B39" s="240">
        <v>1</v>
      </c>
      <c r="C39" s="91">
        <v>4</v>
      </c>
      <c r="D39" s="241"/>
      <c r="E39" s="160"/>
      <c r="F39"/>
      <c r="G39" s="242">
        <v>1</v>
      </c>
    </row>
    <row r="40" spans="1:7">
      <c r="A40" s="239" t="s">
        <v>132</v>
      </c>
      <c r="B40" s="240">
        <v>1</v>
      </c>
      <c r="C40" s="91">
        <v>5</v>
      </c>
      <c r="D40" s="241" t="s">
        <v>228</v>
      </c>
      <c r="E40" s="160"/>
      <c r="F40"/>
      <c r="G40" s="242">
        <v>2</v>
      </c>
    </row>
    <row r="41" spans="1:7">
      <c r="A41" s="239" t="s">
        <v>132</v>
      </c>
      <c r="B41" s="240">
        <v>1</v>
      </c>
      <c r="C41" s="91">
        <v>5</v>
      </c>
      <c r="D41" s="241" t="s">
        <v>229</v>
      </c>
      <c r="E41" s="160"/>
      <c r="F41"/>
      <c r="G41" s="242">
        <v>2</v>
      </c>
    </row>
    <row r="42" spans="1:7" ht="16.2" thickBot="1">
      <c r="A42" s="99" t="s">
        <v>230</v>
      </c>
      <c r="B42" s="100">
        <v>5</v>
      </c>
      <c r="C42" s="109">
        <f>B42</f>
        <v>5</v>
      </c>
      <c r="D42" s="102"/>
      <c r="E42" s="103"/>
      <c r="F42" s="89"/>
      <c r="G42" s="419">
        <f>B42/2</f>
        <v>2.5</v>
      </c>
    </row>
    <row r="43" spans="1:7" ht="16.8" thickTop="1" thickBot="1">
      <c r="A43" s="420" t="s">
        <v>231</v>
      </c>
      <c r="B43" s="421"/>
      <c r="C43" s="83">
        <f>SUM(C21:C42)</f>
        <v>213</v>
      </c>
    </row>
    <row r="44" spans="1:7">
      <c r="E44" s="57" t="s">
        <v>128</v>
      </c>
      <c r="G44" s="507">
        <f>SUM(G3:G42,Martial!M3:M28)</f>
        <v>899.40000000000009</v>
      </c>
    </row>
  </sheetData>
  <sortState xmlns:xlrd2="http://schemas.microsoft.com/office/spreadsheetml/2017/richdata2" ref="A7:G13">
    <sortCondition ref="A7:A13"/>
  </sortState>
  <phoneticPr fontId="0" type="noConversion"/>
  <printOptions gridLinesSet="0"/>
  <pageMargins left="0.62" right="0.33" top="0.5" bottom="0.63" header="0.5" footer="0.5"/>
  <pageSetup orientation="portrait" horizontalDpi="120" verticalDpi="144"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A32B7F-15F3-44D0-A5F3-CC2F03D5711E}">
  <dimension ref="A1:G14"/>
  <sheetViews>
    <sheetView showGridLines="0" workbookViewId="0"/>
  </sheetViews>
  <sheetFormatPr defaultColWidth="13" defaultRowHeight="15.6"/>
  <cols>
    <col min="1" max="1" width="13.296875" style="424" bestFit="1" customWidth="1"/>
    <col min="2" max="2" width="10.69921875" style="423" customWidth="1"/>
    <col min="3" max="3" width="5.5" style="423" customWidth="1"/>
    <col min="4" max="4" width="13.69921875" style="424" bestFit="1" customWidth="1"/>
    <col min="5" max="5" width="9.59765625" style="423" bestFit="1" customWidth="1"/>
    <col min="6" max="6" width="11.8984375" style="424" customWidth="1"/>
    <col min="7" max="7" width="11.8984375" style="423" customWidth="1"/>
    <col min="8" max="16384" width="13" style="422"/>
  </cols>
  <sheetData>
    <row r="1" spans="1:7" ht="29.4" thickTop="1" thickBot="1">
      <c r="A1" s="473" t="s">
        <v>261</v>
      </c>
      <c r="B1" s="472"/>
      <c r="C1" s="472"/>
      <c r="D1" s="471"/>
      <c r="E1" s="471"/>
      <c r="F1" s="470"/>
      <c r="G1" s="469" t="s">
        <v>254</v>
      </c>
    </row>
    <row r="2" spans="1:7" ht="17.399999999999999" thickTop="1">
      <c r="A2" s="433" t="s">
        <v>253</v>
      </c>
      <c r="B2" s="468" t="s">
        <v>255</v>
      </c>
      <c r="C2" s="468"/>
      <c r="D2" s="466" t="s">
        <v>252</v>
      </c>
      <c r="E2" s="467" t="s">
        <v>262</v>
      </c>
      <c r="F2" s="466" t="s">
        <v>251</v>
      </c>
      <c r="G2" s="465" t="s">
        <v>257</v>
      </c>
    </row>
    <row r="3" spans="1:7" ht="17.399999999999999" thickBot="1">
      <c r="A3" s="464"/>
      <c r="B3" s="463"/>
      <c r="C3" s="462"/>
      <c r="D3" s="460" t="s">
        <v>250</v>
      </c>
      <c r="E3" s="461" t="s">
        <v>256</v>
      </c>
      <c r="F3" s="460" t="s">
        <v>249</v>
      </c>
      <c r="G3" s="459" t="s">
        <v>113</v>
      </c>
    </row>
    <row r="4" spans="1:7" ht="17.399999999999999" thickTop="1">
      <c r="A4" s="458" t="s">
        <v>248</v>
      </c>
      <c r="B4" s="457">
        <v>16</v>
      </c>
      <c r="C4" s="456" t="str">
        <f t="shared" ref="C4:C9" si="0">IF(B4&gt;9.9,CONCATENATE("+",ROUNDDOWN((B4-10)/2,0)),ROUNDUP((B4-10)/2,0))</f>
        <v>+3</v>
      </c>
      <c r="D4" s="446" t="s">
        <v>247</v>
      </c>
      <c r="E4" s="455">
        <v>22</v>
      </c>
      <c r="F4" s="454">
        <v>22</v>
      </c>
      <c r="G4" s="453"/>
    </row>
    <row r="5" spans="1:7" ht="16.8">
      <c r="A5" s="452" t="s">
        <v>246</v>
      </c>
      <c r="B5" s="443">
        <v>13</v>
      </c>
      <c r="C5" s="447" t="str">
        <f t="shared" si="0"/>
        <v>+1</v>
      </c>
      <c r="D5" s="451" t="s">
        <v>245</v>
      </c>
      <c r="E5" s="440" t="s">
        <v>258</v>
      </c>
      <c r="F5" s="440" t="s">
        <v>259</v>
      </c>
      <c r="G5" s="431"/>
    </row>
    <row r="6" spans="1:7" ht="16.8">
      <c r="A6" s="450" t="s">
        <v>244</v>
      </c>
      <c r="B6" s="443">
        <v>17</v>
      </c>
      <c r="C6" s="447" t="str">
        <f t="shared" si="0"/>
        <v>+3</v>
      </c>
      <c r="D6" s="446" t="s">
        <v>243</v>
      </c>
      <c r="E6" s="445">
        <v>2</v>
      </c>
      <c r="F6" s="449"/>
      <c r="G6" s="431"/>
    </row>
    <row r="7" spans="1:7" ht="16.8">
      <c r="A7" s="448" t="s">
        <v>242</v>
      </c>
      <c r="B7" s="443">
        <v>2</v>
      </c>
      <c r="C7" s="447">
        <f t="shared" si="0"/>
        <v>-4</v>
      </c>
      <c r="D7" s="446" t="s">
        <v>241</v>
      </c>
      <c r="E7" s="445">
        <v>6</v>
      </c>
      <c r="F7" s="434"/>
      <c r="G7" s="431"/>
    </row>
    <row r="8" spans="1:7" ht="16.8">
      <c r="A8" s="444" t="s">
        <v>240</v>
      </c>
      <c r="B8" s="443">
        <v>11</v>
      </c>
      <c r="C8" s="442" t="str">
        <f t="shared" si="0"/>
        <v>+0</v>
      </c>
      <c r="D8" s="441" t="s">
        <v>239</v>
      </c>
      <c r="E8" s="440" t="s">
        <v>260</v>
      </c>
      <c r="F8" s="434"/>
      <c r="G8" s="431"/>
    </row>
    <row r="9" spans="1:7" ht="17.399999999999999" thickBot="1">
      <c r="A9" s="439" t="s">
        <v>238</v>
      </c>
      <c r="B9" s="438">
        <v>6</v>
      </c>
      <c r="C9" s="437">
        <f t="shared" si="0"/>
        <v>-2</v>
      </c>
      <c r="D9" s="436" t="s">
        <v>237</v>
      </c>
      <c r="E9" s="435">
        <v>1</v>
      </c>
      <c r="F9" s="434"/>
      <c r="G9" s="431"/>
    </row>
    <row r="10" spans="1:7" ht="17.399999999999999" thickTop="1">
      <c r="A10" s="433"/>
      <c r="B10" s="429"/>
      <c r="C10" s="429"/>
      <c r="D10" s="429"/>
      <c r="E10" s="428"/>
      <c r="F10" s="434"/>
      <c r="G10" s="431"/>
    </row>
    <row r="11" spans="1:7" ht="16.8">
      <c r="A11" s="433"/>
      <c r="B11" s="429"/>
      <c r="C11" s="429"/>
      <c r="D11" s="429"/>
      <c r="E11" s="428"/>
      <c r="F11" s="432"/>
      <c r="G11" s="431"/>
    </row>
    <row r="12" spans="1:7" ht="16.8">
      <c r="A12" s="430"/>
      <c r="B12" s="429"/>
      <c r="C12" s="429"/>
      <c r="D12" s="429"/>
      <c r="E12" s="428"/>
      <c r="F12" s="429"/>
      <c r="G12" s="428"/>
    </row>
    <row r="13" spans="1:7" ht="17.399999999999999" thickBot="1">
      <c r="A13" s="427"/>
      <c r="B13" s="426"/>
      <c r="C13" s="426"/>
      <c r="D13" s="426"/>
      <c r="E13" s="425"/>
      <c r="F13" s="426"/>
      <c r="G13" s="425"/>
    </row>
    <row r="14" spans="1:7" ht="16.2" thickTop="1"/>
  </sheetData>
  <conditionalFormatting sqref="F4">
    <cfRule type="cellIs" dxfId="1" priority="1" stopIfTrue="1" operator="greaterThan">
      <formula>$E$4/2</formula>
    </cfRule>
    <cfRule type="cellIs" dxfId="0" priority="2" stopIfTrue="1" operator="between">
      <formula>$E$4/3</formula>
      <formula>$E$4/2</formula>
    </cfRule>
  </conditionalFormatting>
  <printOptions gridLinesSet="0"/>
  <pageMargins left="0.62" right="0.33" top="0.5" bottom="0.63" header="0.5" footer="0.5"/>
  <pageSetup orientation="portrait" horizontalDpi="120" verticalDpi="144"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0FCB99-6710-4D22-8090-E7CCA0E119F4}">
  <dimension ref="A1:C17"/>
  <sheetViews>
    <sheetView showGridLines="0" workbookViewId="0"/>
  </sheetViews>
  <sheetFormatPr defaultColWidth="9" defaultRowHeight="15.6"/>
  <cols>
    <col min="1" max="1" width="62.796875" style="20" bestFit="1" customWidth="1"/>
    <col min="2" max="2" width="9.5" style="486" customWidth="1"/>
    <col min="3" max="3" width="6.3984375" style="20" customWidth="1"/>
    <col min="4" max="16384" width="9" style="20"/>
  </cols>
  <sheetData>
    <row r="1" spans="1:3">
      <c r="A1" s="474" t="s">
        <v>268</v>
      </c>
      <c r="B1" s="475" t="str">
        <f>'Personal File'!A1</f>
        <v>Elsabet</v>
      </c>
      <c r="C1" s="476" t="s">
        <v>269</v>
      </c>
    </row>
    <row r="2" spans="1:3">
      <c r="A2" s="477" t="s">
        <v>278</v>
      </c>
      <c r="B2" s="478" t="s">
        <v>279</v>
      </c>
      <c r="C2" s="479">
        <v>0.04</v>
      </c>
    </row>
    <row r="3" spans="1:3">
      <c r="A3" s="477" t="s">
        <v>280</v>
      </c>
      <c r="B3" s="478" t="s">
        <v>284</v>
      </c>
      <c r="C3" s="479">
        <v>0.16</v>
      </c>
    </row>
    <row r="4" spans="1:3">
      <c r="A4" s="477" t="s">
        <v>281</v>
      </c>
      <c r="B4" s="478" t="s">
        <v>270</v>
      </c>
      <c r="C4" s="479">
        <v>0.2</v>
      </c>
    </row>
    <row r="5" spans="1:3">
      <c r="A5" s="477" t="s">
        <v>282</v>
      </c>
      <c r="B5" s="478" t="s">
        <v>270</v>
      </c>
      <c r="C5" s="479">
        <v>0.2</v>
      </c>
    </row>
    <row r="6" spans="1:3">
      <c r="A6" s="477" t="s">
        <v>283</v>
      </c>
      <c r="B6" s="478" t="s">
        <v>270</v>
      </c>
      <c r="C6" s="479">
        <v>0.2</v>
      </c>
    </row>
    <row r="7" spans="1:3">
      <c r="A7" s="474" t="s">
        <v>52</v>
      </c>
      <c r="B7" s="475"/>
      <c r="C7" s="476">
        <f>SUM(C2:C6)</f>
        <v>0.8</v>
      </c>
    </row>
    <row r="8" spans="1:3">
      <c r="A8" s="474"/>
      <c r="B8" s="475"/>
      <c r="C8" s="476"/>
    </row>
    <row r="9" spans="1:3">
      <c r="A9" s="474" t="s">
        <v>271</v>
      </c>
      <c r="B9" s="480">
        <v>0</v>
      </c>
      <c r="C9" s="481"/>
    </row>
    <row r="10" spans="1:3">
      <c r="A10" s="474" t="s">
        <v>272</v>
      </c>
      <c r="B10" s="480">
        <v>2000</v>
      </c>
      <c r="C10" s="481"/>
    </row>
    <row r="11" spans="1:3">
      <c r="A11" s="474" t="s">
        <v>273</v>
      </c>
      <c r="B11" s="480">
        <f>IF(B9=0,B10*C7,(B10*C7*(1-(B9/4))))</f>
        <v>1600</v>
      </c>
      <c r="C11" s="481"/>
    </row>
    <row r="12" spans="1:3">
      <c r="A12" s="474" t="s">
        <v>274</v>
      </c>
      <c r="B12" s="482">
        <v>100</v>
      </c>
      <c r="C12" s="483"/>
    </row>
    <row r="13" spans="1:3">
      <c r="A13" s="474" t="s">
        <v>52</v>
      </c>
      <c r="B13" s="484">
        <f>SUM(B11:B12)</f>
        <v>1700</v>
      </c>
      <c r="C13" s="481"/>
    </row>
    <row r="14" spans="1:3">
      <c r="A14" s="474" t="s">
        <v>275</v>
      </c>
      <c r="B14" s="480">
        <v>0</v>
      </c>
      <c r="C14" s="481"/>
    </row>
    <row r="15" spans="1:3">
      <c r="A15" s="474" t="s">
        <v>276</v>
      </c>
      <c r="B15" s="484">
        <f>SUM(B13:B14)</f>
        <v>1700</v>
      </c>
      <c r="C15" s="481"/>
    </row>
    <row r="17" spans="1:1">
      <c r="A17" s="485"/>
    </row>
  </sheetData>
  <pageMargins left="0.75" right="0.75" top="1" bottom="1" header="0.5" footer="0.5"/>
  <pageSetup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vt:i4>
      </vt:variant>
    </vt:vector>
  </HeadingPairs>
  <TitlesOfParts>
    <vt:vector size="12" baseType="lpstr">
      <vt:lpstr>Personal File</vt:lpstr>
      <vt:lpstr>Skills</vt:lpstr>
      <vt:lpstr>Spells</vt:lpstr>
      <vt:lpstr>Feats</vt:lpstr>
      <vt:lpstr>Martial</vt:lpstr>
      <vt:lpstr>Equipment</vt:lpstr>
      <vt:lpstr>Animal</vt:lpstr>
      <vt:lpstr>XP Awards</vt:lpstr>
      <vt:lpstr>Animal!Print_Area</vt:lpstr>
      <vt:lpstr>'Personal File'!Print_Area</vt:lpstr>
      <vt:lpstr>Skills!Print_Area</vt:lpstr>
      <vt:lpstr>Spells!Print_Area</vt:lpstr>
    </vt:vector>
  </TitlesOfParts>
  <LinksUpToDate>false</LinksUpToDate>
  <SharedDoc>false</SharedDoc>
  <HyperlinkBase>http://www.alexisalvarez.org/RPG/sof/</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Dungeons of Waterdeep PC file</dc:title>
  <dc:creator>© Alexis A. Álvarez 2007</dc:creator>
  <cp:lastModifiedBy>Alexis Álvarez</cp:lastModifiedBy>
  <cp:lastPrinted>2012-12-01T21:17:53Z</cp:lastPrinted>
  <dcterms:created xsi:type="dcterms:W3CDTF">2000-10-24T15:39:59Z</dcterms:created>
  <dcterms:modified xsi:type="dcterms:W3CDTF">2020-03-17T22:24:38Z</dcterms:modified>
</cp:coreProperties>
</file>