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A\Jue\FoL\Used\Characters\"/>
    </mc:Choice>
  </mc:AlternateContent>
  <xr:revisionPtr revIDLastSave="0" documentId="13_ncr:1_{57D26E6F-1DDE-4DAE-8AC2-4A8ED0F84D02}"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s" sheetId="18" r:id="rId3"/>
    <sheet name="Feats" sheetId="26" r:id="rId4"/>
    <sheet name="Martial" sheetId="6" r:id="rId5"/>
    <sheet name="Equipment" sheetId="19" r:id="rId6"/>
    <sheet name="Animal" sheetId="27" r:id="rId7"/>
    <sheet name="XP Awards" sheetId="28" r:id="rId8"/>
  </sheets>
  <externalReferences>
    <externalReference r:id="rId9"/>
  </externalReferences>
  <definedNames>
    <definedName name="NoShade">'[1]Spell Sheet'!$FH$1</definedName>
    <definedName name="OLE_LINK1" localSheetId="3">Feats!#REF!</definedName>
    <definedName name="_xlnm.Print_Area" localSheetId="6">Animal!$A$1:$H$13</definedName>
    <definedName name="_xlnm.Print_Area" localSheetId="5">Equipment!#REF!</definedName>
    <definedName name="_xlnm.Print_Area" localSheetId="3">Feats!#REF!</definedName>
    <definedName name="_xlnm.Print_Area" localSheetId="4">Martial!#REF!</definedName>
    <definedName name="_xlnm.Print_Area" localSheetId="0">'Personal File'!$A$1:$H$40</definedName>
    <definedName name="_xlnm.Print_Area" localSheetId="1">Skills!$A$1:$K$28</definedName>
    <definedName name="_xlnm.Print_Area" localSheetId="2">Spells!$A$1:$H$10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7" i="26" l="1"/>
  <c r="J7" i="26"/>
  <c r="I7" i="26"/>
  <c r="H7" i="26"/>
  <c r="G7" i="26"/>
  <c r="F7" i="26"/>
  <c r="E7" i="26"/>
  <c r="D7" i="26"/>
  <c r="C7" i="26"/>
  <c r="B7" i="26"/>
  <c r="D3" i="6" l="1"/>
  <c r="B19" i="6"/>
  <c r="B43" i="15" l="1"/>
  <c r="H35" i="15"/>
  <c r="H20" i="15"/>
  <c r="E46" i="15"/>
  <c r="F40" i="15" l="1"/>
  <c r="I3" i="6"/>
  <c r="H3" i="6"/>
  <c r="C3" i="6"/>
  <c r="J3" i="6" l="1"/>
  <c r="G27" i="19" l="1"/>
  <c r="I4" i="6"/>
  <c r="G16" i="19"/>
  <c r="H40" i="15" l="1"/>
  <c r="E45" i="15"/>
  <c r="C7" i="28" l="1"/>
  <c r="B11" i="28" s="1"/>
  <c r="B13" i="28" s="1"/>
  <c r="B15" i="28" s="1"/>
  <c r="B1" i="28" l="1"/>
  <c r="M24" i="6" l="1"/>
  <c r="G24" i="6"/>
  <c r="C4" i="27"/>
  <c r="C5" i="27"/>
  <c r="C6" i="27"/>
  <c r="C7" i="27"/>
  <c r="C8" i="27"/>
  <c r="C9" i="27"/>
  <c r="F27" i="15" l="1"/>
  <c r="F34" i="15"/>
  <c r="F23" i="15"/>
  <c r="F21" i="15"/>
  <c r="F16" i="15"/>
  <c r="F9" i="15"/>
  <c r="F7" i="15"/>
  <c r="G43" i="19" l="1"/>
  <c r="C43" i="19"/>
  <c r="C35" i="19"/>
  <c r="G35" i="19"/>
  <c r="G34" i="19"/>
  <c r="C34" i="19"/>
  <c r="G33" i="19"/>
  <c r="C33" i="19"/>
  <c r="G31" i="19"/>
  <c r="C31" i="19"/>
  <c r="G10" i="19"/>
  <c r="G11" i="19"/>
  <c r="C11" i="19"/>
  <c r="C10" i="19"/>
  <c r="C9" i="19"/>
  <c r="E11" i="4" s="1"/>
  <c r="G9" i="19"/>
  <c r="I15" i="6"/>
  <c r="I14" i="6"/>
  <c r="I7" i="6"/>
  <c r="I6" i="6"/>
  <c r="I5" i="6"/>
  <c r="G45" i="19"/>
  <c r="C44" i="19" l="1"/>
  <c r="H41" i="15"/>
  <c r="H39" i="15"/>
  <c r="H38" i="15"/>
  <c r="H37" i="15"/>
  <c r="H36" i="15"/>
  <c r="H34" i="15"/>
  <c r="H33" i="15"/>
  <c r="H32" i="15"/>
  <c r="H31" i="15"/>
  <c r="H30" i="15"/>
  <c r="H29" i="15"/>
  <c r="H28" i="15"/>
  <c r="H27" i="15"/>
  <c r="H26" i="15"/>
  <c r="H25" i="15"/>
  <c r="H24" i="15"/>
  <c r="H23" i="15"/>
  <c r="H22" i="15"/>
  <c r="H21" i="15"/>
  <c r="H19" i="15"/>
  <c r="H18" i="15"/>
  <c r="H17" i="15"/>
  <c r="H16" i="15"/>
  <c r="H15" i="15"/>
  <c r="H14" i="15"/>
  <c r="H13" i="15"/>
  <c r="H12" i="15"/>
  <c r="H11" i="15"/>
  <c r="H10" i="15"/>
  <c r="H9" i="15"/>
  <c r="H8" i="15"/>
  <c r="J6" i="26" l="1"/>
  <c r="I6" i="26"/>
  <c r="D10" i="26" l="1"/>
  <c r="H7" i="15" l="1"/>
  <c r="H6" i="26" l="1"/>
  <c r="G6" i="26"/>
  <c r="E47" i="15" l="1"/>
  <c r="H3" i="15" l="1"/>
  <c r="H4" i="15"/>
  <c r="H5" i="15"/>
  <c r="I13" i="6" l="1"/>
  <c r="I16" i="6" l="1"/>
  <c r="I12" i="6"/>
  <c r="I9" i="6"/>
  <c r="H12" i="6" l="1"/>
  <c r="J12" i="6" s="1"/>
  <c r="F6" i="26" l="1"/>
  <c r="I8" i="6" l="1"/>
  <c r="E6" i="26" l="1"/>
  <c r="D6" i="26" l="1"/>
  <c r="B6" i="26"/>
  <c r="C6" i="26"/>
  <c r="K6" i="26"/>
  <c r="C15" i="4" l="1"/>
  <c r="C14" i="4"/>
  <c r="C13" i="4"/>
  <c r="C12" i="4"/>
  <c r="E12" i="4" s="1"/>
  <c r="C11" i="4"/>
  <c r="C10" i="4"/>
  <c r="C7" i="6" l="1"/>
  <c r="C4" i="6"/>
  <c r="C6" i="6"/>
  <c r="C5" i="6"/>
  <c r="H6" i="6"/>
  <c r="J6" i="6" s="1"/>
  <c r="H5" i="6"/>
  <c r="J5" i="6" s="1"/>
  <c r="H4" i="6"/>
  <c r="J4" i="6" s="1"/>
  <c r="H7" i="6"/>
  <c r="J7" i="6" s="1"/>
  <c r="H8" i="6"/>
  <c r="J8" i="6" s="1"/>
  <c r="B9" i="4"/>
  <c r="H15" i="6"/>
  <c r="J15" i="6" s="1"/>
  <c r="H14" i="6"/>
  <c r="J14" i="6" s="1"/>
  <c r="E13" i="4"/>
  <c r="E15" i="4" s="1"/>
  <c r="E14" i="4" s="1"/>
  <c r="D3" i="15"/>
  <c r="D10" i="15"/>
  <c r="E10" i="15" s="1"/>
  <c r="D4" i="15"/>
  <c r="D21" i="15"/>
  <c r="E21" i="15" s="1"/>
  <c r="D34" i="15"/>
  <c r="E34" i="15" s="1"/>
  <c r="D7" i="15"/>
  <c r="E7" i="15" s="1"/>
  <c r="D27" i="15"/>
  <c r="E27" i="15" s="1"/>
  <c r="D40" i="15"/>
  <c r="E40" i="15" s="1"/>
  <c r="D28" i="15"/>
  <c r="E28" i="15" s="1"/>
  <c r="D42" i="15"/>
  <c r="E42" i="15" s="1"/>
  <c r="D16" i="15"/>
  <c r="E16" i="15" s="1"/>
  <c r="D31" i="15"/>
  <c r="E31" i="15" s="1"/>
  <c r="D8" i="15"/>
  <c r="E8" i="15" s="1"/>
  <c r="D22" i="15"/>
  <c r="E22" i="15" s="1"/>
  <c r="D18" i="15"/>
  <c r="E18" i="15" s="1"/>
  <c r="D15" i="15"/>
  <c r="E15" i="15" s="1"/>
  <c r="D13" i="15"/>
  <c r="E13" i="15" s="1"/>
  <c r="D19" i="15"/>
  <c r="E19" i="15" s="1"/>
  <c r="D29" i="15"/>
  <c r="E29" i="15" s="1"/>
  <c r="D41" i="15"/>
  <c r="E41" i="15" s="1"/>
  <c r="J9" i="6"/>
  <c r="D33" i="15"/>
  <c r="E33" i="15" s="1"/>
  <c r="D5" i="15"/>
  <c r="D30" i="15"/>
  <c r="E30" i="15" s="1"/>
  <c r="D20" i="15"/>
  <c r="E20" i="15" s="1"/>
  <c r="D38" i="15"/>
  <c r="E38" i="15" s="1"/>
  <c r="D26" i="15"/>
  <c r="E26" i="15" s="1"/>
  <c r="D37" i="15"/>
  <c r="E37" i="15" s="1"/>
  <c r="D23" i="15"/>
  <c r="E23" i="15" s="1"/>
  <c r="D39" i="15"/>
  <c r="E39" i="15" s="1"/>
  <c r="D9" i="15"/>
  <c r="E9" i="15" s="1"/>
  <c r="E44" i="15"/>
  <c r="D6" i="15"/>
  <c r="E6" i="15" s="1"/>
  <c r="D14" i="15"/>
  <c r="E14" i="15" s="1"/>
  <c r="D25" i="15"/>
  <c r="E25" i="15" s="1"/>
  <c r="D11" i="15"/>
  <c r="E11" i="15" s="1"/>
  <c r="D24" i="15"/>
  <c r="E24" i="15" s="1"/>
  <c r="D17" i="15"/>
  <c r="E17" i="15" s="1"/>
  <c r="D36" i="15"/>
  <c r="E36" i="15" s="1"/>
  <c r="D12" i="15"/>
  <c r="E12" i="15" s="1"/>
  <c r="D35" i="15"/>
  <c r="E35" i="15" s="1"/>
  <c r="D32" i="15"/>
  <c r="E32" i="15" s="1"/>
  <c r="C8" i="6"/>
  <c r="H13" i="6"/>
  <c r="J13" i="6" s="1"/>
  <c r="H16" i="6"/>
  <c r="J16" i="6" s="1"/>
  <c r="H42" i="15"/>
  <c r="H6" i="15"/>
  <c r="E3" i="15" l="1"/>
  <c r="G3" i="15"/>
  <c r="I3" i="15" s="1"/>
  <c r="E4" i="15"/>
  <c r="G4" i="15"/>
  <c r="I4" i="15" s="1"/>
  <c r="E43" i="15"/>
  <c r="E5" i="15"/>
  <c r="G5" i="15"/>
  <c r="I5" i="15" s="1"/>
  <c r="G25" i="15"/>
  <c r="I25" i="15" s="1"/>
  <c r="G24" i="15" l="1"/>
  <c r="I24" i="15" l="1"/>
  <c r="G30" i="15" l="1"/>
  <c r="G8" i="15" l="1"/>
  <c r="G6" i="15"/>
  <c r="I6" i="15" s="1"/>
  <c r="G10" i="15"/>
  <c r="G16" i="15"/>
  <c r="G21" i="15"/>
  <c r="G27" i="15"/>
  <c r="I27" i="15" s="1"/>
  <c r="G42" i="15"/>
  <c r="G28" i="15"/>
  <c r="I28" i="15" s="1"/>
  <c r="G37" i="15"/>
  <c r="G19" i="15"/>
  <c r="G7" i="15"/>
  <c r="G17" i="15"/>
  <c r="G22" i="15"/>
  <c r="I30" i="15"/>
  <c r="G29" i="15"/>
  <c r="I29" i="15" s="1"/>
  <c r="G12" i="15"/>
  <c r="G41" i="15"/>
  <c r="G40" i="15"/>
  <c r="G36" i="15"/>
  <c r="G13" i="15"/>
  <c r="I13" i="15" s="1"/>
  <c r="G18" i="15"/>
  <c r="G23" i="15"/>
  <c r="G31" i="15"/>
  <c r="G14" i="15"/>
  <c r="G32" i="15"/>
  <c r="G35" i="15"/>
  <c r="G11" i="15"/>
  <c r="I11" i="15" s="1"/>
  <c r="G9" i="15"/>
  <c r="G15" i="15"/>
  <c r="G20" i="15"/>
  <c r="G26" i="15"/>
  <c r="G33" i="15"/>
  <c r="I33" i="15" s="1"/>
  <c r="G34" i="15"/>
  <c r="G39" i="15"/>
  <c r="I39" i="15" s="1"/>
  <c r="G38" i="15"/>
  <c r="I35" i="15" l="1"/>
  <c r="I12" i="15"/>
  <c r="I40" i="15"/>
  <c r="I9" i="15"/>
  <c r="I23" i="15"/>
  <c r="I7" i="15"/>
  <c r="I26" i="15"/>
  <c r="I15" i="15"/>
  <c r="I31" i="15"/>
  <c r="I18" i="15"/>
  <c r="I17" i="15"/>
  <c r="I19" i="15"/>
  <c r="I16" i="15"/>
  <c r="I38" i="15"/>
  <c r="I34" i="15"/>
  <c r="I14" i="15"/>
  <c r="I41" i="15"/>
  <c r="I42" i="15"/>
  <c r="I21" i="15"/>
  <c r="I32" i="15"/>
  <c r="I36" i="15"/>
  <c r="I20" i="15"/>
  <c r="I37"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23C0A8AD-8B24-4DB4-98ED-1E592103C21C}">
      <text>
        <r>
          <rPr>
            <sz val="12"/>
            <color indexed="81"/>
            <rFont val="Times New Roman"/>
            <family val="1"/>
          </rPr>
          <t>Blooded +2</t>
        </r>
      </text>
    </comment>
    <comment ref="E9" authorId="0" shapeId="0" xr:uid="{F2B02906-8087-4F45-9175-9DF68E517A1A}">
      <text>
        <r>
          <rPr>
            <sz val="12"/>
            <color indexed="81"/>
            <rFont val="Times New Roman"/>
            <family val="1"/>
          </rPr>
          <t>Next level at 3000 XPs</t>
        </r>
      </text>
    </comment>
    <comment ref="E10" authorId="0" shapeId="0" xr:uid="{3324F809-5ADA-43FE-9A0F-B1F163200CC0}">
      <text>
        <r>
          <rPr>
            <sz val="12"/>
            <color indexed="81"/>
            <rFont val="Times New Roman"/>
            <family val="1"/>
          </rPr>
          <t>See PHB 162</t>
        </r>
      </text>
    </comment>
    <comment ref="E12" authorId="0" shapeId="0" xr:uid="{00000000-0006-0000-0000-000004000000}">
      <text>
        <r>
          <rPr>
            <sz val="12"/>
            <color indexed="81"/>
            <rFont val="Times New Roman"/>
            <family val="1"/>
          </rPr>
          <t>[(3 * 8 Favored Soul) * 75%]
+ (3 * 1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5" authorId="0" shapeId="0" xr:uid="{11FFC983-5D43-456B-B24F-8ADA95F998E4}">
      <text>
        <r>
          <rPr>
            <sz val="12"/>
            <color indexed="81"/>
            <rFont val="Times New Roman"/>
            <family val="1"/>
          </rPr>
          <t>Fey heritage +3</t>
        </r>
      </text>
    </comment>
    <comment ref="F7" authorId="0" shapeId="0" xr:uid="{EEC338AA-01CF-4FC0-B86F-F8DF3D45F6DE}">
      <text>
        <r>
          <rPr>
            <sz val="12"/>
            <color indexed="81"/>
            <rFont val="Times New Roman"/>
            <family val="1"/>
          </rPr>
          <t>Armor penalty</t>
        </r>
      </text>
    </comment>
    <comment ref="F9" authorId="0" shapeId="0" xr:uid="{AC87610C-4908-4736-94BC-31D5B239F2E4}">
      <text>
        <r>
          <rPr>
            <sz val="12"/>
            <color indexed="81"/>
            <rFont val="Times New Roman"/>
            <family val="1"/>
          </rPr>
          <t>Armor penalty</t>
        </r>
      </text>
    </comment>
    <comment ref="F11" authorId="0" shapeId="0" xr:uid="{4F04DBCE-3573-4A4D-9BE7-C773AED1580B}">
      <text>
        <r>
          <rPr>
            <sz val="12"/>
            <color indexed="81"/>
            <rFont val="Times New Roman"/>
            <family val="1"/>
          </rPr>
          <t>MW Kit +2</t>
        </r>
      </text>
    </comment>
    <comment ref="F13" authorId="0" shapeId="0" xr:uid="{A88FCCD6-F11A-49C6-B3BF-1955B4D41E12}">
      <text>
        <r>
          <rPr>
            <sz val="12"/>
            <color indexed="81"/>
            <rFont val="Times New Roman"/>
            <family val="1"/>
          </rPr>
          <t>Sense Motive synergy +2</t>
        </r>
      </text>
    </comment>
    <comment ref="F16" authorId="0" shapeId="0" xr:uid="{8681E728-1490-4A26-847C-89C1664AE8FC}">
      <text>
        <r>
          <rPr>
            <sz val="12"/>
            <color indexed="81"/>
            <rFont val="Times New Roman"/>
            <family val="1"/>
          </rPr>
          <t>Armor penalty</t>
        </r>
      </text>
    </comment>
    <comment ref="F21" authorId="0" shapeId="0" xr:uid="{9BA237BF-295D-4B49-AC11-EFF3B517525F}">
      <text>
        <r>
          <rPr>
            <sz val="12"/>
            <color indexed="81"/>
            <rFont val="Times New Roman"/>
            <family val="1"/>
          </rPr>
          <t>Armor penalty</t>
        </r>
      </text>
    </comment>
    <comment ref="F23" authorId="0" shapeId="0" xr:uid="{9954535D-0B44-46E5-A949-8F12804A1892}">
      <text>
        <r>
          <rPr>
            <sz val="12"/>
            <color indexed="81"/>
            <rFont val="Times New Roman"/>
            <family val="1"/>
          </rPr>
          <t>Armor penalty</t>
        </r>
      </text>
    </comment>
    <comment ref="F27" authorId="0" shapeId="0" xr:uid="{FEAABE47-FE22-4571-B027-838DB519F77D}">
      <text>
        <r>
          <rPr>
            <sz val="12"/>
            <color indexed="81"/>
            <rFont val="Times New Roman"/>
            <family val="1"/>
          </rPr>
          <t>Armor penalty</t>
        </r>
      </text>
    </comment>
    <comment ref="F34" authorId="0" shapeId="0" xr:uid="{590B8E20-33CF-45A1-9151-6E34B1F8BCD7}">
      <text>
        <r>
          <rPr>
            <sz val="12"/>
            <color indexed="81"/>
            <rFont val="Times New Roman"/>
            <family val="1"/>
          </rPr>
          <t>Armor penalty</t>
        </r>
      </text>
    </comment>
    <comment ref="F37" authorId="0" shapeId="0" xr:uid="{1B300C74-5518-4AD7-8064-C7E1B016C7B1}">
      <text>
        <r>
          <rPr>
            <sz val="12"/>
            <color indexed="81"/>
            <rFont val="Times New Roman"/>
            <family val="1"/>
          </rPr>
          <t>Blooded +2</t>
        </r>
      </text>
    </comment>
    <comment ref="F40" authorId="0" shapeId="0" xr:uid="{9B6B967C-7166-4A3D-A949-9124D3193379}">
      <text>
        <r>
          <rPr>
            <sz val="12"/>
            <color indexed="81"/>
            <rFont val="Times New Roman"/>
            <family val="1"/>
          </rPr>
          <t>Armor penalty
Jump synergy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6" authorId="0" shapeId="0" xr:uid="{00000000-0006-0000-0200-000001000000}">
      <text>
        <r>
          <rPr>
            <sz val="12"/>
            <color indexed="81"/>
            <rFont val="Times New Roman"/>
            <family val="1"/>
          </rPr>
          <t>Phosphorescent moss</t>
        </r>
      </text>
    </comment>
    <comment ref="D7" authorId="0" shapeId="0" xr:uid="{00000000-0006-0000-0200-000003000000}">
      <text>
        <r>
          <rPr>
            <sz val="12"/>
            <color indexed="81"/>
            <rFont val="Times New Roman"/>
            <family val="1"/>
          </rPr>
          <t>Prism, lens, or monocle</t>
        </r>
      </text>
    </comment>
    <comment ref="D10" authorId="0" shapeId="0" xr:uid="{00000000-0006-0000-0200-00000E000000}">
      <text>
        <r>
          <rPr>
            <sz val="12"/>
            <color indexed="81"/>
            <rFont val="Times New Roman"/>
            <family val="1"/>
          </rPr>
          <t>Powdered silver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M2" authorId="0" shapeId="0" xr:uid="{A0D37E7A-FC7D-4488-A203-F06F28C883AD}">
      <text>
        <r>
          <rPr>
            <sz val="12"/>
            <color indexed="81"/>
            <rFont val="Times New Roman"/>
            <family val="1"/>
          </rPr>
          <t xml:space="preserve">You are descended from creatures native to the fey realms. You are naturally resistant to the most common effects produced by your ancestors.
</t>
        </r>
        <r>
          <rPr>
            <b/>
            <sz val="12"/>
            <color indexed="81"/>
            <rFont val="Times New Roman"/>
            <family val="1"/>
          </rPr>
          <t xml:space="preserve">Prerequisite:  </t>
        </r>
        <r>
          <rPr>
            <sz val="12"/>
            <color indexed="81"/>
            <rFont val="Times New Roman"/>
            <family val="1"/>
          </rPr>
          <t xml:space="preserve">Nonlawful alignment.
</t>
        </r>
        <r>
          <rPr>
            <b/>
            <sz val="12"/>
            <color indexed="81"/>
            <rFont val="Times New Roman"/>
            <family val="1"/>
          </rPr>
          <t xml:space="preserve">Benefit:  </t>
        </r>
        <r>
          <rPr>
            <sz val="12"/>
            <color indexed="81"/>
            <rFont val="Times New Roman"/>
            <family val="1"/>
          </rPr>
          <t>You gain a +3 bonus on Will saving throws against enchantment effects.
Complete Mage 43</t>
        </r>
      </text>
    </comment>
    <comment ref="M3" authorId="0" shapeId="0" xr:uid="{64A42BB0-E948-4696-95B5-4D77F3E644F9}">
      <text>
        <r>
          <rPr>
            <sz val="12"/>
            <color indexed="81"/>
            <rFont val="Times New Roman"/>
            <family val="1"/>
          </rPr>
          <t xml:space="preserve">You know what it means to fight for your life, and you understand the value of quick wits and quicker reactions when blades are bared and deadly spells are chanted.
</t>
        </r>
        <r>
          <rPr>
            <b/>
            <sz val="12"/>
            <color indexed="81"/>
            <rFont val="Times New Roman"/>
            <family val="1"/>
          </rPr>
          <t xml:space="preserve">Benefit:  </t>
        </r>
        <r>
          <rPr>
            <sz val="12"/>
            <color indexed="81"/>
            <rFont val="Times New Roman"/>
            <family val="1"/>
          </rPr>
          <t xml:space="preserve">You get a +2 bonus on Initiative checks and a +2 bonus on Spot checks.  You </t>
        </r>
        <r>
          <rPr>
            <i/>
            <sz val="12"/>
            <color indexed="81"/>
            <rFont val="Times New Roman"/>
            <family val="1"/>
          </rPr>
          <t>cannot become shaken</t>
        </r>
        <r>
          <rPr>
            <sz val="12"/>
            <color indexed="81"/>
            <rFont val="Times New Roman"/>
            <family val="1"/>
          </rPr>
          <t xml:space="preserve">, and you ignore the effects of the shaken condition.  However, you can still be frightened or panicked.
</t>
        </r>
        <r>
          <rPr>
            <b/>
            <sz val="12"/>
            <color indexed="81"/>
            <rFont val="Times New Roman"/>
            <family val="1"/>
          </rPr>
          <t xml:space="preserve">Special:  </t>
        </r>
        <r>
          <rPr>
            <sz val="12"/>
            <color indexed="81"/>
            <rFont val="Times New Roman"/>
            <family val="1"/>
          </rPr>
          <t>You may select this feat only as a 1st-level character.  You may have only one regional feat.
Player’s Guide to Faerûn 35</t>
        </r>
      </text>
    </comment>
    <comment ref="M4" authorId="0" shapeId="0" xr:uid="{0CFC1DBF-4B65-4BD4-994A-41B0951ED7B8}">
      <text>
        <r>
          <rPr>
            <sz val="12"/>
            <color indexed="81"/>
            <rFont val="Times New Roman"/>
            <family val="1"/>
          </rPr>
          <t xml:space="preserve">You exude an aura that protects you and those around you.
</t>
        </r>
        <r>
          <rPr>
            <b/>
            <sz val="12"/>
            <color indexed="81"/>
            <rFont val="Times New Roman"/>
            <family val="1"/>
          </rPr>
          <t xml:space="preserve">Benefit:  </t>
        </r>
        <r>
          <rPr>
            <sz val="12"/>
            <color indexed="81"/>
            <rFont val="Times New Roman"/>
            <family val="1"/>
          </rPr>
          <t xml:space="preserve">Once per day as an immediate action, you can activate a protective aura. While it is active, you gain a +2 sacred (if your deity is good or neutral) or profane (if your deity is evil) bonus to AC, as does every ally within  30 feet of you. This bonus increases by 1 for every four character levels you possess (maximum +7 at 20th level).   This effect lasts for 1 minute.
</t>
        </r>
        <r>
          <rPr>
            <b/>
            <sz val="12"/>
            <color indexed="81"/>
            <rFont val="Times New Roman"/>
            <family val="1"/>
          </rPr>
          <t xml:space="preserve">Special:  </t>
        </r>
        <r>
          <rPr>
            <sz val="12"/>
            <color indexed="81"/>
            <rFont val="Times New Roman"/>
            <family val="1"/>
          </rPr>
          <t xml:space="preserve">You can select this feat multiple times, gaining one additional daily use each time you take it.
</t>
        </r>
        <r>
          <rPr>
            <b/>
            <sz val="12"/>
            <color indexed="81"/>
            <rFont val="Times New Roman"/>
            <family val="1"/>
          </rPr>
          <t xml:space="preserve">Special:  </t>
        </r>
        <r>
          <rPr>
            <sz val="12"/>
            <color indexed="81"/>
            <rFont val="Times New Roman"/>
            <family val="1"/>
          </rPr>
          <t>If you have the ability to turn or rebuke undead, you gain one additional daily use of this feat for each three daily turn or rebuke uses you expend.
Complete Champion 61</t>
        </r>
      </text>
    </comment>
    <comment ref="M16" authorId="0" shapeId="0" xr:uid="{BC25CAC2-0BE3-4B29-AA87-EEDEC3FD1F51}">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0AC2D0DD-8608-4B0E-B23B-9CC4F23970E7}">
      <text>
        <r>
          <rPr>
            <sz val="12"/>
            <color indexed="81"/>
            <rFont val="Times New Roman"/>
            <family val="1"/>
          </rPr>
          <t>Weapon Focus +1
Masterwork +1</t>
        </r>
      </text>
    </comment>
    <comment ref="D18" authorId="0" shapeId="0" xr:uid="{00000000-0006-0000-0500-000005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<sst xmlns="http://schemas.openxmlformats.org/spreadsheetml/2006/main" count="528" uniqueCount="322">
  <si>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</si>
  <si>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</si>
  <si>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</si>
  <si>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</si>
  <si>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</si>
  <si>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</si>
  <si>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</si>
  <si>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</si>
  <si>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</si>
  <si>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</si>
  <si>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</si>
  <si>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</si>
  <si>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</si>
  <si>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</si>
  <si>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</si>
  <si>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</si>
  <si>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</si>
  <si>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</si>
  <si>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</si>
  <si>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</si>
  <si>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</si>
  <si>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</si>
  <si>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</si>
  <si>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</si>
  <si>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</si>
  <si>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</si>
  <si>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</si>
  <si>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</si>
  <si>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</si>
  <si>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</si>
  <si>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</si>
  <si>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</si>
  <si>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</si>
  <si>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</si>
  <si>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</si>
  <si>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</si>
  <si>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</si>
  <si>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</si>
  <si>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</si>
  <si>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</si>
  <si>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</si>
  <si>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</si>
  <si>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</si>
  <si>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</si>
  <si>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</si>
  <si>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</si>
  <si>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</si>
  <si>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</si>
  <si>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</si>
  <si>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</si>
  <si>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</si>
  <si>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</si>
  <si>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</si>
  <si>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</si>
  <si>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</si>
  <si>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</si>
  <si>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</si>
  <si>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</si>
  <si>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</si>
  <si>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</si>
  <si>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</si>
  <si>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</si>
  <si>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1 minute</t>
  </si>
  <si>
    <t>Universal</t>
  </si>
  <si>
    <t>1 min/lvl</t>
  </si>
  <si>
    <t>Instant</t>
  </si>
  <si>
    <t>Personal</t>
  </si>
  <si>
    <t>10 min/lvl</t>
  </si>
  <si>
    <t>Evocation</t>
  </si>
  <si>
    <t>Spell</t>
  </si>
  <si>
    <t>Languages</t>
  </si>
  <si>
    <t>School</t>
  </si>
  <si>
    <t>Equipment Worn</t>
  </si>
  <si>
    <t>Item</t>
  </si>
  <si>
    <t>Effects/</t>
  </si>
  <si>
    <t>Notes</t>
  </si>
  <si>
    <t>Equipment Carried</t>
  </si>
  <si>
    <t>Check</t>
  </si>
  <si>
    <t>Arcane</t>
  </si>
  <si>
    <t>Speed</t>
  </si>
  <si>
    <t>Divination</t>
  </si>
  <si>
    <t>Cure Light Wounds</t>
  </si>
  <si>
    <t>Sleight of Hand</t>
  </si>
  <si>
    <t>Survival</t>
  </si>
  <si>
    <t>Weapon Proficiencies</t>
  </si>
  <si>
    <t>Shields (not tower)</t>
  </si>
  <si>
    <t>Atk</t>
  </si>
  <si>
    <t>Components</t>
  </si>
  <si>
    <t>Casting</t>
  </si>
  <si>
    <t>V S</t>
  </si>
  <si>
    <t>1 SA</t>
  </si>
  <si>
    <t>V S DF</t>
  </si>
  <si>
    <t>V S M/DF</t>
  </si>
  <si>
    <t>V S F</t>
  </si>
  <si>
    <t>Light</t>
  </si>
  <si>
    <t>Cure Minor Wounds</t>
  </si>
  <si>
    <t>Guidance</t>
  </si>
  <si>
    <t>Read Magic</t>
  </si>
  <si>
    <t>1st</t>
  </si>
  <si>
    <t>2nd</t>
  </si>
  <si>
    <t>3rd</t>
  </si>
  <si>
    <t>4th</t>
  </si>
  <si>
    <t>5th</t>
  </si>
  <si>
    <t>6th</t>
  </si>
  <si>
    <t>Spells per Day</t>
  </si>
  <si>
    <t>Spell Level</t>
  </si>
  <si>
    <t>0th</t>
  </si>
  <si>
    <t>7th</t>
  </si>
  <si>
    <t>Total Divine</t>
  </si>
  <si>
    <t>Feats</t>
  </si>
  <si>
    <t>Roll</t>
  </si>
  <si>
    <t>Skill/Save</t>
  </si>
  <si>
    <t>30’</t>
  </si>
  <si>
    <t>Human</t>
  </si>
  <si>
    <t>Divine Favor</t>
  </si>
  <si>
    <t>V M/DF</t>
  </si>
  <si>
    <t>Protection from Evil</t>
  </si>
  <si>
    <t>Knowledge:  Religion</t>
  </si>
  <si>
    <t>Perform:  [type]</t>
  </si>
  <si>
    <t>Knowledge:  Arcana</t>
  </si>
  <si>
    <t>human</t>
  </si>
  <si>
    <t>Bolts</t>
  </si>
  <si>
    <t>+0</t>
  </si>
  <si>
    <t>Value</t>
  </si>
  <si>
    <t>1d8</t>
  </si>
  <si>
    <t>Spell Component Pouch</t>
  </si>
  <si>
    <t>Total Equity:</t>
  </si>
  <si>
    <t>19-20/x2</t>
  </si>
  <si>
    <t>-</t>
  </si>
  <si>
    <t>x2</t>
  </si>
  <si>
    <t>Traveler’s Outfit</t>
  </si>
  <si>
    <t>eight</t>
  </si>
  <si>
    <t>Grapple, Unarmed Strike</t>
  </si>
  <si>
    <t>1d3</t>
  </si>
  <si>
    <t>Bludgeon</t>
  </si>
  <si>
    <t>80’</t>
  </si>
  <si>
    <t>Race</t>
  </si>
  <si>
    <t>Class</t>
  </si>
  <si>
    <t>Sex</t>
  </si>
  <si>
    <t>Effective Caster Level:</t>
  </si>
  <si>
    <t>PHB</t>
  </si>
  <si>
    <t>Reference</t>
  </si>
  <si>
    <t>Page</t>
  </si>
  <si>
    <t>Bypass Spell Resistance</t>
  </si>
  <si>
    <t>Ranged Touch Attack</t>
  </si>
  <si>
    <t>Age</t>
  </si>
  <si>
    <t>Scrolls and Potions</t>
  </si>
  <si>
    <t>CLev</t>
  </si>
  <si>
    <t>Constitution</t>
  </si>
  <si>
    <t>Charisma</t>
  </si>
  <si>
    <t>Intelligence</t>
  </si>
  <si>
    <t>Wisdom</t>
  </si>
  <si>
    <t>Dexterity</t>
  </si>
  <si>
    <t>Strength</t>
  </si>
  <si>
    <t>Region</t>
  </si>
  <si>
    <t>Deity</t>
  </si>
  <si>
    <t>Alignment</t>
  </si>
  <si>
    <t>Attack Bonus</t>
  </si>
  <si>
    <t>Initiative</t>
  </si>
  <si>
    <t>Height</t>
  </si>
  <si>
    <t>Weight</t>
  </si>
  <si>
    <t>Lb. Capacity</t>
  </si>
  <si>
    <t>Lb. Carried</t>
  </si>
  <si>
    <t>Hit Points</t>
  </si>
  <si>
    <t>Touch AC</t>
  </si>
  <si>
    <t>FF AC</t>
  </si>
  <si>
    <t>Craft:  Weaponsmithing</t>
  </si>
  <si>
    <t>Spells Granted by Mayaheine</t>
  </si>
  <si>
    <t>Favored Soul</t>
  </si>
  <si>
    <t>Mayaheine</t>
  </si>
  <si>
    <t>Female</t>
  </si>
  <si>
    <t>5’ 11”</t>
  </si>
  <si>
    <t>211 lbs.</t>
  </si>
  <si>
    <t>Neutral Good</t>
  </si>
  <si>
    <t>Elsabet</t>
  </si>
  <si>
    <t>Played by Ernest Hakey</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</si>
  <si>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</si>
  <si>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favored soul 1</t>
  </si>
  <si>
    <t>1st:  Protection Devotion</t>
  </si>
  <si>
    <t>Human:  Fey Heritage</t>
  </si>
  <si>
    <t>Light and Medium Armor</t>
  </si>
  <si>
    <t>Charisma Bonus</t>
  </si>
  <si>
    <t>Favored Soul Spells</t>
  </si>
  <si>
    <t>8th</t>
  </si>
  <si>
    <t>9th</t>
  </si>
  <si>
    <t>DC</t>
  </si>
  <si>
    <t>Cast?</t>
  </si>
  <si>
    <t>Profession:  [type]</t>
  </si>
  <si>
    <t>Slashing</t>
  </si>
  <si>
    <t>AC</t>
  </si>
  <si>
    <t>The Dale</t>
  </si>
  <si>
    <t>Morningstar</t>
  </si>
  <si>
    <t>Dagger</t>
  </si>
  <si>
    <t>Cold Iron Spiked Gauntlet</t>
  </si>
  <si>
    <t>Silver Spiked Gauntlet</t>
  </si>
  <si>
    <t>Right Hand</t>
  </si>
  <si>
    <t>Left Hand</t>
  </si>
  <si>
    <t xml:space="preserve">Silver Holy Symbol of Mayaheine </t>
  </si>
  <si>
    <t>Backpack</t>
  </si>
  <si>
    <t>Flask of Acid</t>
  </si>
  <si>
    <t>Flask of Alchemist’s Fire</t>
  </si>
  <si>
    <t>Wizard’s Spellbook</t>
  </si>
  <si>
    <t>Used as a journal</t>
  </si>
  <si>
    <t>Gold Coins</t>
  </si>
  <si>
    <t>Vials of Ink</t>
  </si>
  <si>
    <t>Equipment Carried by “Sandy” (Mule)</t>
  </si>
  <si>
    <t>Quills</t>
  </si>
  <si>
    <t>Vials of Antitoxin</t>
  </si>
  <si>
    <t>Pack Saddle</t>
  </si>
  <si>
    <t>Bit &amp; Bridle</t>
  </si>
  <si>
    <t>Bedroll</t>
  </si>
  <si>
    <t>Winter Blanket</t>
  </si>
  <si>
    <t>Waterskin</t>
  </si>
  <si>
    <t>Masterwork Weaponsmith’s Tools</t>
  </si>
  <si>
    <t>Feed For Mule, Day’s Supply</t>
  </si>
  <si>
    <t>Trail Rations, Day’s Supply</t>
  </si>
  <si>
    <t>Torches</t>
  </si>
  <si>
    <t>Flint &amp; Steel</t>
  </si>
  <si>
    <t>Iron Pot</t>
  </si>
  <si>
    <t>Sledge</t>
  </si>
  <si>
    <t>Spade</t>
  </si>
  <si>
    <t>Cold Weather Outfit</t>
  </si>
  <si>
    <t>seven</t>
  </si>
  <si>
    <t>Weaponsmith’s (Artisan’s) Outfit</t>
  </si>
  <si>
    <t>Brown &amp; Green</t>
  </si>
  <si>
    <t>Red &amp; Blue</t>
  </si>
  <si>
    <t>Soap</t>
  </si>
  <si>
    <t>Total Weight</t>
  </si>
  <si>
    <t>10’</t>
  </si>
  <si>
    <t>1d4</t>
  </si>
  <si>
    <t>Prc/Slsh</t>
  </si>
  <si>
    <t>Prc &amp; Bldg</t>
  </si>
  <si>
    <t>Piercing</t>
  </si>
  <si>
    <t>Will:</t>
  </si>
  <si>
    <t>Charisma:</t>
  </si>
  <si>
    <t>Ref:</t>
  </si>
  <si>
    <t>Wisdom:</t>
  </si>
  <si>
    <t>Fort:</t>
  </si>
  <si>
    <t>Intelligence:</t>
  </si>
  <si>
    <t>BAB:</t>
  </si>
  <si>
    <t>Constitution:</t>
  </si>
  <si>
    <t>AC:</t>
  </si>
  <si>
    <t>Dexterity:</t>
  </si>
  <si>
    <t>Hit Points:</t>
  </si>
  <si>
    <t>Strength:</t>
  </si>
  <si>
    <t>Speed:</t>
  </si>
  <si>
    <t>Size:</t>
  </si>
  <si>
    <t>Initiative:</t>
  </si>
  <si>
    <t>Sex:</t>
  </si>
  <si>
    <t>Race:</t>
  </si>
  <si>
    <t>Pack Animal</t>
  </si>
  <si>
    <t>Mule</t>
  </si>
  <si>
    <t>Large</t>
  </si>
  <si>
    <t>+1</t>
  </si>
  <si>
    <t>13</t>
  </si>
  <si>
    <t>10</t>
  </si>
  <si>
    <t>4</t>
  </si>
  <si>
    <t>Sandy</t>
  </si>
  <si>
    <t>Neuter</t>
  </si>
  <si>
    <t>Crusader</t>
  </si>
  <si>
    <t>+3 vs. Enchantments</t>
  </si>
  <si>
    <t>2</t>
  </si>
  <si>
    <t>Conjuration</t>
  </si>
  <si>
    <t>XP</t>
  </si>
  <si>
    <t>Character:</t>
  </si>
  <si>
    <t>%</t>
  </si>
  <si>
    <t>Excellent</t>
  </si>
  <si>
    <t>Missed Posts</t>
  </si>
  <si>
    <t>Maximum award for this segment</t>
  </si>
  <si>
    <t xml:space="preserve"> Character award for this segment</t>
  </si>
  <si>
    <t>Extra XPs</t>
  </si>
  <si>
    <t>Previous XP Balance</t>
  </si>
  <si>
    <t>Current XP Balance</t>
  </si>
  <si>
    <t>Regional:  Blooded</t>
  </si>
  <si>
    <t>Attention to spelling &amp; punctuation; Consistent use of past tense, third person</t>
  </si>
  <si>
    <t>Poor</t>
  </si>
  <si>
    <t>Thoroughness and clarity</t>
  </si>
  <si>
    <t>Level-appropriate use of skills, feats, limitations, and other features</t>
  </si>
  <si>
    <t>Convincing role-playing and character development</t>
  </si>
  <si>
    <t>Consistency with other characters’ actions and setting description</t>
  </si>
  <si>
    <t>Good</t>
  </si>
  <si>
    <t>Amanuensis</t>
  </si>
  <si>
    <t>Transmutation</t>
  </si>
  <si>
    <t>25’ + 2½’/lvl</t>
  </si>
  <si>
    <t>Spell Compendium</t>
  </si>
  <si>
    <t>CROSS-CLASS</t>
  </si>
  <si>
    <t>Holy Water, Flask</t>
  </si>
  <si>
    <t>Everburning Torch</t>
  </si>
  <si>
    <t>Tanglefoot Bag</t>
  </si>
  <si>
    <t>Thunderstone</t>
  </si>
  <si>
    <t>Tindertwigs</t>
  </si>
  <si>
    <t>six</t>
  </si>
  <si>
    <t>on mule</t>
  </si>
  <si>
    <t>Stats on Martial Page</t>
  </si>
  <si>
    <t>Martial</t>
  </si>
  <si>
    <t>Ice Axe</t>
  </si>
  <si>
    <t>Percolator</t>
  </si>
  <si>
    <t>Mess Kit</t>
  </si>
  <si>
    <t>Zakharan Tea</t>
  </si>
  <si>
    <t>1d10</t>
  </si>
  <si>
    <t>favored soul 2</t>
  </si>
  <si>
    <t>Simple Weapons, Bastard Sword</t>
  </si>
  <si>
    <t>favored soul 3</t>
  </si>
  <si>
    <t>Speak Language:  Giant</t>
  </si>
  <si>
    <t>Common, Goblin, Sylvan, Giant</t>
  </si>
  <si>
    <t>Favored Soul Features</t>
  </si>
  <si>
    <t>Weapon Focus:  Bastard Sword</t>
  </si>
  <si>
    <t>3rd:  Exotic Proficiency:  Bastard Sword</t>
  </si>
  <si>
    <t>*</t>
  </si>
  <si>
    <t>Known Spells</t>
  </si>
  <si>
    <t>Chain Shirt +1</t>
  </si>
  <si>
    <t>MW Bastard Sword, 1-handed</t>
  </si>
  <si>
    <t>MW Light Crossbow</t>
  </si>
  <si>
    <t>1</t>
  </si>
  <si>
    <t>MW Buckler</t>
  </si>
  <si>
    <r>
      <t xml:space="preserve">Scroll of </t>
    </r>
    <r>
      <rPr>
        <i/>
        <sz val="12"/>
        <rFont val="Times New Roman"/>
        <family val="1"/>
      </rPr>
      <t>Comprehend Languages</t>
    </r>
  </si>
  <si>
    <t>Silk Rope</t>
  </si>
  <si>
    <t>50’</t>
  </si>
  <si>
    <t>Resurgence</t>
  </si>
  <si>
    <t>Complete Divine</t>
  </si>
  <si>
    <t>1d6</t>
  </si>
  <si>
    <t>Favored Soul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</si>
</sst>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474]"/>
  </numFmts>
  <fonts count="69">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3"/>
      <color rgb="FFFF0000"/>
      <name val="Times New Roman"/>
      <family val="1"/>
    </font>
    <font>
      <b/>
      <sz val="13"/>
      <color rgb="FF0000FF"/>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sz val="13"/>
      <color rgb="FFFF0000"/>
      <name val="Times New Roman"/>
      <family val="1"/>
    </font>
    <font>
      <i/>
      <sz val="18"/>
      <color rgb="FFFF0000"/>
      <name val="Times New Roman"/>
      <family val="1"/>
    </font>
    <font>
      <i/>
      <sz val="13"/>
      <name val="Times New Roman"/>
      <family val="1"/>
    </font>
    <font>
      <sz val="13"/>
      <color rgb="FF9999FF"/>
      <name val="Times New Roman"/>
      <family val="1"/>
    </font>
    <font>
      <b/>
      <sz val="13"/>
      <color rgb="FF9999FF"/>
      <name val="Times New Roman"/>
      <family val="1"/>
    </font>
    <font>
      <b/>
      <sz val="13"/>
      <color indexed="20"/>
      <name val="Times New Roman"/>
      <family val="1"/>
    </font>
    <font>
      <i/>
      <sz val="10"/>
      <name val="Times New Roman"/>
      <family val="1"/>
    </font>
    <font>
      <i/>
      <sz val="12"/>
      <color indexed="9"/>
      <name val="Times New Roman"/>
      <family val="1"/>
    </font>
    <font>
      <i/>
      <sz val="20"/>
      <color theme="7" tint="0.39997558519241921"/>
      <name val="Times New Roman"/>
      <family val="1"/>
    </font>
    <font>
      <b/>
      <sz val="12"/>
      <color indexed="81"/>
      <name val="Times New Roman"/>
      <family val="1"/>
    </font>
    <font>
      <i/>
      <sz val="12"/>
      <color indexed="81"/>
      <name val="Times New Roman"/>
      <family val="1"/>
    </font>
    <font>
      <i/>
      <sz val="16"/>
      <color rgb="FF0000FF"/>
      <name val="Times New Roman"/>
      <family val="1"/>
    </font>
    <font>
      <b/>
      <sz val="12"/>
      <color theme="1"/>
      <name val="Times New Roman"/>
      <family val="1"/>
    </font>
    <font>
      <b/>
      <sz val="12"/>
      <color rgb="FF0000FF"/>
      <name val="Times New Roman"/>
      <family val="1"/>
    </font>
    <font>
      <i/>
      <sz val="12"/>
      <name val="Times New Roman"/>
      <family val="1"/>
    </font>
    <font>
      <b/>
      <sz val="12"/>
      <color rgb="FF00FF00"/>
      <name val="Times New Roman"/>
      <family val="1"/>
    </font>
  </fonts>
  <fills count="19">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rgb="FF9966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10"/>
        <bgColor indexed="64"/>
      </patternFill>
    </fill>
    <fill>
      <patternFill patternType="solid">
        <fgColor rgb="FFCCFFCC"/>
        <bgColor indexed="55"/>
      </patternFill>
    </fill>
  </fills>
  <borders count="125">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double">
        <color indexed="64"/>
      </right>
      <top style="thin">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bottom style="hair">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style="thin">
        <color indexed="64"/>
      </right>
      <top style="thin">
        <color indexed="9"/>
      </top>
      <bottom style="double">
        <color indexed="64"/>
      </bottom>
      <diagonal/>
    </border>
    <border>
      <left style="thin">
        <color indexed="64"/>
      </left>
      <right style="thin">
        <color indexed="64"/>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thick">
        <color indexed="16"/>
      </bottom>
      <diagonal/>
    </border>
    <border>
      <left/>
      <right/>
      <top style="double">
        <color indexed="64"/>
      </top>
      <bottom style="thick">
        <color indexed="16"/>
      </bottom>
      <diagonal/>
    </border>
    <border>
      <left style="double">
        <color indexed="64"/>
      </left>
      <right/>
      <top style="double">
        <color indexed="64"/>
      </top>
      <bottom style="thick">
        <color indexed="16"/>
      </bottom>
      <diagonal/>
    </border>
    <border>
      <left/>
      <right/>
      <top/>
      <bottom style="thin">
        <color indexed="64"/>
      </bottom>
      <diagonal/>
    </border>
    <border>
      <left style="double">
        <color indexed="64"/>
      </left>
      <right/>
      <top style="hair">
        <color indexed="64"/>
      </top>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double">
        <color auto="1"/>
      </left>
      <right style="medium">
        <color auto="1"/>
      </right>
      <top/>
      <bottom style="hair">
        <color indexed="64"/>
      </bottom>
      <diagonal/>
    </border>
    <border>
      <left style="double">
        <color auto="1"/>
      </left>
      <right style="medium">
        <color auto="1"/>
      </right>
      <top style="hair">
        <color indexed="64"/>
      </top>
      <bottom style="hair">
        <color indexed="64"/>
      </bottom>
      <diagonal/>
    </border>
    <border>
      <left style="double">
        <color auto="1"/>
      </left>
      <right style="medium">
        <color auto="1"/>
      </right>
      <top style="hair">
        <color indexed="64"/>
      </top>
      <bottom style="double">
        <color indexed="64"/>
      </bottom>
      <diagonal/>
    </border>
    <border>
      <left style="double">
        <color auto="1"/>
      </left>
      <right style="medium">
        <color auto="1"/>
      </right>
      <top style="hair">
        <color indexed="64"/>
      </top>
      <bottom/>
      <diagonal/>
    </border>
    <border>
      <left/>
      <right style="hair">
        <color indexed="64"/>
      </right>
      <top style="hair">
        <color indexed="64"/>
      </top>
      <bottom/>
      <diagonal/>
    </border>
  </borders>
  <cellStyleXfs count="14">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40" fillId="0" borderId="0"/>
    <xf numFmtId="0" fontId="2" fillId="0" borderId="0"/>
    <xf numFmtId="0" fontId="2" fillId="0" borderId="0"/>
    <xf numFmtId="0" fontId="1" fillId="0" borderId="0"/>
    <xf numFmtId="9" fontId="2" fillId="0" borderId="0" applyFont="0" applyFill="0" applyBorder="0" applyAlignment="0" applyProtection="0"/>
    <xf numFmtId="0" fontId="2" fillId="0" borderId="0"/>
    <xf numFmtId="0" fontId="2" fillId="0" borderId="0"/>
    <xf numFmtId="0" fontId="37" fillId="0" borderId="0"/>
  </cellStyleXfs>
  <cellXfs count="533">
    <xf numFmtId="0" fontId="0" fillId="0" borderId="0" xfId="0"/>
    <xf numFmtId="9" fontId="7" fillId="0" borderId="28" xfId="2" applyFont="1" applyFill="1" applyBorder="1" applyAlignment="1">
      <alignment horizontal="center" vertical="center" shrinkToFit="1"/>
    </xf>
    <xf numFmtId="0" fontId="12" fillId="3" borderId="40" xfId="0" applyFont="1" applyFill="1" applyBorder="1" applyAlignment="1">
      <alignment horizontal="center" vertical="center" wrapText="1"/>
    </xf>
    <xf numFmtId="0" fontId="4" fillId="0" borderId="0" xfId="0" applyFont="1" applyBorder="1" applyAlignment="1">
      <alignment vertical="center"/>
    </xf>
    <xf numFmtId="0" fontId="7" fillId="0" borderId="28" xfId="2" applyNumberFormat="1" applyFont="1" applyFill="1" applyBorder="1" applyAlignment="1">
      <alignment horizontal="center" vertical="center" shrinkToFit="1"/>
    </xf>
    <xf numFmtId="9" fontId="7" fillId="0" borderId="14" xfId="2" applyFont="1" applyFill="1" applyBorder="1" applyAlignment="1">
      <alignment horizontal="center" vertical="center" shrinkToFit="1"/>
    </xf>
    <xf numFmtId="9" fontId="7" fillId="0" borderId="27" xfId="2" applyFont="1" applyFill="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7" fillId="0" borderId="58" xfId="0" applyFont="1" applyFill="1" applyBorder="1" applyAlignment="1">
      <alignment horizontal="centerContinuous" vertical="center"/>
    </xf>
    <xf numFmtId="0" fontId="35" fillId="2" borderId="65" xfId="0" applyFont="1" applyFill="1" applyBorder="1" applyAlignment="1">
      <alignment horizontal="right" vertical="center"/>
    </xf>
    <xf numFmtId="0" fontId="36" fillId="2" borderId="66" xfId="0" applyFont="1" applyFill="1" applyBorder="1" applyAlignment="1">
      <alignment horizontal="left" vertical="center"/>
    </xf>
    <xf numFmtId="0" fontId="20"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5" fillId="2" borderId="66" xfId="0" applyFont="1" applyFill="1" applyBorder="1" applyAlignment="1">
      <alignment horizontal="centerContinuous" vertical="center"/>
    </xf>
    <xf numFmtId="0" fontId="34" fillId="2" borderId="67" xfId="1" applyFont="1" applyFill="1" applyBorder="1" applyAlignment="1" applyProtection="1">
      <alignment horizontal="right"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0" xfId="0" applyFont="1" applyFill="1" applyBorder="1" applyAlignment="1">
      <alignment horizontal="right" vertical="center"/>
    </xf>
    <xf numFmtId="0" fontId="6" fillId="4" borderId="87" xfId="0" applyFont="1" applyFill="1" applyBorder="1" applyAlignment="1">
      <alignment horizontal="right" vertical="center"/>
    </xf>
    <xf numFmtId="49" fontId="7" fillId="0" borderId="71" xfId="0" applyNumberFormat="1" applyFont="1" applyFill="1" applyBorder="1" applyAlignment="1">
      <alignment horizontal="center" vertical="center"/>
    </xf>
    <xf numFmtId="0" fontId="7" fillId="0" borderId="0" xfId="0" applyFont="1" applyBorder="1" applyAlignment="1">
      <alignment horizontal="left" vertical="center"/>
    </xf>
    <xf numFmtId="0" fontId="8"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8" fillId="4" borderId="55" xfId="0" applyFont="1" applyFill="1" applyBorder="1" applyAlignment="1">
      <alignment horizontal="right" vertical="center"/>
    </xf>
    <xf numFmtId="0" fontId="13"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5" fillId="0" borderId="14" xfId="0" applyNumberFormat="1" applyFont="1" applyBorder="1" applyAlignment="1">
      <alignment horizontal="center" vertical="center"/>
    </xf>
    <xf numFmtId="0" fontId="8" fillId="4" borderId="53" xfId="0" applyFont="1" applyFill="1" applyBorder="1" applyAlignment="1">
      <alignment horizontal="right" vertical="center"/>
    </xf>
    <xf numFmtId="164" fontId="6" fillId="8" borderId="31"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6" fillId="0" borderId="30" xfId="0" applyFont="1" applyBorder="1" applyAlignment="1">
      <alignment horizontal="center" vertical="center"/>
    </xf>
    <xf numFmtId="0" fontId="41" fillId="2" borderId="4" xfId="0" applyFont="1" applyFill="1" applyBorder="1" applyAlignment="1">
      <alignment horizontal="right" vertical="center"/>
    </xf>
    <xf numFmtId="0" fontId="11" fillId="4" borderId="53"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5" xfId="0" applyFont="1" applyFill="1" applyBorder="1" applyAlignment="1">
      <alignment horizontal="right" vertical="center"/>
    </xf>
    <xf numFmtId="49" fontId="25" fillId="0" borderId="26" xfId="0" applyNumberFormat="1" applyFont="1" applyBorder="1" applyAlignment="1">
      <alignment horizontal="center" vertical="center"/>
    </xf>
    <xf numFmtId="0" fontId="11" fillId="4" borderId="54" xfId="0" applyFont="1" applyFill="1" applyBorder="1" applyAlignment="1">
      <alignment horizontal="right"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19" fillId="0" borderId="0" xfId="0" applyFont="1" applyBorder="1" applyAlignment="1">
      <alignment vertical="center"/>
    </xf>
    <xf numFmtId="0" fontId="31"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xf>
    <xf numFmtId="0" fontId="30" fillId="0" borderId="0" xfId="0" applyFont="1" applyBorder="1" applyAlignment="1">
      <alignment vertical="center"/>
    </xf>
    <xf numFmtId="0" fontId="5" fillId="0" borderId="0" xfId="0" applyNumberFormat="1" applyFont="1" applyBorder="1" applyAlignment="1">
      <alignment horizontal="left" vertical="center"/>
    </xf>
    <xf numFmtId="0" fontId="7" fillId="0" borderId="27" xfId="8" applyFont="1" applyFill="1" applyBorder="1" applyAlignment="1">
      <alignment horizontal="center" vertical="center" wrapText="1"/>
    </xf>
    <xf numFmtId="0" fontId="7" fillId="0" borderId="49" xfId="8" applyFont="1" applyFill="1" applyBorder="1" applyAlignment="1">
      <alignment horizontal="center" vertical="center" wrapText="1"/>
    </xf>
    <xf numFmtId="9" fontId="7" fillId="0" borderId="49" xfId="2" applyFont="1" applyFill="1" applyBorder="1" applyAlignment="1">
      <alignment horizontal="center" vertical="center" shrinkToFit="1"/>
    </xf>
    <xf numFmtId="0" fontId="7" fillId="0" borderId="29" xfId="0" applyNumberFormat="1" applyFont="1" applyFill="1" applyBorder="1" applyAlignment="1">
      <alignment horizontal="center" vertical="center" wrapText="1"/>
    </xf>
    <xf numFmtId="0" fontId="7" fillId="0" borderId="36" xfId="0" applyNumberFormat="1" applyFont="1" applyFill="1" applyBorder="1" applyAlignment="1">
      <alignment horizontal="center" vertical="center" wrapText="1"/>
    </xf>
    <xf numFmtId="0" fontId="4" fillId="0" borderId="5" xfId="0" applyFont="1" applyBorder="1" applyAlignment="1">
      <alignment horizontal="centerContinuous" vertical="center"/>
    </xf>
    <xf numFmtId="0" fontId="3" fillId="0" borderId="0" xfId="0" applyFont="1" applyBorder="1" applyAlignment="1">
      <alignment horizontal="centerContinuous" vertical="center"/>
    </xf>
    <xf numFmtId="0" fontId="48" fillId="0" borderId="34" xfId="0" applyFont="1" applyBorder="1" applyAlignment="1">
      <alignment horizontal="centerContinuous" vertical="center"/>
    </xf>
    <xf numFmtId="0" fontId="26" fillId="0" borderId="38" xfId="0" applyFont="1" applyFill="1" applyBorder="1" applyAlignment="1">
      <alignment horizontal="centerContinuous" vertical="center"/>
    </xf>
    <xf numFmtId="0" fontId="52" fillId="0" borderId="38" xfId="0" applyFont="1" applyFill="1" applyBorder="1" applyAlignment="1">
      <alignment horizontal="center" vertical="center" shrinkToFit="1"/>
    </xf>
    <xf numFmtId="0" fontId="7" fillId="0" borderId="56" xfId="0" applyFont="1" applyFill="1" applyBorder="1" applyAlignment="1">
      <alignment horizontal="centerContinuous" vertical="center"/>
    </xf>
    <xf numFmtId="0" fontId="7" fillId="0" borderId="51" xfId="0" applyFont="1" applyFill="1" applyBorder="1" applyAlignment="1">
      <alignment horizontal="centerContinuous" vertical="center"/>
    </xf>
    <xf numFmtId="0" fontId="7" fillId="0" borderId="57"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horizontal="center" vertical="center"/>
    </xf>
    <xf numFmtId="0" fontId="21" fillId="3" borderId="39" xfId="0" applyFont="1" applyFill="1" applyBorder="1" applyAlignment="1">
      <alignment horizontal="center" vertical="center"/>
    </xf>
    <xf numFmtId="164" fontId="21" fillId="3" borderId="40" xfId="0" applyNumberFormat="1" applyFont="1" applyFill="1" applyBorder="1" applyAlignment="1">
      <alignment horizontal="center" vertical="center"/>
    </xf>
    <xf numFmtId="0" fontId="21" fillId="3" borderId="39" xfId="0" applyFont="1" applyFill="1" applyBorder="1" applyAlignment="1">
      <alignment horizontal="right" vertical="center"/>
    </xf>
    <xf numFmtId="0" fontId="21" fillId="3" borderId="41" xfId="0" applyFont="1" applyFill="1" applyBorder="1" applyAlignment="1">
      <alignment vertical="center"/>
    </xf>
    <xf numFmtId="0" fontId="2" fillId="0" borderId="78" xfId="0" applyFont="1" applyBorder="1" applyAlignment="1">
      <alignment horizontal="center" vertical="center" shrinkToFit="1"/>
    </xf>
    <xf numFmtId="0" fontId="5" fillId="0" borderId="47" xfId="0" applyFont="1" applyBorder="1" applyAlignment="1">
      <alignment horizontal="left" vertical="center"/>
    </xf>
    <xf numFmtId="0" fontId="5" fillId="0" borderId="46" xfId="0" applyFont="1" applyBorder="1" applyAlignment="1">
      <alignment horizontal="left" vertical="center" shrinkToFit="1"/>
    </xf>
    <xf numFmtId="0" fontId="2" fillId="0" borderId="0" xfId="0" applyFont="1" applyBorder="1" applyAlignment="1">
      <alignment horizontal="center" vertical="center"/>
    </xf>
    <xf numFmtId="0" fontId="2" fillId="0" borderId="79" xfId="0" applyFont="1" applyBorder="1" applyAlignment="1">
      <alignment horizontal="center" vertical="center" shrinkToFit="1"/>
    </xf>
    <xf numFmtId="164" fontId="2" fillId="0" borderId="42" xfId="0" applyNumberFormat="1" applyFont="1" applyBorder="1" applyAlignment="1">
      <alignment horizontal="center" vertical="center" shrinkToFit="1"/>
    </xf>
    <xf numFmtId="0" fontId="5" fillId="0" borderId="42" xfId="0" applyFont="1" applyBorder="1" applyAlignment="1">
      <alignment horizontal="left" vertical="center"/>
    </xf>
    <xf numFmtId="0" fontId="5" fillId="0" borderId="43" xfId="0" applyFont="1" applyBorder="1" applyAlignment="1">
      <alignment horizontal="left" vertical="center" shrinkToFit="1"/>
    </xf>
    <xf numFmtId="0" fontId="2" fillId="0" borderId="81" xfId="0" applyFont="1" applyBorder="1" applyAlignment="1">
      <alignment horizontal="center" vertical="center" shrinkToFit="1"/>
    </xf>
    <xf numFmtId="0" fontId="5" fillId="0" borderId="82" xfId="0" applyFont="1" applyBorder="1" applyAlignment="1">
      <alignment horizontal="center" vertical="center" shrinkToFit="1"/>
    </xf>
    <xf numFmtId="164" fontId="2" fillId="0" borderId="82" xfId="0" applyNumberFormat="1" applyFont="1" applyBorder="1" applyAlignment="1">
      <alignment horizontal="center" vertical="center" shrinkToFit="1"/>
    </xf>
    <xf numFmtId="0" fontId="5" fillId="0" borderId="82" xfId="0" applyFont="1" applyBorder="1" applyAlignment="1">
      <alignment horizontal="left" vertical="center"/>
    </xf>
    <xf numFmtId="0" fontId="5" fillId="0" borderId="83" xfId="0" applyFont="1" applyBorder="1" applyAlignment="1">
      <alignment horizontal="left" vertical="center" shrinkToFit="1"/>
    </xf>
    <xf numFmtId="0" fontId="2" fillId="0" borderId="80" xfId="0" applyFont="1" applyBorder="1" applyAlignment="1">
      <alignment horizontal="center" vertical="center" shrinkToFit="1"/>
    </xf>
    <xf numFmtId="0" fontId="2" fillId="0" borderId="44" xfId="0" applyFont="1" applyBorder="1" applyAlignment="1">
      <alignment horizontal="center" vertical="center" shrinkToFit="1"/>
    </xf>
    <xf numFmtId="164" fontId="2" fillId="0" borderId="44" xfId="0" applyNumberFormat="1" applyFont="1" applyBorder="1" applyAlignment="1">
      <alignment horizontal="center" vertical="center" shrinkToFit="1"/>
    </xf>
    <xf numFmtId="0" fontId="5" fillId="0" borderId="44" xfId="0" applyFont="1" applyBorder="1" applyAlignment="1">
      <alignment horizontal="left" vertical="center"/>
    </xf>
    <xf numFmtId="0" fontId="5" fillId="0" borderId="45"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47" xfId="0" applyFont="1" applyBorder="1" applyAlignment="1">
      <alignment horizontal="center" vertical="center" shrinkToFit="1"/>
    </xf>
    <xf numFmtId="0" fontId="2" fillId="0" borderId="42" xfId="0" applyFont="1" applyBorder="1" applyAlignment="1">
      <alignment horizontal="center" vertical="center" shrinkToFit="1"/>
    </xf>
    <xf numFmtId="164" fontId="5" fillId="0" borderId="42" xfId="0" applyNumberFormat="1" applyFont="1" applyBorder="1" applyAlignment="1">
      <alignment horizontal="center" vertical="center" shrinkToFit="1"/>
    </xf>
    <xf numFmtId="164" fontId="5" fillId="0" borderId="44" xfId="0" applyNumberFormat="1" applyFont="1" applyBorder="1" applyAlignment="1">
      <alignment horizontal="center" vertical="center" shrinkToFit="1"/>
    </xf>
    <xf numFmtId="164" fontId="5" fillId="0" borderId="0" xfId="0" applyNumberFormat="1" applyFont="1" applyBorder="1" applyAlignment="1">
      <alignment horizontal="center"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46"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5" fillId="0" borderId="0" xfId="0" applyFont="1" applyBorder="1" applyAlignment="1">
      <alignment horizontal="centerContinuous" vertical="center"/>
    </xf>
    <xf numFmtId="0" fontId="21" fillId="11" borderId="21" xfId="0" applyFont="1" applyFill="1" applyBorder="1" applyAlignment="1">
      <alignment horizontal="centerContinuous" vertical="center"/>
    </xf>
    <xf numFmtId="0" fontId="21" fillId="11" borderId="72" xfId="0" applyFont="1" applyFill="1" applyBorder="1" applyAlignment="1">
      <alignment horizontal="centerContinuous" vertical="center"/>
    </xf>
    <xf numFmtId="0" fontId="21" fillId="11" borderId="52" xfId="0" applyFont="1" applyFill="1" applyBorder="1" applyAlignment="1">
      <alignment horizontal="centerContinuous" vertical="center"/>
    </xf>
    <xf numFmtId="164" fontId="2" fillId="0" borderId="73" xfId="0" applyNumberFormat="1" applyFont="1" applyFill="1" applyBorder="1" applyAlignment="1">
      <alignment horizontal="centerContinuous" vertical="center"/>
    </xf>
    <xf numFmtId="0" fontId="5" fillId="0" borderId="74" xfId="0" quotePrefix="1" applyFont="1" applyBorder="1" applyAlignment="1">
      <alignment horizontal="centerContinuous" vertical="center"/>
    </xf>
    <xf numFmtId="164" fontId="2" fillId="0" borderId="75" xfId="0" applyNumberFormat="1" applyFont="1" applyFill="1" applyBorder="1" applyAlignment="1">
      <alignment horizontal="centerContinuous"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0" fontId="2" fillId="0" borderId="32" xfId="0" applyFont="1" applyFill="1" applyBorder="1" applyAlignment="1">
      <alignment horizontal="centerContinuous" vertical="center"/>
    </xf>
    <xf numFmtId="49" fontId="2" fillId="0" borderId="9" xfId="0" applyNumberFormat="1" applyFont="1" applyFill="1" applyBorder="1" applyAlignment="1">
      <alignment horizontal="centerContinuous" vertical="center"/>
    </xf>
    <xf numFmtId="0" fontId="5" fillId="0" borderId="77" xfId="0" applyFont="1" applyFill="1" applyBorder="1" applyAlignment="1">
      <alignment horizontal="centerContinuous" vertical="center"/>
    </xf>
    <xf numFmtId="49" fontId="17" fillId="0" borderId="36" xfId="0" applyNumberFormat="1" applyFont="1" applyBorder="1" applyAlignment="1">
      <alignment horizontal="center" shrinkToFit="1"/>
    </xf>
    <xf numFmtId="0" fontId="2" fillId="0" borderId="44" xfId="0" applyFont="1" applyBorder="1" applyAlignment="1">
      <alignment horizontal="center" vertical="center"/>
    </xf>
    <xf numFmtId="1" fontId="47" fillId="12" borderId="44" xfId="0" applyNumberFormat="1" applyFont="1" applyFill="1" applyBorder="1" applyAlignment="1">
      <alignment horizontal="center" vertical="center"/>
    </xf>
    <xf numFmtId="164" fontId="2" fillId="0" borderId="44" xfId="0" applyNumberFormat="1" applyFont="1" applyFill="1" applyBorder="1" applyAlignment="1">
      <alignment horizontal="center" vertical="center"/>
    </xf>
    <xf numFmtId="0" fontId="2" fillId="0" borderId="47" xfId="0" quotePrefix="1" applyFont="1" applyBorder="1" applyAlignment="1">
      <alignment horizontal="center" vertical="center"/>
    </xf>
    <xf numFmtId="0" fontId="2" fillId="0" borderId="47" xfId="0" applyFont="1" applyBorder="1" applyAlignment="1">
      <alignment horizontal="center" vertical="center"/>
    </xf>
    <xf numFmtId="9" fontId="2" fillId="0" borderId="47" xfId="0" applyNumberFormat="1" applyFont="1" applyBorder="1" applyAlignment="1">
      <alignment horizontal="center" vertical="center"/>
    </xf>
    <xf numFmtId="164" fontId="5" fillId="0" borderId="47" xfId="0" applyNumberFormat="1" applyFont="1" applyFill="1" applyBorder="1" applyAlignment="1">
      <alignment horizontal="center" vertical="center"/>
    </xf>
    <xf numFmtId="164" fontId="2" fillId="0" borderId="92" xfId="0" applyNumberFormat="1" applyFont="1" applyFill="1" applyBorder="1" applyAlignment="1">
      <alignment horizontal="centerContinuous" vertical="center"/>
    </xf>
    <xf numFmtId="164" fontId="2" fillId="0" borderId="93" xfId="0" applyNumberFormat="1" applyFont="1" applyFill="1" applyBorder="1" applyAlignment="1">
      <alignment horizontal="centerContinuous" vertical="center"/>
    </xf>
    <xf numFmtId="0" fontId="5" fillId="0" borderId="94" xfId="0" applyFont="1" applyFill="1" applyBorder="1" applyAlignment="1">
      <alignment horizontal="centerContinuous" vertical="center"/>
    </xf>
    <xf numFmtId="0" fontId="5" fillId="0" borderId="91" xfId="0" applyFont="1" applyFill="1" applyBorder="1" applyAlignment="1">
      <alignment horizontal="centerContinuous" vertical="center"/>
    </xf>
    <xf numFmtId="164" fontId="5" fillId="0" borderId="91" xfId="0" applyNumberFormat="1" applyFont="1" applyFill="1" applyBorder="1" applyAlignment="1">
      <alignment horizontal="center" vertical="center"/>
    </xf>
    <xf numFmtId="49" fontId="2" fillId="0" borderId="91" xfId="0" applyNumberFormat="1" applyFont="1" applyFill="1" applyBorder="1" applyAlignment="1">
      <alignment horizontal="center" vertical="center"/>
    </xf>
    <xf numFmtId="49" fontId="2" fillId="0" borderId="95" xfId="0" applyNumberFormat="1" applyFont="1" applyFill="1" applyBorder="1" applyAlignment="1">
      <alignment horizontal="centerContinuous" vertical="center"/>
    </xf>
    <xf numFmtId="0" fontId="21" fillId="11" borderId="34" xfId="0" applyFont="1" applyFill="1" applyBorder="1" applyAlignment="1">
      <alignment horizontal="center" vertical="center"/>
    </xf>
    <xf numFmtId="164" fontId="21" fillId="3" borderId="34" xfId="0" applyNumberFormat="1" applyFont="1" applyFill="1" applyBorder="1" applyAlignment="1">
      <alignment horizontal="center" vertical="center"/>
    </xf>
    <xf numFmtId="164" fontId="2" fillId="0" borderId="96" xfId="0" applyNumberFormat="1" applyFont="1" applyFill="1" applyBorder="1" applyAlignment="1">
      <alignment horizontal="centerContinuous" vertical="center"/>
    </xf>
    <xf numFmtId="0" fontId="2" fillId="0" borderId="42" xfId="0" applyFont="1" applyBorder="1" applyAlignment="1">
      <alignment horizontal="center" vertical="center"/>
    </xf>
    <xf numFmtId="164" fontId="2" fillId="0" borderId="98" xfId="0" applyNumberFormat="1" applyFont="1" applyFill="1" applyBorder="1" applyAlignment="1">
      <alignment horizontal="centerContinuous" vertical="center"/>
    </xf>
    <xf numFmtId="164" fontId="2" fillId="0" borderId="42" xfId="0" applyNumberFormat="1" applyFont="1" applyFill="1" applyBorder="1" applyAlignment="1">
      <alignment horizontal="center" vertical="center"/>
    </xf>
    <xf numFmtId="1" fontId="7" fillId="0" borderId="12" xfId="0" applyNumberFormat="1" applyFont="1" applyBorder="1" applyAlignment="1">
      <alignment horizontal="center" vertical="center"/>
    </xf>
    <xf numFmtId="0" fontId="2" fillId="0" borderId="79" xfId="0" applyFont="1" applyFill="1" applyBorder="1" applyAlignment="1">
      <alignment horizontal="center" vertical="center" shrinkToFit="1"/>
    </xf>
    <xf numFmtId="0" fontId="2" fillId="0" borderId="42" xfId="0" applyFont="1" applyFill="1" applyBorder="1" applyAlignment="1">
      <alignment horizontal="center" vertical="center"/>
    </xf>
    <xf numFmtId="1" fontId="2" fillId="0" borderId="42" xfId="0" applyNumberFormat="1" applyFont="1" applyFill="1" applyBorder="1" applyAlignment="1">
      <alignment horizontal="center" vertical="center"/>
    </xf>
    <xf numFmtId="0" fontId="7" fillId="0" borderId="48" xfId="8" applyFont="1" applyFill="1" applyBorder="1" applyAlignment="1">
      <alignment horizontal="center" vertical="center" wrapText="1"/>
    </xf>
    <xf numFmtId="9" fontId="7" fillId="0" borderId="48" xfId="2" applyFont="1" applyFill="1" applyBorder="1" applyAlignment="1">
      <alignment horizontal="center" vertical="center" shrinkToFit="1"/>
    </xf>
    <xf numFmtId="9" fontId="7" fillId="0" borderId="50" xfId="2" applyFont="1" applyFill="1" applyBorder="1" applyAlignment="1">
      <alignment horizontal="center" vertical="center" shrinkToFit="1"/>
    </xf>
    <xf numFmtId="0" fontId="7" fillId="0" borderId="50" xfId="2" applyNumberFormat="1" applyFont="1" applyFill="1" applyBorder="1" applyAlignment="1">
      <alignment horizontal="center" vertical="center" shrinkToFit="1"/>
    </xf>
    <xf numFmtId="1" fontId="2" fillId="0" borderId="58" xfId="0" applyNumberFormat="1" applyFont="1" applyBorder="1" applyAlignment="1">
      <alignment horizontal="center" vertical="center" shrinkToFit="1"/>
    </xf>
    <xf numFmtId="1" fontId="2" fillId="0" borderId="51" xfId="0" applyNumberFormat="1" applyFont="1" applyBorder="1" applyAlignment="1">
      <alignment horizontal="center" vertical="center" shrinkToFit="1"/>
    </xf>
    <xf numFmtId="1" fontId="5" fillId="0" borderId="0" xfId="0" applyNumberFormat="1" applyFont="1" applyBorder="1" applyAlignment="1">
      <alignment vertical="center"/>
    </xf>
    <xf numFmtId="1" fontId="21" fillId="3" borderId="34" xfId="0" applyNumberFormat="1" applyFont="1" applyFill="1" applyBorder="1" applyAlignment="1">
      <alignment horizontal="center" vertical="center"/>
    </xf>
    <xf numFmtId="164" fontId="2" fillId="0" borderId="47" xfId="0" applyNumberFormat="1" applyFont="1" applyBorder="1" applyAlignment="1">
      <alignment horizontal="center" vertical="center" shrinkToFit="1"/>
    </xf>
    <xf numFmtId="0" fontId="2" fillId="0" borderId="43" xfId="0" applyFont="1" applyBorder="1" applyAlignment="1">
      <alignment horizontal="left" vertical="center" shrinkToFit="1"/>
    </xf>
    <xf numFmtId="1" fontId="47" fillId="12" borderId="42" xfId="0" applyNumberFormat="1" applyFont="1" applyFill="1" applyBorder="1" applyAlignment="1">
      <alignment horizontal="center" vertical="center"/>
    </xf>
    <xf numFmtId="0" fontId="2" fillId="0" borderId="0" xfId="0" applyFont="1" applyBorder="1" applyAlignment="1">
      <alignment vertical="center"/>
    </xf>
    <xf numFmtId="1" fontId="7" fillId="0" borderId="30" xfId="0" applyNumberFormat="1" applyFont="1" applyBorder="1" applyAlignment="1">
      <alignment horizontal="center" vertical="center"/>
    </xf>
    <xf numFmtId="1" fontId="2" fillId="0" borderId="38" xfId="0" applyNumberFormat="1" applyFont="1" applyFill="1" applyBorder="1" applyAlignment="1">
      <alignment horizontal="center" vertical="center"/>
    </xf>
    <xf numFmtId="1" fontId="2" fillId="10" borderId="84" xfId="0" applyNumberFormat="1" applyFont="1" applyFill="1" applyBorder="1" applyAlignment="1">
      <alignment horizontal="center" vertical="center"/>
    </xf>
    <xf numFmtId="1" fontId="2" fillId="0" borderId="84" xfId="0" applyNumberFormat="1" applyFont="1" applyFill="1" applyBorder="1" applyAlignment="1">
      <alignment horizontal="center" vertical="center"/>
    </xf>
    <xf numFmtId="1" fontId="2" fillId="0" borderId="51" xfId="0" applyNumberFormat="1" applyFont="1" applyFill="1" applyBorder="1" applyAlignment="1">
      <alignment horizontal="center" vertical="center"/>
    </xf>
    <xf numFmtId="0" fontId="6" fillId="4" borderId="11" xfId="0" applyFont="1" applyFill="1" applyBorder="1" applyAlignment="1">
      <alignment horizontal="right" vertical="center"/>
    </xf>
    <xf numFmtId="49" fontId="7" fillId="0" borderId="101" xfId="0" applyNumberFormat="1" applyFont="1" applyBorder="1" applyAlignment="1">
      <alignment horizontal="centerContinuous" vertical="center"/>
    </xf>
    <xf numFmtId="0" fontId="2" fillId="0" borderId="102" xfId="0" applyFont="1" applyBorder="1" applyAlignment="1">
      <alignment horizontal="centerContinuous" vertical="center"/>
    </xf>
    <xf numFmtId="0" fontId="5" fillId="0" borderId="44" xfId="0" applyFont="1" applyBorder="1" applyAlignment="1">
      <alignment horizontal="center" vertical="center" shrinkToFit="1"/>
    </xf>
    <xf numFmtId="0" fontId="7" fillId="0" borderId="28" xfId="0" applyNumberFormat="1" applyFont="1" applyFill="1" applyBorder="1" applyAlignment="1">
      <alignment horizontal="center" vertical="center" shrinkToFit="1"/>
    </xf>
    <xf numFmtId="0" fontId="7" fillId="0" borderId="29" xfId="0" quotePrefix="1" applyNumberFormat="1" applyFont="1" applyFill="1" applyBorder="1" applyAlignment="1">
      <alignment horizontal="center" vertical="center" wrapText="1"/>
    </xf>
    <xf numFmtId="0" fontId="7" fillId="0" borderId="14" xfId="0" applyNumberFormat="1" applyFont="1" applyFill="1" applyBorder="1" applyAlignment="1">
      <alignment horizontal="center" vertical="center" shrinkToFit="1"/>
    </xf>
    <xf numFmtId="0" fontId="7" fillId="0" borderId="50" xfId="0" applyNumberFormat="1" applyFont="1" applyFill="1" applyBorder="1" applyAlignment="1">
      <alignment horizontal="center" vertical="center" shrinkToFit="1"/>
    </xf>
    <xf numFmtId="0" fontId="2" fillId="14" borderId="78" xfId="0" applyFont="1" applyFill="1" applyBorder="1" applyAlignment="1">
      <alignment horizontal="center" vertical="center"/>
    </xf>
    <xf numFmtId="0" fontId="2" fillId="14" borderId="47" xfId="0" applyFont="1" applyFill="1" applyBorder="1" applyAlignment="1">
      <alignment horizontal="center" vertical="center"/>
    </xf>
    <xf numFmtId="49" fontId="2" fillId="14" borderId="47" xfId="0" applyNumberFormat="1" applyFont="1" applyFill="1" applyBorder="1" applyAlignment="1">
      <alignment horizontal="center" vertical="center"/>
    </xf>
    <xf numFmtId="0" fontId="2" fillId="14" borderId="46" xfId="0" applyFont="1" applyFill="1" applyBorder="1" applyAlignment="1">
      <alignment horizontal="center" vertical="center"/>
    </xf>
    <xf numFmtId="0" fontId="2" fillId="14" borderId="58" xfId="0" applyFont="1" applyFill="1" applyBorder="1" applyAlignment="1">
      <alignment horizontal="center" vertical="center"/>
    </xf>
    <xf numFmtId="1" fontId="2" fillId="14" borderId="42" xfId="0" applyNumberFormat="1" applyFont="1" applyFill="1" applyBorder="1" applyAlignment="1">
      <alignment horizontal="center" vertical="center"/>
    </xf>
    <xf numFmtId="0" fontId="2" fillId="0" borderId="79" xfId="0" applyFont="1" applyBorder="1" applyAlignment="1">
      <alignment horizontal="center" vertical="center"/>
    </xf>
    <xf numFmtId="49" fontId="2" fillId="0" borderId="42" xfId="0" applyNumberFormat="1" applyFont="1" applyBorder="1" applyAlignment="1">
      <alignment horizontal="center" vertical="center"/>
    </xf>
    <xf numFmtId="164" fontId="2" fillId="0" borderId="42" xfId="0" applyNumberFormat="1" applyFont="1" applyBorder="1" applyAlignment="1">
      <alignment horizontal="center" vertical="center"/>
    </xf>
    <xf numFmtId="0" fontId="2" fillId="0" borderId="43" xfId="0" applyFont="1" applyBorder="1" applyAlignment="1">
      <alignment horizontal="center" vertical="center"/>
    </xf>
    <xf numFmtId="0" fontId="2" fillId="14" borderId="80" xfId="0" applyFont="1" applyFill="1" applyBorder="1" applyAlignment="1">
      <alignment horizontal="center" vertical="center" shrinkToFit="1"/>
    </xf>
    <xf numFmtId="0" fontId="2" fillId="14" borderId="44" xfId="0" applyFont="1" applyFill="1" applyBorder="1" applyAlignment="1">
      <alignment horizontal="center" vertical="center"/>
    </xf>
    <xf numFmtId="49" fontId="2" fillId="14" borderId="44" xfId="0" applyNumberFormat="1" applyFont="1" applyFill="1" applyBorder="1" applyAlignment="1">
      <alignment horizontal="center" vertical="center"/>
    </xf>
    <xf numFmtId="164" fontId="2" fillId="14" borderId="44"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1" fontId="5" fillId="0" borderId="42" xfId="0" applyNumberFormat="1" applyFont="1" applyBorder="1" applyAlignment="1">
      <alignment horizontal="center" vertical="center"/>
    </xf>
    <xf numFmtId="1" fontId="2" fillId="14" borderId="44" xfId="0" applyNumberFormat="1" applyFont="1" applyFill="1" applyBorder="1" applyAlignment="1">
      <alignment horizontal="center" vertical="center"/>
    </xf>
    <xf numFmtId="0" fontId="2" fillId="14" borderId="45" xfId="0" quotePrefix="1" applyFont="1" applyFill="1" applyBorder="1" applyAlignment="1">
      <alignment horizontal="center" vertical="center"/>
    </xf>
    <xf numFmtId="1" fontId="2" fillId="14" borderId="51" xfId="0" applyNumberFormat="1" applyFont="1" applyFill="1" applyBorder="1" applyAlignment="1">
      <alignment horizontal="center" vertical="center"/>
    </xf>
    <xf numFmtId="0" fontId="2" fillId="0" borderId="42" xfId="0" quotePrefix="1" applyFont="1" applyFill="1" applyBorder="1" applyAlignment="1">
      <alignment horizontal="center" vertical="center"/>
    </xf>
    <xf numFmtId="0" fontId="2" fillId="0" borderId="44" xfId="0" quotePrefix="1" applyFont="1" applyBorder="1" applyAlignment="1">
      <alignment horizontal="center" vertical="center"/>
    </xf>
    <xf numFmtId="9" fontId="2" fillId="0" borderId="42" xfId="0" applyNumberFormat="1" applyFont="1" applyFill="1" applyBorder="1" applyAlignment="1">
      <alignment horizontal="center" vertical="center"/>
    </xf>
    <xf numFmtId="9" fontId="2" fillId="0" borderId="44" xfId="0" applyNumberFormat="1" applyFont="1" applyBorder="1" applyAlignment="1">
      <alignment horizontal="center" vertical="center"/>
    </xf>
    <xf numFmtId="0" fontId="2" fillId="0" borderId="97" xfId="0" applyFont="1" applyFill="1" applyBorder="1" applyAlignment="1">
      <alignment horizontal="centerContinuous" vertical="center"/>
    </xf>
    <xf numFmtId="0" fontId="5" fillId="0" borderId="76" xfId="0" quotePrefix="1" applyFont="1" applyBorder="1" applyAlignment="1">
      <alignment horizontal="centerContinuous" vertical="center"/>
    </xf>
    <xf numFmtId="0" fontId="49" fillId="0" borderId="34" xfId="0" applyFont="1" applyBorder="1" applyAlignment="1">
      <alignment horizontal="centerContinuous" vertical="center"/>
    </xf>
    <xf numFmtId="0" fontId="50" fillId="0" borderId="34" xfId="0" applyFont="1" applyBorder="1" applyAlignment="1">
      <alignment horizontal="centerContinuous" vertical="center"/>
    </xf>
    <xf numFmtId="0" fontId="54" fillId="0" borderId="25" xfId="0" applyFont="1" applyBorder="1" applyAlignment="1">
      <alignment horizontal="centerContinuous" vertical="center"/>
    </xf>
    <xf numFmtId="0" fontId="12" fillId="11" borderId="22" xfId="0" applyFont="1" applyFill="1" applyBorder="1" applyAlignment="1">
      <alignment horizontal="centerContinuous" vertical="center" wrapText="1"/>
    </xf>
    <xf numFmtId="0" fontId="12" fillId="11" borderId="23" xfId="0" applyFont="1" applyFill="1" applyBorder="1" applyAlignment="1">
      <alignment horizontal="center" vertical="center"/>
    </xf>
    <xf numFmtId="0" fontId="12" fillId="11" borderId="23" xfId="0" applyFont="1" applyFill="1" applyBorder="1" applyAlignment="1">
      <alignment horizontal="center" vertical="center" wrapText="1"/>
    </xf>
    <xf numFmtId="0" fontId="12" fillId="11" borderId="23" xfId="0" applyNumberFormat="1" applyFont="1" applyFill="1" applyBorder="1" applyAlignment="1">
      <alignment horizontal="center" vertical="center" wrapText="1"/>
    </xf>
    <xf numFmtId="0" fontId="12" fillId="11" borderId="24" xfId="0" applyNumberFormat="1" applyFont="1" applyFill="1" applyBorder="1" applyAlignment="1">
      <alignment horizontal="centerContinuous" vertical="center" wrapText="1"/>
    </xf>
    <xf numFmtId="0" fontId="53" fillId="0" borderId="1" xfId="8" applyFont="1" applyFill="1" applyBorder="1" applyAlignment="1">
      <alignment horizontal="center" vertical="center" shrinkToFit="1"/>
    </xf>
    <xf numFmtId="0" fontId="53" fillId="0" borderId="35" xfId="8" applyFont="1" applyFill="1" applyBorder="1" applyAlignment="1">
      <alignment horizontal="center" vertical="center" shrinkToFit="1"/>
    </xf>
    <xf numFmtId="0" fontId="53" fillId="0" borderId="8" xfId="8" applyFont="1" applyFill="1" applyBorder="1" applyAlignment="1">
      <alignment horizontal="center" vertical="center" shrinkToFit="1"/>
    </xf>
    <xf numFmtId="0" fontId="21" fillId="11" borderId="103" xfId="0" applyFont="1" applyFill="1" applyBorder="1" applyAlignment="1">
      <alignment horizontal="center" vertical="center"/>
    </xf>
    <xf numFmtId="1" fontId="21" fillId="11" borderId="34" xfId="0" applyNumberFormat="1" applyFont="1" applyFill="1" applyBorder="1" applyAlignment="1">
      <alignment horizontal="center" vertical="center"/>
    </xf>
    <xf numFmtId="1" fontId="2" fillId="0" borderId="84" xfId="0" applyNumberFormat="1" applyFont="1" applyBorder="1" applyAlignment="1">
      <alignment horizontal="center" vertical="center"/>
    </xf>
    <xf numFmtId="0" fontId="2" fillId="0" borderId="85" xfId="0" applyFont="1" applyFill="1" applyBorder="1" applyAlignment="1">
      <alignment horizontal="centerContinuous" vertical="center" shrinkToFit="1"/>
    </xf>
    <xf numFmtId="0" fontId="21" fillId="0" borderId="73" xfId="0" applyFont="1" applyFill="1" applyBorder="1" applyAlignment="1">
      <alignment horizontal="centerContinuous" vertical="center"/>
    </xf>
    <xf numFmtId="0" fontId="21" fillId="0" borderId="59" xfId="0" applyFont="1" applyFill="1" applyBorder="1" applyAlignment="1">
      <alignment horizontal="centerContinuous" vertical="center"/>
    </xf>
    <xf numFmtId="0" fontId="2" fillId="0" borderId="98" xfId="0" applyFont="1" applyFill="1" applyBorder="1" applyAlignment="1">
      <alignment horizontal="center" vertical="center"/>
    </xf>
    <xf numFmtId="0" fontId="2" fillId="0" borderId="74" xfId="0" applyFont="1" applyFill="1" applyBorder="1" applyAlignment="1">
      <alignment horizontal="centerContinuous" vertical="center"/>
    </xf>
    <xf numFmtId="0" fontId="2" fillId="0" borderId="86" xfId="0" applyFont="1" applyFill="1" applyBorder="1" applyAlignment="1">
      <alignment horizontal="centerContinuous" vertical="center" shrinkToFit="1"/>
    </xf>
    <xf numFmtId="0" fontId="2" fillId="0" borderId="75" xfId="0" applyFont="1" applyFill="1" applyBorder="1" applyAlignment="1">
      <alignment horizontal="centerContinuous" vertical="center"/>
    </xf>
    <xf numFmtId="0" fontId="2" fillId="0" borderId="64" xfId="0" applyFont="1" applyFill="1" applyBorder="1" applyAlignment="1">
      <alignment horizontal="centerContinuous" vertical="center"/>
    </xf>
    <xf numFmtId="49" fontId="2" fillId="0" borderId="93" xfId="0" applyNumberFormat="1" applyFont="1" applyFill="1" applyBorder="1" applyAlignment="1">
      <alignment horizontal="center" vertical="center"/>
    </xf>
    <xf numFmtId="49" fontId="2" fillId="0" borderId="44" xfId="0" applyNumberFormat="1" applyFont="1" applyFill="1" applyBorder="1" applyAlignment="1">
      <alignment horizontal="center" vertical="center"/>
    </xf>
    <xf numFmtId="0" fontId="2" fillId="0" borderId="76" xfId="0" applyFont="1" applyFill="1" applyBorder="1" applyAlignment="1">
      <alignment horizontal="centerContinuous" vertical="center"/>
    </xf>
    <xf numFmtId="1" fontId="2" fillId="0" borderId="51" xfId="0" applyNumberFormat="1" applyFont="1" applyBorder="1" applyAlignment="1">
      <alignment horizontal="center" vertical="center"/>
    </xf>
    <xf numFmtId="0" fontId="2" fillId="0" borderId="42" xfId="0" quotePrefix="1" applyFont="1" applyFill="1" applyBorder="1" applyAlignment="1">
      <alignment horizontal="center" vertical="center" wrapText="1"/>
    </xf>
    <xf numFmtId="1" fontId="7" fillId="0" borderId="30" xfId="0" applyNumberFormat="1" applyFont="1" applyFill="1" applyBorder="1" applyAlignment="1">
      <alignment horizontal="center" vertical="center"/>
    </xf>
    <xf numFmtId="0" fontId="26" fillId="0" borderId="51" xfId="0" applyFont="1" applyFill="1" applyBorder="1" applyAlignment="1">
      <alignment horizontal="centerContinuous" vertical="center"/>
    </xf>
    <xf numFmtId="0" fontId="52" fillId="0" borderId="38" xfId="0" applyFont="1" applyFill="1" applyBorder="1" applyAlignment="1">
      <alignment horizontal="centerContinuous" vertical="center"/>
    </xf>
    <xf numFmtId="1" fontId="7" fillId="0" borderId="89" xfId="0" applyNumberFormat="1" applyFont="1" applyFill="1" applyBorder="1" applyAlignment="1">
      <alignment horizontal="centerContinuous" vertical="center"/>
    </xf>
    <xf numFmtId="0" fontId="2" fillId="0" borderId="90" xfId="0" applyFont="1" applyFill="1" applyBorder="1" applyAlignment="1">
      <alignment horizontal="centerContinuous" vertical="center"/>
    </xf>
    <xf numFmtId="0" fontId="7" fillId="0" borderId="14" xfId="0" applyFont="1" applyFill="1" applyBorder="1" applyAlignment="1">
      <alignment horizontal="center" vertical="center"/>
    </xf>
    <xf numFmtId="49" fontId="4" fillId="0" borderId="0" xfId="0" applyNumberFormat="1"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applyAlignment="1">
      <alignment horizontal="center" vertical="center"/>
    </xf>
    <xf numFmtId="0" fontId="2" fillId="0" borderId="88" xfId="0" applyFont="1" applyBorder="1" applyAlignment="1">
      <alignment horizontal="center" vertical="center" shrinkToFit="1"/>
    </xf>
    <xf numFmtId="1" fontId="2" fillId="0" borderId="99" xfId="0" applyNumberFormat="1" applyFont="1" applyBorder="1" applyAlignment="1">
      <alignment horizontal="center" vertical="center" shrinkToFit="1"/>
    </xf>
    <xf numFmtId="164" fontId="2" fillId="0" borderId="99" xfId="0" applyNumberFormat="1" applyFont="1" applyBorder="1" applyAlignment="1">
      <alignment horizontal="center" vertical="center" shrinkToFit="1"/>
    </xf>
    <xf numFmtId="0" fontId="2" fillId="0" borderId="105" xfId="0" applyFont="1" applyBorder="1" applyAlignment="1">
      <alignment horizontal="left" vertical="center"/>
    </xf>
    <xf numFmtId="0" fontId="2" fillId="0" borderId="100" xfId="0" applyFont="1" applyBorder="1" applyAlignment="1">
      <alignment horizontal="left" vertical="center" shrinkToFit="1"/>
    </xf>
    <xf numFmtId="0" fontId="2" fillId="0" borderId="85" xfId="0" applyFont="1" applyBorder="1" applyAlignment="1">
      <alignment horizontal="center" vertical="center" shrinkToFit="1"/>
    </xf>
    <xf numFmtId="1" fontId="2" fillId="0" borderId="42" xfId="0" applyNumberFormat="1" applyFont="1" applyBorder="1" applyAlignment="1">
      <alignment horizontal="center" vertical="center" shrinkToFit="1"/>
    </xf>
    <xf numFmtId="0" fontId="2" fillId="0" borderId="98" xfId="0" applyFont="1" applyBorder="1" applyAlignment="1">
      <alignment horizontal="left" vertical="center"/>
    </xf>
    <xf numFmtId="1" fontId="2" fillId="0" borderId="38" xfId="0" applyNumberFormat="1" applyFont="1" applyBorder="1" applyAlignment="1">
      <alignment horizontal="center" vertical="center" shrinkToFit="1"/>
    </xf>
    <xf numFmtId="0" fontId="24" fillId="0" borderId="25" xfId="0" applyFont="1" applyBorder="1" applyAlignment="1">
      <alignment horizontal="centerContinuous" vertical="center"/>
    </xf>
    <xf numFmtId="0" fontId="12" fillId="3" borderId="68" xfId="0" applyFont="1" applyFill="1" applyBorder="1" applyAlignment="1">
      <alignment horizontal="centerContinuous" vertical="center"/>
    </xf>
    <xf numFmtId="0" fontId="12" fillId="3" borderId="40" xfId="0" applyFont="1" applyFill="1" applyBorder="1" applyAlignment="1">
      <alignment horizontal="center" vertical="center"/>
    </xf>
    <xf numFmtId="0" fontId="12" fillId="3" borderId="40" xfId="0" applyNumberFormat="1" applyFont="1" applyFill="1" applyBorder="1" applyAlignment="1">
      <alignment horizontal="center" vertical="center"/>
    </xf>
    <xf numFmtId="0" fontId="45" fillId="12" borderId="39" xfId="0" applyNumberFormat="1" applyFont="1" applyFill="1" applyBorder="1" applyAlignment="1">
      <alignment horizontal="center" vertical="center"/>
    </xf>
    <xf numFmtId="0" fontId="12" fillId="3" borderId="69" xfId="0" applyFont="1" applyFill="1" applyBorder="1" applyAlignment="1">
      <alignment horizontal="center" vertical="center"/>
    </xf>
    <xf numFmtId="0" fontId="43" fillId="0" borderId="1" xfId="0" applyFont="1" applyFill="1" applyBorder="1" applyAlignment="1">
      <alignment vertical="center"/>
    </xf>
    <xf numFmtId="0" fontId="6" fillId="0" borderId="27" xfId="0" applyFont="1" applyFill="1" applyBorder="1" applyAlignment="1">
      <alignment horizontal="center" vertical="center"/>
    </xf>
    <xf numFmtId="0" fontId="52" fillId="0" borderId="27" xfId="0" applyFont="1" applyFill="1" applyBorder="1" applyAlignment="1">
      <alignment horizontal="center" vertical="center"/>
    </xf>
    <xf numFmtId="0" fontId="7" fillId="0" borderId="27" xfId="0" applyFont="1" applyFill="1" applyBorder="1" applyAlignment="1">
      <alignment horizontal="center" vertical="center"/>
    </xf>
    <xf numFmtId="0" fontId="44" fillId="0" borderId="27" xfId="0" applyFont="1" applyFill="1" applyBorder="1" applyAlignment="1">
      <alignment horizontal="center" vertical="center"/>
    </xf>
    <xf numFmtId="1" fontId="7" fillId="0" borderId="27" xfId="0" applyNumberFormat="1" applyFont="1" applyFill="1" applyBorder="1" applyAlignment="1">
      <alignment horizontal="center" vertical="center"/>
    </xf>
    <xf numFmtId="0" fontId="42" fillId="12" borderId="28" xfId="0" applyNumberFormat="1" applyFont="1" applyFill="1" applyBorder="1" applyAlignment="1">
      <alignment horizontal="center" vertical="center"/>
    </xf>
    <xf numFmtId="0" fontId="7" fillId="0" borderId="29" xfId="0" quotePrefix="1" applyNumberFormat="1" applyFont="1" applyFill="1" applyBorder="1" applyAlignment="1">
      <alignment horizontal="center" vertical="center"/>
    </xf>
    <xf numFmtId="0" fontId="57" fillId="0" borderId="1" xfId="0" applyFont="1" applyFill="1" applyBorder="1" applyAlignment="1">
      <alignment vertical="center"/>
    </xf>
    <xf numFmtId="0" fontId="56" fillId="0" borderId="27" xfId="0" applyFont="1" applyFill="1" applyBorder="1" applyAlignment="1">
      <alignment horizontal="center" vertical="center"/>
    </xf>
    <xf numFmtId="0" fontId="13" fillId="0" borderId="28" xfId="0" applyNumberFormat="1" applyFont="1" applyFill="1" applyBorder="1" applyAlignment="1">
      <alignment horizontal="center" vertical="center"/>
    </xf>
    <xf numFmtId="0" fontId="44" fillId="0" borderId="35" xfId="0" applyFont="1" applyFill="1" applyBorder="1" applyAlignment="1">
      <alignment vertical="center"/>
    </xf>
    <xf numFmtId="0" fontId="6" fillId="0" borderId="49" xfId="0" applyFont="1" applyFill="1" applyBorder="1" applyAlignment="1">
      <alignment horizontal="center" vertical="center"/>
    </xf>
    <xf numFmtId="0" fontId="7" fillId="0" borderId="49" xfId="0" applyFont="1" applyFill="1" applyBorder="1" applyAlignment="1">
      <alignment horizontal="center" vertical="center"/>
    </xf>
    <xf numFmtId="0" fontId="45" fillId="0" borderId="49" xfId="0" applyFont="1" applyFill="1" applyBorder="1" applyAlignment="1">
      <alignment horizontal="center" vertical="center"/>
    </xf>
    <xf numFmtId="1" fontId="7" fillId="0" borderId="49" xfId="0" applyNumberFormat="1" applyFont="1" applyFill="1" applyBorder="1" applyAlignment="1">
      <alignment horizontal="center" vertical="center"/>
    </xf>
    <xf numFmtId="0" fontId="42" fillId="12" borderId="49" xfId="0" applyNumberFormat="1" applyFont="1" applyFill="1" applyBorder="1" applyAlignment="1">
      <alignment horizontal="center" vertical="center"/>
    </xf>
    <xf numFmtId="0" fontId="7" fillId="0" borderId="36" xfId="0" quotePrefix="1" applyNumberFormat="1" applyFont="1" applyFill="1" applyBorder="1" applyAlignment="1">
      <alignment horizontal="center" vertical="center"/>
    </xf>
    <xf numFmtId="0" fontId="11" fillId="0" borderId="1" xfId="0" applyFont="1" applyFill="1" applyBorder="1" applyAlignment="1">
      <alignment vertical="center"/>
    </xf>
    <xf numFmtId="0" fontId="7" fillId="0" borderId="27" xfId="0" applyNumberFormat="1" applyFont="1" applyFill="1" applyBorder="1" applyAlignment="1">
      <alignment horizontal="center" vertical="center"/>
    </xf>
    <xf numFmtId="49" fontId="17" fillId="0" borderId="27" xfId="0" applyNumberFormat="1" applyFont="1" applyFill="1" applyBorder="1" applyAlignment="1">
      <alignment horizontal="center" vertical="center"/>
    </xf>
    <xf numFmtId="0" fontId="17" fillId="0" borderId="28" xfId="0" applyNumberFormat="1" applyFont="1" applyFill="1" applyBorder="1" applyAlignment="1">
      <alignment horizontal="center" vertical="center"/>
    </xf>
    <xf numFmtId="0" fontId="11" fillId="0" borderId="28"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49" fontId="56" fillId="0" borderId="27" xfId="0" applyNumberFormat="1" applyFont="1" applyFill="1" applyBorder="1" applyAlignment="1">
      <alignment horizontal="center" vertical="center"/>
    </xf>
    <xf numFmtId="0" fontId="56" fillId="0" borderId="28" xfId="0" applyNumberFormat="1" applyFont="1" applyFill="1" applyBorder="1" applyAlignment="1">
      <alignment horizontal="center" vertical="center"/>
    </xf>
    <xf numFmtId="0" fontId="57" fillId="0" borderId="28"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7" xfId="0" applyNumberFormat="1" applyFont="1" applyFill="1" applyBorder="1" applyAlignment="1">
      <alignment horizontal="center" vertical="center"/>
    </xf>
    <xf numFmtId="49" fontId="23" fillId="9" borderId="27" xfId="0" applyNumberFormat="1" applyFont="1" applyFill="1" applyBorder="1" applyAlignment="1">
      <alignment horizontal="center" vertical="center"/>
    </xf>
    <xf numFmtId="0" fontId="23" fillId="9" borderId="28" xfId="0" applyNumberFormat="1" applyFont="1" applyFill="1" applyBorder="1" applyAlignment="1">
      <alignment horizontal="center" vertical="center"/>
    </xf>
    <xf numFmtId="0" fontId="14" fillId="9" borderId="28" xfId="0" applyNumberFormat="1" applyFont="1" applyFill="1" applyBorder="1" applyAlignment="1">
      <alignment horizontal="center" vertical="center"/>
    </xf>
    <xf numFmtId="49" fontId="7" fillId="9" borderId="28" xfId="0" applyNumberFormat="1" applyFont="1" applyFill="1" applyBorder="1" applyAlignment="1">
      <alignment horizontal="center" vertical="center"/>
    </xf>
    <xf numFmtId="0" fontId="7" fillId="9" borderId="29" xfId="0" quotePrefix="1" applyNumberFormat="1" applyFont="1" applyFill="1" applyBorder="1" applyAlignment="1">
      <alignment horizontal="center" vertical="center"/>
    </xf>
    <xf numFmtId="0" fontId="8" fillId="0" borderId="1" xfId="0" applyFont="1" applyFill="1" applyBorder="1" applyAlignment="1">
      <alignment vertical="center"/>
    </xf>
    <xf numFmtId="49" fontId="18" fillId="0" borderId="27" xfId="0" applyNumberFormat="1" applyFont="1" applyFill="1" applyBorder="1" applyAlignment="1">
      <alignment horizontal="center" vertical="center"/>
    </xf>
    <xf numFmtId="0" fontId="18" fillId="0" borderId="28" xfId="0" applyNumberFormat="1" applyFont="1" applyFill="1" applyBorder="1" applyAlignment="1">
      <alignment horizontal="center" vertical="center"/>
    </xf>
    <xf numFmtId="0" fontId="8" fillId="0" borderId="28" xfId="0" applyNumberFormat="1" applyFont="1" applyFill="1" applyBorder="1" applyAlignment="1">
      <alignment horizontal="center" vertical="center"/>
    </xf>
    <xf numFmtId="0" fontId="10" fillId="7" borderId="1" xfId="0" applyFont="1" applyFill="1" applyBorder="1" applyAlignment="1">
      <alignment vertical="center"/>
    </xf>
    <xf numFmtId="0" fontId="7" fillId="7" borderId="27" xfId="0" applyNumberFormat="1" applyFont="1" applyFill="1" applyBorder="1" applyAlignment="1">
      <alignment horizontal="center" vertical="center"/>
    </xf>
    <xf numFmtId="49" fontId="26" fillId="7" borderId="27" xfId="0" applyNumberFormat="1" applyFont="1" applyFill="1" applyBorder="1" applyAlignment="1">
      <alignment horizontal="center" vertical="center"/>
    </xf>
    <xf numFmtId="0" fontId="26" fillId="7" borderId="28" xfId="0" applyNumberFormat="1" applyFont="1" applyFill="1" applyBorder="1" applyAlignment="1">
      <alignment horizontal="center" vertical="center"/>
    </xf>
    <xf numFmtId="0" fontId="10" fillId="7" borderId="28" xfId="0" applyNumberFormat="1" applyFont="1" applyFill="1" applyBorder="1" applyAlignment="1">
      <alignment horizontal="center" vertical="center"/>
    </xf>
    <xf numFmtId="49" fontId="7" fillId="7" borderId="28" xfId="0" applyNumberFormat="1" applyFont="1" applyFill="1" applyBorder="1" applyAlignment="1">
      <alignment horizontal="center" vertical="center"/>
    </xf>
    <xf numFmtId="0" fontId="7" fillId="7" borderId="29" xfId="0" quotePrefix="1" applyNumberFormat="1" applyFont="1" applyFill="1" applyBorder="1" applyAlignment="1">
      <alignment horizontal="center" vertical="center"/>
    </xf>
    <xf numFmtId="0" fontId="11" fillId="5" borderId="1" xfId="0" applyFont="1" applyFill="1" applyBorder="1" applyAlignment="1">
      <alignment vertical="center"/>
    </xf>
    <xf numFmtId="0" fontId="7" fillId="5" borderId="27" xfId="0" applyNumberFormat="1"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applyNumberFormat="1" applyFont="1" applyFill="1" applyBorder="1" applyAlignment="1">
      <alignment horizontal="center" vertical="center"/>
    </xf>
    <xf numFmtId="0" fontId="11" fillId="5" borderId="28" xfId="0" applyNumberFormat="1"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quotePrefix="1" applyNumberFormat="1" applyFont="1" applyFill="1" applyBorder="1" applyAlignment="1">
      <alignment horizontal="center" vertical="center"/>
    </xf>
    <xf numFmtId="0" fontId="14" fillId="0" borderId="1" xfId="0" applyFont="1" applyFill="1" applyBorder="1" applyAlignment="1">
      <alignment vertical="center"/>
    </xf>
    <xf numFmtId="49" fontId="23" fillId="0" borderId="27" xfId="0" applyNumberFormat="1" applyFont="1" applyFill="1" applyBorder="1" applyAlignment="1">
      <alignment horizontal="center" vertical="center"/>
    </xf>
    <xf numFmtId="0" fontId="23" fillId="0" borderId="28" xfId="0" applyNumberFormat="1" applyFont="1" applyFill="1" applyBorder="1" applyAlignment="1">
      <alignment horizontal="center" vertical="center"/>
    </xf>
    <xf numFmtId="0" fontId="14" fillId="0" borderId="28" xfId="0" applyNumberFormat="1" applyFont="1" applyFill="1" applyBorder="1" applyAlignment="1">
      <alignment horizontal="center" vertical="center"/>
    </xf>
    <xf numFmtId="0" fontId="11" fillId="6" borderId="1" xfId="0" applyFont="1" applyFill="1" applyBorder="1" applyAlignment="1">
      <alignment vertical="center"/>
    </xf>
    <xf numFmtId="0" fontId="7" fillId="6" borderId="27" xfId="0" applyNumberFormat="1"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applyNumberFormat="1" applyFont="1" applyFill="1" applyBorder="1" applyAlignment="1">
      <alignment horizontal="center" vertical="center"/>
    </xf>
    <xf numFmtId="0" fontId="11" fillId="6" borderId="28" xfId="0" applyNumberFormat="1"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quotePrefix="1" applyNumberFormat="1" applyFont="1" applyFill="1" applyBorder="1" applyAlignment="1">
      <alignment horizontal="center" vertical="center"/>
    </xf>
    <xf numFmtId="0" fontId="11" fillId="7" borderId="1" xfId="0" applyFont="1" applyFill="1" applyBorder="1" applyAlignment="1">
      <alignment vertical="center"/>
    </xf>
    <xf numFmtId="49" fontId="17" fillId="7" borderId="27" xfId="0" applyNumberFormat="1" applyFont="1" applyFill="1" applyBorder="1" applyAlignment="1">
      <alignment horizontal="center" vertical="center"/>
    </xf>
    <xf numFmtId="0" fontId="17" fillId="7" borderId="28" xfId="0" applyNumberFormat="1" applyFont="1" applyFill="1" applyBorder="1" applyAlignment="1">
      <alignment horizontal="center" vertical="center"/>
    </xf>
    <xf numFmtId="0" fontId="11" fillId="7" borderId="28" xfId="0" applyNumberFormat="1" applyFont="1" applyFill="1" applyBorder="1" applyAlignment="1">
      <alignment horizontal="center" vertical="center"/>
    </xf>
    <xf numFmtId="0" fontId="22" fillId="0" borderId="1" xfId="0" applyFont="1" applyFill="1" applyBorder="1" applyAlignment="1">
      <alignment vertical="center"/>
    </xf>
    <xf numFmtId="49" fontId="27" fillId="0" borderId="27" xfId="0" applyNumberFormat="1" applyFont="1" applyFill="1" applyBorder="1" applyAlignment="1">
      <alignment horizontal="center" vertical="center"/>
    </xf>
    <xf numFmtId="0" fontId="27" fillId="0" borderId="28" xfId="0" applyNumberFormat="1" applyFont="1" applyFill="1" applyBorder="1" applyAlignment="1">
      <alignment horizontal="center" vertical="center"/>
    </xf>
    <xf numFmtId="0" fontId="22" fillId="0" borderId="28" xfId="0" applyNumberFormat="1" applyFont="1" applyFill="1" applyBorder="1" applyAlignment="1">
      <alignment horizontal="center" vertical="center"/>
    </xf>
    <xf numFmtId="0" fontId="57" fillId="5" borderId="1" xfId="0" applyFont="1" applyFill="1" applyBorder="1" applyAlignment="1">
      <alignment vertical="center"/>
    </xf>
    <xf numFmtId="49" fontId="56" fillId="5" borderId="27" xfId="0" applyNumberFormat="1" applyFont="1" applyFill="1" applyBorder="1" applyAlignment="1">
      <alignment horizontal="center" vertical="center"/>
    </xf>
    <xf numFmtId="0" fontId="56" fillId="5" borderId="28" xfId="0" applyNumberFormat="1" applyFont="1" applyFill="1" applyBorder="1" applyAlignment="1">
      <alignment horizontal="center" vertical="center"/>
    </xf>
    <xf numFmtId="0" fontId="57" fillId="5" borderId="28" xfId="0" applyNumberFormat="1" applyFont="1" applyFill="1" applyBorder="1" applyAlignment="1">
      <alignment horizontal="center" vertical="center"/>
    </xf>
    <xf numFmtId="49" fontId="27" fillId="9" borderId="27" xfId="0" applyNumberFormat="1" applyFont="1" applyFill="1" applyBorder="1" applyAlignment="1">
      <alignment horizontal="center" vertical="center"/>
    </xf>
    <xf numFmtId="0" fontId="27" fillId="9" borderId="28" xfId="0" applyNumberFormat="1" applyFont="1" applyFill="1" applyBorder="1" applyAlignment="1">
      <alignment horizontal="center" vertical="center"/>
    </xf>
    <xf numFmtId="0" fontId="22" fillId="9" borderId="28" xfId="0" applyNumberFormat="1" applyFont="1" applyFill="1" applyBorder="1" applyAlignment="1">
      <alignment horizontal="center" vertical="center"/>
    </xf>
    <xf numFmtId="0" fontId="11" fillId="9" borderId="1" xfId="0" applyFont="1" applyFill="1" applyBorder="1" applyAlignment="1">
      <alignment vertical="center"/>
    </xf>
    <xf numFmtId="49" fontId="17" fillId="9" borderId="27" xfId="0" applyNumberFormat="1" applyFont="1" applyFill="1" applyBorder="1" applyAlignment="1">
      <alignment horizontal="center" vertical="center"/>
    </xf>
    <xf numFmtId="0" fontId="17" fillId="9" borderId="28" xfId="0" applyNumberFormat="1" applyFont="1" applyFill="1" applyBorder="1" applyAlignment="1">
      <alignment horizontal="center" vertical="center"/>
    </xf>
    <xf numFmtId="0" fontId="11" fillId="9" borderId="28" xfId="0" applyNumberFormat="1" applyFont="1" applyFill="1" applyBorder="1" applyAlignment="1">
      <alignment horizontal="center" vertical="center"/>
    </xf>
    <xf numFmtId="0" fontId="22" fillId="9" borderId="1" xfId="0" applyFont="1" applyFill="1" applyBorder="1" applyAlignment="1">
      <alignment vertical="center"/>
    </xf>
    <xf numFmtId="0" fontId="14" fillId="5" borderId="1" xfId="0" applyFont="1" applyFill="1" applyBorder="1" applyAlignment="1">
      <alignment vertical="center"/>
    </xf>
    <xf numFmtId="49" fontId="23" fillId="5" borderId="27" xfId="0" applyNumberFormat="1" applyFont="1" applyFill="1" applyBorder="1" applyAlignment="1">
      <alignment horizontal="center" vertical="center"/>
    </xf>
    <xf numFmtId="0" fontId="23" fillId="5" borderId="28" xfId="0" applyNumberFormat="1" applyFont="1" applyFill="1" applyBorder="1" applyAlignment="1">
      <alignment horizontal="center" vertical="center"/>
    </xf>
    <xf numFmtId="0" fontId="14" fillId="5" borderId="28" xfId="0" applyNumberFormat="1" applyFont="1" applyFill="1" applyBorder="1" applyAlignment="1">
      <alignment horizontal="center" vertical="center"/>
    </xf>
    <xf numFmtId="0" fontId="57" fillId="0" borderId="8" xfId="0" applyFont="1" applyFill="1" applyBorder="1" applyAlignment="1">
      <alignment vertical="center"/>
    </xf>
    <xf numFmtId="0" fontId="7" fillId="0" borderId="48" xfId="0" applyNumberFormat="1" applyFont="1" applyFill="1" applyBorder="1" applyAlignment="1">
      <alignment horizontal="center" vertical="center"/>
    </xf>
    <xf numFmtId="49" fontId="56" fillId="0" borderId="48" xfId="0" applyNumberFormat="1" applyFont="1" applyFill="1" applyBorder="1" applyAlignment="1">
      <alignment horizontal="center" vertical="center"/>
    </xf>
    <xf numFmtId="0" fontId="56" fillId="0" borderId="50" xfId="0" applyNumberFormat="1" applyFont="1" applyFill="1" applyBorder="1" applyAlignment="1">
      <alignment horizontal="center" vertical="center"/>
    </xf>
    <xf numFmtId="0" fontId="57" fillId="0" borderId="50" xfId="0" applyNumberFormat="1" applyFont="1" applyFill="1" applyBorder="1" applyAlignment="1">
      <alignment horizontal="center" vertical="center"/>
    </xf>
    <xf numFmtId="49" fontId="7" fillId="0" borderId="50" xfId="0" applyNumberFormat="1" applyFont="1" applyFill="1" applyBorder="1" applyAlignment="1">
      <alignment horizontal="center" vertical="center"/>
    </xf>
    <xf numFmtId="0" fontId="42" fillId="12" borderId="48" xfId="0" applyNumberFormat="1" applyFont="1" applyFill="1" applyBorder="1" applyAlignment="1">
      <alignment horizontal="center" vertical="center"/>
    </xf>
    <xf numFmtId="0" fontId="7" fillId="0" borderId="37" xfId="0" quotePrefix="1" applyNumberFormat="1" applyFont="1" applyFill="1" applyBorder="1" applyAlignment="1">
      <alignment horizontal="center" vertical="center"/>
    </xf>
    <xf numFmtId="0" fontId="4" fillId="0" borderId="0" xfId="0" applyFont="1" applyBorder="1" applyAlignment="1">
      <alignment horizontal="left" vertical="center"/>
    </xf>
    <xf numFmtId="0" fontId="7" fillId="0" borderId="26" xfId="0" quotePrefix="1" applyFont="1" applyFill="1" applyBorder="1" applyAlignment="1">
      <alignment horizontal="center" vertical="center"/>
    </xf>
    <xf numFmtId="0" fontId="6" fillId="10" borderId="1" xfId="0" applyFont="1" applyFill="1" applyBorder="1" applyAlignment="1">
      <alignment horizontal="right" vertical="center"/>
    </xf>
    <xf numFmtId="0" fontId="7" fillId="10" borderId="0" xfId="0" applyFont="1" applyFill="1" applyBorder="1" applyAlignment="1">
      <alignment horizontal="centerContinuous" vertical="center"/>
    </xf>
    <xf numFmtId="0" fontId="6" fillId="10" borderId="0" xfId="0" applyFont="1" applyFill="1" applyBorder="1" applyAlignment="1">
      <alignment horizontal="right" vertical="center"/>
    </xf>
    <xf numFmtId="0" fontId="7" fillId="10" borderId="0" xfId="0" applyFont="1" applyFill="1" applyBorder="1" applyAlignment="1">
      <alignment horizontal="center" vertical="center"/>
    </xf>
    <xf numFmtId="0" fontId="51" fillId="0" borderId="0" xfId="0" applyFont="1" applyBorder="1" applyAlignment="1">
      <alignment horizontal="centerContinuous" vertical="center"/>
    </xf>
    <xf numFmtId="0" fontId="38" fillId="0" borderId="0" xfId="0" applyFont="1" applyBorder="1" applyAlignment="1">
      <alignment horizontal="centerContinuous"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3" xfId="0" applyFont="1" applyBorder="1" applyAlignment="1">
      <alignment horizontal="right"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4" fillId="0" borderId="38" xfId="0" applyFont="1" applyBorder="1" applyAlignment="1">
      <alignment horizontal="right" vertical="center"/>
    </xf>
    <xf numFmtId="0" fontId="2" fillId="0" borderId="59" xfId="0" applyFont="1" applyBorder="1" applyAlignment="1">
      <alignment horizontal="center" vertical="center"/>
    </xf>
    <xf numFmtId="0" fontId="4" fillId="0" borderId="51" xfId="0" applyFont="1" applyBorder="1" applyAlignment="1">
      <alignment horizontal="right" vertical="center"/>
    </xf>
    <xf numFmtId="0" fontId="39" fillId="13" borderId="64" xfId="0" applyFont="1" applyFill="1" applyBorder="1" applyAlignment="1">
      <alignment horizontal="center" vertical="center"/>
    </xf>
    <xf numFmtId="0" fontId="39" fillId="13" borderId="44" xfId="0" applyFont="1" applyFill="1" applyBorder="1" applyAlignment="1">
      <alignment horizontal="center" vertical="center"/>
    </xf>
    <xf numFmtId="0" fontId="55" fillId="0" borderId="0" xfId="0" applyFont="1" applyBorder="1" applyAlignment="1">
      <alignment vertical="center"/>
    </xf>
    <xf numFmtId="0" fontId="2" fillId="15" borderId="61" xfId="0" applyFont="1" applyFill="1" applyBorder="1" applyAlignment="1">
      <alignment horizontal="center" vertical="center"/>
    </xf>
    <xf numFmtId="0" fontId="2" fillId="15" borderId="62" xfId="0" applyFont="1" applyFill="1" applyBorder="1" applyAlignment="1">
      <alignment horizontal="center" vertical="center"/>
    </xf>
    <xf numFmtId="0" fontId="2" fillId="15" borderId="42" xfId="0" applyFont="1" applyFill="1" applyBorder="1" applyAlignment="1">
      <alignment horizontal="center" vertical="center"/>
    </xf>
    <xf numFmtId="0" fontId="2" fillId="15" borderId="43" xfId="0" applyFont="1" applyFill="1" applyBorder="1" applyAlignment="1">
      <alignment horizontal="center" vertical="center"/>
    </xf>
    <xf numFmtId="0" fontId="4" fillId="15" borderId="45" xfId="0" applyFont="1" applyFill="1" applyBorder="1" applyAlignment="1">
      <alignment horizontal="center" vertical="center"/>
    </xf>
    <xf numFmtId="0" fontId="4" fillId="15" borderId="44" xfId="0" applyFont="1" applyFill="1" applyBorder="1" applyAlignment="1">
      <alignment horizontal="center" vertical="center"/>
    </xf>
    <xf numFmtId="49" fontId="2" fillId="0" borderId="42" xfId="2" applyNumberFormat="1" applyFont="1" applyBorder="1" applyAlignment="1">
      <alignment horizontal="center" vertical="center"/>
    </xf>
    <xf numFmtId="164" fontId="5" fillId="0" borderId="42" xfId="0" applyNumberFormat="1" applyFont="1" applyBorder="1" applyAlignment="1">
      <alignment horizontal="center" vertical="center"/>
    </xf>
    <xf numFmtId="0" fontId="2" fillId="0" borderId="43" xfId="0" quotePrefix="1" applyFont="1" applyBorder="1" applyAlignment="1">
      <alignment horizontal="center" vertical="center"/>
    </xf>
    <xf numFmtId="0" fontId="6" fillId="4" borderId="33" xfId="0" applyFont="1" applyFill="1" applyBorder="1" applyAlignment="1">
      <alignment horizontal="right" vertical="center"/>
    </xf>
    <xf numFmtId="3" fontId="7" fillId="0" borderId="12" xfId="0" applyNumberFormat="1" applyFont="1" applyBorder="1" applyAlignment="1">
      <alignment horizontal="center" vertical="center"/>
    </xf>
    <xf numFmtId="0" fontId="4" fillId="0" borderId="58" xfId="0" applyFont="1" applyBorder="1" applyAlignment="1">
      <alignment horizontal="right" vertical="center"/>
    </xf>
    <xf numFmtId="49" fontId="2" fillId="0" borderId="106" xfId="0" applyNumberFormat="1" applyFont="1" applyBorder="1" applyAlignment="1">
      <alignment horizontal="center" vertical="center"/>
    </xf>
    <xf numFmtId="0" fontId="4" fillId="16" borderId="45" xfId="0" applyFont="1" applyFill="1" applyBorder="1" applyAlignment="1">
      <alignment horizontal="center" vertical="center"/>
    </xf>
    <xf numFmtId="49" fontId="2" fillId="16" borderId="61" xfId="0" applyNumberFormat="1" applyFont="1" applyFill="1" applyBorder="1" applyAlignment="1">
      <alignment horizontal="center" vertical="center"/>
    </xf>
    <xf numFmtId="49" fontId="2" fillId="16" borderId="62" xfId="0" applyNumberFormat="1" applyFont="1" applyFill="1" applyBorder="1" applyAlignment="1">
      <alignment horizontal="center" vertical="center"/>
    </xf>
    <xf numFmtId="0" fontId="4" fillId="16" borderId="44" xfId="0" applyFont="1" applyFill="1" applyBorder="1" applyAlignment="1">
      <alignment horizontal="center" vertical="center"/>
    </xf>
    <xf numFmtId="0" fontId="8" fillId="9" borderId="1" xfId="0" applyFont="1" applyFill="1" applyBorder="1" applyAlignment="1">
      <alignment vertical="center"/>
    </xf>
    <xf numFmtId="49" fontId="18" fillId="9" borderId="27" xfId="0" applyNumberFormat="1" applyFont="1" applyFill="1" applyBorder="1" applyAlignment="1">
      <alignment horizontal="center" vertical="center"/>
    </xf>
    <xf numFmtId="0" fontId="18" fillId="9" borderId="28" xfId="0" applyNumberFormat="1" applyFont="1" applyFill="1" applyBorder="1" applyAlignment="1">
      <alignment horizontal="center" vertical="center"/>
    </xf>
    <xf numFmtId="0" fontId="8" fillId="9" borderId="28" xfId="0" applyNumberFormat="1" applyFont="1" applyFill="1" applyBorder="1" applyAlignment="1">
      <alignment horizontal="center" vertical="center"/>
    </xf>
    <xf numFmtId="2" fontId="2" fillId="0" borderId="51" xfId="0" applyNumberFormat="1" applyFont="1" applyFill="1" applyBorder="1" applyAlignment="1">
      <alignment horizontal="center" vertical="center"/>
    </xf>
    <xf numFmtId="0" fontId="2" fillId="0" borderId="107" xfId="0" applyFont="1" applyBorder="1" applyAlignment="1">
      <alignment horizontal="center" vertical="center" shrinkToFit="1"/>
    </xf>
    <xf numFmtId="0" fontId="2" fillId="0" borderId="99" xfId="0" applyFont="1" applyFill="1" applyBorder="1" applyAlignment="1">
      <alignment horizontal="center" vertical="center"/>
    </xf>
    <xf numFmtId="49" fontId="2" fillId="0" borderId="99" xfId="0" applyNumberFormat="1" applyFont="1" applyFill="1" applyBorder="1" applyAlignment="1">
      <alignment horizontal="center" vertical="center"/>
    </xf>
    <xf numFmtId="164" fontId="2" fillId="0" borderId="99" xfId="0" applyNumberFormat="1" applyFont="1" applyFill="1" applyBorder="1" applyAlignment="1">
      <alignment horizontal="center" vertical="center"/>
    </xf>
    <xf numFmtId="1" fontId="47" fillId="12" borderId="99" xfId="0" applyNumberFormat="1" applyFont="1" applyFill="1" applyBorder="1" applyAlignment="1">
      <alignment horizontal="center" vertical="center"/>
    </xf>
    <xf numFmtId="1" fontId="2" fillId="0" borderId="99" xfId="0" applyNumberFormat="1" applyFont="1" applyFill="1" applyBorder="1" applyAlignment="1">
      <alignment horizontal="center" vertical="center"/>
    </xf>
    <xf numFmtId="0" fontId="2" fillId="0" borderId="100" xfId="0" quotePrefix="1" applyFont="1" applyFill="1" applyBorder="1" applyAlignment="1">
      <alignment horizontal="center" vertical="center"/>
    </xf>
    <xf numFmtId="0" fontId="2" fillId="14" borderId="80" xfId="0" applyFont="1" applyFill="1" applyBorder="1" applyAlignment="1">
      <alignment horizontal="center" vertical="center"/>
    </xf>
    <xf numFmtId="0" fontId="2" fillId="14" borderId="45" xfId="0" applyFont="1" applyFill="1" applyBorder="1" applyAlignment="1">
      <alignment horizontal="center" vertical="center"/>
    </xf>
    <xf numFmtId="0" fontId="2" fillId="14" borderId="51" xfId="0" applyFont="1" applyFill="1" applyBorder="1" applyAlignment="1">
      <alignment horizontal="center" vertical="center"/>
    </xf>
    <xf numFmtId="0" fontId="2" fillId="0" borderId="99" xfId="0" applyFont="1" applyBorder="1" applyAlignment="1">
      <alignment horizontal="center" vertical="center" shrinkToFit="1"/>
    </xf>
    <xf numFmtId="164" fontId="5" fillId="0" borderId="99" xfId="0" applyNumberFormat="1" applyFont="1" applyBorder="1" applyAlignment="1">
      <alignment horizontal="center" vertical="center" shrinkToFit="1"/>
    </xf>
    <xf numFmtId="0" fontId="5" fillId="0" borderId="105" xfId="0" applyFont="1" applyBorder="1" applyAlignment="1">
      <alignment horizontal="left" vertical="center"/>
    </xf>
    <xf numFmtId="0" fontId="5" fillId="0" borderId="100" xfId="0" applyFont="1" applyBorder="1" applyAlignment="1">
      <alignment horizontal="left" vertical="center" shrinkToFit="1"/>
    </xf>
    <xf numFmtId="164" fontId="2" fillId="0" borderId="58" xfId="0" applyNumberFormat="1" applyFont="1" applyBorder="1" applyAlignment="1">
      <alignment horizontal="center" vertical="center" shrinkToFit="1"/>
    </xf>
    <xf numFmtId="2" fontId="2" fillId="0" borderId="58" xfId="0" applyNumberFormat="1" applyFont="1" applyBorder="1" applyAlignment="1">
      <alignment horizontal="center" vertical="center" shrinkToFit="1"/>
    </xf>
    <xf numFmtId="164" fontId="2" fillId="0" borderId="51" xfId="0" applyNumberFormat="1" applyFont="1" applyBorder="1" applyAlignment="1">
      <alignment horizontal="center" vertical="center" shrinkToFit="1"/>
    </xf>
    <xf numFmtId="0" fontId="21" fillId="3" borderId="21" xfId="0" applyFont="1" applyFill="1" applyBorder="1" applyAlignment="1">
      <alignment horizontal="center" vertical="center"/>
    </xf>
    <xf numFmtId="0" fontId="21" fillId="3" borderId="20" xfId="0" applyFont="1" applyFill="1" applyBorder="1" applyAlignment="1">
      <alignment horizontal="center" vertical="center"/>
    </xf>
    <xf numFmtId="0" fontId="2" fillId="0" borderId="0" xfId="7" applyAlignment="1">
      <alignment vertical="center"/>
    </xf>
    <xf numFmtId="0" fontId="2" fillId="0" borderId="0" xfId="7" applyAlignment="1">
      <alignment horizontal="left" vertical="center"/>
    </xf>
    <xf numFmtId="0" fontId="4" fillId="0" borderId="0" xfId="7" applyFont="1" applyAlignment="1">
      <alignment horizontal="right" vertical="center"/>
    </xf>
    <xf numFmtId="0" fontId="7" fillId="0" borderId="10" xfId="7" applyFont="1" applyBorder="1" applyAlignment="1">
      <alignment vertical="center"/>
    </xf>
    <xf numFmtId="0" fontId="7" fillId="0" borderId="9" xfId="7" applyFont="1" applyBorder="1" applyAlignment="1">
      <alignment vertical="center"/>
    </xf>
    <xf numFmtId="0" fontId="7" fillId="0" borderId="8" xfId="7" applyFont="1" applyBorder="1" applyAlignment="1">
      <alignment vertical="center"/>
    </xf>
    <xf numFmtId="0" fontId="7" fillId="0" borderId="2" xfId="7" applyFont="1" applyBorder="1" applyAlignment="1">
      <alignment horizontal="left" vertical="center"/>
    </xf>
    <xf numFmtId="0" fontId="7" fillId="0" borderId="0" xfId="7" applyFont="1" applyAlignment="1">
      <alignment horizontal="left" vertical="center"/>
    </xf>
    <xf numFmtId="0" fontId="7" fillId="0" borderId="1" xfId="7" applyFont="1" applyBorder="1" applyAlignment="1">
      <alignment vertical="center"/>
    </xf>
    <xf numFmtId="0" fontId="7" fillId="0" borderId="2" xfId="7" applyFont="1" applyBorder="1" applyAlignment="1">
      <alignment horizontal="center" vertical="center"/>
    </xf>
    <xf numFmtId="0" fontId="11" fillId="0" borderId="0" xfId="7" applyFont="1" applyAlignment="1">
      <alignment horizontal="right" vertical="center"/>
    </xf>
    <xf numFmtId="0" fontId="6" fillId="0" borderId="1" xfId="7" applyFont="1" applyBorder="1" applyAlignment="1">
      <alignment horizontal="right" vertical="center"/>
    </xf>
    <xf numFmtId="0" fontId="11" fillId="0" borderId="1" xfId="7" applyFont="1" applyBorder="1" applyAlignment="1">
      <alignment horizontal="right" vertical="center"/>
    </xf>
    <xf numFmtId="0" fontId="7" fillId="0" borderId="12" xfId="7" applyFont="1" applyBorder="1" applyAlignment="1">
      <alignment horizontal="center" vertical="center"/>
    </xf>
    <xf numFmtId="0" fontId="10" fillId="4" borderId="108" xfId="7" applyFont="1" applyFill="1" applyBorder="1" applyAlignment="1">
      <alignment horizontal="right" vertical="center"/>
    </xf>
    <xf numFmtId="0" fontId="25" fillId="0" borderId="101" xfId="7" applyFont="1" applyBorder="1" applyAlignment="1">
      <alignment horizontal="center" vertical="center"/>
    </xf>
    <xf numFmtId="0" fontId="7" fillId="0" borderId="101" xfId="7" applyFont="1" applyBorder="1" applyAlignment="1">
      <alignment horizontal="center" vertical="center"/>
    </xf>
    <xf numFmtId="0" fontId="14" fillId="2" borderId="15" xfId="7" applyFont="1" applyFill="1" applyBorder="1" applyAlignment="1">
      <alignment horizontal="right" vertical="center"/>
    </xf>
    <xf numFmtId="49" fontId="7" fillId="0" borderId="30" xfId="7" applyNumberFormat="1" applyFont="1" applyBorder="1" applyAlignment="1">
      <alignment horizontal="center" vertical="center"/>
    </xf>
    <xf numFmtId="0" fontId="58" fillId="4" borderId="109" xfId="7" applyFont="1" applyFill="1" applyBorder="1" applyAlignment="1">
      <alignment horizontal="right" vertical="center"/>
    </xf>
    <xf numFmtId="0" fontId="25" fillId="0" borderId="3" xfId="7" applyFont="1" applyBorder="1" applyAlignment="1">
      <alignment horizontal="center" vertical="center"/>
    </xf>
    <xf numFmtId="0" fontId="7" fillId="0" borderId="3" xfId="7" applyFont="1" applyBorder="1" applyAlignment="1">
      <alignment horizontal="center" vertical="center"/>
    </xf>
    <xf numFmtId="0" fontId="22" fillId="2" borderId="4" xfId="7" applyFont="1" applyFill="1" applyBorder="1" applyAlignment="1">
      <alignment horizontal="right" vertical="center"/>
    </xf>
    <xf numFmtId="0" fontId="7" fillId="0" borderId="30" xfId="7" applyFont="1" applyBorder="1" applyAlignment="1">
      <alignment horizontal="center" vertical="center"/>
    </xf>
    <xf numFmtId="0" fontId="8" fillId="4" borderId="110" xfId="7" applyFont="1" applyFill="1" applyBorder="1" applyAlignment="1">
      <alignment horizontal="right" vertical="center"/>
    </xf>
    <xf numFmtId="0" fontId="25" fillId="0" borderId="111" xfId="7" applyFont="1" applyBorder="1" applyAlignment="1">
      <alignment horizontal="center" vertical="center"/>
    </xf>
    <xf numFmtId="0" fontId="11" fillId="2" borderId="4" xfId="7" applyFont="1" applyFill="1" applyBorder="1" applyAlignment="1">
      <alignment horizontal="right" vertical="center"/>
    </xf>
    <xf numFmtId="0" fontId="8" fillId="0" borderId="1" xfId="7" applyFont="1" applyBorder="1" applyAlignment="1">
      <alignment horizontal="right" vertical="center"/>
    </xf>
    <xf numFmtId="0" fontId="10" fillId="2" borderId="4" xfId="7" applyFont="1" applyFill="1" applyBorder="1" applyAlignment="1">
      <alignment horizontal="right" vertical="center"/>
    </xf>
    <xf numFmtId="0" fontId="11" fillId="4" borderId="110" xfId="7" applyFont="1" applyFill="1" applyBorder="1" applyAlignment="1">
      <alignment horizontal="right" vertical="center"/>
    </xf>
    <xf numFmtId="0" fontId="13" fillId="2" borderId="4" xfId="7" applyFont="1" applyFill="1" applyBorder="1" applyAlignment="1">
      <alignment horizontal="right" vertical="center"/>
    </xf>
    <xf numFmtId="0" fontId="7" fillId="0" borderId="7" xfId="7" applyFont="1" applyBorder="1" applyAlignment="1">
      <alignment horizontal="center" vertical="center"/>
    </xf>
    <xf numFmtId="0" fontId="6" fillId="17" borderId="30" xfId="7" applyFont="1" applyFill="1" applyBorder="1" applyAlignment="1">
      <alignment horizontal="center" vertical="center"/>
    </xf>
    <xf numFmtId="1" fontId="7" fillId="0" borderId="30" xfId="7" applyNumberFormat="1" applyFont="1" applyBorder="1" applyAlignment="1">
      <alignment horizontal="center" vertical="center"/>
    </xf>
    <xf numFmtId="0" fontId="25" fillId="0" borderId="89" xfId="7" applyFont="1" applyBorder="1" applyAlignment="1">
      <alignment horizontal="center" vertical="center"/>
    </xf>
    <xf numFmtId="0" fontId="7" fillId="0" borderId="14" xfId="7" applyFont="1" applyBorder="1" applyAlignment="1">
      <alignment horizontal="center" vertical="center"/>
    </xf>
    <xf numFmtId="0" fontId="8" fillId="2" borderId="13" xfId="7" applyFont="1" applyFill="1" applyBorder="1" applyAlignment="1">
      <alignment horizontal="right" vertical="center"/>
    </xf>
    <xf numFmtId="0" fontId="7" fillId="0" borderId="10" xfId="7" applyFont="1" applyBorder="1" applyAlignment="1">
      <alignment horizontal="center" vertical="center"/>
    </xf>
    <xf numFmtId="0" fontId="6" fillId="0" borderId="9" xfId="7" applyFont="1" applyBorder="1" applyAlignment="1">
      <alignment horizontal="right" vertical="center"/>
    </xf>
    <xf numFmtId="0" fontId="7" fillId="0" borderId="9" xfId="7" applyFont="1" applyBorder="1" applyAlignment="1">
      <alignment horizontal="center" vertical="center"/>
    </xf>
    <xf numFmtId="0" fontId="7" fillId="0" borderId="9" xfId="7" applyFont="1" applyBorder="1" applyAlignment="1">
      <alignment horizontal="centerContinuous" vertical="center"/>
    </xf>
    <xf numFmtId="0" fontId="59" fillId="0" borderId="9" xfId="7" applyFont="1" applyBorder="1" applyAlignment="1">
      <alignment horizontal="centerContinuous" vertical="center"/>
    </xf>
    <xf numFmtId="0" fontId="6" fillId="0" borderId="8" xfId="7" applyFont="1" applyBorder="1" applyAlignment="1">
      <alignment horizontal="right" vertical="center"/>
    </xf>
    <xf numFmtId="49" fontId="7" fillId="0" borderId="2" xfId="7" quotePrefix="1" applyNumberFormat="1" applyFont="1" applyBorder="1" applyAlignment="1">
      <alignment horizontal="center" vertical="center"/>
    </xf>
    <xf numFmtId="0" fontId="6" fillId="0" borderId="0" xfId="7" applyFont="1" applyAlignment="1">
      <alignment horizontal="right" vertical="center"/>
    </xf>
    <xf numFmtId="0" fontId="7" fillId="0" borderId="0" xfId="7" applyFont="1" applyAlignment="1">
      <alignment horizontal="center" vertical="center"/>
    </xf>
    <xf numFmtId="0" fontId="7" fillId="0" borderId="0" xfId="7" applyFont="1" applyAlignment="1">
      <alignment horizontal="centerContinuous" vertical="center"/>
    </xf>
    <xf numFmtId="0" fontId="60" fillId="2" borderId="112" xfId="7" applyFont="1" applyFill="1" applyBorder="1" applyAlignment="1">
      <alignment horizontal="right" vertical="center"/>
    </xf>
    <xf numFmtId="0" fontId="4" fillId="2" borderId="113" xfId="7" applyFont="1" applyFill="1" applyBorder="1" applyAlignment="1">
      <alignment horizontal="centerContinuous" vertical="center"/>
    </xf>
    <xf numFmtId="0" fontId="2" fillId="2" borderId="113" xfId="7" applyFill="1" applyBorder="1" applyAlignment="1">
      <alignment horizontal="left" vertical="center"/>
    </xf>
    <xf numFmtId="0" fontId="20" fillId="2" borderId="113" xfId="7" applyFont="1" applyFill="1" applyBorder="1" applyAlignment="1">
      <alignment horizontal="left" vertical="center"/>
    </xf>
    <xf numFmtId="0" fontId="61" fillId="2" borderId="114" xfId="7"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1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10" applyAlignment="1">
      <alignment horizontal="center" vertical="center"/>
    </xf>
    <xf numFmtId="1" fontId="2" fillId="0" borderId="0" xfId="5" applyNumberFormat="1" applyAlignment="1">
      <alignment horizontal="center" vertical="center"/>
    </xf>
    <xf numFmtId="0" fontId="2" fillId="0" borderId="0" xfId="5" applyAlignment="1">
      <alignment vertical="center"/>
    </xf>
    <xf numFmtId="1" fontId="2" fillId="0" borderId="115" xfId="5" applyNumberForma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0" fontId="7" fillId="0" borderId="27" xfId="5" applyFont="1" applyBorder="1" applyAlignment="1">
      <alignment horizontal="center" vertical="center" shrinkToFit="1"/>
    </xf>
    <xf numFmtId="9" fontId="7" fillId="0" borderId="28" xfId="2" applyFont="1" applyBorder="1" applyAlignment="1">
      <alignment horizontal="center" vertical="center" shrinkToFit="1"/>
    </xf>
    <xf numFmtId="0" fontId="7" fillId="0" borderId="28" xfId="2" applyNumberFormat="1" applyFont="1" applyBorder="1" applyAlignment="1">
      <alignment horizontal="center" vertical="center" shrinkToFit="1"/>
    </xf>
    <xf numFmtId="0" fontId="7" fillId="0" borderId="29" xfId="0" applyFont="1" applyBorder="1" applyAlignment="1">
      <alignment horizontal="center" vertical="center" wrapText="1"/>
    </xf>
    <xf numFmtId="0" fontId="57" fillId="9" borderId="1" xfId="0" applyFont="1" applyFill="1" applyBorder="1" applyAlignment="1">
      <alignment vertical="center"/>
    </xf>
    <xf numFmtId="49" fontId="56" fillId="9" borderId="27" xfId="0" applyNumberFormat="1" applyFont="1" applyFill="1" applyBorder="1" applyAlignment="1">
      <alignment horizontal="center" vertical="center"/>
    </xf>
    <xf numFmtId="0" fontId="56" fillId="9" borderId="28" xfId="0" applyNumberFormat="1" applyFont="1" applyFill="1" applyBorder="1" applyAlignment="1">
      <alignment horizontal="center" vertical="center"/>
    </xf>
    <xf numFmtId="0" fontId="57" fillId="9" borderId="28" xfId="0" applyNumberFormat="1" applyFont="1" applyFill="1" applyBorder="1" applyAlignment="1">
      <alignment horizontal="center" vertical="center"/>
    </xf>
    <xf numFmtId="49" fontId="7" fillId="18" borderId="28" xfId="0" applyNumberFormat="1" applyFont="1" applyFill="1" applyBorder="1" applyAlignment="1">
      <alignment horizontal="center" vertical="center"/>
    </xf>
    <xf numFmtId="0" fontId="2" fillId="0" borderId="116" xfId="0" applyFont="1" applyBorder="1" applyAlignment="1">
      <alignment horizontal="center" vertical="center" shrinkToFit="1"/>
    </xf>
    <xf numFmtId="1" fontId="2" fillId="0" borderId="82" xfId="0" applyNumberFormat="1" applyFont="1" applyBorder="1" applyAlignment="1">
      <alignment horizontal="center" vertical="center" shrinkToFit="1"/>
    </xf>
    <xf numFmtId="0" fontId="2" fillId="0" borderId="104" xfId="0" applyFont="1" applyBorder="1" applyAlignment="1">
      <alignment horizontal="left" vertical="center"/>
    </xf>
    <xf numFmtId="0" fontId="2" fillId="0" borderId="83" xfId="0" applyFont="1" applyBorder="1" applyAlignment="1">
      <alignment horizontal="left" vertical="center" shrinkToFit="1"/>
    </xf>
    <xf numFmtId="1" fontId="2" fillId="0" borderId="84" xfId="0" applyNumberFormat="1" applyFont="1" applyBorder="1" applyAlignment="1">
      <alignment horizontal="center" vertical="center" shrinkToFit="1"/>
    </xf>
    <xf numFmtId="0" fontId="2" fillId="10" borderId="107" xfId="0" applyFont="1" applyFill="1" applyBorder="1" applyAlignment="1">
      <alignment horizontal="center" vertical="center" shrinkToFit="1"/>
    </xf>
    <xf numFmtId="0" fontId="2" fillId="10" borderId="99" xfId="0" applyFont="1" applyFill="1" applyBorder="1" applyAlignment="1">
      <alignment horizontal="center" vertical="center"/>
    </xf>
    <xf numFmtId="49" fontId="2" fillId="10" borderId="99" xfId="0" applyNumberFormat="1" applyFont="1" applyFill="1" applyBorder="1" applyAlignment="1">
      <alignment horizontal="center" vertical="center"/>
    </xf>
    <xf numFmtId="164" fontId="2" fillId="10" borderId="99" xfId="0" applyNumberFormat="1" applyFont="1" applyFill="1" applyBorder="1" applyAlignment="1">
      <alignment horizontal="center" vertical="center"/>
    </xf>
    <xf numFmtId="1" fontId="2" fillId="10" borderId="99" xfId="0" applyNumberFormat="1" applyFont="1" applyFill="1" applyBorder="1" applyAlignment="1">
      <alignment horizontal="center" vertical="center"/>
    </xf>
    <xf numFmtId="0" fontId="2" fillId="10" borderId="100" xfId="0" quotePrefix="1" applyFont="1" applyFill="1" applyBorder="1" applyAlignment="1">
      <alignment horizontal="center" vertical="center"/>
    </xf>
    <xf numFmtId="165" fontId="2" fillId="0" borderId="0" xfId="0" applyNumberFormat="1" applyFont="1" applyBorder="1" applyAlignment="1">
      <alignment horizontal="center" vertical="center"/>
    </xf>
    <xf numFmtId="2" fontId="5" fillId="0" borderId="42" xfId="0" applyNumberFormat="1" applyFont="1" applyBorder="1" applyAlignment="1">
      <alignment horizontal="center" vertical="center" shrinkToFit="1"/>
    </xf>
    <xf numFmtId="0" fontId="2" fillId="0" borderId="99" xfId="0" applyFont="1" applyBorder="1" applyAlignment="1">
      <alignment horizontal="center" vertical="center"/>
    </xf>
    <xf numFmtId="0" fontId="7" fillId="18" borderId="28" xfId="0" applyNumberFormat="1" applyFont="1" applyFill="1" applyBorder="1" applyAlignment="1">
      <alignment horizontal="center" vertical="center"/>
    </xf>
    <xf numFmtId="0" fontId="51" fillId="0" borderId="34" xfId="0" applyFont="1" applyBorder="1" applyAlignment="1">
      <alignment horizontal="centerContinuous" vertical="center"/>
    </xf>
    <xf numFmtId="0" fontId="64" fillId="0" borderId="0" xfId="0" applyFont="1" applyAlignment="1">
      <alignment horizontal="centerContinuous" vertical="center" wrapText="1"/>
    </xf>
    <xf numFmtId="0" fontId="51" fillId="0" borderId="0" xfId="0" applyFont="1" applyAlignment="1">
      <alignment horizontal="centerContinuous" vertical="center" wrapText="1"/>
    </xf>
    <xf numFmtId="0" fontId="65" fillId="0" borderId="16" xfId="0" applyFont="1" applyBorder="1" applyAlignment="1">
      <alignment horizontal="center"/>
    </xf>
    <xf numFmtId="0" fontId="65" fillId="0" borderId="117" xfId="0" applyFont="1" applyBorder="1" applyAlignment="1">
      <alignment horizontal="center"/>
    </xf>
    <xf numFmtId="0" fontId="65" fillId="0" borderId="118" xfId="0" applyFont="1" applyBorder="1" applyAlignment="1">
      <alignment horizontal="center"/>
    </xf>
    <xf numFmtId="0" fontId="65" fillId="0" borderId="119" xfId="0" applyFont="1" applyBorder="1" applyAlignment="1">
      <alignment horizontal="center"/>
    </xf>
    <xf numFmtId="0" fontId="0" fillId="0" borderId="120" xfId="0" applyBorder="1" applyAlignment="1">
      <alignment horizontal="center"/>
    </xf>
    <xf numFmtId="0" fontId="0" fillId="10" borderId="99" xfId="0" applyFill="1" applyBorder="1" applyAlignment="1">
      <alignment horizontal="center"/>
    </xf>
    <xf numFmtId="0" fontId="0" fillId="10" borderId="100" xfId="0" applyFill="1" applyBorder="1" applyAlignment="1">
      <alignment horizontal="center"/>
    </xf>
    <xf numFmtId="0" fontId="0" fillId="0" borderId="121" xfId="0" applyBorder="1" applyAlignment="1">
      <alignment horizontal="center"/>
    </xf>
    <xf numFmtId="0" fontId="0" fillId="0" borderId="59" xfId="0" applyBorder="1" applyAlignment="1">
      <alignment horizontal="center"/>
    </xf>
    <xf numFmtId="0" fontId="0" fillId="10" borderId="42" xfId="0" applyFill="1" applyBorder="1" applyAlignment="1">
      <alignment horizontal="center"/>
    </xf>
    <xf numFmtId="0" fontId="0" fillId="10" borderId="43" xfId="0" applyFill="1" applyBorder="1" applyAlignment="1">
      <alignment horizontal="center"/>
    </xf>
    <xf numFmtId="0" fontId="0" fillId="0" borderId="42" xfId="0" applyBorder="1" applyAlignment="1">
      <alignment horizontal="center"/>
    </xf>
    <xf numFmtId="0" fontId="66" fillId="0" borderId="121" xfId="0" applyFont="1" applyBorder="1" applyAlignment="1">
      <alignment horizontal="center"/>
    </xf>
    <xf numFmtId="0" fontId="66" fillId="0" borderId="59" xfId="0" applyFont="1" applyBorder="1" applyAlignment="1">
      <alignment horizontal="center"/>
    </xf>
    <xf numFmtId="0" fontId="0" fillId="0" borderId="122" xfId="0" applyBorder="1" applyAlignment="1">
      <alignment horizontal="center"/>
    </xf>
    <xf numFmtId="0" fontId="0" fillId="0" borderId="64"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49" fontId="2" fillId="0" borderId="106" xfId="0" applyNumberFormat="1" applyFont="1" applyBorder="1" applyAlignment="1">
      <alignment horizontal="center"/>
    </xf>
    <xf numFmtId="0" fontId="0" fillId="0" borderId="123" xfId="0" applyBorder="1" applyAlignment="1">
      <alignment horizontal="center"/>
    </xf>
    <xf numFmtId="0" fontId="0" fillId="0" borderId="124" xfId="0" applyBorder="1" applyAlignment="1">
      <alignment horizontal="center"/>
    </xf>
    <xf numFmtId="0" fontId="0" fillId="0" borderId="82" xfId="0" applyBorder="1" applyAlignment="1">
      <alignment horizontal="center"/>
    </xf>
    <xf numFmtId="0" fontId="0" fillId="0" borderId="83" xfId="0" applyBorder="1" applyAlignment="1">
      <alignment horizontal="center"/>
    </xf>
    <xf numFmtId="0" fontId="2" fillId="0" borderId="64" xfId="0" applyFont="1" applyBorder="1" applyAlignment="1">
      <alignment horizontal="center"/>
    </xf>
    <xf numFmtId="0" fontId="7" fillId="0" borderId="37" xfId="0" applyNumberFormat="1" applyFont="1" applyFill="1" applyBorder="1" applyAlignment="1">
      <alignment horizontal="center" vertical="center" wrapText="1"/>
    </xf>
    <xf numFmtId="0" fontId="68" fillId="0" borderId="42" xfId="0" applyFont="1" applyBorder="1" applyAlignment="1">
      <alignment horizontal="center" vertical="center"/>
    </xf>
    <xf numFmtId="0" fontId="46" fillId="0" borderId="42" xfId="0" applyFont="1" applyBorder="1" applyAlignment="1">
      <alignment horizontal="center" vertical="center"/>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2" xr:uid="{00000000-0005-0000-0000-000005000000}"/>
    <cellStyle name="Normal 2 3" xfId="13" xr:uid="{00000000-0005-0000-0000-000006000000}"/>
    <cellStyle name="Normal 3" xfId="8" xr:uid="{00000000-0005-0000-0000-000007000000}"/>
    <cellStyle name="Normal 4" xfId="7" xr:uid="{00000000-0005-0000-0000-000008000000}"/>
    <cellStyle name="Normal 5" xfId="9" xr:uid="{00000000-0005-0000-0000-000009000000}"/>
    <cellStyle name="Normal 6" xfId="11" xr:uid="{00000000-0005-0000-0000-00000A000000}"/>
    <cellStyle name="Percent" xfId="2" builtinId="5"/>
    <cellStyle name="Percent 2" xfId="3" xr:uid="{00000000-0005-0000-0000-00000C000000}"/>
    <cellStyle name="Percent 2 2" xfId="10" xr:uid="{00000000-0005-0000-0000-00000D000000}"/>
  </cellStyles>
  <dxfs count="14">
    <dxf>
      <font>
        <b/>
        <i val="0"/>
        <condense val="0"/>
        <extend val="0"/>
      </font>
      <fill>
        <patternFill>
          <bgColor indexed="51"/>
        </patternFill>
      </fill>
    </dxf>
    <dxf>
      <font>
        <b/>
        <i val="0"/>
        <condense val="0"/>
        <extend val="0"/>
      </font>
      <fill>
        <patternFill>
          <bgColor indexed="11"/>
        </patternFill>
      </fill>
    </dxf>
    <dxf>
      <font>
        <b/>
        <i val="0"/>
      </font>
      <fill>
        <patternFill>
          <bgColor rgb="FF00FF00"/>
        </patternFill>
      </fill>
    </dxf>
    <dxf>
      <fill>
        <patternFill>
          <bgColor rgb="FF99FF99"/>
        </patternFill>
      </fill>
    </dxf>
    <dxf>
      <font>
        <b/>
        <i val="0"/>
      </font>
      <fill>
        <patternFill>
          <bgColor rgb="FF00FF00"/>
        </patternFill>
      </fill>
    </dxf>
    <dxf>
      <fill>
        <patternFill>
          <bgColor rgb="FF99FF99"/>
        </patternFill>
      </fill>
    </dxf>
    <dxf>
      <font>
        <b/>
        <i val="0"/>
      </font>
      <fill>
        <patternFill>
          <bgColor rgb="FF00FF00"/>
        </patternFill>
      </fill>
    </dxf>
    <dxf>
      <font>
        <b/>
        <i val="0"/>
      </font>
      <fill>
        <patternFill>
          <bgColor rgb="FF00FF00"/>
        </patternFill>
      </fill>
    </dxf>
    <dxf>
      <font>
        <b/>
        <i val="0"/>
      </font>
      <fill>
        <patternFill>
          <bgColor rgb="FF00FF00"/>
        </patternFill>
      </fill>
    </dxf>
    <dxf>
      <font>
        <b/>
        <i val="0"/>
      </font>
      <fill>
        <patternFill>
          <bgColor rgb="FF00FF00"/>
        </patternFill>
      </fill>
    </dxf>
    <dxf>
      <fill>
        <patternFill>
          <bgColor rgb="FF99FF99"/>
        </patternFill>
      </fill>
    </dxf>
    <dxf>
      <font>
        <b/>
        <i val="0"/>
      </font>
      <fill>
        <patternFill>
          <bgColor rgb="FF00FF00"/>
        </patternFill>
      </fill>
    </dxf>
    <dxf>
      <fill>
        <patternFill>
          <bgColor rgb="FFFFC000"/>
        </patternFill>
      </fill>
    </dxf>
    <dxf>
      <fill>
        <patternFill>
          <bgColor rgb="FFFF0000"/>
        </patternFill>
      </fill>
    </dxf>
  </dxfs>
  <tableStyles count="0" defaultTableStyle="TableStyleMedium2" defaultPivotStyle="PivotStyleLight16"/>
  <colors>
    <mruColors>
      <color rgb="FF0000FF"/>
      <color rgb="FFCCFFCC"/>
      <color rgb="FF00CC66"/>
      <color rgb="FF9966FF"/>
      <color rgb="FF00FFFF"/>
      <color rgb="FF009900"/>
      <color rgb="FF00FF00"/>
      <color rgb="FF9999FF"/>
      <color rgb="FF99FF9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83820</xdr:colOff>
      <xdr:row>1</xdr:row>
      <xdr:rowOff>91440</xdr:rowOff>
    </xdr:from>
    <xdr:to>
      <xdr:col>6</xdr:col>
      <xdr:colOff>1219281</xdr:colOff>
      <xdr:row>15</xdr:row>
      <xdr:rowOff>220980</xdr:rowOff>
    </xdr:to>
    <xdr:pic>
      <xdr:nvPicPr>
        <xdr:cNvPr id="2" name="Picture 1">
          <a:extLst>
            <a:ext uri="{FF2B5EF4-FFF2-40B4-BE49-F238E27FC236}">
              <a16:creationId xmlns:a16="http://schemas.microsoft.com/office/drawing/2014/main" id="{6C30DC07-CFB7-4E78-9F6E-9BECA7B0E99D}"/>
            </a:ext>
          </a:extLst>
        </xdr:cNvPr>
        <xdr:cNvPicPr>
          <a:picLocks noChangeAspect="1"/>
        </xdr:cNvPicPr>
      </xdr:nvPicPr>
      <xdr:blipFill>
        <a:blip xmlns:r="http://schemas.openxmlformats.org/officeDocument/2006/relationships" r:embed="rId1"/>
        <a:stretch>
          <a:fillRect/>
        </a:stretch>
      </xdr:blipFill>
      <xdr:spPr>
        <a:xfrm>
          <a:off x="4244340" y="464820"/>
          <a:ext cx="2255601" cy="3162300"/>
        </a:xfrm>
        <a:prstGeom prst="rect">
          <a:avLst/>
        </a:prstGeom>
        <a:ln w="53975" cmpd="dbl">
          <a:solidFill>
            <a:srgbClr val="00CC66"/>
          </a:solidFill>
        </a:ln>
      </xdr:spPr>
    </xdr:pic>
    <xdr:clientData/>
  </xdr:twoCellAnchor>
  <xdr:twoCellAnchor>
    <xdr:from>
      <xdr:col>0</xdr:col>
      <xdr:colOff>41910</xdr:colOff>
      <xdr:row>16</xdr:row>
      <xdr:rowOff>51434</xdr:rowOff>
    </xdr:from>
    <xdr:to>
      <xdr:col>6</xdr:col>
      <xdr:colOff>1261110</xdr:colOff>
      <xdr:row>39</xdr:row>
      <xdr:rowOff>190499</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41910" y="3762374"/>
          <a:ext cx="6499860" cy="548068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  </a:t>
          </a:r>
          <a:r>
            <a:rPr lang="en-US" sz="1200">
              <a:effectLst/>
              <a:latin typeface="Times New Roman" panose="02020603050405020304" pitchFamily="18" charset="0"/>
              <a:ea typeface="+mn-ea"/>
              <a:cs typeface="Times New Roman" panose="02020603050405020304" pitchFamily="18" charset="0"/>
            </a:rPr>
            <a:t>Elsabet is tall, heavyset, and muscular, more bodybuilder and less ballroom dancer, with wide shoulders and hips, her breasts aren't very prominent, and her face is more handsome than beautiful. She has long blond hair in braids, and bright green eyes. While not a classic beauty, she does move fairly confidently and gracefully.</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Elsabet is the daughter of a weaponsmith mother and an herbalist father, from a small village not far from a local lord's castle, in an area where goblinoid raiders were not uncommon, and near what some considered a haunted wood but where she at a young age made some unusual friends. She has a few brothers and sisters, some older and some younger. She started to learn her mother's trade, and enjoyed working at the forge, but when a traveling priest of a warrior goddess came through, her interest and imagination were captured - indeed, some feeling of rightness came over her as soon as she heard the man preach, and she felt a calling to duty. She left home to travel with the priest, a cleric, seeking to learn more. The priest despaired of her learning divine magic the way he understood it, yet she was able to master certain divine spells very easily, and he realized she was receiving boons directly from the goddess he served, and did his best to help her master those boons. He recently parted ways with her, satisfied that she was a good servant of the goddess, despite her occasional lack of common sense and flights of fancy... She now seeks to put her boons to good use protecting those less stalwart than herself.</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b="1">
              <a:effectLst/>
              <a:latin typeface="Times New Roman" panose="02020603050405020304" pitchFamily="18" charset="0"/>
              <a:ea typeface="+mn-ea"/>
              <a:cs typeface="Times New Roman" panose="02020603050405020304" pitchFamily="18" charset="0"/>
            </a:rPr>
            <a:t>Personality:</a:t>
          </a:r>
          <a:r>
            <a:rPr lang="en-US" sz="1200">
              <a:effectLst/>
              <a:latin typeface="Times New Roman" panose="02020603050405020304" pitchFamily="18" charset="0"/>
              <a:ea typeface="+mn-ea"/>
              <a:cs typeface="Times New Roman" panose="02020603050405020304" pitchFamily="18" charset="0"/>
            </a:rPr>
            <a:t>  Elsabet is friendly and outgoing, but has spent some time trying to learn how to tell honest folks from liars, good folks from bad, reliable folks from unreliable...she's smarter than she first seems. She plans to devote her life to emulating her goddess, protecting those less able to protect themselves, fighting evil where necessary, aiding good honest folk, and seeing that justice is done, though despite trying as best she can, sometimes she's not quite sure about why it is so important to follow the rules; she's willing to, it's just sometimes hard when they don't seem fair. She tries to use the boons she has received wisely...or at least is smart enough not to waste them frivolously. She's not extremely competitive - she doesn't need to be better than others at what she does, she just needs to know she's doing the best she can and that makes her happy. Unlike many adventurers, she doesn't have a traumatic event spurring her on, just a bit of wanderlust, curiosity, and a desire to help people.</a:t>
          </a:r>
        </a:p>
        <a:p>
          <a:pPr algn="just"/>
          <a:r>
            <a:rPr lang="en-US" sz="1200">
              <a:effectLst/>
              <a:latin typeface="Times New Roman" panose="02020603050405020304" pitchFamily="18" charset="0"/>
              <a:ea typeface="+mn-ea"/>
              <a:cs typeface="Times New Roman" panose="02020603050405020304" pitchFamily="18" charset="0"/>
            </a:rPr>
            <a:t> </a:t>
          </a:r>
        </a:p>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76200</xdr:colOff>
      <xdr:row>13</xdr:row>
      <xdr:rowOff>121920</xdr:rowOff>
    </xdr:from>
    <xdr:to>
      <xdr:col>6</xdr:col>
      <xdr:colOff>1247775</xdr:colOff>
      <xdr:row>15</xdr:row>
      <xdr:rowOff>257174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236720" y="3093720"/>
          <a:ext cx="2291715" cy="56959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1"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533400</xdr:colOff>
      <xdr:row>1</xdr:row>
      <xdr:rowOff>123825</xdr:rowOff>
    </xdr:from>
    <xdr:to>
      <xdr:col>3</xdr:col>
      <xdr:colOff>192405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9</xdr:row>
      <xdr:rowOff>9525</xdr:rowOff>
    </xdr:from>
    <xdr:to>
      <xdr:col>5</xdr:col>
      <xdr:colOff>0</xdr:colOff>
      <xdr:row>13</xdr:row>
      <xdr:rowOff>0</xdr:rowOff>
    </xdr:to>
    <xdr:sp macro="" textlink="">
      <xdr:nvSpPr>
        <xdr:cNvPr id="2" name="Text Box 1">
          <a:extLst>
            <a:ext uri="{FF2B5EF4-FFF2-40B4-BE49-F238E27FC236}">
              <a16:creationId xmlns:a16="http://schemas.microsoft.com/office/drawing/2014/main" id="{188EFEFD-A7CF-4EA3-944D-2A095707BB9C}"/>
            </a:ext>
          </a:extLst>
        </xdr:cNvPr>
        <xdr:cNvSpPr txBox="1">
          <a:spLocks noChangeArrowheads="1"/>
        </xdr:cNvSpPr>
      </xdr:nvSpPr>
      <xdr:spPr bwMode="auto">
        <a:xfrm>
          <a:off x="9525" y="1792605"/>
          <a:ext cx="4943475" cy="78295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Skills:</a:t>
          </a:r>
          <a:r>
            <a:rPr lang="en-US" sz="1200" b="0" i="0" u="none" strike="noStrike" baseline="0">
              <a:solidFill>
                <a:srgbClr val="000000"/>
              </a:solidFill>
              <a:latin typeface="Times New Roman" pitchFamily="18" charset="0"/>
              <a:cs typeface="Times New Roman" pitchFamily="18" charset="0"/>
            </a:rPr>
            <a:t>  Listen 6, Spot 6</a:t>
          </a:r>
        </a:p>
        <a:p>
          <a:pPr algn="just" rtl="0">
            <a:defRPr sz="1000"/>
          </a:pPr>
          <a:r>
            <a:rPr lang="en-US" sz="1200" b="1" i="0" u="none" strike="noStrike" baseline="0">
              <a:solidFill>
                <a:srgbClr val="000000"/>
              </a:solidFill>
              <a:latin typeface="Times New Roman" pitchFamily="18" charset="0"/>
              <a:cs typeface="Times New Roman" pitchFamily="18" charset="0"/>
            </a:rPr>
            <a:t>Attack:  </a:t>
          </a:r>
          <a:r>
            <a:rPr lang="en-US" sz="1200" b="0" i="0" u="none" strike="noStrike" baseline="0">
              <a:solidFill>
                <a:srgbClr val="000000"/>
              </a:solidFill>
              <a:latin typeface="Times New Roman" pitchFamily="18" charset="0"/>
              <a:cs typeface="Times New Roman" pitchFamily="18" charset="0"/>
            </a:rPr>
            <a:t>Bite +4 melee (1d4+3)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Feats:  </a:t>
          </a:r>
          <a:r>
            <a:rPr lang="en-US" sz="1200" b="0" i="0" baseline="0">
              <a:effectLst/>
              <a:latin typeface="Times New Roman" pitchFamily="18" charset="0"/>
              <a:ea typeface="+mn-ea"/>
              <a:cs typeface="Times New Roman" pitchFamily="18" charset="0"/>
            </a:rPr>
            <a:t>Alertness, Endurance</a:t>
          </a:r>
          <a:endParaRPr lang="en-US" sz="1200">
            <a:effectLst/>
            <a:latin typeface="Times New Roman" pitchFamily="18" charset="0"/>
            <a:cs typeface="Times New Roman" pitchFamily="18" charset="0"/>
          </a:endParaRPr>
        </a:p>
      </xdr:txBody>
    </xdr:sp>
    <xdr:clientData/>
  </xdr:twoCellAnchor>
  <xdr:twoCellAnchor>
    <xdr:from>
      <xdr:col>5</xdr:col>
      <xdr:colOff>9525</xdr:colOff>
      <xdr:row>5</xdr:row>
      <xdr:rowOff>1</xdr:rowOff>
    </xdr:from>
    <xdr:to>
      <xdr:col>7</xdr:col>
      <xdr:colOff>0</xdr:colOff>
      <xdr:row>12</xdr:row>
      <xdr:rowOff>209551</xdr:rowOff>
    </xdr:to>
    <xdr:sp macro="" textlink="">
      <xdr:nvSpPr>
        <xdr:cNvPr id="3" name="Text Box 2">
          <a:extLst>
            <a:ext uri="{FF2B5EF4-FFF2-40B4-BE49-F238E27FC236}">
              <a16:creationId xmlns:a16="http://schemas.microsoft.com/office/drawing/2014/main" id="{4F3EBF5F-13DE-4A71-8351-AED3F2F7D0BD}"/>
            </a:ext>
          </a:extLst>
        </xdr:cNvPr>
        <xdr:cNvSpPr txBox="1">
          <a:spLocks noChangeArrowheads="1"/>
        </xdr:cNvSpPr>
      </xdr:nvSpPr>
      <xdr:spPr bwMode="auto">
        <a:xfrm>
          <a:off x="4962525" y="990601"/>
          <a:ext cx="1971675" cy="158115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Load:  </a:t>
          </a:r>
          <a:r>
            <a:rPr lang="en-US" sz="1200" b="0" i="0" u="none" strike="noStrike" baseline="0">
              <a:solidFill>
                <a:srgbClr val="000000"/>
              </a:solidFill>
              <a:latin typeface="Times New Roman" pitchFamily="18" charset="0"/>
              <a:cs typeface="Times New Roman" pitchFamily="18" charset="0"/>
            </a:rPr>
            <a:t>Up to 230 lbs.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rakaragm@aol.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1"/>
  <sheetViews>
    <sheetView showGridLines="0" tabSelected="1" zoomScaleNormal="100" workbookViewId="0"/>
  </sheetViews>
  <sheetFormatPr defaultColWidth="13" defaultRowHeight="15.6"/>
  <cols>
    <col min="1" max="1" width="14.8984375" style="57" customWidth="1"/>
    <col min="2" max="2" width="10" style="58" customWidth="1"/>
    <col min="3" max="3" width="5.09765625" style="58" customWidth="1"/>
    <col min="4" max="4" width="13.69921875" style="57" bestFit="1" customWidth="1"/>
    <col min="5" max="5" width="10.8984375" style="58" bestFit="1" customWidth="1"/>
    <col min="6" max="6" width="14.69921875" style="57" customWidth="1"/>
    <col min="7" max="7" width="17.09765625" style="58" customWidth="1"/>
    <col min="8" max="16384" width="13" style="15"/>
  </cols>
  <sheetData>
    <row r="1" spans="1:7" ht="29.4" thickTop="1" thickBot="1">
      <c r="A1" s="9" t="s">
        <v>174</v>
      </c>
      <c r="B1" s="10"/>
      <c r="C1" s="11"/>
      <c r="D1" s="12"/>
      <c r="E1" s="13"/>
      <c r="F1" s="12"/>
      <c r="G1" s="14" t="s">
        <v>175</v>
      </c>
    </row>
    <row r="2" spans="1:7" ht="17.399999999999999" thickTop="1">
      <c r="A2" s="16" t="s">
        <v>136</v>
      </c>
      <c r="B2" s="17" t="s">
        <v>113</v>
      </c>
      <c r="C2" s="17"/>
      <c r="D2" s="18" t="s">
        <v>145</v>
      </c>
      <c r="E2" s="19">
        <v>22</v>
      </c>
      <c r="F2" s="20"/>
      <c r="G2" s="21"/>
    </row>
    <row r="3" spans="1:7" ht="16.8">
      <c r="A3" s="16" t="s">
        <v>137</v>
      </c>
      <c r="B3" s="17" t="s">
        <v>168</v>
      </c>
      <c r="C3" s="17"/>
      <c r="D3" s="18" t="s">
        <v>0</v>
      </c>
      <c r="E3" s="19">
        <v>3</v>
      </c>
      <c r="F3" s="18"/>
      <c r="G3" s="21"/>
    </row>
    <row r="4" spans="1:7" ht="16.8">
      <c r="A4" s="353" t="s">
        <v>137</v>
      </c>
      <c r="B4" s="354" t="s">
        <v>259</v>
      </c>
      <c r="C4" s="354"/>
      <c r="D4" s="355" t="s">
        <v>0</v>
      </c>
      <c r="E4" s="356">
        <v>0</v>
      </c>
      <c r="F4" s="18"/>
      <c r="G4" s="21"/>
    </row>
    <row r="5" spans="1:7" ht="16.8">
      <c r="A5" s="16" t="s">
        <v>154</v>
      </c>
      <c r="B5" s="17" t="s">
        <v>190</v>
      </c>
      <c r="C5" s="17"/>
      <c r="D5" s="18" t="s">
        <v>138</v>
      </c>
      <c r="E5" s="19" t="s">
        <v>170</v>
      </c>
      <c r="F5" s="18"/>
      <c r="G5" s="21"/>
    </row>
    <row r="6" spans="1:7" ht="16.8">
      <c r="A6" s="16" t="s">
        <v>155</v>
      </c>
      <c r="B6" s="17" t="s">
        <v>169</v>
      </c>
      <c r="C6" s="17"/>
      <c r="D6" s="18" t="s">
        <v>159</v>
      </c>
      <c r="E6" s="19" t="s">
        <v>171</v>
      </c>
      <c r="F6" s="18"/>
      <c r="G6" s="21"/>
    </row>
    <row r="7" spans="1:7" ht="17.399999999999999" thickBot="1">
      <c r="A7" s="16" t="s">
        <v>156</v>
      </c>
      <c r="B7" s="17" t="s">
        <v>173</v>
      </c>
      <c r="C7" s="17"/>
      <c r="D7" s="18" t="s">
        <v>160</v>
      </c>
      <c r="E7" s="19" t="s">
        <v>172</v>
      </c>
      <c r="F7" s="18"/>
      <c r="G7" s="21"/>
    </row>
    <row r="8" spans="1:7" ht="17.399999999999999" thickTop="1">
      <c r="A8" s="22" t="s">
        <v>157</v>
      </c>
      <c r="B8" s="234">
        <v>2</v>
      </c>
      <c r="C8" s="235"/>
      <c r="D8" s="23" t="s">
        <v>79</v>
      </c>
      <c r="E8" s="24" t="s">
        <v>112</v>
      </c>
      <c r="F8" s="25"/>
      <c r="G8" s="21"/>
    </row>
    <row r="9" spans="1:7" ht="17.399999999999999" thickBot="1">
      <c r="A9" s="171" t="s">
        <v>158</v>
      </c>
      <c r="B9" s="172">
        <f>C11+2</f>
        <v>3</v>
      </c>
      <c r="C9" s="173"/>
      <c r="D9" s="382" t="s">
        <v>263</v>
      </c>
      <c r="E9" s="383">
        <v>3000</v>
      </c>
      <c r="F9" s="25"/>
      <c r="G9" s="21"/>
    </row>
    <row r="10" spans="1:7" ht="17.399999999999999" thickTop="1">
      <c r="A10" s="26" t="s">
        <v>153</v>
      </c>
      <c r="B10" s="236">
        <v>14</v>
      </c>
      <c r="C10" s="27" t="str">
        <f t="shared" ref="C10:C15" si="0">IF(B10&gt;9.9,CONCATENATE("+",ROUNDDOWN((B10-10)/2,0)),ROUNDUP((B10-10)/2,0))</f>
        <v>+2</v>
      </c>
      <c r="D10" s="28" t="s">
        <v>161</v>
      </c>
      <c r="E10" s="129" t="s">
        <v>176</v>
      </c>
      <c r="F10" s="25"/>
      <c r="G10" s="21"/>
    </row>
    <row r="11" spans="1:7" ht="16.8">
      <c r="A11" s="29" t="s">
        <v>152</v>
      </c>
      <c r="B11" s="30">
        <v>13</v>
      </c>
      <c r="C11" s="31" t="str">
        <f t="shared" si="0"/>
        <v>+1</v>
      </c>
      <c r="D11" s="32" t="s">
        <v>162</v>
      </c>
      <c r="E11" s="33">
        <f>SUM(Martial!G3:G24)+SUM(Equipment!C3:C17)</f>
        <v>51.61</v>
      </c>
      <c r="F11" s="25"/>
      <c r="G11" s="21"/>
    </row>
    <row r="12" spans="1:7" ht="16.8">
      <c r="A12" s="34" t="s">
        <v>148</v>
      </c>
      <c r="B12" s="35">
        <v>12</v>
      </c>
      <c r="C12" s="36" t="str">
        <f t="shared" si="0"/>
        <v>+1</v>
      </c>
      <c r="D12" s="32" t="s">
        <v>163</v>
      </c>
      <c r="E12" s="37">
        <f>ROUNDUP(((E3*8)*0.75)+((E4*0)*0.75)+(SUM(E3:E4)*C12),0)</f>
        <v>21</v>
      </c>
      <c r="F12" s="25"/>
      <c r="G12" s="21"/>
    </row>
    <row r="13" spans="1:7" ht="16.8">
      <c r="A13" s="38" t="s">
        <v>150</v>
      </c>
      <c r="B13" s="35">
        <v>14</v>
      </c>
      <c r="C13" s="31" t="str">
        <f t="shared" si="0"/>
        <v>+2</v>
      </c>
      <c r="D13" s="39" t="s">
        <v>164</v>
      </c>
      <c r="E13" s="231">
        <f>10+C11</f>
        <v>11</v>
      </c>
      <c r="F13" s="16"/>
      <c r="G13" s="21"/>
    </row>
    <row r="14" spans="1:7" ht="16.8">
      <c r="A14" s="40" t="s">
        <v>151</v>
      </c>
      <c r="B14" s="35">
        <v>8</v>
      </c>
      <c r="C14" s="31">
        <f t="shared" si="0"/>
        <v>-1</v>
      </c>
      <c r="D14" s="39" t="s">
        <v>165</v>
      </c>
      <c r="E14" s="166">
        <f>E15-C11</f>
        <v>16</v>
      </c>
      <c r="F14" s="25"/>
      <c r="G14" s="21"/>
    </row>
    <row r="15" spans="1:7" ht="17.399999999999999" thickBot="1">
      <c r="A15" s="41" t="s">
        <v>149</v>
      </c>
      <c r="B15" s="352">
        <v>14</v>
      </c>
      <c r="C15" s="42" t="str">
        <f t="shared" si="0"/>
        <v>+2</v>
      </c>
      <c r="D15" s="43" t="s">
        <v>189</v>
      </c>
      <c r="E15" s="150">
        <f>E13+SUM(Martial!B19:B21)</f>
        <v>17</v>
      </c>
      <c r="F15" s="25"/>
      <c r="G15" s="21"/>
    </row>
    <row r="16" spans="1:7" ht="24" thickTop="1" thickBot="1">
      <c r="A16" s="44" t="s">
        <v>18</v>
      </c>
      <c r="B16" s="45"/>
      <c r="C16" s="45"/>
      <c r="D16" s="46"/>
      <c r="E16" s="46"/>
      <c r="F16" s="46"/>
      <c r="G16" s="47"/>
    </row>
    <row r="17" spans="1:7" s="3" customFormat="1" ht="17.399999999999999" thickTop="1">
      <c r="A17" s="48"/>
      <c r="B17" s="49"/>
      <c r="C17" s="49"/>
      <c r="D17" s="49"/>
      <c r="E17" s="49"/>
      <c r="F17" s="49"/>
      <c r="G17" s="50"/>
    </row>
    <row r="18" spans="1:7" s="3" customFormat="1" ht="16.8">
      <c r="A18" s="51"/>
      <c r="B18" s="52"/>
      <c r="C18" s="52"/>
      <c r="D18" s="52"/>
      <c r="E18" s="52"/>
      <c r="F18" s="52"/>
      <c r="G18" s="53"/>
    </row>
    <row r="19" spans="1:7" s="3" customFormat="1" ht="16.8">
      <c r="A19" s="51"/>
      <c r="B19" s="52"/>
      <c r="C19" s="52"/>
      <c r="D19" s="52"/>
      <c r="E19" s="52"/>
      <c r="F19" s="52"/>
      <c r="G19" s="53"/>
    </row>
    <row r="20" spans="1:7" s="3" customFormat="1" ht="16.8">
      <c r="A20" s="51"/>
      <c r="B20" s="52"/>
      <c r="C20" s="52"/>
      <c r="D20" s="52"/>
      <c r="E20" s="52"/>
      <c r="F20" s="52"/>
      <c r="G20" s="53"/>
    </row>
    <row r="21" spans="1:7" s="3" customFormat="1" ht="16.8">
      <c r="A21" s="51"/>
      <c r="B21" s="52"/>
      <c r="C21" s="52"/>
      <c r="D21" s="52"/>
      <c r="E21" s="52"/>
      <c r="F21" s="52"/>
      <c r="G21" s="53"/>
    </row>
    <row r="22" spans="1:7" s="3" customFormat="1" ht="16.8">
      <c r="A22" s="51"/>
      <c r="B22" s="52"/>
      <c r="C22" s="52"/>
      <c r="D22" s="52"/>
      <c r="E22" s="52"/>
      <c r="F22" s="52"/>
      <c r="G22" s="53"/>
    </row>
    <row r="23" spans="1:7" s="3" customFormat="1" ht="16.8">
      <c r="A23" s="51"/>
      <c r="B23" s="52"/>
      <c r="C23" s="52"/>
      <c r="D23" s="52"/>
      <c r="E23" s="52"/>
      <c r="F23" s="52"/>
      <c r="G23" s="53"/>
    </row>
    <row r="24" spans="1:7" s="3" customFormat="1" ht="16.8">
      <c r="A24" s="51"/>
      <c r="B24" s="52"/>
      <c r="C24" s="52"/>
      <c r="D24" s="52"/>
      <c r="E24" s="52"/>
      <c r="F24" s="52"/>
      <c r="G24" s="53"/>
    </row>
    <row r="25" spans="1:7" s="3" customFormat="1" ht="16.8">
      <c r="A25" s="51"/>
      <c r="B25" s="52"/>
      <c r="C25" s="52"/>
      <c r="D25" s="52"/>
      <c r="E25" s="52"/>
      <c r="F25" s="52"/>
      <c r="G25" s="53"/>
    </row>
    <row r="26" spans="1:7" s="3" customFormat="1" ht="16.8">
      <c r="A26" s="51"/>
      <c r="B26" s="52"/>
      <c r="C26" s="52"/>
      <c r="D26" s="52"/>
      <c r="E26" s="52"/>
      <c r="F26" s="52"/>
      <c r="G26" s="53"/>
    </row>
    <row r="27" spans="1:7" s="3" customFormat="1" ht="16.8">
      <c r="A27" s="51"/>
      <c r="B27" s="52"/>
      <c r="C27" s="52"/>
      <c r="D27" s="52"/>
      <c r="E27" s="52"/>
      <c r="F27" s="52"/>
      <c r="G27" s="53"/>
    </row>
    <row r="28" spans="1:7" s="3" customFormat="1" ht="16.8">
      <c r="A28" s="51"/>
      <c r="B28" s="52"/>
      <c r="C28" s="52"/>
      <c r="D28" s="52"/>
      <c r="E28" s="52"/>
      <c r="F28" s="52"/>
      <c r="G28" s="53"/>
    </row>
    <row r="29" spans="1:7" s="3" customFormat="1" ht="16.8">
      <c r="A29" s="51"/>
      <c r="B29" s="52"/>
      <c r="C29" s="52"/>
      <c r="D29" s="52"/>
      <c r="E29" s="52"/>
      <c r="F29" s="52"/>
      <c r="G29" s="53"/>
    </row>
    <row r="30" spans="1:7" s="3" customFormat="1" ht="16.8">
      <c r="A30" s="51"/>
      <c r="B30" s="52"/>
      <c r="C30" s="52"/>
      <c r="D30" s="52"/>
      <c r="E30" s="52"/>
      <c r="F30" s="52"/>
      <c r="G30" s="53"/>
    </row>
    <row r="31" spans="1:7" s="3" customFormat="1" ht="16.8">
      <c r="A31" s="51"/>
      <c r="B31" s="52"/>
      <c r="C31" s="52"/>
      <c r="D31" s="52"/>
      <c r="E31" s="52"/>
      <c r="F31" s="52"/>
      <c r="G31" s="53"/>
    </row>
    <row r="32" spans="1:7" s="3" customFormat="1" ht="16.8">
      <c r="A32" s="51"/>
      <c r="B32" s="52"/>
      <c r="C32" s="52"/>
      <c r="D32" s="52"/>
      <c r="E32" s="52"/>
      <c r="F32" s="52"/>
      <c r="G32" s="53"/>
    </row>
    <row r="33" spans="1:7" s="3" customFormat="1" ht="16.8">
      <c r="A33" s="51"/>
      <c r="B33" s="52"/>
      <c r="C33" s="52"/>
      <c r="D33" s="52"/>
      <c r="E33" s="52"/>
      <c r="F33" s="52"/>
      <c r="G33" s="53"/>
    </row>
    <row r="34" spans="1:7" s="3" customFormat="1" ht="16.8">
      <c r="A34" s="51"/>
      <c r="B34" s="52"/>
      <c r="C34" s="52"/>
      <c r="D34" s="52"/>
      <c r="E34" s="52"/>
      <c r="F34" s="52"/>
      <c r="G34" s="53"/>
    </row>
    <row r="35" spans="1:7" s="3" customFormat="1" ht="16.8">
      <c r="A35" s="51"/>
      <c r="B35" s="52"/>
      <c r="C35" s="52"/>
      <c r="D35" s="52"/>
      <c r="E35" s="52"/>
      <c r="F35" s="52"/>
      <c r="G35" s="53"/>
    </row>
    <row r="36" spans="1:7" s="3" customFormat="1" ht="16.8">
      <c r="A36" s="51"/>
      <c r="B36" s="52"/>
      <c r="C36" s="52"/>
      <c r="D36" s="52"/>
      <c r="E36" s="52"/>
      <c r="F36" s="52"/>
      <c r="G36" s="53"/>
    </row>
    <row r="37" spans="1:7" s="3" customFormat="1" ht="16.8">
      <c r="A37" s="51"/>
      <c r="B37" s="52"/>
      <c r="C37" s="52"/>
      <c r="D37" s="52"/>
      <c r="E37" s="52"/>
      <c r="F37" s="52"/>
      <c r="G37" s="53"/>
    </row>
    <row r="38" spans="1:7" s="3" customFormat="1" ht="16.8">
      <c r="A38" s="51"/>
      <c r="B38" s="52"/>
      <c r="C38" s="52"/>
      <c r="D38" s="52"/>
      <c r="E38" s="52"/>
      <c r="F38" s="52"/>
      <c r="G38" s="53"/>
    </row>
    <row r="39" spans="1:7" s="3" customFormat="1" ht="16.8">
      <c r="A39" s="51"/>
      <c r="B39" s="52"/>
      <c r="C39" s="52"/>
      <c r="D39" s="52"/>
      <c r="E39" s="52"/>
      <c r="F39" s="52"/>
      <c r="G39" s="53"/>
    </row>
    <row r="40" spans="1:7" ht="17.399999999999999" thickBot="1">
      <c r="A40" s="54"/>
      <c r="B40" s="55"/>
      <c r="C40" s="55"/>
      <c r="D40" s="55"/>
      <c r="E40" s="55"/>
      <c r="F40" s="55"/>
      <c r="G40" s="56"/>
    </row>
    <row r="41" spans="1:7" ht="16.2" thickTop="1"/>
  </sheetData>
  <phoneticPr fontId="0" type="noConversion"/>
  <conditionalFormatting sqref="E11">
    <cfRule type="cellIs" dxfId="13" priority="1" operator="greaterThan">
      <formula>116</formula>
    </cfRule>
    <cfRule type="cellIs" dxfId="12" priority="2" operator="between">
      <formula>58</formula>
      <formula>116</formula>
    </cfRule>
  </conditionalFormatting>
  <hyperlinks>
    <hyperlink ref="G1" r:id="rId1" xr:uid="{813BFDED-EA2A-4E2B-83B3-CD0CCEC6829D}"/>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7"/>
  <sheetViews>
    <sheetView showGridLines="0" workbookViewId="0">
      <pane ySplit="2" topLeftCell="A3" activePane="bottomLeft" state="frozen"/>
      <selection pane="bottomLeft" activeCell="A3" sqref="A3"/>
    </sheetView>
  </sheetViews>
  <sheetFormatPr defaultColWidth="13" defaultRowHeight="15.6"/>
  <cols>
    <col min="1" max="1" width="26.8984375" style="57" bestFit="1" customWidth="1"/>
    <col min="2" max="2" width="5.8984375" style="57" bestFit="1" customWidth="1"/>
    <col min="3" max="3" width="11.59765625" style="58" hidden="1" customWidth="1"/>
    <col min="4" max="4" width="5.796875" style="58" hidden="1" customWidth="1"/>
    <col min="5" max="5" width="9.19921875" style="58" bestFit="1" customWidth="1"/>
    <col min="6" max="6" width="8.3984375" style="58" customWidth="1"/>
    <col min="7" max="7" width="5.8984375" style="66" bestFit="1" customWidth="1"/>
    <col min="8" max="8" width="4.69921875" style="66" bestFit="1" customWidth="1"/>
    <col min="9" max="9" width="6.8984375" style="66" bestFit="1" customWidth="1"/>
    <col min="10" max="10" width="19.19921875" style="57" bestFit="1" customWidth="1"/>
    <col min="11" max="16384" width="13" style="15"/>
  </cols>
  <sheetData>
    <row r="1" spans="1:10" ht="23.4" thickBot="1">
      <c r="A1" s="249" t="s">
        <v>7</v>
      </c>
      <c r="B1" s="59"/>
      <c r="C1" s="59"/>
      <c r="D1" s="59"/>
      <c r="E1" s="59"/>
      <c r="F1" s="59"/>
      <c r="G1" s="60"/>
      <c r="H1" s="60"/>
      <c r="I1" s="60"/>
      <c r="J1" s="59"/>
    </row>
    <row r="2" spans="1:10" s="3" customFormat="1" ht="34.200000000000003" thickBot="1">
      <c r="A2" s="250" t="s">
        <v>111</v>
      </c>
      <c r="B2" s="251" t="s">
        <v>23</v>
      </c>
      <c r="C2" s="251" t="s">
        <v>25</v>
      </c>
      <c r="D2" s="251" t="s">
        <v>22</v>
      </c>
      <c r="E2" s="2" t="s">
        <v>50</v>
      </c>
      <c r="F2" s="2" t="s">
        <v>26</v>
      </c>
      <c r="G2" s="252" t="s">
        <v>52</v>
      </c>
      <c r="H2" s="253" t="s">
        <v>110</v>
      </c>
      <c r="I2" s="252" t="s">
        <v>77</v>
      </c>
      <c r="J2" s="254" t="s">
        <v>75</v>
      </c>
    </row>
    <row r="3" spans="1:10" s="3" customFormat="1" ht="16.8">
      <c r="A3" s="255" t="s">
        <v>55</v>
      </c>
      <c r="B3" s="256">
        <v>3</v>
      </c>
      <c r="C3" s="257" t="s">
        <v>148</v>
      </c>
      <c r="D3" s="258" t="str">
        <f>VLOOKUP(C3,'Personal File'!$A$10:$C$15,3,FALSE)</f>
        <v>+1</v>
      </c>
      <c r="E3" s="259" t="str">
        <f t="shared" ref="E3:E42" si="0">CONCATENATE(LEFT(C3,3)," (",D3,")")</f>
        <v>Con (+1)</v>
      </c>
      <c r="F3" s="260">
        <v>0</v>
      </c>
      <c r="G3" s="260">
        <f t="shared" ref="G3:G42" si="1">B3+D3+F3</f>
        <v>4</v>
      </c>
      <c r="H3" s="261">
        <f t="shared" ref="H3:H5" ca="1" si="2">RANDBETWEEN(1,20)</f>
        <v>14</v>
      </c>
      <c r="I3" s="260">
        <f ca="1">SUM(G3:H3)</f>
        <v>18</v>
      </c>
      <c r="J3" s="262"/>
    </row>
    <row r="4" spans="1:10" s="3" customFormat="1" ht="16.8">
      <c r="A4" s="263" t="s">
        <v>56</v>
      </c>
      <c r="B4" s="256">
        <v>3</v>
      </c>
      <c r="C4" s="264" t="s">
        <v>152</v>
      </c>
      <c r="D4" s="258" t="str">
        <f>VLOOKUP(C4,'Personal File'!$A$10:$C$15,3,FALSE)</f>
        <v>+1</v>
      </c>
      <c r="E4" s="265" t="str">
        <f t="shared" si="0"/>
        <v>Dex (+1)</v>
      </c>
      <c r="F4" s="260">
        <v>0</v>
      </c>
      <c r="G4" s="260">
        <f t="shared" si="1"/>
        <v>4</v>
      </c>
      <c r="H4" s="261">
        <f t="shared" ca="1" si="2"/>
        <v>4</v>
      </c>
      <c r="I4" s="260">
        <f ca="1">SUM(G4:H4)</f>
        <v>8</v>
      </c>
      <c r="J4" s="262"/>
    </row>
    <row r="5" spans="1:10" s="3" customFormat="1" ht="16.8">
      <c r="A5" s="266" t="s">
        <v>57</v>
      </c>
      <c r="B5" s="267">
        <v>3</v>
      </c>
      <c r="C5" s="268" t="s">
        <v>151</v>
      </c>
      <c r="D5" s="268">
        <f>VLOOKUP(C5,'Personal File'!$A$10:$C$15,3,FALSE)</f>
        <v>-1</v>
      </c>
      <c r="E5" s="269" t="str">
        <f t="shared" si="0"/>
        <v>Wis (-1)</v>
      </c>
      <c r="F5" s="270">
        <v>3</v>
      </c>
      <c r="G5" s="270">
        <f t="shared" si="1"/>
        <v>5</v>
      </c>
      <c r="H5" s="271">
        <f t="shared" ca="1" si="2"/>
        <v>4</v>
      </c>
      <c r="I5" s="270">
        <f ca="1">SUM(G5:H5)</f>
        <v>9</v>
      </c>
      <c r="J5" s="272" t="s">
        <v>260</v>
      </c>
    </row>
    <row r="6" spans="1:10" s="61" customFormat="1" ht="16.8">
      <c r="A6" s="273" t="s">
        <v>27</v>
      </c>
      <c r="B6" s="274">
        <v>0</v>
      </c>
      <c r="C6" s="275" t="s">
        <v>150</v>
      </c>
      <c r="D6" s="276" t="str">
        <f>VLOOKUP(C6,'Personal File'!$A$10:$C$15,3,FALSE)</f>
        <v>+2</v>
      </c>
      <c r="E6" s="277" t="str">
        <f t="shared" si="0"/>
        <v>Int (+2)</v>
      </c>
      <c r="F6" s="278" t="s">
        <v>51</v>
      </c>
      <c r="G6" s="279">
        <f t="shared" si="1"/>
        <v>2</v>
      </c>
      <c r="H6" s="261">
        <f ca="1">RANDBETWEEN(1,20)</f>
        <v>6</v>
      </c>
      <c r="I6" s="279">
        <f t="shared" ref="I6:I42" ca="1" si="3">SUM(G6:H6)</f>
        <v>8</v>
      </c>
      <c r="J6" s="262"/>
    </row>
    <row r="7" spans="1:10" s="62" customFormat="1" ht="16.8">
      <c r="A7" s="263" t="s">
        <v>28</v>
      </c>
      <c r="B7" s="274">
        <v>0</v>
      </c>
      <c r="C7" s="280" t="s">
        <v>152</v>
      </c>
      <c r="D7" s="281" t="str">
        <f>VLOOKUP(C7,'Personal File'!$A$10:$C$15,3,FALSE)</f>
        <v>+1</v>
      </c>
      <c r="E7" s="282" t="str">
        <f t="shared" si="0"/>
        <v>Dex (+1)</v>
      </c>
      <c r="F7" s="278">
        <f>Martial!$D$19</f>
        <v>-1</v>
      </c>
      <c r="G7" s="279">
        <f t="shared" si="1"/>
        <v>0</v>
      </c>
      <c r="H7" s="261">
        <f t="shared" ref="H7:H42" ca="1" si="4">RANDBETWEEN(1,20)</f>
        <v>17</v>
      </c>
      <c r="I7" s="279">
        <f t="shared" ca="1" si="3"/>
        <v>17</v>
      </c>
      <c r="J7" s="262"/>
    </row>
    <row r="8" spans="1:10" s="63" customFormat="1" ht="16.8">
      <c r="A8" s="308" t="s">
        <v>29</v>
      </c>
      <c r="B8" s="274">
        <v>0</v>
      </c>
      <c r="C8" s="309" t="s">
        <v>149</v>
      </c>
      <c r="D8" s="310" t="str">
        <f>VLOOKUP(C8,'Personal File'!$A$10:$C$15,3,FALSE)</f>
        <v>+2</v>
      </c>
      <c r="E8" s="311" t="str">
        <f t="shared" si="0"/>
        <v>Cha (+2)</v>
      </c>
      <c r="F8" s="279" t="s">
        <v>51</v>
      </c>
      <c r="G8" s="279">
        <f t="shared" si="1"/>
        <v>2</v>
      </c>
      <c r="H8" s="261">
        <f t="shared" ca="1" si="4"/>
        <v>13</v>
      </c>
      <c r="I8" s="279">
        <f t="shared" ca="1" si="3"/>
        <v>15</v>
      </c>
      <c r="J8" s="262"/>
    </row>
    <row r="9" spans="1:10" s="64" customFormat="1" ht="16.8">
      <c r="A9" s="290" t="s">
        <v>30</v>
      </c>
      <c r="B9" s="274">
        <v>0</v>
      </c>
      <c r="C9" s="291" t="s">
        <v>153</v>
      </c>
      <c r="D9" s="292" t="str">
        <f>VLOOKUP(C9,'Personal File'!$A$10:$C$15,3,FALSE)</f>
        <v>+2</v>
      </c>
      <c r="E9" s="293" t="str">
        <f t="shared" si="0"/>
        <v>Str (+2)</v>
      </c>
      <c r="F9" s="279">
        <f>Martial!$D$19</f>
        <v>-1</v>
      </c>
      <c r="G9" s="279">
        <f t="shared" si="1"/>
        <v>1</v>
      </c>
      <c r="H9" s="261">
        <f t="shared" ca="1" si="4"/>
        <v>14</v>
      </c>
      <c r="I9" s="279">
        <f t="shared" ca="1" si="3"/>
        <v>15</v>
      </c>
      <c r="J9" s="262"/>
    </row>
    <row r="10" spans="1:10" s="64" customFormat="1" ht="16.8">
      <c r="A10" s="294" t="s">
        <v>8</v>
      </c>
      <c r="B10" s="295">
        <v>4</v>
      </c>
      <c r="C10" s="296" t="s">
        <v>148</v>
      </c>
      <c r="D10" s="297" t="str">
        <f>VLOOKUP(C10,'Personal File'!$A$10:$C$15,3,FALSE)</f>
        <v>+1</v>
      </c>
      <c r="E10" s="298" t="str">
        <f t="shared" si="0"/>
        <v>Con (+1)</v>
      </c>
      <c r="F10" s="299" t="s">
        <v>51</v>
      </c>
      <c r="G10" s="299">
        <f t="shared" si="1"/>
        <v>5</v>
      </c>
      <c r="H10" s="261">
        <f t="shared" ca="1" si="4"/>
        <v>20</v>
      </c>
      <c r="I10" s="299">
        <f t="shared" ca="1" si="3"/>
        <v>25</v>
      </c>
      <c r="J10" s="300"/>
    </row>
    <row r="11" spans="1:10" s="61" customFormat="1" ht="16.8">
      <c r="A11" s="334" t="s">
        <v>166</v>
      </c>
      <c r="B11" s="284">
        <v>1</v>
      </c>
      <c r="C11" s="335" t="s">
        <v>150</v>
      </c>
      <c r="D11" s="336" t="str">
        <f>VLOOKUP(C11,'Personal File'!$A$10:$C$15,3,FALSE)</f>
        <v>+2</v>
      </c>
      <c r="E11" s="337" t="str">
        <f t="shared" si="0"/>
        <v>Int (+2)</v>
      </c>
      <c r="F11" s="288" t="s">
        <v>261</v>
      </c>
      <c r="G11" s="288">
        <f t="shared" si="1"/>
        <v>5</v>
      </c>
      <c r="H11" s="261">
        <f t="shared" ca="1" si="4"/>
        <v>9</v>
      </c>
      <c r="I11" s="288">
        <f t="shared" ca="1" si="3"/>
        <v>14</v>
      </c>
      <c r="J11" s="289"/>
    </row>
    <row r="12" spans="1:10" s="65" customFormat="1" ht="16.8">
      <c r="A12" s="301" t="s">
        <v>31</v>
      </c>
      <c r="B12" s="302">
        <v>0</v>
      </c>
      <c r="C12" s="303" t="s">
        <v>150</v>
      </c>
      <c r="D12" s="304" t="str">
        <f>VLOOKUP(C12,'Personal File'!$A$10:$C$15,3,FALSE)</f>
        <v>+2</v>
      </c>
      <c r="E12" s="305" t="str">
        <f t="shared" si="0"/>
        <v>Int (+2)</v>
      </c>
      <c r="F12" s="306" t="s">
        <v>51</v>
      </c>
      <c r="G12" s="306">
        <f t="shared" si="1"/>
        <v>2</v>
      </c>
      <c r="H12" s="261">
        <f t="shared" ca="1" si="4"/>
        <v>11</v>
      </c>
      <c r="I12" s="306">
        <f t="shared" ref="I12" ca="1" si="5">SUM(G12:H12)</f>
        <v>13</v>
      </c>
      <c r="J12" s="307"/>
    </row>
    <row r="13" spans="1:10" s="62" customFormat="1" ht="16.8">
      <c r="A13" s="283" t="s">
        <v>32</v>
      </c>
      <c r="B13" s="284">
        <v>6</v>
      </c>
      <c r="C13" s="285" t="s">
        <v>149</v>
      </c>
      <c r="D13" s="286" t="str">
        <f>VLOOKUP(C13,'Personal File'!$A$10:$C$15,3,FALSE)</f>
        <v>+2</v>
      </c>
      <c r="E13" s="287" t="str">
        <f t="shared" si="0"/>
        <v>Cha (+2)</v>
      </c>
      <c r="F13" s="288" t="s">
        <v>261</v>
      </c>
      <c r="G13" s="288">
        <f t="shared" si="1"/>
        <v>10</v>
      </c>
      <c r="H13" s="261">
        <f t="shared" ca="1" si="4"/>
        <v>13</v>
      </c>
      <c r="I13" s="288">
        <f t="shared" ca="1" si="3"/>
        <v>23</v>
      </c>
      <c r="J13" s="289"/>
    </row>
    <row r="14" spans="1:10" s="62" customFormat="1" ht="16.8">
      <c r="A14" s="301" t="s">
        <v>33</v>
      </c>
      <c r="B14" s="302">
        <v>0</v>
      </c>
      <c r="C14" s="303" t="s">
        <v>150</v>
      </c>
      <c r="D14" s="304" t="str">
        <f>VLOOKUP(C14,'Personal File'!$A$10:$C$15,3,FALSE)</f>
        <v>+2</v>
      </c>
      <c r="E14" s="305" t="str">
        <f t="shared" si="0"/>
        <v>Int (+2)</v>
      </c>
      <c r="F14" s="306" t="s">
        <v>51</v>
      </c>
      <c r="G14" s="306">
        <f t="shared" si="1"/>
        <v>2</v>
      </c>
      <c r="H14" s="261">
        <f t="shared" ca="1" si="4"/>
        <v>16</v>
      </c>
      <c r="I14" s="306">
        <f t="shared" ref="I14" ca="1" si="6">SUM(G14:H14)</f>
        <v>18</v>
      </c>
      <c r="J14" s="307"/>
    </row>
    <row r="15" spans="1:10" s="62" customFormat="1" ht="16.8">
      <c r="A15" s="308" t="s">
        <v>34</v>
      </c>
      <c r="B15" s="274">
        <v>0</v>
      </c>
      <c r="C15" s="309" t="s">
        <v>149</v>
      </c>
      <c r="D15" s="310" t="str">
        <f>VLOOKUP(C15,'Personal File'!$A$10:$C$15,3,FALSE)</f>
        <v>+2</v>
      </c>
      <c r="E15" s="311" t="str">
        <f t="shared" si="0"/>
        <v>Cha (+2)</v>
      </c>
      <c r="F15" s="279" t="s">
        <v>51</v>
      </c>
      <c r="G15" s="279">
        <f t="shared" si="1"/>
        <v>2</v>
      </c>
      <c r="H15" s="261">
        <f t="shared" ca="1" si="4"/>
        <v>1</v>
      </c>
      <c r="I15" s="279">
        <f t="shared" ca="1" si="3"/>
        <v>3</v>
      </c>
      <c r="J15" s="262"/>
    </row>
    <row r="16" spans="1:10" s="62" customFormat="1" ht="16.8">
      <c r="A16" s="263" t="s">
        <v>35</v>
      </c>
      <c r="B16" s="274">
        <v>0</v>
      </c>
      <c r="C16" s="280" t="s">
        <v>152</v>
      </c>
      <c r="D16" s="281" t="str">
        <f>VLOOKUP(C16,'Personal File'!$A$10:$C$15,3,FALSE)</f>
        <v>+1</v>
      </c>
      <c r="E16" s="282" t="str">
        <f t="shared" si="0"/>
        <v>Dex (+1)</v>
      </c>
      <c r="F16" s="279">
        <f>Martial!$D$19</f>
        <v>-1</v>
      </c>
      <c r="G16" s="279">
        <f t="shared" si="1"/>
        <v>0</v>
      </c>
      <c r="H16" s="261">
        <f t="shared" ca="1" si="4"/>
        <v>18</v>
      </c>
      <c r="I16" s="279">
        <f t="shared" ca="1" si="3"/>
        <v>18</v>
      </c>
      <c r="J16" s="262"/>
    </row>
    <row r="17" spans="1:10" s="62" customFormat="1" ht="16.8">
      <c r="A17" s="312" t="s">
        <v>36</v>
      </c>
      <c r="B17" s="313">
        <v>0</v>
      </c>
      <c r="C17" s="314" t="s">
        <v>150</v>
      </c>
      <c r="D17" s="315" t="str">
        <f>VLOOKUP(C17,'Personal File'!$A$10:$C$15,3,FALSE)</f>
        <v>+2</v>
      </c>
      <c r="E17" s="316" t="str">
        <f t="shared" si="0"/>
        <v>Int (+2)</v>
      </c>
      <c r="F17" s="317" t="s">
        <v>51</v>
      </c>
      <c r="G17" s="317">
        <f t="shared" si="1"/>
        <v>2</v>
      </c>
      <c r="H17" s="261">
        <f t="shared" ca="1" si="4"/>
        <v>9</v>
      </c>
      <c r="I17" s="317">
        <f t="shared" ca="1" si="3"/>
        <v>11</v>
      </c>
      <c r="J17" s="318"/>
    </row>
    <row r="18" spans="1:10" s="62" customFormat="1" ht="16.8">
      <c r="A18" s="308" t="s">
        <v>37</v>
      </c>
      <c r="B18" s="274">
        <v>0</v>
      </c>
      <c r="C18" s="309" t="s">
        <v>149</v>
      </c>
      <c r="D18" s="310" t="str">
        <f>VLOOKUP(C18,'Personal File'!$A$10:$C$15,3,FALSE)</f>
        <v>+2</v>
      </c>
      <c r="E18" s="311" t="str">
        <f t="shared" si="0"/>
        <v>Cha (+2)</v>
      </c>
      <c r="F18" s="279" t="s">
        <v>51</v>
      </c>
      <c r="G18" s="279">
        <f t="shared" si="1"/>
        <v>2</v>
      </c>
      <c r="H18" s="261">
        <f t="shared" ca="1" si="4"/>
        <v>17</v>
      </c>
      <c r="I18" s="279">
        <f t="shared" ca="1" si="3"/>
        <v>19</v>
      </c>
      <c r="J18" s="262"/>
    </row>
    <row r="19" spans="1:10" s="62" customFormat="1" ht="16.8">
      <c r="A19" s="308" t="s">
        <v>10</v>
      </c>
      <c r="B19" s="274">
        <v>0</v>
      </c>
      <c r="C19" s="309" t="s">
        <v>149</v>
      </c>
      <c r="D19" s="310" t="str">
        <f>VLOOKUP(C19,'Personal File'!$A$10:$C$15,3,FALSE)</f>
        <v>+2</v>
      </c>
      <c r="E19" s="311" t="str">
        <f t="shared" si="0"/>
        <v>Cha (+2)</v>
      </c>
      <c r="F19" s="279" t="s">
        <v>51</v>
      </c>
      <c r="G19" s="279">
        <f t="shared" si="1"/>
        <v>2</v>
      </c>
      <c r="H19" s="261">
        <f t="shared" ca="1" si="4"/>
        <v>6</v>
      </c>
      <c r="I19" s="279">
        <f t="shared" ca="1" si="3"/>
        <v>8</v>
      </c>
      <c r="J19" s="262"/>
    </row>
    <row r="20" spans="1:10" s="62" customFormat="1" ht="16.8">
      <c r="A20" s="338" t="s">
        <v>38</v>
      </c>
      <c r="B20" s="284">
        <v>1</v>
      </c>
      <c r="C20" s="331" t="s">
        <v>151</v>
      </c>
      <c r="D20" s="332">
        <f>VLOOKUP(C20,'Personal File'!$A$10:$C$15,3,FALSE)</f>
        <v>-1</v>
      </c>
      <c r="E20" s="333" t="str">
        <f t="shared" si="0"/>
        <v>Wis (-1)</v>
      </c>
      <c r="F20" s="288" t="s">
        <v>51</v>
      </c>
      <c r="G20" s="288">
        <f t="shared" si="1"/>
        <v>0</v>
      </c>
      <c r="H20" s="261">
        <f t="shared" ca="1" si="4"/>
        <v>12</v>
      </c>
      <c r="I20" s="288">
        <f t="shared" ca="1" si="3"/>
        <v>12</v>
      </c>
      <c r="J20" s="289"/>
    </row>
    <row r="21" spans="1:10" s="62" customFormat="1" ht="16.8">
      <c r="A21" s="263" t="s">
        <v>39</v>
      </c>
      <c r="B21" s="274">
        <v>0</v>
      </c>
      <c r="C21" s="280" t="s">
        <v>152</v>
      </c>
      <c r="D21" s="281" t="str">
        <f>VLOOKUP(C21,'Personal File'!$A$10:$C$15,3,FALSE)</f>
        <v>+1</v>
      </c>
      <c r="E21" s="282" t="str">
        <f t="shared" si="0"/>
        <v>Dex (+1)</v>
      </c>
      <c r="F21" s="279">
        <f>Martial!$D$19</f>
        <v>-1</v>
      </c>
      <c r="G21" s="279">
        <f t="shared" si="1"/>
        <v>0</v>
      </c>
      <c r="H21" s="261">
        <f t="shared" ca="1" si="4"/>
        <v>3</v>
      </c>
      <c r="I21" s="279">
        <f t="shared" ca="1" si="3"/>
        <v>3</v>
      </c>
      <c r="J21" s="262"/>
    </row>
    <row r="22" spans="1:10" s="62" customFormat="1" ht="16.8">
      <c r="A22" s="308" t="s">
        <v>40</v>
      </c>
      <c r="B22" s="274">
        <v>0</v>
      </c>
      <c r="C22" s="309" t="s">
        <v>149</v>
      </c>
      <c r="D22" s="310" t="str">
        <f>VLOOKUP(C22,'Personal File'!$A$10:$C$15,3,FALSE)</f>
        <v>+2</v>
      </c>
      <c r="E22" s="311" t="str">
        <f t="shared" si="0"/>
        <v>Cha (+2)</v>
      </c>
      <c r="F22" s="279" t="s">
        <v>51</v>
      </c>
      <c r="G22" s="279">
        <f t="shared" si="1"/>
        <v>2</v>
      </c>
      <c r="H22" s="261">
        <f t="shared" ca="1" si="4"/>
        <v>8</v>
      </c>
      <c r="I22" s="279">
        <f t="shared" ca="1" si="3"/>
        <v>10</v>
      </c>
      <c r="J22" s="262"/>
    </row>
    <row r="23" spans="1:10" s="62" customFormat="1" ht="16.8">
      <c r="A23" s="390" t="s">
        <v>41</v>
      </c>
      <c r="B23" s="284">
        <v>5</v>
      </c>
      <c r="C23" s="391" t="s">
        <v>153</v>
      </c>
      <c r="D23" s="392" t="str">
        <f>VLOOKUP(C23,'Personal File'!$A$10:$C$15,3,FALSE)</f>
        <v>+2</v>
      </c>
      <c r="E23" s="393" t="str">
        <f t="shared" si="0"/>
        <v>Str (+2)</v>
      </c>
      <c r="F23" s="288">
        <f>Martial!$D$19</f>
        <v>-1</v>
      </c>
      <c r="G23" s="288">
        <f t="shared" si="1"/>
        <v>6</v>
      </c>
      <c r="H23" s="261">
        <f t="shared" ca="1" si="4"/>
        <v>19</v>
      </c>
      <c r="I23" s="288">
        <f t="shared" ca="1" si="3"/>
        <v>25</v>
      </c>
      <c r="J23" s="289"/>
    </row>
    <row r="24" spans="1:10" s="62" customFormat="1" ht="16.8">
      <c r="A24" s="319" t="s">
        <v>119</v>
      </c>
      <c r="B24" s="295">
        <v>1</v>
      </c>
      <c r="C24" s="320" t="s">
        <v>150</v>
      </c>
      <c r="D24" s="321" t="str">
        <f>VLOOKUP(C24,'Personal File'!$A$10:$C$15,3,FALSE)</f>
        <v>+2</v>
      </c>
      <c r="E24" s="322" t="str">
        <f t="shared" si="0"/>
        <v>Int (+2)</v>
      </c>
      <c r="F24" s="288" t="s">
        <v>51</v>
      </c>
      <c r="G24" s="299">
        <f t="shared" si="1"/>
        <v>3</v>
      </c>
      <c r="H24" s="261">
        <f t="shared" ca="1" si="4"/>
        <v>17</v>
      </c>
      <c r="I24" s="299">
        <f t="shared" ca="1" si="3"/>
        <v>20</v>
      </c>
      <c r="J24" s="300"/>
    </row>
    <row r="25" spans="1:10" s="62" customFormat="1" ht="16.8">
      <c r="A25" s="319" t="s">
        <v>117</v>
      </c>
      <c r="B25" s="295">
        <v>1</v>
      </c>
      <c r="C25" s="320" t="s">
        <v>150</v>
      </c>
      <c r="D25" s="321" t="str">
        <f>VLOOKUP(C25,'Personal File'!$A$10:$C$15,3,FALSE)</f>
        <v>+2</v>
      </c>
      <c r="E25" s="322" t="str">
        <f t="shared" si="0"/>
        <v>Int (+2)</v>
      </c>
      <c r="F25" s="288" t="s">
        <v>51</v>
      </c>
      <c r="G25" s="299">
        <f t="shared" ref="G25" si="7">B25+D25+F25</f>
        <v>3</v>
      </c>
      <c r="H25" s="261">
        <f t="shared" ca="1" si="4"/>
        <v>2</v>
      </c>
      <c r="I25" s="299">
        <f t="shared" ref="I25" ca="1" si="8">SUM(G25:H25)</f>
        <v>5</v>
      </c>
      <c r="J25" s="300"/>
    </row>
    <row r="26" spans="1:10" s="62" customFormat="1" ht="16.8">
      <c r="A26" s="323" t="s">
        <v>42</v>
      </c>
      <c r="B26" s="274">
        <v>0</v>
      </c>
      <c r="C26" s="324" t="s">
        <v>151</v>
      </c>
      <c r="D26" s="325">
        <f>VLOOKUP(C26,'Personal File'!$A$10:$C$15,3,FALSE)</f>
        <v>-1</v>
      </c>
      <c r="E26" s="326" t="str">
        <f t="shared" si="0"/>
        <v>Wis (-1)</v>
      </c>
      <c r="F26" s="279" t="s">
        <v>51</v>
      </c>
      <c r="G26" s="279">
        <f t="shared" si="1"/>
        <v>-1</v>
      </c>
      <c r="H26" s="261">
        <f t="shared" ca="1" si="4"/>
        <v>7</v>
      </c>
      <c r="I26" s="279">
        <f t="shared" ca="1" si="3"/>
        <v>6</v>
      </c>
      <c r="J26" s="262"/>
    </row>
    <row r="27" spans="1:10" s="62" customFormat="1" ht="16.8">
      <c r="A27" s="263" t="s">
        <v>11</v>
      </c>
      <c r="B27" s="274">
        <v>0</v>
      </c>
      <c r="C27" s="280" t="s">
        <v>152</v>
      </c>
      <c r="D27" s="281" t="str">
        <f>VLOOKUP(C27,'Personal File'!$A$10:$C$15,3,FALSE)</f>
        <v>+1</v>
      </c>
      <c r="E27" s="282" t="str">
        <f t="shared" si="0"/>
        <v>Dex (+1)</v>
      </c>
      <c r="F27" s="279">
        <f>Martial!$D$19</f>
        <v>-1</v>
      </c>
      <c r="G27" s="279">
        <f t="shared" si="1"/>
        <v>0</v>
      </c>
      <c r="H27" s="261">
        <f t="shared" ca="1" si="4"/>
        <v>9</v>
      </c>
      <c r="I27" s="279">
        <f t="shared" ca="1" si="3"/>
        <v>9</v>
      </c>
      <c r="J27" s="262"/>
    </row>
    <row r="28" spans="1:10" s="62" customFormat="1" ht="16.8">
      <c r="A28" s="327" t="s">
        <v>43</v>
      </c>
      <c r="B28" s="302">
        <v>0</v>
      </c>
      <c r="C28" s="328" t="s">
        <v>152</v>
      </c>
      <c r="D28" s="329" t="str">
        <f>VLOOKUP(C28,'Personal File'!$A$10:$C$15,3,FALSE)</f>
        <v>+1</v>
      </c>
      <c r="E28" s="330" t="str">
        <f t="shared" si="0"/>
        <v>Dex (+1)</v>
      </c>
      <c r="F28" s="306" t="s">
        <v>51</v>
      </c>
      <c r="G28" s="306">
        <f t="shared" si="1"/>
        <v>1</v>
      </c>
      <c r="H28" s="261">
        <f t="shared" ca="1" si="4"/>
        <v>11</v>
      </c>
      <c r="I28" s="306">
        <f t="shared" ca="1" si="3"/>
        <v>12</v>
      </c>
      <c r="J28" s="307"/>
    </row>
    <row r="29" spans="1:10" ht="16.8">
      <c r="A29" s="308" t="s">
        <v>118</v>
      </c>
      <c r="B29" s="274">
        <v>0</v>
      </c>
      <c r="C29" s="309" t="s">
        <v>149</v>
      </c>
      <c r="D29" s="310" t="str">
        <f>VLOOKUP(C29,'Personal File'!$A$10:$C$15,3,FALSE)</f>
        <v>+2</v>
      </c>
      <c r="E29" s="311" t="str">
        <f t="shared" si="0"/>
        <v>Cha (+2)</v>
      </c>
      <c r="F29" s="279" t="s">
        <v>51</v>
      </c>
      <c r="G29" s="279">
        <f t="shared" si="1"/>
        <v>2</v>
      </c>
      <c r="H29" s="261">
        <f t="shared" ca="1" si="4"/>
        <v>16</v>
      </c>
      <c r="I29" s="279">
        <f t="shared" ca="1" si="3"/>
        <v>18</v>
      </c>
      <c r="J29" s="262"/>
    </row>
    <row r="30" spans="1:10" ht="16.8">
      <c r="A30" s="308" t="s">
        <v>187</v>
      </c>
      <c r="B30" s="274">
        <v>0</v>
      </c>
      <c r="C30" s="324" t="s">
        <v>151</v>
      </c>
      <c r="D30" s="325">
        <f>VLOOKUP(C30,'Personal File'!$A$10:$C$15,3,FALSE)</f>
        <v>-1</v>
      </c>
      <c r="E30" s="326" t="str">
        <f t="shared" si="0"/>
        <v>Wis (-1)</v>
      </c>
      <c r="F30" s="279" t="s">
        <v>51</v>
      </c>
      <c r="G30" s="279">
        <f t="shared" si="1"/>
        <v>-1</v>
      </c>
      <c r="H30" s="261">
        <f t="shared" ca="1" si="4"/>
        <v>13</v>
      </c>
      <c r="I30" s="279">
        <f t="shared" ref="I30" ca="1" si="9">SUM(G30:H30)</f>
        <v>12</v>
      </c>
      <c r="J30" s="262"/>
    </row>
    <row r="31" spans="1:10" ht="16.8">
      <c r="A31" s="263" t="s">
        <v>12</v>
      </c>
      <c r="B31" s="274">
        <v>0</v>
      </c>
      <c r="C31" s="280" t="s">
        <v>152</v>
      </c>
      <c r="D31" s="281" t="str">
        <f>VLOOKUP(C31,'Personal File'!$A$10:$C$15,3,FALSE)</f>
        <v>+1</v>
      </c>
      <c r="E31" s="282" t="str">
        <f t="shared" si="0"/>
        <v>Dex (+1)</v>
      </c>
      <c r="F31" s="279" t="s">
        <v>51</v>
      </c>
      <c r="G31" s="279">
        <f t="shared" si="1"/>
        <v>1</v>
      </c>
      <c r="H31" s="261">
        <f t="shared" ca="1" si="4"/>
        <v>20</v>
      </c>
      <c r="I31" s="279">
        <f t="shared" ca="1" si="3"/>
        <v>21</v>
      </c>
      <c r="J31" s="262"/>
    </row>
    <row r="32" spans="1:10" ht="16.8">
      <c r="A32" s="273" t="s">
        <v>13</v>
      </c>
      <c r="B32" s="274">
        <v>0</v>
      </c>
      <c r="C32" s="275" t="s">
        <v>150</v>
      </c>
      <c r="D32" s="276" t="str">
        <f>VLOOKUP(C32,'Personal File'!$A$10:$C$15,3,FALSE)</f>
        <v>+2</v>
      </c>
      <c r="E32" s="277" t="str">
        <f t="shared" si="0"/>
        <v>Int (+2)</v>
      </c>
      <c r="F32" s="279" t="s">
        <v>51</v>
      </c>
      <c r="G32" s="279">
        <f t="shared" si="1"/>
        <v>2</v>
      </c>
      <c r="H32" s="261">
        <f t="shared" ca="1" si="4"/>
        <v>7</v>
      </c>
      <c r="I32" s="279">
        <f t="shared" ca="1" si="3"/>
        <v>9</v>
      </c>
      <c r="J32" s="262"/>
    </row>
    <row r="33" spans="1:10" ht="16.8">
      <c r="A33" s="338" t="s">
        <v>44</v>
      </c>
      <c r="B33" s="284">
        <v>6</v>
      </c>
      <c r="C33" s="331" t="s">
        <v>151</v>
      </c>
      <c r="D33" s="332">
        <f>VLOOKUP(C33,'Personal File'!$A$10:$C$15,3,FALSE)</f>
        <v>-1</v>
      </c>
      <c r="E33" s="333" t="str">
        <f t="shared" si="0"/>
        <v>Wis (-1)</v>
      </c>
      <c r="F33" s="288" t="s">
        <v>51</v>
      </c>
      <c r="G33" s="288">
        <f t="shared" si="1"/>
        <v>5</v>
      </c>
      <c r="H33" s="261">
        <f t="shared" ca="1" si="4"/>
        <v>4</v>
      </c>
      <c r="I33" s="288">
        <f t="shared" ca="1" si="3"/>
        <v>9</v>
      </c>
      <c r="J33" s="289"/>
    </row>
    <row r="34" spans="1:10" ht="16.8">
      <c r="A34" s="327" t="s">
        <v>82</v>
      </c>
      <c r="B34" s="302">
        <v>0</v>
      </c>
      <c r="C34" s="328" t="s">
        <v>152</v>
      </c>
      <c r="D34" s="329" t="str">
        <f>VLOOKUP(C34,'Personal File'!$A$10:$C$15,3,FALSE)</f>
        <v>+1</v>
      </c>
      <c r="E34" s="330" t="str">
        <f t="shared" si="0"/>
        <v>Dex (+1)</v>
      </c>
      <c r="F34" s="306">
        <f>Martial!$D$19</f>
        <v>-1</v>
      </c>
      <c r="G34" s="306">
        <f t="shared" si="1"/>
        <v>0</v>
      </c>
      <c r="H34" s="261">
        <f t="shared" ca="1" si="4"/>
        <v>5</v>
      </c>
      <c r="I34" s="306">
        <f t="shared" ref="I34:I35" ca="1" si="10">SUM(G34:H34)</f>
        <v>5</v>
      </c>
      <c r="J34" s="307"/>
    </row>
    <row r="35" spans="1:10" ht="16.8">
      <c r="A35" s="334" t="s">
        <v>303</v>
      </c>
      <c r="B35" s="284">
        <v>1</v>
      </c>
      <c r="C35" s="335" t="s">
        <v>150</v>
      </c>
      <c r="D35" s="336" t="str">
        <f>VLOOKUP(C35,'Personal File'!$A$10:$C$15,3,FALSE)</f>
        <v>+2</v>
      </c>
      <c r="E35" s="337" t="str">
        <f t="shared" si="0"/>
        <v>Int (+2)</v>
      </c>
      <c r="F35" s="288" t="s">
        <v>51</v>
      </c>
      <c r="G35" s="487">
        <f t="shared" si="1"/>
        <v>3</v>
      </c>
      <c r="H35" s="261">
        <f t="shared" ca="1" si="4"/>
        <v>8</v>
      </c>
      <c r="I35" s="487">
        <f t="shared" ca="1" si="10"/>
        <v>11</v>
      </c>
      <c r="J35" s="289" t="s">
        <v>285</v>
      </c>
    </row>
    <row r="36" spans="1:10" ht="16.8">
      <c r="A36" s="334" t="s">
        <v>45</v>
      </c>
      <c r="B36" s="284">
        <v>1</v>
      </c>
      <c r="C36" s="335" t="s">
        <v>150</v>
      </c>
      <c r="D36" s="336" t="str">
        <f>VLOOKUP(C36,'Personal File'!$A$10:$C$15,3,FALSE)</f>
        <v>+2</v>
      </c>
      <c r="E36" s="337" t="str">
        <f t="shared" si="0"/>
        <v>Int (+2)</v>
      </c>
      <c r="F36" s="288" t="s">
        <v>51</v>
      </c>
      <c r="G36" s="288">
        <f t="shared" si="1"/>
        <v>3</v>
      </c>
      <c r="H36" s="261">
        <f t="shared" ca="1" si="4"/>
        <v>8</v>
      </c>
      <c r="I36" s="288">
        <f t="shared" ca="1" si="3"/>
        <v>11</v>
      </c>
      <c r="J36" s="289"/>
    </row>
    <row r="37" spans="1:10" ht="16.8">
      <c r="A37" s="323" t="s">
        <v>46</v>
      </c>
      <c r="B37" s="274">
        <v>0</v>
      </c>
      <c r="C37" s="324" t="s">
        <v>151</v>
      </c>
      <c r="D37" s="325">
        <f>VLOOKUP(C37,'Personal File'!$A$10:$C$15,3,FALSE)</f>
        <v>-1</v>
      </c>
      <c r="E37" s="326" t="str">
        <f t="shared" si="0"/>
        <v>Wis (-1)</v>
      </c>
      <c r="F37" s="279" t="s">
        <v>261</v>
      </c>
      <c r="G37" s="279">
        <f t="shared" si="1"/>
        <v>1</v>
      </c>
      <c r="H37" s="261">
        <f t="shared" ca="1" si="4"/>
        <v>4</v>
      </c>
      <c r="I37" s="279">
        <f t="shared" ca="1" si="3"/>
        <v>5</v>
      </c>
      <c r="J37" s="262"/>
    </row>
    <row r="38" spans="1:10" ht="16.8">
      <c r="A38" s="323" t="s">
        <v>83</v>
      </c>
      <c r="B38" s="274">
        <v>0</v>
      </c>
      <c r="C38" s="324" t="s">
        <v>151</v>
      </c>
      <c r="D38" s="325">
        <f>VLOOKUP(C38,'Personal File'!$A$10:$C$15,3,FALSE)</f>
        <v>-1</v>
      </c>
      <c r="E38" s="326" t="str">
        <f t="shared" si="0"/>
        <v>Wis (-1)</v>
      </c>
      <c r="F38" s="279" t="s">
        <v>51</v>
      </c>
      <c r="G38" s="279">
        <f t="shared" si="1"/>
        <v>-1</v>
      </c>
      <c r="H38" s="261">
        <f t="shared" ca="1" si="4"/>
        <v>12</v>
      </c>
      <c r="I38" s="279">
        <f t="shared" ca="1" si="3"/>
        <v>11</v>
      </c>
      <c r="J38" s="262"/>
    </row>
    <row r="39" spans="1:10" ht="16.8">
      <c r="A39" s="290" t="s">
        <v>14</v>
      </c>
      <c r="B39" s="274">
        <v>0</v>
      </c>
      <c r="C39" s="291" t="s">
        <v>153</v>
      </c>
      <c r="D39" s="292" t="str">
        <f>VLOOKUP(C39,'Personal File'!$A$10:$C$15,3,FALSE)</f>
        <v>+2</v>
      </c>
      <c r="E39" s="293" t="str">
        <f t="shared" si="0"/>
        <v>Str (+2)</v>
      </c>
      <c r="F39" s="279" t="s">
        <v>51</v>
      </c>
      <c r="G39" s="279">
        <f t="shared" si="1"/>
        <v>2</v>
      </c>
      <c r="H39" s="261">
        <f t="shared" ca="1" si="4"/>
        <v>8</v>
      </c>
      <c r="I39" s="279">
        <f t="shared" ca="1" si="3"/>
        <v>10</v>
      </c>
      <c r="J39" s="262"/>
    </row>
    <row r="40" spans="1:10" ht="16.8">
      <c r="A40" s="483" t="s">
        <v>47</v>
      </c>
      <c r="B40" s="284">
        <v>1</v>
      </c>
      <c r="C40" s="484" t="s">
        <v>152</v>
      </c>
      <c r="D40" s="485" t="str">
        <f>VLOOKUP(C40,'Personal File'!$A$10:$C$15,3,FALSE)</f>
        <v>+1</v>
      </c>
      <c r="E40" s="486" t="str">
        <f t="shared" si="0"/>
        <v>Dex (+1)</v>
      </c>
      <c r="F40" s="502">
        <f>Martial!$D$19+2</f>
        <v>1</v>
      </c>
      <c r="G40" s="487">
        <f t="shared" si="1"/>
        <v>3</v>
      </c>
      <c r="H40" s="261">
        <f t="shared" ca="1" si="4"/>
        <v>3</v>
      </c>
      <c r="I40" s="487">
        <f t="shared" ref="I40:I41" ca="1" si="11">SUM(G40:H40)</f>
        <v>6</v>
      </c>
      <c r="J40" s="289" t="s">
        <v>285</v>
      </c>
    </row>
    <row r="41" spans="1:10" ht="16.8">
      <c r="A41" s="339" t="s">
        <v>48</v>
      </c>
      <c r="B41" s="302">
        <v>0</v>
      </c>
      <c r="C41" s="340" t="s">
        <v>149</v>
      </c>
      <c r="D41" s="341" t="str">
        <f>VLOOKUP(C41,'Personal File'!$A$10:$C$15,3,FALSE)</f>
        <v>+2</v>
      </c>
      <c r="E41" s="342" t="str">
        <f t="shared" si="0"/>
        <v>Cha (+2)</v>
      </c>
      <c r="F41" s="306" t="s">
        <v>51</v>
      </c>
      <c r="G41" s="306">
        <f t="shared" si="1"/>
        <v>2</v>
      </c>
      <c r="H41" s="261">
        <f t="shared" ca="1" si="4"/>
        <v>3</v>
      </c>
      <c r="I41" s="306">
        <f t="shared" ca="1" si="11"/>
        <v>5</v>
      </c>
      <c r="J41" s="307"/>
    </row>
    <row r="42" spans="1:10" ht="17.399999999999999" thickBot="1">
      <c r="A42" s="343" t="s">
        <v>49</v>
      </c>
      <c r="B42" s="344">
        <v>0</v>
      </c>
      <c r="C42" s="345" t="s">
        <v>152</v>
      </c>
      <c r="D42" s="346" t="str">
        <f>VLOOKUP(C42,'Personal File'!$A$10:$C$15,3,FALSE)</f>
        <v>+1</v>
      </c>
      <c r="E42" s="347" t="str">
        <f t="shared" si="0"/>
        <v>Dex (+1)</v>
      </c>
      <c r="F42" s="348" t="s">
        <v>51</v>
      </c>
      <c r="G42" s="348">
        <f t="shared" si="1"/>
        <v>1</v>
      </c>
      <c r="H42" s="349">
        <f t="shared" ca="1" si="4"/>
        <v>7</v>
      </c>
      <c r="I42" s="348">
        <f t="shared" ca="1" si="3"/>
        <v>8</v>
      </c>
      <c r="J42" s="350"/>
    </row>
    <row r="43" spans="1:10" ht="16.2" thickTop="1">
      <c r="B43" s="239">
        <f>SUM(B6:B42,B40,B35)</f>
        <v>30</v>
      </c>
      <c r="E43" s="239">
        <f>SUM(E44:E47)</f>
        <v>30</v>
      </c>
      <c r="F43" s="351" t="s">
        <v>52</v>
      </c>
    </row>
    <row r="44" spans="1:10">
      <c r="B44" s="239"/>
      <c r="E44" s="237">
        <f>4*(2+'Personal File'!$C$13)</f>
        <v>16</v>
      </c>
      <c r="F44" s="238" t="s">
        <v>177</v>
      </c>
    </row>
    <row r="45" spans="1:10">
      <c r="B45" s="239"/>
      <c r="E45" s="237">
        <f>2+'Personal File'!$C$13</f>
        <v>4</v>
      </c>
      <c r="F45" s="238" t="s">
        <v>300</v>
      </c>
    </row>
    <row r="46" spans="1:10">
      <c r="B46" s="239"/>
      <c r="E46" s="237">
        <f>2+'Personal File'!$C$13</f>
        <v>4</v>
      </c>
      <c r="F46" s="238" t="s">
        <v>302</v>
      </c>
    </row>
    <row r="47" spans="1:10">
      <c r="E47" s="239">
        <f>3+SUM('Personal File'!$E$3:$E$4)</f>
        <v>6</v>
      </c>
      <c r="F47" s="238" t="s">
        <v>120</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2"/>
  <sheetViews>
    <sheetView showGridLines="0" zoomScaleNormal="100" workbookViewId="0">
      <pane ySplit="2" topLeftCell="A3" activePane="bottomLeft" state="frozen"/>
      <selection pane="bottomLeft" activeCell="A3" sqref="A3"/>
    </sheetView>
  </sheetViews>
  <sheetFormatPr defaultColWidth="13" defaultRowHeight="15.6"/>
  <cols>
    <col min="1" max="1" width="19.09765625" style="57" bestFit="1" customWidth="1"/>
    <col min="2" max="2" width="6.19921875" style="57" bestFit="1" customWidth="1"/>
    <col min="3" max="3" width="13.59765625" style="58" bestFit="1" customWidth="1"/>
    <col min="4" max="4" width="12.69921875" style="66" bestFit="1" customWidth="1"/>
    <col min="5" max="5" width="8.09765625" style="58" bestFit="1" customWidth="1"/>
    <col min="6" max="6" width="12.59765625" style="58" bestFit="1" customWidth="1"/>
    <col min="7" max="7" width="9.796875" style="57" bestFit="1" customWidth="1"/>
    <col min="8" max="8" width="17.8984375" style="15" bestFit="1" customWidth="1"/>
    <col min="9" max="9" width="5.5" style="15" bestFit="1" customWidth="1"/>
    <col min="10" max="16384" width="13" style="15"/>
  </cols>
  <sheetData>
    <row r="1" spans="1:9" ht="23.4" thickBot="1">
      <c r="A1" s="206" t="s">
        <v>167</v>
      </c>
      <c r="B1" s="59"/>
      <c r="C1" s="59"/>
      <c r="D1" s="60"/>
      <c r="E1" s="59"/>
      <c r="F1" s="59"/>
      <c r="G1" s="59"/>
      <c r="H1" s="59"/>
    </row>
    <row r="2" spans="1:9" s="3" customFormat="1" ht="16.8">
      <c r="A2" s="207" t="s">
        <v>69</v>
      </c>
      <c r="B2" s="208" t="s">
        <v>0</v>
      </c>
      <c r="C2" s="210" t="s">
        <v>71</v>
      </c>
      <c r="D2" s="210" t="s">
        <v>87</v>
      </c>
      <c r="E2" s="209" t="s">
        <v>88</v>
      </c>
      <c r="F2" s="209" t="s">
        <v>54</v>
      </c>
      <c r="G2" s="209" t="s">
        <v>17</v>
      </c>
      <c r="H2" s="209" t="s">
        <v>141</v>
      </c>
      <c r="I2" s="211" t="s">
        <v>142</v>
      </c>
    </row>
    <row r="3" spans="1:9" s="3" customFormat="1" ht="16.8">
      <c r="A3" s="212" t="s">
        <v>281</v>
      </c>
      <c r="B3" s="67">
        <v>0</v>
      </c>
      <c r="C3" s="479" t="s">
        <v>282</v>
      </c>
      <c r="D3" s="480" t="s">
        <v>89</v>
      </c>
      <c r="E3" s="481" t="s">
        <v>90</v>
      </c>
      <c r="F3" s="481" t="s">
        <v>283</v>
      </c>
      <c r="G3" s="481" t="s">
        <v>67</v>
      </c>
      <c r="H3" s="481" t="s">
        <v>284</v>
      </c>
      <c r="I3" s="482">
        <v>9</v>
      </c>
    </row>
    <row r="4" spans="1:9" s="3" customFormat="1" ht="16.8">
      <c r="A4" s="212" t="s">
        <v>95</v>
      </c>
      <c r="B4" s="67">
        <v>0</v>
      </c>
      <c r="C4" s="6" t="s">
        <v>262</v>
      </c>
      <c r="D4" s="1" t="s">
        <v>89</v>
      </c>
      <c r="E4" s="175" t="s">
        <v>90</v>
      </c>
      <c r="F4" s="4" t="s">
        <v>61</v>
      </c>
      <c r="G4" s="4" t="s">
        <v>65</v>
      </c>
      <c r="H4" s="4" t="s">
        <v>140</v>
      </c>
      <c r="I4" s="70">
        <v>216</v>
      </c>
    </row>
    <row r="5" spans="1:9" s="3" customFormat="1" ht="16.8">
      <c r="A5" s="212" t="s">
        <v>96</v>
      </c>
      <c r="B5" s="67">
        <v>0</v>
      </c>
      <c r="C5" s="6" t="s">
        <v>80</v>
      </c>
      <c r="D5" s="1" t="s">
        <v>89</v>
      </c>
      <c r="E5" s="175" t="s">
        <v>90</v>
      </c>
      <c r="F5" s="4" t="s">
        <v>61</v>
      </c>
      <c r="G5" s="4" t="s">
        <v>62</v>
      </c>
      <c r="H5" s="4" t="s">
        <v>140</v>
      </c>
      <c r="I5" s="176">
        <v>238</v>
      </c>
    </row>
    <row r="6" spans="1:9" s="3" customFormat="1" ht="16.8">
      <c r="A6" s="212" t="s">
        <v>94</v>
      </c>
      <c r="B6" s="67">
        <v>0</v>
      </c>
      <c r="C6" s="6" t="s">
        <v>68</v>
      </c>
      <c r="D6" s="1" t="s">
        <v>115</v>
      </c>
      <c r="E6" s="175" t="s">
        <v>90</v>
      </c>
      <c r="F6" s="4" t="s">
        <v>61</v>
      </c>
      <c r="G6" s="4" t="s">
        <v>67</v>
      </c>
      <c r="H6" s="4" t="s">
        <v>140</v>
      </c>
      <c r="I6" s="70">
        <v>248</v>
      </c>
    </row>
    <row r="7" spans="1:9" s="3" customFormat="1" ht="16.8">
      <c r="A7" s="213" t="s">
        <v>97</v>
      </c>
      <c r="B7" s="68">
        <v>0</v>
      </c>
      <c r="C7" s="69" t="s">
        <v>63</v>
      </c>
      <c r="D7" s="5" t="s">
        <v>93</v>
      </c>
      <c r="E7" s="177" t="s">
        <v>90</v>
      </c>
      <c r="F7" s="7" t="s">
        <v>66</v>
      </c>
      <c r="G7" s="7" t="s">
        <v>67</v>
      </c>
      <c r="H7" s="7" t="s">
        <v>140</v>
      </c>
      <c r="I7" s="71">
        <v>269</v>
      </c>
    </row>
    <row r="8" spans="1:9" ht="16.8">
      <c r="A8" s="212" t="s">
        <v>81</v>
      </c>
      <c r="B8" s="67">
        <v>1</v>
      </c>
      <c r="C8" s="6" t="s">
        <v>262</v>
      </c>
      <c r="D8" s="1" t="s">
        <v>89</v>
      </c>
      <c r="E8" s="175" t="s">
        <v>90</v>
      </c>
      <c r="F8" s="4" t="s">
        <v>61</v>
      </c>
      <c r="G8" s="4" t="s">
        <v>65</v>
      </c>
      <c r="H8" s="4" t="s">
        <v>140</v>
      </c>
      <c r="I8" s="70">
        <v>216</v>
      </c>
    </row>
    <row r="9" spans="1:9" ht="16.8">
      <c r="A9" s="212" t="s">
        <v>114</v>
      </c>
      <c r="B9" s="67">
        <v>1</v>
      </c>
      <c r="C9" s="6" t="s">
        <v>68</v>
      </c>
      <c r="D9" s="1" t="s">
        <v>91</v>
      </c>
      <c r="E9" s="175" t="s">
        <v>90</v>
      </c>
      <c r="F9" s="4" t="s">
        <v>66</v>
      </c>
      <c r="G9" s="4" t="s">
        <v>62</v>
      </c>
      <c r="H9" s="4" t="s">
        <v>140</v>
      </c>
      <c r="I9" s="176">
        <v>224</v>
      </c>
    </row>
    <row r="10" spans="1:9" ht="16.8">
      <c r="A10" s="212" t="s">
        <v>116</v>
      </c>
      <c r="B10" s="67">
        <v>1</v>
      </c>
      <c r="C10" s="6" t="s">
        <v>60</v>
      </c>
      <c r="D10" s="1" t="s">
        <v>92</v>
      </c>
      <c r="E10" s="175" t="s">
        <v>90</v>
      </c>
      <c r="F10" s="4" t="s">
        <v>61</v>
      </c>
      <c r="G10" s="4" t="s">
        <v>64</v>
      </c>
      <c r="H10" s="4" t="s">
        <v>140</v>
      </c>
      <c r="I10" s="176">
        <v>266</v>
      </c>
    </row>
    <row r="11" spans="1:9" ht="17.399999999999999" thickBot="1">
      <c r="A11" s="214" t="s">
        <v>318</v>
      </c>
      <c r="B11" s="154">
        <v>1</v>
      </c>
      <c r="C11" s="155" t="s">
        <v>60</v>
      </c>
      <c r="D11" s="156" t="s">
        <v>91</v>
      </c>
      <c r="E11" s="178" t="s">
        <v>90</v>
      </c>
      <c r="F11" s="157" t="s">
        <v>61</v>
      </c>
      <c r="G11" s="157" t="s">
        <v>65</v>
      </c>
      <c r="H11" s="157" t="s">
        <v>319</v>
      </c>
      <c r="I11" s="530">
        <v>177</v>
      </c>
    </row>
    <row r="12" spans="1:9" ht="16.2" thickTop="1"/>
  </sheetData>
  <sortState xmlns:xlrd2="http://schemas.microsoft.com/office/spreadsheetml/2017/richdata2" ref="A3:I11">
    <sortCondition ref="B3:B11"/>
    <sortCondition ref="A3:A11"/>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4"/>
  <sheetViews>
    <sheetView showGridLines="0" workbookViewId="0"/>
  </sheetViews>
  <sheetFormatPr defaultColWidth="13" defaultRowHeight="16.8"/>
  <cols>
    <col min="1" max="1" width="17.5" style="52" bestFit="1" customWidth="1"/>
    <col min="2" max="2" width="3.59765625" style="52" bestFit="1" customWidth="1"/>
    <col min="3" max="3" width="3.3984375" style="52" bestFit="1" customWidth="1"/>
    <col min="4" max="4" width="3.8984375" style="52" bestFit="1" customWidth="1"/>
    <col min="5" max="5" width="3.69921875" style="52" bestFit="1" customWidth="1"/>
    <col min="6" max="8" width="3.59765625" style="52" bestFit="1" customWidth="1"/>
    <col min="9" max="10" width="3.59765625" style="52" customWidth="1"/>
    <col min="11" max="11" width="3.59765625" style="52" bestFit="1" customWidth="1"/>
    <col min="12" max="12" width="3.69921875" style="52" customWidth="1"/>
    <col min="13" max="13" width="37.09765625" style="52" bestFit="1" customWidth="1"/>
    <col min="14" max="16384" width="13" style="52"/>
  </cols>
  <sheetData>
    <row r="1" spans="1:13" ht="24" thickTop="1" thickBot="1">
      <c r="A1" s="165"/>
      <c r="B1" s="357" t="s">
        <v>104</v>
      </c>
      <c r="C1" s="59"/>
      <c r="D1" s="59"/>
      <c r="E1" s="358"/>
      <c r="F1" s="59"/>
      <c r="G1" s="59"/>
      <c r="H1" s="59"/>
      <c r="I1" s="59"/>
      <c r="J1" s="59"/>
      <c r="K1" s="358"/>
      <c r="M1" s="74" t="s">
        <v>109</v>
      </c>
    </row>
    <row r="2" spans="1:13" ht="17.399999999999999" thickTop="1">
      <c r="A2" s="165"/>
      <c r="B2" s="72" t="s">
        <v>105</v>
      </c>
      <c r="C2" s="359"/>
      <c r="D2" s="359"/>
      <c r="E2" s="359"/>
      <c r="F2" s="359"/>
      <c r="G2" s="359"/>
      <c r="H2" s="359"/>
      <c r="I2" s="359"/>
      <c r="J2" s="359"/>
      <c r="K2" s="360"/>
      <c r="M2" s="75" t="s">
        <v>179</v>
      </c>
    </row>
    <row r="3" spans="1:13" ht="17.399999999999999" thickBot="1">
      <c r="A3" s="165"/>
      <c r="B3" s="361" t="s">
        <v>106</v>
      </c>
      <c r="C3" s="362" t="s">
        <v>98</v>
      </c>
      <c r="D3" s="362" t="s">
        <v>99</v>
      </c>
      <c r="E3" s="362" t="s">
        <v>100</v>
      </c>
      <c r="F3" s="362" t="s">
        <v>101</v>
      </c>
      <c r="G3" s="362" t="s">
        <v>102</v>
      </c>
      <c r="H3" s="362" t="s">
        <v>103</v>
      </c>
      <c r="I3" s="362" t="s">
        <v>107</v>
      </c>
      <c r="J3" s="362" t="s">
        <v>183</v>
      </c>
      <c r="K3" s="363" t="s">
        <v>184</v>
      </c>
      <c r="M3" s="233" t="s">
        <v>273</v>
      </c>
    </row>
    <row r="4" spans="1:13" ht="17.399999999999999" thickTop="1">
      <c r="A4" s="364" t="s">
        <v>182</v>
      </c>
      <c r="B4" s="365">
        <v>6</v>
      </c>
      <c r="C4" s="366">
        <v>5</v>
      </c>
      <c r="D4" s="373">
        <v>0</v>
      </c>
      <c r="E4" s="373">
        <v>0</v>
      </c>
      <c r="F4" s="373">
        <v>0</v>
      </c>
      <c r="G4" s="373">
        <v>0</v>
      </c>
      <c r="H4" s="373">
        <v>0</v>
      </c>
      <c r="I4" s="373">
        <v>0</v>
      </c>
      <c r="J4" s="373">
        <v>0</v>
      </c>
      <c r="K4" s="374">
        <v>0</v>
      </c>
      <c r="M4" s="76" t="s">
        <v>178</v>
      </c>
    </row>
    <row r="5" spans="1:13" ht="17.399999999999999" thickBot="1">
      <c r="A5" s="367" t="s">
        <v>181</v>
      </c>
      <c r="B5" s="368">
        <v>0</v>
      </c>
      <c r="C5" s="147">
        <v>1</v>
      </c>
      <c r="D5" s="375">
        <v>1</v>
      </c>
      <c r="E5" s="375">
        <v>0</v>
      </c>
      <c r="F5" s="375">
        <v>0</v>
      </c>
      <c r="G5" s="375">
        <v>0</v>
      </c>
      <c r="H5" s="375">
        <v>0</v>
      </c>
      <c r="I5" s="375">
        <v>0</v>
      </c>
      <c r="J5" s="375">
        <v>0</v>
      </c>
      <c r="K5" s="376">
        <v>0</v>
      </c>
      <c r="M5" s="232" t="s">
        <v>307</v>
      </c>
    </row>
    <row r="6" spans="1:13" ht="18" thickTop="1" thickBot="1">
      <c r="A6" s="369" t="s">
        <v>108</v>
      </c>
      <c r="B6" s="370">
        <f t="shared" ref="B6:H6" si="0">SUM(B4:B5)</f>
        <v>6</v>
      </c>
      <c r="C6" s="371">
        <f t="shared" si="0"/>
        <v>6</v>
      </c>
      <c r="D6" s="378">
        <f t="shared" si="0"/>
        <v>1</v>
      </c>
      <c r="E6" s="378">
        <f t="shared" si="0"/>
        <v>0</v>
      </c>
      <c r="F6" s="378">
        <f t="shared" si="0"/>
        <v>0</v>
      </c>
      <c r="G6" s="378">
        <f t="shared" si="0"/>
        <v>0</v>
      </c>
      <c r="H6" s="378">
        <f t="shared" si="0"/>
        <v>0</v>
      </c>
      <c r="I6" s="378">
        <f t="shared" ref="I6:J6" si="1">SUM(I4:I5)</f>
        <v>0</v>
      </c>
      <c r="J6" s="378">
        <f t="shared" si="1"/>
        <v>0</v>
      </c>
      <c r="K6" s="377">
        <f>SUM(K5:K5)</f>
        <v>0</v>
      </c>
      <c r="M6" s="25"/>
    </row>
    <row r="7" spans="1:13" ht="24" thickTop="1" thickBot="1">
      <c r="A7" s="384" t="s">
        <v>185</v>
      </c>
      <c r="B7" s="385">
        <f>10+LEFT(B3,1)+'Personal File'!$C$15</f>
        <v>12</v>
      </c>
      <c r="C7" s="385">
        <f>10+LEFT(C3,1)+'Personal File'!$C$15</f>
        <v>13</v>
      </c>
      <c r="D7" s="387">
        <f>10+LEFT(D3,1)+'Personal File'!$C$15</f>
        <v>14</v>
      </c>
      <c r="E7" s="387">
        <f>10+LEFT(E3,1)+'Personal File'!$C$15</f>
        <v>15</v>
      </c>
      <c r="F7" s="387">
        <f>10+LEFT(F3,1)+'Personal File'!$C$15</f>
        <v>16</v>
      </c>
      <c r="G7" s="387">
        <f>10+LEFT(G3,1)+'Personal File'!$C$15</f>
        <v>17</v>
      </c>
      <c r="H7" s="387">
        <f>10+LEFT(H3,1)+'Personal File'!$C$15</f>
        <v>18</v>
      </c>
      <c r="I7" s="387">
        <f>10+LEFT(I3,1)+'Personal File'!$C$15</f>
        <v>19</v>
      </c>
      <c r="J7" s="387">
        <f>10+LEFT(J3,1)+'Personal File'!$C$15</f>
        <v>20</v>
      </c>
      <c r="K7" s="388">
        <f>10+LEFT(K3,1)+'Personal File'!$C$15</f>
        <v>21</v>
      </c>
      <c r="M7" s="204" t="s">
        <v>84</v>
      </c>
    </row>
    <row r="8" spans="1:13" ht="17.399999999999999" thickBot="1">
      <c r="A8" s="369" t="s">
        <v>186</v>
      </c>
      <c r="B8" s="370">
        <v>0</v>
      </c>
      <c r="C8" s="370">
        <v>6</v>
      </c>
      <c r="D8" s="389" t="s">
        <v>128</v>
      </c>
      <c r="E8" s="389" t="s">
        <v>128</v>
      </c>
      <c r="F8" s="389" t="s">
        <v>128</v>
      </c>
      <c r="G8" s="389" t="s">
        <v>128</v>
      </c>
      <c r="H8" s="389" t="s">
        <v>128</v>
      </c>
      <c r="I8" s="389" t="s">
        <v>128</v>
      </c>
      <c r="J8" s="389" t="s">
        <v>128</v>
      </c>
      <c r="K8" s="386" t="s">
        <v>128</v>
      </c>
      <c r="M8" s="77" t="s">
        <v>85</v>
      </c>
    </row>
    <row r="9" spans="1:13" ht="17.399999999999999" thickTop="1">
      <c r="M9" s="8" t="s">
        <v>180</v>
      </c>
    </row>
    <row r="10" spans="1:13" ht="17.399999999999999" thickBot="1">
      <c r="A10" s="25"/>
      <c r="C10" s="18" t="s">
        <v>139</v>
      </c>
      <c r="D10" s="19">
        <f>'Personal File'!E3</f>
        <v>3</v>
      </c>
      <c r="M10" s="78" t="s">
        <v>301</v>
      </c>
    </row>
    <row r="11" spans="1:13" ht="18" thickTop="1" thickBot="1">
      <c r="M11" s="25"/>
    </row>
    <row r="12" spans="1:13" ht="24" thickTop="1" thickBot="1">
      <c r="A12" s="504" t="s">
        <v>309</v>
      </c>
      <c r="B12" s="505"/>
      <c r="C12" s="505"/>
      <c r="D12" s="505"/>
      <c r="E12" s="505"/>
      <c r="F12" s="505"/>
      <c r="G12" s="505"/>
      <c r="H12" s="505"/>
      <c r="I12" s="505"/>
      <c r="J12" s="505"/>
      <c r="M12" s="205" t="s">
        <v>70</v>
      </c>
    </row>
    <row r="13" spans="1:13" ht="18" thickTop="1" thickBot="1">
      <c r="A13" s="506" t="s">
        <v>321</v>
      </c>
      <c r="B13" s="507" t="s">
        <v>106</v>
      </c>
      <c r="C13" s="507" t="s">
        <v>98</v>
      </c>
      <c r="D13" s="508" t="s">
        <v>99</v>
      </c>
      <c r="E13" s="508" t="s">
        <v>100</v>
      </c>
      <c r="F13" s="508" t="s">
        <v>101</v>
      </c>
      <c r="G13" s="508" t="s">
        <v>102</v>
      </c>
      <c r="H13" s="508" t="s">
        <v>103</v>
      </c>
      <c r="I13" s="508" t="s">
        <v>107</v>
      </c>
      <c r="J13" s="508" t="s">
        <v>183</v>
      </c>
      <c r="K13" s="509" t="s">
        <v>184</v>
      </c>
      <c r="M13" s="79" t="s">
        <v>304</v>
      </c>
    </row>
    <row r="14" spans="1:13" ht="17.399999999999999" thickBot="1">
      <c r="A14" s="510">
        <v>1</v>
      </c>
      <c r="B14" s="524" t="s">
        <v>256</v>
      </c>
      <c r="C14" s="524">
        <v>3</v>
      </c>
      <c r="D14" s="511"/>
      <c r="E14" s="511"/>
      <c r="F14" s="511"/>
      <c r="G14" s="511"/>
      <c r="H14" s="511"/>
      <c r="I14" s="511"/>
      <c r="J14" s="511"/>
      <c r="K14" s="512"/>
    </row>
    <row r="15" spans="1:13" ht="24" thickTop="1" thickBot="1">
      <c r="A15" s="513">
        <v>2</v>
      </c>
      <c r="B15" s="514">
        <v>5</v>
      </c>
      <c r="C15" s="514">
        <v>3</v>
      </c>
      <c r="D15" s="515"/>
      <c r="E15" s="515"/>
      <c r="F15" s="515"/>
      <c r="G15" s="515"/>
      <c r="H15" s="515"/>
      <c r="I15" s="515"/>
      <c r="J15" s="515"/>
      <c r="K15" s="516"/>
      <c r="M15" s="503" t="s">
        <v>305</v>
      </c>
    </row>
    <row r="16" spans="1:13">
      <c r="A16" s="518">
        <v>3</v>
      </c>
      <c r="B16" s="519">
        <v>5</v>
      </c>
      <c r="C16" s="519">
        <v>4</v>
      </c>
      <c r="D16" s="515"/>
      <c r="E16" s="515"/>
      <c r="F16" s="515"/>
      <c r="G16" s="515"/>
      <c r="H16" s="515"/>
      <c r="I16" s="515"/>
      <c r="J16" s="515"/>
      <c r="K16" s="516"/>
      <c r="M16" s="75" t="s">
        <v>306</v>
      </c>
    </row>
    <row r="17" spans="1:13" ht="17.399999999999999" thickBot="1">
      <c r="A17" s="513">
        <v>4</v>
      </c>
      <c r="B17" s="514">
        <v>6</v>
      </c>
      <c r="C17" s="514">
        <v>4</v>
      </c>
      <c r="D17" s="517">
        <v>3</v>
      </c>
      <c r="E17" s="515"/>
      <c r="F17" s="515"/>
      <c r="G17" s="515"/>
      <c r="H17" s="515"/>
      <c r="I17" s="515"/>
      <c r="J17" s="515"/>
      <c r="K17" s="516"/>
      <c r="M17" s="232"/>
    </row>
    <row r="18" spans="1:13" ht="17.399999999999999" thickTop="1">
      <c r="A18" s="513">
        <v>5</v>
      </c>
      <c r="B18" s="514">
        <v>6</v>
      </c>
      <c r="C18" s="514">
        <v>5</v>
      </c>
      <c r="D18" s="517">
        <v>3</v>
      </c>
      <c r="E18" s="515"/>
      <c r="F18" s="515"/>
      <c r="G18" s="515"/>
      <c r="H18" s="515"/>
      <c r="I18" s="515"/>
      <c r="J18" s="515"/>
      <c r="K18" s="516"/>
    </row>
    <row r="19" spans="1:13">
      <c r="A19" s="513">
        <v>6</v>
      </c>
      <c r="B19" s="514">
        <v>7</v>
      </c>
      <c r="C19" s="514">
        <v>5</v>
      </c>
      <c r="D19" s="517">
        <v>4</v>
      </c>
      <c r="E19" s="517">
        <v>3</v>
      </c>
      <c r="F19" s="515"/>
      <c r="G19" s="515"/>
      <c r="H19" s="515"/>
      <c r="I19" s="515"/>
      <c r="J19" s="515"/>
      <c r="K19" s="516"/>
    </row>
    <row r="20" spans="1:13">
      <c r="A20" s="513">
        <v>7</v>
      </c>
      <c r="B20" s="514">
        <v>7</v>
      </c>
      <c r="C20" s="514">
        <v>6</v>
      </c>
      <c r="D20" s="517">
        <v>4</v>
      </c>
      <c r="E20" s="517">
        <v>3</v>
      </c>
      <c r="F20" s="515"/>
      <c r="G20" s="515"/>
      <c r="H20" s="515"/>
      <c r="I20" s="515"/>
      <c r="J20" s="515"/>
      <c r="K20" s="516"/>
    </row>
    <row r="21" spans="1:13">
      <c r="A21" s="513">
        <v>8</v>
      </c>
      <c r="B21" s="514">
        <v>8</v>
      </c>
      <c r="C21" s="514">
        <v>6</v>
      </c>
      <c r="D21" s="517">
        <v>5</v>
      </c>
      <c r="E21" s="517">
        <v>4</v>
      </c>
      <c r="F21" s="517">
        <v>3</v>
      </c>
      <c r="G21" s="515"/>
      <c r="H21" s="515"/>
      <c r="I21" s="515"/>
      <c r="J21" s="515"/>
      <c r="K21" s="516"/>
    </row>
    <row r="22" spans="1:13">
      <c r="A22" s="513">
        <v>9</v>
      </c>
      <c r="B22" s="514">
        <v>8</v>
      </c>
      <c r="C22" s="514">
        <v>6</v>
      </c>
      <c r="D22" s="517">
        <v>5</v>
      </c>
      <c r="E22" s="517">
        <v>4</v>
      </c>
      <c r="F22" s="517">
        <v>3</v>
      </c>
      <c r="G22" s="515"/>
      <c r="H22" s="515"/>
      <c r="I22" s="515"/>
      <c r="J22" s="515"/>
      <c r="K22" s="516"/>
    </row>
    <row r="23" spans="1:13">
      <c r="A23" s="513">
        <v>10</v>
      </c>
      <c r="B23" s="514">
        <v>9</v>
      </c>
      <c r="C23" s="514">
        <v>6</v>
      </c>
      <c r="D23" s="517">
        <v>6</v>
      </c>
      <c r="E23" s="517">
        <v>5</v>
      </c>
      <c r="F23" s="517">
        <v>4</v>
      </c>
      <c r="G23" s="517">
        <v>3</v>
      </c>
      <c r="H23" s="515"/>
      <c r="I23" s="515"/>
      <c r="J23" s="515"/>
      <c r="K23" s="516"/>
    </row>
    <row r="24" spans="1:13">
      <c r="A24" s="513">
        <v>11</v>
      </c>
      <c r="B24" s="514">
        <v>9</v>
      </c>
      <c r="C24" s="514">
        <v>6</v>
      </c>
      <c r="D24" s="517">
        <v>6</v>
      </c>
      <c r="E24" s="517">
        <v>5</v>
      </c>
      <c r="F24" s="517">
        <v>4</v>
      </c>
      <c r="G24" s="517">
        <v>3</v>
      </c>
      <c r="H24" s="515"/>
      <c r="I24" s="515"/>
      <c r="J24" s="515"/>
      <c r="K24" s="516"/>
    </row>
    <row r="25" spans="1:13" s="372" customFormat="1">
      <c r="A25" s="513">
        <v>12</v>
      </c>
      <c r="B25" s="514">
        <v>9</v>
      </c>
      <c r="C25" s="514">
        <v>6</v>
      </c>
      <c r="D25" s="517">
        <v>6</v>
      </c>
      <c r="E25" s="517">
        <v>6</v>
      </c>
      <c r="F25" s="517">
        <v>5</v>
      </c>
      <c r="G25" s="517">
        <v>4</v>
      </c>
      <c r="H25" s="517">
        <v>3</v>
      </c>
      <c r="I25" s="515"/>
      <c r="J25" s="515"/>
      <c r="K25" s="516"/>
    </row>
    <row r="26" spans="1:13">
      <c r="A26" s="513">
        <v>13</v>
      </c>
      <c r="B26" s="514">
        <v>9</v>
      </c>
      <c r="C26" s="514">
        <v>6</v>
      </c>
      <c r="D26" s="517">
        <v>6</v>
      </c>
      <c r="E26" s="517">
        <v>6</v>
      </c>
      <c r="F26" s="517">
        <v>5</v>
      </c>
      <c r="G26" s="517">
        <v>4</v>
      </c>
      <c r="H26" s="517">
        <v>3</v>
      </c>
      <c r="I26" s="515"/>
      <c r="J26" s="515"/>
      <c r="K26" s="516"/>
    </row>
    <row r="27" spans="1:13">
      <c r="A27" s="513">
        <v>14</v>
      </c>
      <c r="B27" s="514">
        <v>9</v>
      </c>
      <c r="C27" s="514">
        <v>6</v>
      </c>
      <c r="D27" s="517">
        <v>6</v>
      </c>
      <c r="E27" s="517">
        <v>6</v>
      </c>
      <c r="F27" s="517">
        <v>6</v>
      </c>
      <c r="G27" s="517">
        <v>5</v>
      </c>
      <c r="H27" s="517">
        <v>4</v>
      </c>
      <c r="I27" s="517">
        <v>3</v>
      </c>
      <c r="J27" s="515"/>
      <c r="K27" s="516"/>
    </row>
    <row r="28" spans="1:13">
      <c r="A28" s="513">
        <v>15</v>
      </c>
      <c r="B28" s="514">
        <v>9</v>
      </c>
      <c r="C28" s="514">
        <v>6</v>
      </c>
      <c r="D28" s="517">
        <v>6</v>
      </c>
      <c r="E28" s="517">
        <v>6</v>
      </c>
      <c r="F28" s="517">
        <v>6</v>
      </c>
      <c r="G28" s="517">
        <v>5</v>
      </c>
      <c r="H28" s="517">
        <v>4</v>
      </c>
      <c r="I28" s="517">
        <v>3</v>
      </c>
      <c r="J28" s="515"/>
      <c r="K28" s="516"/>
    </row>
    <row r="29" spans="1:13">
      <c r="A29" s="513">
        <v>16</v>
      </c>
      <c r="B29" s="514">
        <v>9</v>
      </c>
      <c r="C29" s="514">
        <v>6</v>
      </c>
      <c r="D29" s="517">
        <v>6</v>
      </c>
      <c r="E29" s="517">
        <v>6</v>
      </c>
      <c r="F29" s="517">
        <v>6</v>
      </c>
      <c r="G29" s="517">
        <v>6</v>
      </c>
      <c r="H29" s="517">
        <v>5</v>
      </c>
      <c r="I29" s="517">
        <v>4</v>
      </c>
      <c r="J29" s="517">
        <v>3</v>
      </c>
      <c r="K29" s="516"/>
    </row>
    <row r="30" spans="1:13">
      <c r="A30" s="513">
        <v>17</v>
      </c>
      <c r="B30" s="514">
        <v>9</v>
      </c>
      <c r="C30" s="514">
        <v>6</v>
      </c>
      <c r="D30" s="517">
        <v>6</v>
      </c>
      <c r="E30" s="517">
        <v>6</v>
      </c>
      <c r="F30" s="517">
        <v>6</v>
      </c>
      <c r="G30" s="517">
        <v>6</v>
      </c>
      <c r="H30" s="517">
        <v>5</v>
      </c>
      <c r="I30" s="517">
        <v>4</v>
      </c>
      <c r="J30" s="517">
        <v>3</v>
      </c>
      <c r="K30" s="516"/>
    </row>
    <row r="31" spans="1:13">
      <c r="A31" s="525">
        <v>18</v>
      </c>
      <c r="B31" s="526">
        <v>9</v>
      </c>
      <c r="C31" s="526">
        <v>6</v>
      </c>
      <c r="D31" s="527">
        <v>6</v>
      </c>
      <c r="E31" s="527">
        <v>6</v>
      </c>
      <c r="F31" s="527">
        <v>6</v>
      </c>
      <c r="G31" s="527">
        <v>6</v>
      </c>
      <c r="H31" s="527">
        <v>6</v>
      </c>
      <c r="I31" s="527">
        <v>5</v>
      </c>
      <c r="J31" s="527">
        <v>4</v>
      </c>
      <c r="K31" s="528">
        <v>3</v>
      </c>
    </row>
    <row r="32" spans="1:13">
      <c r="A32" s="525">
        <v>19</v>
      </c>
      <c r="B32" s="526">
        <v>9</v>
      </c>
      <c r="C32" s="526">
        <v>6</v>
      </c>
      <c r="D32" s="527">
        <v>6</v>
      </c>
      <c r="E32" s="527">
        <v>6</v>
      </c>
      <c r="F32" s="527">
        <v>6</v>
      </c>
      <c r="G32" s="527">
        <v>6</v>
      </c>
      <c r="H32" s="527">
        <v>6</v>
      </c>
      <c r="I32" s="527">
        <v>5</v>
      </c>
      <c r="J32" s="527">
        <v>4</v>
      </c>
      <c r="K32" s="528">
        <v>3</v>
      </c>
    </row>
    <row r="33" spans="1:11" ht="17.399999999999999" thickBot="1">
      <c r="A33" s="520">
        <v>20</v>
      </c>
      <c r="B33" s="529" t="s">
        <v>308</v>
      </c>
      <c r="C33" s="521">
        <v>6</v>
      </c>
      <c r="D33" s="522">
        <v>6</v>
      </c>
      <c r="E33" s="522">
        <v>6</v>
      </c>
      <c r="F33" s="522">
        <v>6</v>
      </c>
      <c r="G33" s="522">
        <v>6</v>
      </c>
      <c r="H33" s="522">
        <v>6</v>
      </c>
      <c r="I33" s="522">
        <v>6</v>
      </c>
      <c r="J33" s="522">
        <v>5</v>
      </c>
      <c r="K33" s="523">
        <v>4</v>
      </c>
    </row>
    <row r="34" spans="1:11" ht="17.399999999999999" thickTop="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9"/>
  <sheetViews>
    <sheetView showGridLines="0" workbookViewId="0"/>
  </sheetViews>
  <sheetFormatPr defaultColWidth="13" defaultRowHeight="15.6"/>
  <cols>
    <col min="1" max="1" width="25.5" style="81" bestFit="1" customWidth="1"/>
    <col min="2" max="2" width="9.296875" style="81" bestFit="1" customWidth="1"/>
    <col min="3" max="3" width="4.296875" style="81" bestFit="1" customWidth="1"/>
    <col min="4" max="4" width="6.296875" style="81" bestFit="1" customWidth="1"/>
    <col min="5" max="5" width="8.09765625" style="81" bestFit="1" customWidth="1"/>
    <col min="6" max="6" width="9.8984375" style="81" bestFit="1" customWidth="1"/>
    <col min="7" max="7" width="4.3984375" style="81" bestFit="1" customWidth="1"/>
    <col min="8" max="8" width="4.69921875" style="81" bestFit="1" customWidth="1"/>
    <col min="9" max="9" width="5.69921875" style="81" bestFit="1" customWidth="1"/>
    <col min="10" max="10" width="6.296875" style="81" bestFit="1" customWidth="1"/>
    <col min="11" max="11" width="12.796875" style="81" bestFit="1" customWidth="1"/>
    <col min="12" max="12" width="1.3984375" style="15" customWidth="1"/>
    <col min="13" max="13" width="5.796875" style="15" bestFit="1" customWidth="1"/>
    <col min="14" max="16384" width="13" style="15"/>
  </cols>
  <sheetData>
    <row r="1" spans="1:13" ht="23.4" thickBot="1">
      <c r="A1" s="73" t="s">
        <v>15</v>
      </c>
      <c r="B1" s="73"/>
      <c r="C1" s="73"/>
      <c r="D1" s="73"/>
      <c r="E1" s="73"/>
      <c r="F1" s="73"/>
      <c r="G1" s="73"/>
      <c r="H1" s="73"/>
      <c r="I1" s="73"/>
      <c r="J1" s="73"/>
      <c r="K1" s="73"/>
    </row>
    <row r="2" spans="1:13" ht="16.8" thickTop="1" thickBot="1">
      <c r="A2" s="111" t="s">
        <v>1</v>
      </c>
      <c r="B2" s="112" t="s">
        <v>2</v>
      </c>
      <c r="C2" s="112" t="s">
        <v>19</v>
      </c>
      <c r="D2" s="112" t="s">
        <v>20</v>
      </c>
      <c r="E2" s="113" t="s">
        <v>53</v>
      </c>
      <c r="F2" s="112" t="s">
        <v>16</v>
      </c>
      <c r="G2" s="112" t="s">
        <v>21</v>
      </c>
      <c r="H2" s="114" t="s">
        <v>86</v>
      </c>
      <c r="I2" s="115" t="s">
        <v>110</v>
      </c>
      <c r="J2" s="114" t="s">
        <v>77</v>
      </c>
      <c r="K2" s="116" t="s">
        <v>75</v>
      </c>
      <c r="L2" s="165"/>
      <c r="M2" s="144" t="s">
        <v>123</v>
      </c>
    </row>
    <row r="3" spans="1:13">
      <c r="A3" s="395" t="s">
        <v>311</v>
      </c>
      <c r="B3" s="501" t="s">
        <v>299</v>
      </c>
      <c r="C3" s="501" t="str">
        <f>'Personal File'!$C$10</f>
        <v>+2</v>
      </c>
      <c r="D3" s="396">
        <f t="shared" ref="D3" si="0">1+1</f>
        <v>2</v>
      </c>
      <c r="E3" s="397" t="s">
        <v>127</v>
      </c>
      <c r="F3" s="396" t="s">
        <v>188</v>
      </c>
      <c r="G3" s="398" t="s">
        <v>291</v>
      </c>
      <c r="H3" s="396" t="str">
        <f>CONCATENATE("+",'Personal File'!$B$8+'Personal File'!$C$10+D3)</f>
        <v>+6</v>
      </c>
      <c r="I3" s="399">
        <f t="shared" ref="I3:I9" ca="1" si="1">RANDBETWEEN(1,20)</f>
        <v>5</v>
      </c>
      <c r="J3" s="400">
        <f t="shared" ref="J3" ca="1" si="2">I3+H3</f>
        <v>11</v>
      </c>
      <c r="K3" s="401"/>
      <c r="L3" s="165"/>
      <c r="M3" s="169" t="s">
        <v>128</v>
      </c>
    </row>
    <row r="4" spans="1:13">
      <c r="A4" s="493" t="s">
        <v>191</v>
      </c>
      <c r="B4" s="494" t="s">
        <v>124</v>
      </c>
      <c r="C4" s="494" t="str">
        <f>'Personal File'!$C$10</f>
        <v>+2</v>
      </c>
      <c r="D4" s="494">
        <v>0</v>
      </c>
      <c r="E4" s="495" t="s">
        <v>129</v>
      </c>
      <c r="F4" s="494" t="s">
        <v>231</v>
      </c>
      <c r="G4" s="496" t="s">
        <v>291</v>
      </c>
      <c r="H4" s="494" t="str">
        <f>CONCATENATE("+",'Personal File'!$B$8+'Personal File'!$C$10+D4)</f>
        <v>+4</v>
      </c>
      <c r="I4" s="399">
        <f t="shared" ca="1" si="1"/>
        <v>12</v>
      </c>
      <c r="J4" s="497">
        <f t="shared" ref="J4" ca="1" si="3">I4+H4</f>
        <v>16</v>
      </c>
      <c r="K4" s="498" t="s">
        <v>292</v>
      </c>
      <c r="L4" s="165"/>
      <c r="M4" s="168">
        <v>8</v>
      </c>
    </row>
    <row r="5" spans="1:13">
      <c r="A5" s="395" t="s">
        <v>192</v>
      </c>
      <c r="B5" s="396" t="s">
        <v>229</v>
      </c>
      <c r="C5" s="396" t="str">
        <f>'Personal File'!$C$10</f>
        <v>+2</v>
      </c>
      <c r="D5" s="396">
        <v>0</v>
      </c>
      <c r="E5" s="397" t="s">
        <v>127</v>
      </c>
      <c r="F5" s="396" t="s">
        <v>230</v>
      </c>
      <c r="G5" s="398">
        <v>1</v>
      </c>
      <c r="H5" s="396" t="str">
        <f>CONCATENATE("+",'Personal File'!$B$8+'Personal File'!$C$10+D5)</f>
        <v>+4</v>
      </c>
      <c r="I5" s="399">
        <f t="shared" ca="1" si="1"/>
        <v>19</v>
      </c>
      <c r="J5" s="400">
        <f t="shared" ref="J5" ca="1" si="4">I5+H5</f>
        <v>23</v>
      </c>
      <c r="K5" s="401"/>
      <c r="L5" s="165"/>
      <c r="M5" s="169">
        <v>2</v>
      </c>
    </row>
    <row r="6" spans="1:13">
      <c r="A6" s="395" t="s">
        <v>193</v>
      </c>
      <c r="B6" s="396" t="s">
        <v>229</v>
      </c>
      <c r="C6" s="396" t="str">
        <f>'Personal File'!$C$10</f>
        <v>+2</v>
      </c>
      <c r="D6" s="396">
        <v>0</v>
      </c>
      <c r="E6" s="397" t="s">
        <v>129</v>
      </c>
      <c r="F6" s="396" t="s">
        <v>232</v>
      </c>
      <c r="G6" s="398">
        <v>1</v>
      </c>
      <c r="H6" s="396" t="str">
        <f>CONCATENATE("+",'Personal File'!$B$8+'Personal File'!$C$10+D6)</f>
        <v>+4</v>
      </c>
      <c r="I6" s="399">
        <f t="shared" ca="1" si="1"/>
        <v>11</v>
      </c>
      <c r="J6" s="400">
        <f t="shared" ref="J6" ca="1" si="5">I6+H6</f>
        <v>15</v>
      </c>
      <c r="K6" s="401" t="s">
        <v>195</v>
      </c>
      <c r="L6" s="165"/>
      <c r="M6" s="169">
        <v>10</v>
      </c>
    </row>
    <row r="7" spans="1:13">
      <c r="A7" s="395" t="s">
        <v>194</v>
      </c>
      <c r="B7" s="396" t="s">
        <v>229</v>
      </c>
      <c r="C7" s="396" t="str">
        <f>'Personal File'!$C$10</f>
        <v>+2</v>
      </c>
      <c r="D7" s="396">
        <v>0</v>
      </c>
      <c r="E7" s="397" t="s">
        <v>129</v>
      </c>
      <c r="F7" s="396" t="s">
        <v>232</v>
      </c>
      <c r="G7" s="398">
        <v>1</v>
      </c>
      <c r="H7" s="396" t="str">
        <f>CONCATENATE("+",'Personal File'!$B$8+'Personal File'!$C$10+D7)</f>
        <v>+4</v>
      </c>
      <c r="I7" s="399">
        <f t="shared" ca="1" si="1"/>
        <v>9</v>
      </c>
      <c r="J7" s="400">
        <f t="shared" ref="J7" ca="1" si="6">I7+H7</f>
        <v>13</v>
      </c>
      <c r="K7" s="401" t="s">
        <v>196</v>
      </c>
      <c r="L7" s="165"/>
      <c r="M7" s="169">
        <v>25</v>
      </c>
    </row>
    <row r="8" spans="1:13">
      <c r="A8" s="185" t="s">
        <v>132</v>
      </c>
      <c r="B8" s="147" t="s">
        <v>133</v>
      </c>
      <c r="C8" s="230" t="str">
        <f>'Personal File'!$C$10</f>
        <v>+2</v>
      </c>
      <c r="D8" s="379" t="s">
        <v>51</v>
      </c>
      <c r="E8" s="379" t="s">
        <v>129</v>
      </c>
      <c r="F8" s="107" t="s">
        <v>134</v>
      </c>
      <c r="G8" s="380">
        <v>0</v>
      </c>
      <c r="H8" s="193" t="str">
        <f>CONCATENATE("+",'Personal File'!$B$8+'Personal File'!$C$10+D8)</f>
        <v>+4</v>
      </c>
      <c r="I8" s="164">
        <f t="shared" ca="1" si="1"/>
        <v>3</v>
      </c>
      <c r="J8" s="194">
        <f t="shared" ref="J8:J9" ca="1" si="7">I8+H8</f>
        <v>7</v>
      </c>
      <c r="K8" s="381"/>
      <c r="M8" s="168" t="s">
        <v>128</v>
      </c>
    </row>
    <row r="9" spans="1:13" ht="16.2" thickBot="1">
      <c r="A9" s="189"/>
      <c r="B9" s="190"/>
      <c r="C9" s="190"/>
      <c r="D9" s="190"/>
      <c r="E9" s="191"/>
      <c r="F9" s="190"/>
      <c r="G9" s="192"/>
      <c r="H9" s="190"/>
      <c r="I9" s="131">
        <f t="shared" ca="1" si="1"/>
        <v>9</v>
      </c>
      <c r="J9" s="195">
        <f t="shared" ca="1" si="7"/>
        <v>9</v>
      </c>
      <c r="K9" s="196"/>
      <c r="M9" s="197" t="s">
        <v>128</v>
      </c>
    </row>
    <row r="10" spans="1:13" ht="6" customHeight="1" thickTop="1" thickBot="1"/>
    <row r="11" spans="1:13" ht="16.8" thickTop="1" thickBot="1">
      <c r="A11" s="111" t="s">
        <v>4</v>
      </c>
      <c r="B11" s="112" t="s">
        <v>5</v>
      </c>
      <c r="C11" s="112" t="s">
        <v>19</v>
      </c>
      <c r="D11" s="112" t="s">
        <v>20</v>
      </c>
      <c r="E11" s="113" t="s">
        <v>53</v>
      </c>
      <c r="F11" s="112" t="s">
        <v>6</v>
      </c>
      <c r="G11" s="112" t="s">
        <v>21</v>
      </c>
      <c r="H11" s="114" t="s">
        <v>86</v>
      </c>
      <c r="I11" s="115" t="s">
        <v>110</v>
      </c>
      <c r="J11" s="114" t="s">
        <v>77</v>
      </c>
      <c r="K11" s="116" t="s">
        <v>75</v>
      </c>
      <c r="L11" s="165"/>
      <c r="M11" s="144" t="s">
        <v>123</v>
      </c>
    </row>
    <row r="12" spans="1:13">
      <c r="A12" s="179" t="s">
        <v>143</v>
      </c>
      <c r="B12" s="180" t="s">
        <v>128</v>
      </c>
      <c r="C12" s="180" t="s">
        <v>128</v>
      </c>
      <c r="D12" s="180">
        <v>0</v>
      </c>
      <c r="E12" s="181" t="s">
        <v>128</v>
      </c>
      <c r="F12" s="180" t="s">
        <v>128</v>
      </c>
      <c r="G12" s="180" t="s">
        <v>128</v>
      </c>
      <c r="H12" s="180" t="str">
        <f>CONCATENATE("+",Feats!$D$10+D12)</f>
        <v>+3</v>
      </c>
      <c r="I12" s="164">
        <f ca="1">RANDBETWEEN(1,20)</f>
        <v>15</v>
      </c>
      <c r="J12" s="184">
        <f ca="1">I12+H12</f>
        <v>18</v>
      </c>
      <c r="K12" s="182"/>
      <c r="L12" s="165"/>
      <c r="M12" s="183" t="s">
        <v>128</v>
      </c>
    </row>
    <row r="13" spans="1:13">
      <c r="A13" s="185" t="s">
        <v>312</v>
      </c>
      <c r="B13" s="147" t="s">
        <v>124</v>
      </c>
      <c r="C13" s="186" t="s">
        <v>51</v>
      </c>
      <c r="D13" s="186" t="s">
        <v>313</v>
      </c>
      <c r="E13" s="147" t="s">
        <v>127</v>
      </c>
      <c r="F13" s="186" t="s">
        <v>135</v>
      </c>
      <c r="G13" s="187">
        <v>4</v>
      </c>
      <c r="H13" s="149" t="str">
        <f>CONCATENATE("+",'Personal File'!$B$8+'Personal File'!$C$11+D13)</f>
        <v>+4</v>
      </c>
      <c r="I13" s="164">
        <f ca="1">RANDBETWEEN(1,20)</f>
        <v>13</v>
      </c>
      <c r="J13" s="153">
        <f ca="1">I13+H13</f>
        <v>17</v>
      </c>
      <c r="K13" s="188"/>
      <c r="L13" s="165"/>
      <c r="M13" s="167">
        <v>335</v>
      </c>
    </row>
    <row r="14" spans="1:13">
      <c r="A14" s="185" t="s">
        <v>199</v>
      </c>
      <c r="B14" s="531" t="s">
        <v>320</v>
      </c>
      <c r="C14" s="186" t="s">
        <v>51</v>
      </c>
      <c r="D14" s="186" t="s">
        <v>51</v>
      </c>
      <c r="E14" s="147">
        <v>20</v>
      </c>
      <c r="F14" s="186" t="s">
        <v>228</v>
      </c>
      <c r="G14" s="187">
        <v>1</v>
      </c>
      <c r="H14" s="149" t="str">
        <f>CONCATENATE("+",'Personal File'!$B$8+'Personal File'!$C$11+D14)</f>
        <v>+3</v>
      </c>
      <c r="I14" s="164">
        <f ca="1">RANDBETWEEN(1,20)</f>
        <v>8</v>
      </c>
      <c r="J14" s="153">
        <f ca="1">I14+H14</f>
        <v>11</v>
      </c>
      <c r="K14" s="188"/>
      <c r="L14" s="165"/>
      <c r="M14" s="167">
        <v>10</v>
      </c>
    </row>
    <row r="15" spans="1:13">
      <c r="A15" s="185" t="s">
        <v>200</v>
      </c>
      <c r="B15" s="532" t="s">
        <v>320</v>
      </c>
      <c r="C15" s="186" t="s">
        <v>51</v>
      </c>
      <c r="D15" s="186" t="s">
        <v>51</v>
      </c>
      <c r="E15" s="147">
        <v>20</v>
      </c>
      <c r="F15" s="186" t="s">
        <v>228</v>
      </c>
      <c r="G15" s="187">
        <v>1</v>
      </c>
      <c r="H15" s="149" t="str">
        <f>CONCATENATE("+",'Personal File'!$B$8+'Personal File'!$C$11+D15)</f>
        <v>+3</v>
      </c>
      <c r="I15" s="164">
        <f ca="1">RANDBETWEEN(1,20)</f>
        <v>3</v>
      </c>
      <c r="J15" s="153">
        <f ca="1">I15+H15</f>
        <v>6</v>
      </c>
      <c r="K15" s="188"/>
      <c r="L15" s="165"/>
      <c r="M15" s="167">
        <v>20</v>
      </c>
    </row>
    <row r="16" spans="1:13" ht="16.2" thickBot="1">
      <c r="A16" s="402" t="s">
        <v>144</v>
      </c>
      <c r="B16" s="190" t="s">
        <v>128</v>
      </c>
      <c r="C16" s="190" t="s">
        <v>128</v>
      </c>
      <c r="D16" s="190">
        <v>0</v>
      </c>
      <c r="E16" s="191" t="s">
        <v>128</v>
      </c>
      <c r="F16" s="190" t="s">
        <v>128</v>
      </c>
      <c r="G16" s="190" t="s">
        <v>128</v>
      </c>
      <c r="H16" s="190" t="str">
        <f>CONCATENATE("+",'Personal File'!$B$8+'Personal File'!$C$11+D16)</f>
        <v>+3</v>
      </c>
      <c r="I16" s="131">
        <f ca="1">RANDBETWEEN(1,20)</f>
        <v>4</v>
      </c>
      <c r="J16" s="195">
        <f ca="1">I16+H16</f>
        <v>7</v>
      </c>
      <c r="K16" s="403"/>
      <c r="L16" s="165"/>
      <c r="M16" s="404" t="s">
        <v>128</v>
      </c>
    </row>
    <row r="17" spans="1:13" ht="6" customHeight="1" thickTop="1" thickBot="1">
      <c r="D17" s="117"/>
      <c r="E17" s="117"/>
      <c r="G17" s="110"/>
      <c r="H17" s="110"/>
      <c r="I17" s="110"/>
      <c r="J17" s="110"/>
      <c r="L17" s="165"/>
    </row>
    <row r="18" spans="1:13" ht="16.8" thickTop="1" thickBot="1">
      <c r="A18" s="111" t="s">
        <v>58</v>
      </c>
      <c r="B18" s="112" t="s">
        <v>9</v>
      </c>
      <c r="C18" s="112" t="s">
        <v>24</v>
      </c>
      <c r="D18" s="112" t="s">
        <v>77</v>
      </c>
      <c r="E18" s="112" t="s">
        <v>78</v>
      </c>
      <c r="F18" s="112" t="s">
        <v>79</v>
      </c>
      <c r="G18" s="112" t="s">
        <v>21</v>
      </c>
      <c r="H18" s="118" t="s">
        <v>75</v>
      </c>
      <c r="I18" s="119"/>
      <c r="J18" s="119"/>
      <c r="K18" s="120"/>
      <c r="L18" s="165"/>
      <c r="M18" s="144" t="s">
        <v>123</v>
      </c>
    </row>
    <row r="19" spans="1:13">
      <c r="A19" s="86" t="s">
        <v>310</v>
      </c>
      <c r="B19" s="134">
        <f>4+1</f>
        <v>5</v>
      </c>
      <c r="C19" s="133">
        <v>5</v>
      </c>
      <c r="D19" s="134">
        <v>-1</v>
      </c>
      <c r="E19" s="135">
        <v>0.2</v>
      </c>
      <c r="F19" s="133" t="s">
        <v>112</v>
      </c>
      <c r="G19" s="136">
        <v>25</v>
      </c>
      <c r="H19" s="137"/>
      <c r="I19" s="121"/>
      <c r="J19" s="121"/>
      <c r="K19" s="122"/>
      <c r="M19" s="167">
        <v>1250</v>
      </c>
    </row>
    <row r="20" spans="1:13">
      <c r="A20" s="151" t="s">
        <v>314</v>
      </c>
      <c r="B20" s="198">
        <v>1</v>
      </c>
      <c r="C20" s="198" t="s">
        <v>128</v>
      </c>
      <c r="D20" s="152">
        <v>0</v>
      </c>
      <c r="E20" s="200">
        <v>0.05</v>
      </c>
      <c r="F20" s="152" t="s">
        <v>128</v>
      </c>
      <c r="G20" s="149">
        <v>5</v>
      </c>
      <c r="H20" s="148"/>
      <c r="I20" s="146"/>
      <c r="J20" s="146"/>
      <c r="K20" s="202"/>
      <c r="M20" s="169">
        <v>165</v>
      </c>
    </row>
    <row r="21" spans="1:13" ht="16.2" thickBot="1">
      <c r="A21" s="99"/>
      <c r="B21" s="130"/>
      <c r="C21" s="199"/>
      <c r="D21" s="130"/>
      <c r="E21" s="201"/>
      <c r="F21" s="199"/>
      <c r="G21" s="132"/>
      <c r="H21" s="138"/>
      <c r="I21" s="123"/>
      <c r="J21" s="123"/>
      <c r="K21" s="203"/>
      <c r="M21" s="170"/>
    </row>
    <row r="22" spans="1:13" ht="6.75" customHeight="1" thickTop="1" thickBot="1"/>
    <row r="23" spans="1:13" ht="16.8" thickTop="1" thickBot="1">
      <c r="D23" s="124" t="s">
        <v>59</v>
      </c>
      <c r="E23" s="125"/>
      <c r="F23" s="118" t="s">
        <v>3</v>
      </c>
      <c r="G23" s="112" t="s">
        <v>21</v>
      </c>
      <c r="H23" s="114" t="s">
        <v>86</v>
      </c>
      <c r="I23" s="118" t="s">
        <v>75</v>
      </c>
      <c r="J23" s="119"/>
      <c r="K23" s="120"/>
      <c r="M23" s="144" t="s">
        <v>123</v>
      </c>
    </row>
    <row r="24" spans="1:13" ht="16.2" thickBot="1">
      <c r="D24" s="126" t="s">
        <v>121</v>
      </c>
      <c r="E24" s="139"/>
      <c r="F24" s="140">
        <v>10</v>
      </c>
      <c r="G24" s="141">
        <f>F24/10</f>
        <v>1</v>
      </c>
      <c r="H24" s="142" t="s">
        <v>122</v>
      </c>
      <c r="I24" s="143"/>
      <c r="J24" s="127"/>
      <c r="K24" s="128"/>
      <c r="M24" s="394">
        <f>F24/10</f>
        <v>1</v>
      </c>
    </row>
    <row r="25" spans="1:13" ht="16.8" thickTop="1" thickBot="1"/>
    <row r="26" spans="1:13" ht="16.8" thickTop="1" thickBot="1">
      <c r="D26" s="124" t="s">
        <v>146</v>
      </c>
      <c r="E26" s="119"/>
      <c r="F26" s="119"/>
      <c r="G26" s="119"/>
      <c r="H26" s="215" t="s">
        <v>3</v>
      </c>
      <c r="I26" s="215" t="s">
        <v>0</v>
      </c>
      <c r="J26" s="215" t="s">
        <v>147</v>
      </c>
      <c r="K26" s="120" t="s">
        <v>75</v>
      </c>
      <c r="L26" s="165"/>
      <c r="M26" s="216" t="s">
        <v>123</v>
      </c>
    </row>
    <row r="27" spans="1:13">
      <c r="D27" s="218" t="s">
        <v>315</v>
      </c>
      <c r="E27" s="219"/>
      <c r="F27" s="219"/>
      <c r="G27" s="220"/>
      <c r="H27" s="221">
        <v>1</v>
      </c>
      <c r="I27" s="152"/>
      <c r="J27" s="152"/>
      <c r="K27" s="222"/>
      <c r="L27" s="165"/>
      <c r="M27" s="217"/>
    </row>
    <row r="28" spans="1:13" ht="16.2" thickBot="1">
      <c r="D28" s="223"/>
      <c r="E28" s="224"/>
      <c r="F28" s="224"/>
      <c r="G28" s="225"/>
      <c r="H28" s="226"/>
      <c r="I28" s="227"/>
      <c r="J28" s="227"/>
      <c r="K28" s="228"/>
      <c r="L28" s="165"/>
      <c r="M28" s="229"/>
    </row>
    <row r="29" spans="1:13" ht="16.2" thickTop="1"/>
  </sheetData>
  <phoneticPr fontId="0" type="noConversion"/>
  <conditionalFormatting sqref="I8:I9 I12:I13 I16 I3">
    <cfRule type="cellIs" dxfId="11" priority="22" operator="equal">
      <formula>20</formula>
    </cfRule>
  </conditionalFormatting>
  <conditionalFormatting sqref="I9 I13">
    <cfRule type="cellIs" dxfId="10" priority="21" operator="equal">
      <formula>19</formula>
    </cfRule>
  </conditionalFormatting>
  <conditionalFormatting sqref="I5">
    <cfRule type="cellIs" dxfId="9" priority="8" operator="equal">
      <formula>20</formula>
    </cfRule>
  </conditionalFormatting>
  <conditionalFormatting sqref="I6">
    <cfRule type="cellIs" dxfId="8" priority="7" operator="equal">
      <formula>20</formula>
    </cfRule>
  </conditionalFormatting>
  <conditionalFormatting sqref="I7">
    <cfRule type="cellIs" dxfId="7" priority="6" operator="equal">
      <formula>20</formula>
    </cfRule>
  </conditionalFormatting>
  <conditionalFormatting sqref="I14">
    <cfRule type="cellIs" dxfId="6" priority="5" operator="equal">
      <formula>20</formula>
    </cfRule>
  </conditionalFormatting>
  <conditionalFormatting sqref="I14">
    <cfRule type="cellIs" dxfId="5" priority="4" operator="equal">
      <formula>19</formula>
    </cfRule>
  </conditionalFormatting>
  <conditionalFormatting sqref="I15">
    <cfRule type="cellIs" dxfId="4" priority="3" operator="equal">
      <formula>20</formula>
    </cfRule>
  </conditionalFormatting>
  <conditionalFormatting sqref="I15">
    <cfRule type="cellIs" dxfId="3" priority="2" operator="equal">
      <formula>19</formula>
    </cfRule>
  </conditionalFormatting>
  <conditionalFormatting sqref="I4">
    <cfRule type="cellIs" dxfId="2" priority="1" operator="equal">
      <formula>20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5"/>
  <sheetViews>
    <sheetView showGridLines="0" workbookViewId="0"/>
  </sheetViews>
  <sheetFormatPr defaultColWidth="7.8984375" defaultRowHeight="15.6"/>
  <cols>
    <col min="1" max="1" width="28.796875" style="81" bestFit="1" customWidth="1"/>
    <col min="2" max="2" width="4.69921875" style="81" bestFit="1" customWidth="1"/>
    <col min="3" max="3" width="5.3984375" style="110" bestFit="1" customWidth="1"/>
    <col min="4" max="5" width="18.09765625" style="15" customWidth="1"/>
    <col min="6" max="6" width="1.19921875" style="81" customWidth="1"/>
    <col min="7" max="7" width="9.796875" style="15" bestFit="1" customWidth="1"/>
    <col min="8" max="16384" width="7.8984375" style="15"/>
  </cols>
  <sheetData>
    <row r="1" spans="1:7" ht="23.4" thickBot="1">
      <c r="A1" s="73" t="s">
        <v>72</v>
      </c>
      <c r="B1" s="73"/>
      <c r="C1" s="80"/>
      <c r="D1" s="73"/>
      <c r="E1" s="73"/>
    </row>
    <row r="2" spans="1:7" s="81" customFormat="1" ht="16.8" thickTop="1" thickBot="1">
      <c r="A2" s="82" t="s">
        <v>73</v>
      </c>
      <c r="B2" s="82" t="s">
        <v>3</v>
      </c>
      <c r="C2" s="83" t="s">
        <v>21</v>
      </c>
      <c r="D2" s="84" t="s">
        <v>74</v>
      </c>
      <c r="E2" s="85" t="s">
        <v>75</v>
      </c>
      <c r="F2" s="89"/>
      <c r="G2" s="145" t="s">
        <v>123</v>
      </c>
    </row>
    <row r="3" spans="1:7">
      <c r="A3" s="86" t="s">
        <v>198</v>
      </c>
      <c r="B3" s="106">
        <v>1</v>
      </c>
      <c r="C3" s="162">
        <v>2</v>
      </c>
      <c r="D3" s="87"/>
      <c r="E3" s="88"/>
      <c r="G3" s="158">
        <v>2</v>
      </c>
    </row>
    <row r="4" spans="1:7">
      <c r="A4" s="94" t="s">
        <v>125</v>
      </c>
      <c r="B4" s="95">
        <v>1</v>
      </c>
      <c r="C4" s="96">
        <v>2</v>
      </c>
      <c r="D4" s="97"/>
      <c r="E4" s="98"/>
      <c r="G4" s="158">
        <v>5</v>
      </c>
    </row>
    <row r="5" spans="1:7">
      <c r="A5" s="94" t="s">
        <v>221</v>
      </c>
      <c r="B5" s="95">
        <v>1</v>
      </c>
      <c r="C5" s="96" t="s">
        <v>222</v>
      </c>
      <c r="D5" s="97"/>
      <c r="E5" s="98"/>
      <c r="G5" s="158" t="s">
        <v>131</v>
      </c>
    </row>
    <row r="6" spans="1:7" ht="16.2" thickBot="1">
      <c r="A6" s="99" t="s">
        <v>197</v>
      </c>
      <c r="B6" s="174">
        <v>1</v>
      </c>
      <c r="C6" s="101">
        <v>1</v>
      </c>
      <c r="D6" s="102"/>
      <c r="E6" s="103"/>
      <c r="G6" s="159">
        <v>25</v>
      </c>
    </row>
    <row r="7" spans="1:7" ht="24" thickTop="1" thickBot="1">
      <c r="A7" s="73" t="s">
        <v>76</v>
      </c>
      <c r="B7" s="73"/>
      <c r="C7" s="104"/>
      <c r="D7" s="73"/>
      <c r="E7" s="105"/>
      <c r="G7" s="160"/>
    </row>
    <row r="8" spans="1:7" ht="16.8" thickTop="1" thickBot="1">
      <c r="A8" s="82" t="s">
        <v>73</v>
      </c>
      <c r="B8" s="82" t="s">
        <v>3</v>
      </c>
      <c r="C8" s="83" t="s">
        <v>21</v>
      </c>
      <c r="D8" s="84" t="s">
        <v>74</v>
      </c>
      <c r="E8" s="85" t="s">
        <v>75</v>
      </c>
      <c r="F8" s="89"/>
      <c r="G8" s="161" t="s">
        <v>123</v>
      </c>
    </row>
    <row r="9" spans="1:7">
      <c r="A9" s="90" t="s">
        <v>203</v>
      </c>
      <c r="B9" s="107">
        <v>1</v>
      </c>
      <c r="C9" s="500">
        <f>B9/100</f>
        <v>0.01</v>
      </c>
      <c r="D9" s="92"/>
      <c r="E9" s="93"/>
      <c r="F9" s="89"/>
      <c r="G9" s="158">
        <f>B9</f>
        <v>1</v>
      </c>
    </row>
    <row r="10" spans="1:7">
      <c r="A10" s="240" t="s">
        <v>204</v>
      </c>
      <c r="B10" s="241">
        <v>4</v>
      </c>
      <c r="C10" s="242">
        <f>B10/10</f>
        <v>0.4</v>
      </c>
      <c r="D10" s="243"/>
      <c r="E10" s="244"/>
      <c r="F10" s="89"/>
      <c r="G10" s="158">
        <f>8*B10</f>
        <v>32</v>
      </c>
    </row>
    <row r="11" spans="1:7">
      <c r="A11" s="245" t="s">
        <v>207</v>
      </c>
      <c r="B11" s="246">
        <v>2</v>
      </c>
      <c r="C11" s="242">
        <f>B11/10</f>
        <v>0.2</v>
      </c>
      <c r="D11" s="247"/>
      <c r="E11" s="163"/>
      <c r="F11"/>
      <c r="G11" s="248">
        <f>50*B11</f>
        <v>100</v>
      </c>
    </row>
    <row r="12" spans="1:7">
      <c r="A12" s="245" t="s">
        <v>206</v>
      </c>
      <c r="B12" s="246">
        <v>4</v>
      </c>
      <c r="C12" s="91">
        <v>0</v>
      </c>
      <c r="D12" s="247"/>
      <c r="E12" s="163"/>
      <c r="F12"/>
      <c r="G12" s="248">
        <v>0</v>
      </c>
    </row>
    <row r="13" spans="1:7">
      <c r="A13" s="245" t="s">
        <v>201</v>
      </c>
      <c r="B13" s="246">
        <v>1</v>
      </c>
      <c r="C13" s="91">
        <v>3</v>
      </c>
      <c r="D13" s="247" t="s">
        <v>202</v>
      </c>
      <c r="E13" s="163"/>
      <c r="F13"/>
      <c r="G13" s="248">
        <v>15</v>
      </c>
    </row>
    <row r="14" spans="1:7">
      <c r="A14" s="488" t="s">
        <v>287</v>
      </c>
      <c r="B14" s="489">
        <v>1</v>
      </c>
      <c r="C14" s="96">
        <v>1</v>
      </c>
      <c r="D14" s="490"/>
      <c r="E14" s="491"/>
      <c r="F14"/>
      <c r="G14" s="492">
        <v>110</v>
      </c>
    </row>
    <row r="15" spans="1:7">
      <c r="A15" s="488" t="s">
        <v>289</v>
      </c>
      <c r="B15" s="489">
        <v>1</v>
      </c>
      <c r="C15" s="96">
        <v>1</v>
      </c>
      <c r="D15" s="490"/>
      <c r="E15" s="491"/>
      <c r="F15"/>
      <c r="G15" s="492">
        <v>30</v>
      </c>
    </row>
    <row r="16" spans="1:7">
      <c r="A16" s="488" t="s">
        <v>290</v>
      </c>
      <c r="B16" s="489">
        <v>5</v>
      </c>
      <c r="C16" s="96">
        <v>0</v>
      </c>
      <c r="D16" s="490"/>
      <c r="E16" s="491"/>
      <c r="F16"/>
      <c r="G16" s="492">
        <f>B16</f>
        <v>5</v>
      </c>
    </row>
    <row r="17" spans="1:7" ht="16.2" thickBot="1">
      <c r="A17" s="99" t="s">
        <v>286</v>
      </c>
      <c r="B17" s="100">
        <v>1</v>
      </c>
      <c r="C17" s="109">
        <v>1</v>
      </c>
      <c r="D17" s="102"/>
      <c r="E17" s="103"/>
      <c r="F17" s="89"/>
      <c r="G17" s="159">
        <v>25</v>
      </c>
    </row>
    <row r="18" spans="1:7" ht="24" thickTop="1" thickBot="1">
      <c r="A18" s="73" t="s">
        <v>205</v>
      </c>
      <c r="B18" s="73"/>
      <c r="C18" s="104"/>
      <c r="D18" s="73"/>
      <c r="E18" s="105"/>
      <c r="G18" s="160"/>
    </row>
    <row r="19" spans="1:7" ht="16.8" thickTop="1" thickBot="1">
      <c r="A19" s="82" t="s">
        <v>73</v>
      </c>
      <c r="B19" s="82" t="s">
        <v>3</v>
      </c>
      <c r="C19" s="83" t="s">
        <v>21</v>
      </c>
      <c r="D19" s="84" t="s">
        <v>74</v>
      </c>
      <c r="E19" s="85" t="s">
        <v>75</v>
      </c>
      <c r="F19" s="89"/>
      <c r="G19" s="161" t="s">
        <v>123</v>
      </c>
    </row>
    <row r="20" spans="1:7">
      <c r="A20" s="90" t="s">
        <v>208</v>
      </c>
      <c r="B20" s="107">
        <v>1</v>
      </c>
      <c r="C20" s="108">
        <v>15</v>
      </c>
      <c r="D20" s="92"/>
      <c r="E20" s="93"/>
      <c r="F20" s="89"/>
      <c r="G20" s="158">
        <v>5</v>
      </c>
    </row>
    <row r="21" spans="1:7">
      <c r="A21" s="240" t="s">
        <v>191</v>
      </c>
      <c r="B21" s="405">
        <v>1</v>
      </c>
      <c r="C21" s="406">
        <v>6</v>
      </c>
      <c r="D21" s="243" t="s">
        <v>293</v>
      </c>
      <c r="E21" s="408"/>
      <c r="F21" s="89"/>
      <c r="G21" s="158" t="s">
        <v>294</v>
      </c>
    </row>
    <row r="22" spans="1:7">
      <c r="A22" s="488" t="s">
        <v>288</v>
      </c>
      <c r="B22" s="489">
        <v>1</v>
      </c>
      <c r="C22" s="96">
        <v>4</v>
      </c>
      <c r="D22" s="490"/>
      <c r="E22" s="491"/>
      <c r="F22"/>
      <c r="G22" s="492">
        <v>50</v>
      </c>
    </row>
    <row r="23" spans="1:7">
      <c r="A23" s="240" t="s">
        <v>209</v>
      </c>
      <c r="B23" s="405">
        <v>1</v>
      </c>
      <c r="C23" s="406">
        <v>1</v>
      </c>
      <c r="D23" s="407"/>
      <c r="E23" s="408"/>
      <c r="F23" s="89"/>
      <c r="G23" s="158">
        <v>2</v>
      </c>
    </row>
    <row r="24" spans="1:7">
      <c r="A24" s="240" t="s">
        <v>295</v>
      </c>
      <c r="B24" s="405">
        <v>1</v>
      </c>
      <c r="C24" s="406">
        <v>5</v>
      </c>
      <c r="D24" s="407"/>
      <c r="E24" s="408"/>
      <c r="F24" s="89"/>
      <c r="G24" s="158">
        <v>10</v>
      </c>
    </row>
    <row r="25" spans="1:7">
      <c r="A25" s="240" t="s">
        <v>296</v>
      </c>
      <c r="B25" s="405">
        <v>1</v>
      </c>
      <c r="C25" s="406">
        <v>1</v>
      </c>
      <c r="D25" s="407"/>
      <c r="E25" s="408"/>
      <c r="F25" s="89"/>
      <c r="G25" s="158">
        <v>1</v>
      </c>
    </row>
    <row r="26" spans="1:7">
      <c r="A26" s="240" t="s">
        <v>316</v>
      </c>
      <c r="B26" s="405">
        <v>1</v>
      </c>
      <c r="C26" s="406">
        <v>5</v>
      </c>
      <c r="D26" s="407" t="s">
        <v>317</v>
      </c>
      <c r="E26" s="408"/>
      <c r="F26" s="89"/>
      <c r="G26" s="158">
        <v>10</v>
      </c>
    </row>
    <row r="27" spans="1:7">
      <c r="A27" s="240" t="s">
        <v>297</v>
      </c>
      <c r="B27" s="405">
        <v>1</v>
      </c>
      <c r="C27" s="406">
        <v>1</v>
      </c>
      <c r="D27" s="407"/>
      <c r="E27" s="408"/>
      <c r="F27" s="89"/>
      <c r="G27" s="410">
        <f>6*0.05</f>
        <v>0.30000000000000004</v>
      </c>
    </row>
    <row r="28" spans="1:7">
      <c r="A28" s="240" t="s">
        <v>210</v>
      </c>
      <c r="B28" s="405">
        <v>1</v>
      </c>
      <c r="C28" s="406">
        <v>5</v>
      </c>
      <c r="D28" s="407"/>
      <c r="E28" s="408"/>
      <c r="F28" s="89"/>
      <c r="G28" s="158">
        <v>1</v>
      </c>
    </row>
    <row r="29" spans="1:7">
      <c r="A29" s="240" t="s">
        <v>298</v>
      </c>
      <c r="B29" s="405">
        <v>1</v>
      </c>
      <c r="C29" s="406">
        <v>0</v>
      </c>
      <c r="D29" s="407"/>
      <c r="E29" s="408"/>
      <c r="F29" s="89"/>
      <c r="G29" s="410">
        <v>0.5</v>
      </c>
    </row>
    <row r="30" spans="1:7">
      <c r="A30" s="240" t="s">
        <v>211</v>
      </c>
      <c r="B30" s="405">
        <v>1</v>
      </c>
      <c r="C30" s="406">
        <v>3</v>
      </c>
      <c r="D30" s="407"/>
      <c r="E30" s="408"/>
      <c r="F30" s="89"/>
      <c r="G30" s="158">
        <v>0.5</v>
      </c>
    </row>
    <row r="31" spans="1:7">
      <c r="A31" s="240" t="s">
        <v>212</v>
      </c>
      <c r="B31" s="405">
        <v>1</v>
      </c>
      <c r="C31" s="406">
        <f>4*B31</f>
        <v>4</v>
      </c>
      <c r="D31" s="407"/>
      <c r="E31" s="408"/>
      <c r="F31" s="89"/>
      <c r="G31" s="158">
        <f>B31</f>
        <v>1</v>
      </c>
    </row>
    <row r="32" spans="1:7">
      <c r="A32" s="240" t="s">
        <v>213</v>
      </c>
      <c r="B32" s="405">
        <v>1</v>
      </c>
      <c r="C32" s="406">
        <v>5</v>
      </c>
      <c r="D32" s="407"/>
      <c r="E32" s="408"/>
      <c r="F32" s="89"/>
      <c r="G32" s="158">
        <v>55</v>
      </c>
    </row>
    <row r="33" spans="1:7">
      <c r="A33" s="240" t="s">
        <v>214</v>
      </c>
      <c r="B33" s="405">
        <v>10</v>
      </c>
      <c r="C33" s="406">
        <f>B33*10</f>
        <v>100</v>
      </c>
      <c r="D33" s="407"/>
      <c r="E33" s="408"/>
      <c r="F33" s="89"/>
      <c r="G33" s="410">
        <f>0.05*B33</f>
        <v>0.5</v>
      </c>
    </row>
    <row r="34" spans="1:7">
      <c r="A34" s="240" t="s">
        <v>215</v>
      </c>
      <c r="B34" s="405">
        <v>10</v>
      </c>
      <c r="C34" s="406">
        <f>B34</f>
        <v>10</v>
      </c>
      <c r="D34" s="407"/>
      <c r="E34" s="408"/>
      <c r="F34" s="89"/>
      <c r="G34" s="158">
        <f>B34</f>
        <v>10</v>
      </c>
    </row>
    <row r="35" spans="1:7">
      <c r="A35" s="240" t="s">
        <v>216</v>
      </c>
      <c r="B35" s="405">
        <v>10</v>
      </c>
      <c r="C35" s="406">
        <f>B35</f>
        <v>10</v>
      </c>
      <c r="D35" s="407"/>
      <c r="E35" s="408"/>
      <c r="F35" s="89"/>
      <c r="G35" s="409">
        <f>B35/10</f>
        <v>1</v>
      </c>
    </row>
    <row r="36" spans="1:7">
      <c r="A36" s="240" t="s">
        <v>217</v>
      </c>
      <c r="B36" s="405">
        <v>1</v>
      </c>
      <c r="C36" s="406">
        <v>0</v>
      </c>
      <c r="D36" s="407"/>
      <c r="E36" s="408"/>
      <c r="F36" s="89"/>
      <c r="G36" s="409">
        <v>0.1</v>
      </c>
    </row>
    <row r="37" spans="1:7">
      <c r="A37" s="240" t="s">
        <v>218</v>
      </c>
      <c r="B37" s="405">
        <v>1</v>
      </c>
      <c r="C37" s="406">
        <v>10</v>
      </c>
      <c r="D37" s="407"/>
      <c r="E37" s="408"/>
      <c r="F37" s="89"/>
      <c r="G37" s="158">
        <v>5</v>
      </c>
    </row>
    <row r="38" spans="1:7">
      <c r="A38" s="240" t="s">
        <v>219</v>
      </c>
      <c r="B38" s="241">
        <v>1</v>
      </c>
      <c r="C38" s="242">
        <v>10</v>
      </c>
      <c r="D38" s="243"/>
      <c r="E38" s="244"/>
      <c r="F38" s="89"/>
      <c r="G38" s="158">
        <v>1</v>
      </c>
    </row>
    <row r="39" spans="1:7">
      <c r="A39" s="245" t="s">
        <v>220</v>
      </c>
      <c r="B39" s="246">
        <v>1</v>
      </c>
      <c r="C39" s="91">
        <v>8</v>
      </c>
      <c r="D39" s="247"/>
      <c r="E39" s="163"/>
      <c r="F39"/>
      <c r="G39" s="248">
        <v>2</v>
      </c>
    </row>
    <row r="40" spans="1:7">
      <c r="A40" s="245" t="s">
        <v>223</v>
      </c>
      <c r="B40" s="246">
        <v>1</v>
      </c>
      <c r="C40" s="91">
        <v>4</v>
      </c>
      <c r="D40" s="247"/>
      <c r="E40" s="163"/>
      <c r="F40"/>
      <c r="G40" s="248">
        <v>1</v>
      </c>
    </row>
    <row r="41" spans="1:7">
      <c r="A41" s="245" t="s">
        <v>130</v>
      </c>
      <c r="B41" s="246">
        <v>1</v>
      </c>
      <c r="C41" s="91">
        <v>5</v>
      </c>
      <c r="D41" s="247" t="s">
        <v>224</v>
      </c>
      <c r="E41" s="163"/>
      <c r="F41"/>
      <c r="G41" s="248">
        <v>2</v>
      </c>
    </row>
    <row r="42" spans="1:7">
      <c r="A42" s="245" t="s">
        <v>130</v>
      </c>
      <c r="B42" s="246">
        <v>1</v>
      </c>
      <c r="C42" s="91">
        <v>5</v>
      </c>
      <c r="D42" s="247" t="s">
        <v>225</v>
      </c>
      <c r="E42" s="163"/>
      <c r="F42"/>
      <c r="G42" s="248">
        <v>2</v>
      </c>
    </row>
    <row r="43" spans="1:7" ht="16.2" thickBot="1">
      <c r="A43" s="99" t="s">
        <v>226</v>
      </c>
      <c r="B43" s="100">
        <v>5</v>
      </c>
      <c r="C43" s="109">
        <f>B43</f>
        <v>5</v>
      </c>
      <c r="D43" s="102"/>
      <c r="E43" s="103"/>
      <c r="F43" s="89"/>
      <c r="G43" s="411">
        <f>B43/2</f>
        <v>2.5</v>
      </c>
    </row>
    <row r="44" spans="1:7" ht="16.8" thickTop="1" thickBot="1">
      <c r="A44" s="412" t="s">
        <v>227</v>
      </c>
      <c r="B44" s="413"/>
      <c r="C44" s="83">
        <f>SUM(C20:C43)</f>
        <v>222</v>
      </c>
    </row>
    <row r="45" spans="1:7">
      <c r="E45" s="57" t="s">
        <v>126</v>
      </c>
      <c r="G45" s="499">
        <f>SUM(G3:G43,Martial!M3:M28)</f>
        <v>2339.4</v>
      </c>
    </row>
  </sheetData>
  <sortState xmlns:xlrd2="http://schemas.microsoft.com/office/spreadsheetml/2017/richdata2" ref="A7:G13">
    <sortCondition ref="A7:A13"/>
  </sortState>
  <phoneticPr fontId="0" type="noConversion"/>
  <printOptions gridLinesSet="0"/>
  <pageMargins left="0.62" right="0.33" top="0.5" bottom="0.63" header="0.5" footer="0.5"/>
  <pageSetup orientation="portrait" horizontalDpi="120" verticalDpi="14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2B7F-15F3-44D0-A5F3-CC2F03D5711E}">
  <dimension ref="A1:G14"/>
  <sheetViews>
    <sheetView showGridLines="0" workbookViewId="0"/>
  </sheetViews>
  <sheetFormatPr defaultColWidth="13" defaultRowHeight="15.6"/>
  <cols>
    <col min="1" max="1" width="13.296875" style="416" bestFit="1" customWidth="1"/>
    <col min="2" max="2" width="10.69921875" style="415" customWidth="1"/>
    <col min="3" max="3" width="5.5" style="415" customWidth="1"/>
    <col min="4" max="4" width="13.69921875" style="416" bestFit="1" customWidth="1"/>
    <col min="5" max="5" width="9.59765625" style="415" bestFit="1" customWidth="1"/>
    <col min="6" max="6" width="11.8984375" style="416" customWidth="1"/>
    <col min="7" max="7" width="11.8984375" style="415" customWidth="1"/>
    <col min="8" max="16384" width="13" style="414"/>
  </cols>
  <sheetData>
    <row r="1" spans="1:7" ht="29.4" thickTop="1" thickBot="1">
      <c r="A1" s="465" t="s">
        <v>257</v>
      </c>
      <c r="B1" s="464"/>
      <c r="C1" s="464"/>
      <c r="D1" s="463"/>
      <c r="E1" s="463"/>
      <c r="F1" s="462"/>
      <c r="G1" s="461" t="s">
        <v>250</v>
      </c>
    </row>
    <row r="2" spans="1:7" ht="17.399999999999999" thickTop="1">
      <c r="A2" s="425" t="s">
        <v>249</v>
      </c>
      <c r="B2" s="460" t="s">
        <v>251</v>
      </c>
      <c r="C2" s="460"/>
      <c r="D2" s="458" t="s">
        <v>248</v>
      </c>
      <c r="E2" s="459" t="s">
        <v>258</v>
      </c>
      <c r="F2" s="458" t="s">
        <v>247</v>
      </c>
      <c r="G2" s="457" t="s">
        <v>253</v>
      </c>
    </row>
    <row r="3" spans="1:7" ht="17.399999999999999" thickBot="1">
      <c r="A3" s="456"/>
      <c r="B3" s="455"/>
      <c r="C3" s="454"/>
      <c r="D3" s="452" t="s">
        <v>246</v>
      </c>
      <c r="E3" s="453" t="s">
        <v>252</v>
      </c>
      <c r="F3" s="452" t="s">
        <v>245</v>
      </c>
      <c r="G3" s="451" t="s">
        <v>112</v>
      </c>
    </row>
    <row r="4" spans="1:7" ht="17.399999999999999" thickTop="1">
      <c r="A4" s="450" t="s">
        <v>244</v>
      </c>
      <c r="B4" s="449">
        <v>16</v>
      </c>
      <c r="C4" s="448" t="str">
        <f t="shared" ref="C4:C9" si="0">IF(B4&gt;9.9,CONCATENATE("+",ROUNDDOWN((B4-10)/2,0)),ROUNDUP((B4-10)/2,0))</f>
        <v>+3</v>
      </c>
      <c r="D4" s="438" t="s">
        <v>243</v>
      </c>
      <c r="E4" s="447">
        <v>22</v>
      </c>
      <c r="F4" s="446">
        <v>22</v>
      </c>
      <c r="G4" s="445"/>
    </row>
    <row r="5" spans="1:7" ht="16.8">
      <c r="A5" s="444" t="s">
        <v>242</v>
      </c>
      <c r="B5" s="435">
        <v>13</v>
      </c>
      <c r="C5" s="439" t="str">
        <f t="shared" si="0"/>
        <v>+1</v>
      </c>
      <c r="D5" s="443" t="s">
        <v>241</v>
      </c>
      <c r="E5" s="432" t="s">
        <v>254</v>
      </c>
      <c r="F5" s="432" t="s">
        <v>255</v>
      </c>
      <c r="G5" s="423"/>
    </row>
    <row r="6" spans="1:7" ht="16.8">
      <c r="A6" s="442" t="s">
        <v>240</v>
      </c>
      <c r="B6" s="435">
        <v>17</v>
      </c>
      <c r="C6" s="439" t="str">
        <f t="shared" si="0"/>
        <v>+3</v>
      </c>
      <c r="D6" s="438" t="s">
        <v>239</v>
      </c>
      <c r="E6" s="437">
        <v>2</v>
      </c>
      <c r="F6" s="441"/>
      <c r="G6" s="423"/>
    </row>
    <row r="7" spans="1:7" ht="16.8">
      <c r="A7" s="440" t="s">
        <v>238</v>
      </c>
      <c r="B7" s="435">
        <v>2</v>
      </c>
      <c r="C7" s="439">
        <f t="shared" si="0"/>
        <v>-4</v>
      </c>
      <c r="D7" s="438" t="s">
        <v>237</v>
      </c>
      <c r="E7" s="437">
        <v>6</v>
      </c>
      <c r="F7" s="426"/>
      <c r="G7" s="423"/>
    </row>
    <row r="8" spans="1:7" ht="16.8">
      <c r="A8" s="436" t="s">
        <v>236</v>
      </c>
      <c r="B8" s="435">
        <v>11</v>
      </c>
      <c r="C8" s="434" t="str">
        <f t="shared" si="0"/>
        <v>+0</v>
      </c>
      <c r="D8" s="433" t="s">
        <v>235</v>
      </c>
      <c r="E8" s="432" t="s">
        <v>256</v>
      </c>
      <c r="F8" s="426"/>
      <c r="G8" s="423"/>
    </row>
    <row r="9" spans="1:7" ht="17.399999999999999" thickBot="1">
      <c r="A9" s="431" t="s">
        <v>234</v>
      </c>
      <c r="B9" s="430">
        <v>6</v>
      </c>
      <c r="C9" s="429">
        <f t="shared" si="0"/>
        <v>-2</v>
      </c>
      <c r="D9" s="428" t="s">
        <v>233</v>
      </c>
      <c r="E9" s="427">
        <v>1</v>
      </c>
      <c r="F9" s="426"/>
      <c r="G9" s="423"/>
    </row>
    <row r="10" spans="1:7" ht="17.399999999999999" thickTop="1">
      <c r="A10" s="425"/>
      <c r="B10" s="421"/>
      <c r="C10" s="421"/>
      <c r="D10" s="421"/>
      <c r="E10" s="420"/>
      <c r="F10" s="426"/>
      <c r="G10" s="423"/>
    </row>
    <row r="11" spans="1:7" ht="16.8">
      <c r="A11" s="425"/>
      <c r="B11" s="421"/>
      <c r="C11" s="421"/>
      <c r="D11" s="421"/>
      <c r="E11" s="420"/>
      <c r="F11" s="424"/>
      <c r="G11" s="423"/>
    </row>
    <row r="12" spans="1:7" ht="16.8">
      <c r="A12" s="422"/>
      <c r="B12" s="421"/>
      <c r="C12" s="421"/>
      <c r="D12" s="421"/>
      <c r="E12" s="420"/>
      <c r="F12" s="421"/>
      <c r="G12" s="420"/>
    </row>
    <row r="13" spans="1:7" ht="17.399999999999999" thickBot="1">
      <c r="A13" s="419"/>
      <c r="B13" s="418"/>
      <c r="C13" s="418"/>
      <c r="D13" s="418"/>
      <c r="E13" s="417"/>
      <c r="F13" s="418"/>
      <c r="G13" s="417"/>
    </row>
    <row r="14" spans="1:7" ht="16.2" thickTop="1"/>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FCB99-6710-4D22-8090-E7CCA0E119F4}">
  <dimension ref="A1:C17"/>
  <sheetViews>
    <sheetView showGridLines="0" workbookViewId="0"/>
  </sheetViews>
  <sheetFormatPr defaultColWidth="9" defaultRowHeight="15.6"/>
  <cols>
    <col min="1" max="1" width="62.796875" style="20" bestFit="1" customWidth="1"/>
    <col min="2" max="2" width="9.5" style="478" customWidth="1"/>
    <col min="3" max="3" width="6.3984375" style="20" customWidth="1"/>
    <col min="4" max="16384" width="9" style="20"/>
  </cols>
  <sheetData>
    <row r="1" spans="1:3">
      <c r="A1" s="466" t="s">
        <v>264</v>
      </c>
      <c r="B1" s="467" t="str">
        <f>'Personal File'!A1</f>
        <v>Elsabet</v>
      </c>
      <c r="C1" s="468" t="s">
        <v>265</v>
      </c>
    </row>
    <row r="2" spans="1:3">
      <c r="A2" s="469" t="s">
        <v>274</v>
      </c>
      <c r="B2" s="470" t="s">
        <v>275</v>
      </c>
      <c r="C2" s="471">
        <v>0.04</v>
      </c>
    </row>
    <row r="3" spans="1:3">
      <c r="A3" s="469" t="s">
        <v>276</v>
      </c>
      <c r="B3" s="470" t="s">
        <v>280</v>
      </c>
      <c r="C3" s="471">
        <v>0.16</v>
      </c>
    </row>
    <row r="4" spans="1:3">
      <c r="A4" s="469" t="s">
        <v>277</v>
      </c>
      <c r="B4" s="470" t="s">
        <v>266</v>
      </c>
      <c r="C4" s="471">
        <v>0.2</v>
      </c>
    </row>
    <row r="5" spans="1:3">
      <c r="A5" s="469" t="s">
        <v>278</v>
      </c>
      <c r="B5" s="470" t="s">
        <v>266</v>
      </c>
      <c r="C5" s="471">
        <v>0.2</v>
      </c>
    </row>
    <row r="6" spans="1:3">
      <c r="A6" s="469" t="s">
        <v>279</v>
      </c>
      <c r="B6" s="470" t="s">
        <v>266</v>
      </c>
      <c r="C6" s="471">
        <v>0.2</v>
      </c>
    </row>
    <row r="7" spans="1:3">
      <c r="A7" s="466" t="s">
        <v>52</v>
      </c>
      <c r="B7" s="467"/>
      <c r="C7" s="468">
        <f>SUM(C2:C6)</f>
        <v>0.8</v>
      </c>
    </row>
    <row r="8" spans="1:3">
      <c r="A8" s="466"/>
      <c r="B8" s="467"/>
      <c r="C8" s="468"/>
    </row>
    <row r="9" spans="1:3">
      <c r="A9" s="466" t="s">
        <v>267</v>
      </c>
      <c r="B9" s="472">
        <v>0</v>
      </c>
      <c r="C9" s="473"/>
    </row>
    <row r="10" spans="1:3">
      <c r="A10" s="466" t="s">
        <v>268</v>
      </c>
      <c r="B10" s="472">
        <v>2000</v>
      </c>
      <c r="C10" s="473"/>
    </row>
    <row r="11" spans="1:3">
      <c r="A11" s="466" t="s">
        <v>269</v>
      </c>
      <c r="B11" s="472">
        <f>IF(B9=0,B10*C7,(B10*C7*(1-(B9/4))))</f>
        <v>1600</v>
      </c>
      <c r="C11" s="473"/>
    </row>
    <row r="12" spans="1:3">
      <c r="A12" s="466" t="s">
        <v>270</v>
      </c>
      <c r="B12" s="474">
        <v>100</v>
      </c>
      <c r="C12" s="475"/>
    </row>
    <row r="13" spans="1:3">
      <c r="A13" s="466" t="s">
        <v>52</v>
      </c>
      <c r="B13" s="476">
        <f>SUM(B11:B12)</f>
        <v>1700</v>
      </c>
      <c r="C13" s="473"/>
    </row>
    <row r="14" spans="1:3">
      <c r="A14" s="466" t="s">
        <v>271</v>
      </c>
      <c r="B14" s="472">
        <v>0</v>
      </c>
      <c r="C14" s="473"/>
    </row>
    <row r="15" spans="1:3">
      <c r="A15" s="466" t="s">
        <v>272</v>
      </c>
      <c r="B15" s="476">
        <f>SUM(B13:B14)</f>
        <v>1700</v>
      </c>
      <c r="C15" s="473"/>
    </row>
    <row r="17" spans="1:1">
      <c r="A17" s="477"/>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Personal File</vt:lpstr>
      <vt:lpstr>Skills</vt:lpstr>
      <vt:lpstr>Spells</vt:lpstr>
      <vt:lpstr>Feats</vt:lpstr>
      <vt:lpstr>Martial</vt:lpstr>
      <vt:lpstr>Equipment</vt:lpstr>
      <vt:lpstr>Animal</vt:lpstr>
      <vt:lpstr>XP Awards</vt:lpstr>
      <vt:lpstr>Animal!Print_Area</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2020-03-17T22:24:29Z</dcterms:modified>
</cp:coreProperties>
</file>