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C:\A\Jue\FoL\NPCs\"/>
    </mc:Choice>
  </mc:AlternateContent>
  <xr:revisionPtr revIDLastSave="0" documentId="13_ncr:1_{49AB9800-F784-41EE-88BA-221F07539C90}"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Corellion" sheetId="18" r:id="rId3"/>
    <sheet name="Spells" sheetId="26" r:id="rId4"/>
    <sheet name="Feats" sheetId="20" r:id="rId5"/>
    <sheet name="Martial" sheetId="6" r:id="rId6"/>
    <sheet name="Equipment" sheetId="19" r:id="rId7"/>
    <sheet name="Animal" sheetId="27" r:id="rId8"/>
  </sheets>
  <definedNames>
    <definedName name="OLE_LINK1" localSheetId="4">Feats!#REF!</definedName>
    <definedName name="OLE_LINK1" localSheetId="3">Spells!#REF!</definedName>
    <definedName name="_xlnm.Print_Area" localSheetId="7">Animal!$A$1:$H$12</definedName>
    <definedName name="_xlnm.Print_Area" localSheetId="2">Corellion!$A$1:$I$37</definedName>
    <definedName name="_xlnm.Print_Area" localSheetId="6">Equipment!#REF!</definedName>
    <definedName name="_xlnm.Print_Area" localSheetId="4">Feats!#REF!</definedName>
    <definedName name="_xlnm.Print_Area" localSheetId="5">Martial!#REF!</definedName>
    <definedName name="_xlnm.Print_Area" localSheetId="0">'Personal File'!$A$1:$H$119</definedName>
    <definedName name="_xlnm.Print_Area" localSheetId="1">Skills!$A$1:$K$29</definedName>
    <definedName name="_xlnm.Print_Area" localSheetId="3">Spells!#REF!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6" l="1"/>
  <c r="H3" i="6"/>
  <c r="I3" i="6"/>
  <c r="J3" i="6" s="1"/>
  <c r="H4" i="6"/>
  <c r="I4" i="6"/>
  <c r="J4" i="6" s="1"/>
  <c r="H12" i="6" l="1"/>
  <c r="H11" i="6"/>
  <c r="H7" i="6"/>
  <c r="H6" i="6"/>
  <c r="H10" i="6"/>
  <c r="B9" i="4"/>
  <c r="B5" i="15"/>
  <c r="B4" i="15"/>
  <c r="B3" i="15"/>
  <c r="B13" i="4" l="1"/>
  <c r="I11" i="6" l="1"/>
  <c r="I10" i="6" l="1"/>
  <c r="H3" i="15" l="1"/>
  <c r="G19" i="6" l="1"/>
  <c r="G20" i="6"/>
  <c r="G21" i="6"/>
  <c r="I6" i="26" l="1"/>
  <c r="C12" i="19" l="1"/>
  <c r="C14" i="19" l="1"/>
  <c r="C15" i="19"/>
  <c r="C10" i="19"/>
  <c r="C18" i="19" l="1"/>
  <c r="C4" i="19"/>
  <c r="F5" i="27" l="1"/>
  <c r="C9" i="27" l="1"/>
  <c r="C8" i="27"/>
  <c r="C7" i="27"/>
  <c r="C6" i="27"/>
  <c r="C5" i="27"/>
  <c r="C4" i="27"/>
  <c r="E13" i="4" l="1"/>
  <c r="H26" i="15" l="1"/>
  <c r="H25" i="15"/>
  <c r="H33" i="15"/>
  <c r="H32" i="15"/>
  <c r="H31" i="15"/>
  <c r="H30" i="15"/>
  <c r="H29" i="15"/>
  <c r="H28" i="15"/>
  <c r="H27" i="15"/>
  <c r="H24" i="15"/>
  <c r="H23" i="15"/>
  <c r="H22" i="15"/>
  <c r="H21" i="15"/>
  <c r="H20" i="15"/>
  <c r="H13" i="15" l="1"/>
  <c r="H39" i="15"/>
  <c r="H38" i="15"/>
  <c r="H37" i="15"/>
  <c r="H36" i="15"/>
  <c r="H35" i="15"/>
  <c r="H34" i="15"/>
  <c r="E44" i="15" l="1"/>
  <c r="H42" i="15"/>
  <c r="H41" i="15"/>
  <c r="H40" i="15"/>
  <c r="H19" i="15"/>
  <c r="H18" i="15"/>
  <c r="H17" i="15"/>
  <c r="H16" i="15"/>
  <c r="H15" i="15"/>
  <c r="H14" i="15"/>
  <c r="H12" i="15"/>
  <c r="I12" i="6" l="1"/>
  <c r="I7" i="6" l="1"/>
  <c r="I6" i="6"/>
  <c r="H5" i="15" l="1"/>
  <c r="H4" i="15"/>
  <c r="C17" i="4" l="1"/>
  <c r="C16" i="4"/>
  <c r="D5" i="15" s="1"/>
  <c r="C15" i="4"/>
  <c r="C14" i="4"/>
  <c r="D3" i="15" s="1"/>
  <c r="C13" i="4"/>
  <c r="C12" i="4"/>
  <c r="E9" i="4" l="1"/>
  <c r="D4" i="15"/>
  <c r="G4" i="15" s="1"/>
  <c r="I4" i="15" s="1"/>
  <c r="J11" i="6"/>
  <c r="J10" i="6"/>
  <c r="B10" i="4"/>
  <c r="E15" i="4"/>
  <c r="E17" i="4" s="1"/>
  <c r="E16" i="4" s="1"/>
  <c r="E3" i="15"/>
  <c r="G3" i="15"/>
  <c r="I3" i="15" s="1"/>
  <c r="D25" i="15"/>
  <c r="D26" i="15"/>
  <c r="E4" i="15"/>
  <c r="E5" i="15"/>
  <c r="G5" i="15"/>
  <c r="I5" i="15" s="1"/>
  <c r="E14" i="4"/>
  <c r="H43" i="15"/>
  <c r="H11" i="15"/>
  <c r="H10" i="15"/>
  <c r="H9" i="15"/>
  <c r="H8" i="15"/>
  <c r="H7" i="15"/>
  <c r="H6" i="15"/>
  <c r="E25" i="15" l="1"/>
  <c r="G25" i="15"/>
  <c r="I25" i="15" s="1"/>
  <c r="E26" i="15"/>
  <c r="G26" i="15"/>
  <c r="I26" i="15" s="1"/>
  <c r="J12" i="6"/>
  <c r="J6" i="6"/>
  <c r="J7" i="6" l="1"/>
  <c r="B44" i="15" l="1"/>
  <c r="C6" i="26" l="1"/>
  <c r="C7" i="26"/>
  <c r="C8" i="26"/>
  <c r="C9" i="26"/>
  <c r="C10" i="26"/>
  <c r="C11" i="26"/>
  <c r="H6" i="26" l="1"/>
  <c r="G6" i="26"/>
  <c r="C5" i="26"/>
  <c r="C4" i="26"/>
  <c r="C3" i="26"/>
  <c r="D24" i="15" l="1"/>
  <c r="E24" i="15" l="1"/>
  <c r="G24" i="15"/>
  <c r="I24" i="15" l="1"/>
  <c r="D31" i="15"/>
  <c r="E31" i="15" l="1"/>
  <c r="G31" i="15"/>
  <c r="D37" i="15"/>
  <c r="D19" i="15"/>
  <c r="D39" i="15"/>
  <c r="D36" i="15"/>
  <c r="C28" i="19"/>
  <c r="D41" i="15"/>
  <c r="D38" i="15"/>
  <c r="D40" i="15"/>
  <c r="D33"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D6" i="15"/>
  <c r="E35" i="15" l="1"/>
  <c r="G35" i="15"/>
  <c r="E42" i="15"/>
  <c r="G42" i="15"/>
  <c r="E40" i="15"/>
  <c r="G40" i="15"/>
  <c r="E41" i="15"/>
  <c r="I42" i="15" s="1"/>
  <c r="G41" i="15"/>
  <c r="I41" i="15" s="1"/>
  <c r="E36" i="15"/>
  <c r="G36" i="15"/>
  <c r="E19" i="15"/>
  <c r="G19" i="15"/>
  <c r="E7" i="15"/>
  <c r="G7" i="15"/>
  <c r="E9" i="15"/>
  <c r="G9" i="15"/>
  <c r="E11" i="15"/>
  <c r="G11" i="15"/>
  <c r="E15" i="15"/>
  <c r="I15" i="15" s="1"/>
  <c r="G15" i="15"/>
  <c r="E17" i="15"/>
  <c r="I17" i="15" s="1"/>
  <c r="G17" i="15"/>
  <c r="E20" i="15"/>
  <c r="G20" i="15"/>
  <c r="E22" i="15"/>
  <c r="G22" i="15"/>
  <c r="E27" i="15"/>
  <c r="I27" i="15" s="1"/>
  <c r="G27" i="15"/>
  <c r="E30" i="15"/>
  <c r="G30" i="15"/>
  <c r="E34" i="15"/>
  <c r="G34" i="15"/>
  <c r="I34" i="15" s="1"/>
  <c r="E12" i="15"/>
  <c r="G12" i="15"/>
  <c r="E6" i="15"/>
  <c r="G6" i="15"/>
  <c r="I6" i="15" s="1"/>
  <c r="E8" i="15"/>
  <c r="I8" i="15" s="1"/>
  <c r="G8" i="15"/>
  <c r="E10" i="15"/>
  <c r="G10" i="15"/>
  <c r="E13" i="15"/>
  <c r="G13" i="15"/>
  <c r="E16" i="15"/>
  <c r="G16" i="15"/>
  <c r="E18" i="15"/>
  <c r="I18" i="15" s="1"/>
  <c r="G18" i="15"/>
  <c r="E21" i="15"/>
  <c r="G21" i="15"/>
  <c r="E23" i="15"/>
  <c r="G23" i="15"/>
  <c r="E28" i="15"/>
  <c r="G28" i="15"/>
  <c r="E32" i="15"/>
  <c r="I32" i="15" s="1"/>
  <c r="G32" i="15"/>
  <c r="E43" i="15"/>
  <c r="G43" i="15"/>
  <c r="E14" i="15"/>
  <c r="G14" i="15"/>
  <c r="E29" i="15"/>
  <c r="G29" i="15"/>
  <c r="I29" i="15" s="1"/>
  <c r="E33" i="15"/>
  <c r="I33" i="15" s="1"/>
  <c r="G33" i="15"/>
  <c r="E38" i="15"/>
  <c r="G38" i="15"/>
  <c r="E39" i="15"/>
  <c r="G39" i="15"/>
  <c r="E37" i="15"/>
  <c r="G37" i="15"/>
  <c r="I12" i="15"/>
  <c r="I11" i="15"/>
  <c r="I30" i="15"/>
  <c r="I31" i="15"/>
  <c r="I35" i="15"/>
  <c r="I40" i="15"/>
  <c r="I13" i="15"/>
  <c r="I14" i="15"/>
  <c r="I28" i="15"/>
  <c r="I39" i="15" l="1"/>
  <c r="I23" i="15"/>
  <c r="I7" i="15"/>
  <c r="I16" i="15"/>
  <c r="I19" i="15"/>
  <c r="I37" i="15"/>
  <c r="I22" i="15"/>
  <c r="I43" i="15"/>
  <c r="I10" i="15"/>
  <c r="I20" i="15"/>
  <c r="I9" i="15"/>
  <c r="I21" i="15"/>
  <c r="I38" i="15"/>
  <c r="I3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9" authorId="0" shapeId="0" xr:uid="{00000000-0006-0000-0000-000001000000}">
      <text>
        <r>
          <rPr>
            <sz val="12"/>
            <color indexed="81"/>
            <rFont val="Times New Roman"/>
            <family val="1"/>
          </rPr>
          <t>BAB +3
Aid +1
Bless +1</t>
        </r>
      </text>
    </comment>
    <comment ref="C11" authorId="0" shapeId="0" xr:uid="{00000000-0006-0000-0000-000002000000}">
      <text>
        <r>
          <rPr>
            <sz val="12"/>
            <color indexed="81"/>
            <rFont val="Times New Roman"/>
            <family val="1"/>
          </rPr>
          <t>Next level at 10,000 XPs</t>
        </r>
      </text>
    </comment>
    <comment ref="B13" authorId="0" shapeId="0" xr:uid="{749B0048-1F35-49B5-81C5-7C14D4C7DC58}">
      <text>
        <r>
          <rPr>
            <i/>
            <sz val="12"/>
            <color indexed="81"/>
            <rFont val="Times New Roman"/>
            <family val="1"/>
          </rPr>
          <t>Cat’s Grace +2</t>
        </r>
      </text>
    </comment>
    <comment ref="E14" authorId="0" shapeId="0" xr:uid="{00000000-0006-0000-0000-000003000000}">
      <text>
        <r>
          <rPr>
            <sz val="12"/>
            <color indexed="81"/>
            <rFont val="Times New Roman"/>
            <family val="1"/>
          </rPr>
          <t>[(4 * 8 Druid/Ranger) * 75%] + (4 * -1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00000000-0006-0000-0100-000001000000}">
      <text>
        <r>
          <rPr>
            <sz val="12"/>
            <color indexed="81"/>
            <rFont val="Times New Roman"/>
            <family val="1"/>
          </rPr>
          <t>Discipline</t>
        </r>
      </text>
    </comment>
    <comment ref="F10" authorId="0" shapeId="0" xr:uid="{00000000-0006-0000-0100-000002000000}">
      <text>
        <r>
          <rPr>
            <sz val="12"/>
            <color indexed="81"/>
            <rFont val="Times New Roman"/>
            <family val="1"/>
          </rPr>
          <t>Discipline</t>
        </r>
      </text>
    </comment>
    <comment ref="F13" authorId="0" shapeId="0" xr:uid="{00000000-0006-0000-0100-000003000000}">
      <text>
        <r>
          <rPr>
            <sz val="12"/>
            <color indexed="81"/>
            <rFont val="Times New Roman"/>
            <family val="1"/>
          </rPr>
          <t>Upper Class</t>
        </r>
      </text>
    </comment>
    <comment ref="F19" authorId="0" shapeId="0" xr:uid="{00000000-0006-0000-0100-000004000000}">
      <text>
        <r>
          <rPr>
            <sz val="12"/>
            <color indexed="81"/>
            <rFont val="Times New Roman"/>
            <family val="1"/>
          </rPr>
          <t>Druidic bonus</t>
        </r>
      </text>
    </comment>
    <comment ref="F20" authorId="0" shapeId="0" xr:uid="{00000000-0006-0000-0100-000005000000}">
      <text>
        <r>
          <rPr>
            <sz val="12"/>
            <color indexed="81"/>
            <rFont val="Times New Roman"/>
            <family val="1"/>
          </rPr>
          <t>Druidic bonus</t>
        </r>
      </text>
    </comment>
    <comment ref="A25" authorId="0" shapeId="0" xr:uid="{00000000-0006-0000-0100-000006000000}">
      <text>
        <r>
          <rPr>
            <sz val="12"/>
            <color indexed="81"/>
            <rFont val="Times New Roman"/>
            <family val="1"/>
          </rPr>
          <t>Upper Class skill</t>
        </r>
      </text>
    </comment>
    <comment ref="A26" authorId="0" shapeId="0" xr:uid="{00000000-0006-0000-0100-000007000000}">
      <text>
        <r>
          <rPr>
            <sz val="12"/>
            <color indexed="81"/>
            <rFont val="Times New Roman"/>
            <family val="1"/>
          </rPr>
          <t>Upper Class skill</t>
        </r>
      </text>
    </comment>
    <comment ref="F27" authorId="0" shapeId="0" xr:uid="{00000000-0006-0000-0100-000008000000}">
      <text>
        <r>
          <rPr>
            <sz val="12"/>
            <color indexed="81"/>
            <rFont val="Times New Roman"/>
            <family val="1"/>
          </rPr>
          <t>Elf bonus</t>
        </r>
      </text>
    </comment>
    <comment ref="F33" authorId="0" shapeId="0" xr:uid="{00000000-0006-0000-0100-000009000000}">
      <text>
        <r>
          <rPr>
            <sz val="12"/>
            <color indexed="81"/>
            <rFont val="Times New Roman"/>
            <family val="1"/>
          </rPr>
          <t>Elf</t>
        </r>
      </text>
    </comment>
    <comment ref="F38" authorId="0" shapeId="0" xr:uid="{00000000-0006-0000-0100-00000A000000}">
      <text>
        <r>
          <rPr>
            <sz val="12"/>
            <color indexed="81"/>
            <rFont val="Times New Roman"/>
            <family val="1"/>
          </rPr>
          <t>Elf bonus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2" authorId="0" shapeId="0" xr:uid="{00000000-0006-0000-0200-000001000000}">
      <text>
        <r>
          <rPr>
            <sz val="12"/>
            <color indexed="81"/>
            <rFont val="Times New Roman"/>
            <family val="1"/>
          </rPr>
          <t>grasshopper leg</t>
        </r>
      </text>
    </comment>
    <comment ref="D34" authorId="0" shapeId="0" xr:uid="{00000000-0006-0000-0200-000002000000}">
      <text>
        <r>
          <rPr>
            <sz val="12"/>
            <color indexed="81"/>
            <rFont val="Times New Roman"/>
            <family val="1"/>
          </rPr>
          <t>Pinch of dirt</t>
        </r>
      </text>
    </comment>
    <comment ref="D45" authorId="0" shapeId="0" xr:uid="{00000000-0006-0000-0200-000003000000}">
      <text>
        <r>
          <rPr>
            <sz val="12"/>
            <color indexed="81"/>
            <rFont val="Times New Roman"/>
            <family val="1"/>
          </rPr>
          <t>Bait for said animal</t>
        </r>
      </text>
    </comment>
    <comment ref="D51" authorId="0" shapeId="0" xr:uid="{00000000-0006-0000-0200-000004000000}">
      <text>
        <r>
          <rPr>
            <sz val="12"/>
            <color indexed="81"/>
            <rFont val="Times New Roman"/>
            <family val="1"/>
          </rPr>
          <t>Bull-shit or bull-hair</t>
        </r>
      </text>
    </comment>
    <comment ref="D52" authorId="0" shapeId="0" xr:uid="{00000000-0006-0000-0200-000005000000}">
      <text>
        <r>
          <rPr>
            <sz val="12"/>
            <color indexed="81"/>
            <rFont val="Times New Roman"/>
            <family val="1"/>
          </rPr>
          <t>Pinch of cat fur</t>
        </r>
      </text>
    </comment>
    <comment ref="D57" authorId="0" shapeId="0" xr:uid="{00000000-0006-0000-0200-000006000000}">
      <text>
        <r>
          <rPr>
            <sz val="12"/>
            <color indexed="81"/>
            <rFont val="Times New Roman"/>
            <family val="1"/>
          </rPr>
          <t>½ lb. gold dust
(25-GP value)</t>
        </r>
      </text>
    </comment>
    <comment ref="D59" authorId="0" shapeId="0" xr:uid="{00000000-0006-0000-0200-000007000000}">
      <text>
        <r>
          <rPr>
            <sz val="12"/>
            <color indexed="81"/>
            <rFont val="Times New Roman"/>
            <family val="1"/>
          </rPr>
          <t>tallow, bringstone, powdered iron</t>
        </r>
      </text>
    </comment>
    <comment ref="D66" authorId="0" shapeId="0" xr:uid="{00000000-0006-0000-0200-000008000000}">
      <text>
        <r>
          <rPr>
            <sz val="12"/>
            <color indexed="81"/>
            <rFont val="Times New Roman"/>
            <family val="1"/>
          </rPr>
          <t>Dried seaweed</t>
        </r>
      </text>
    </comment>
    <comment ref="D69" authorId="0" shapeId="0" xr:uid="{00000000-0006-0000-0200-000009000000}">
      <text>
        <r>
          <rPr>
            <sz val="12"/>
            <color indexed="81"/>
            <rFont val="Times New Roman"/>
            <family val="1"/>
          </rPr>
          <t>Feathers or pinch of owl droppings</t>
        </r>
      </text>
    </comment>
    <comment ref="D73" authorId="0" shapeId="0" xr:uid="{00000000-0006-0000-0200-00000A000000}">
      <text>
        <r>
          <rPr>
            <sz val="12"/>
            <color indexed="81"/>
            <rFont val="Times New Roman"/>
            <family val="1"/>
          </rPr>
          <t>Wool or fur</t>
        </r>
      </text>
    </comment>
    <comment ref="D76" authorId="0" shapeId="0" xr:uid="{00000000-0006-0000-0200-00000B000000}">
      <text>
        <r>
          <rPr>
            <sz val="12"/>
            <color indexed="81"/>
            <rFont val="Times New Roman"/>
            <family val="1"/>
          </rPr>
          <t>1 drop of bitumen and live spider (both to be eaten)</t>
        </r>
      </text>
    </comment>
    <comment ref="D78" authorId="0" shapeId="0" xr:uid="{00000000-0006-0000-0200-00000C000000}">
      <text>
        <r>
          <rPr>
            <sz val="12"/>
            <rFont val="Times New Roman"/>
            <family val="1"/>
          </rPr>
          <t>Square of red cloth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400-000001000000}">
      <text>
        <r>
          <rPr>
            <sz val="12"/>
            <color indexed="81"/>
            <rFont val="Times New Roman"/>
            <family val="1"/>
          </rPr>
          <t xml:space="preserve">You can cast a spell with a moment’s thought.
</t>
        </r>
        <r>
          <rPr>
            <b/>
            <sz val="12"/>
            <color indexed="81"/>
            <rFont val="Times New Roman"/>
            <family val="1"/>
          </rPr>
          <t xml:space="preserve">Benefit:  </t>
        </r>
        <r>
          <rPr>
            <sz val="12"/>
            <color indexed="81"/>
            <rFont val="Times New Roman"/>
            <family val="1"/>
          </rPr>
          <t xml:space="preserve">Casting a quickened spell is a free action.  You can perform another action, even casting another spell, in the same round as you cast a quickened spell.  You may cast only one quickened spell per round.  A spell whose casting time is more than 1 full-round action cannot be quickened.  A quickened spell uses up a spell slot four levels higher than the spell’s actual level.  Casting a quickened spell doesn’t provoke an attack of opportunity.
</t>
        </r>
        <r>
          <rPr>
            <b/>
            <sz val="12"/>
            <color indexed="81"/>
            <rFont val="Times New Roman"/>
            <family val="1"/>
          </rPr>
          <t xml:space="preserve">Special:  </t>
        </r>
        <r>
          <rPr>
            <sz val="12"/>
            <color indexed="81"/>
            <rFont val="Times New Roman"/>
            <family val="1"/>
          </rPr>
          <t>This feat can’t be applied to any spell cast spontaneously (including sorcerer spells, bard spells, and cleric or druid spells cast spontaneously), since applying a metamagic feat to a spontaneously cast spell automatically increases the casting time to a full-round action.
PHB 98</t>
        </r>
      </text>
    </comment>
    <comment ref="C2" authorId="0" shapeId="0" xr:uid="{00000000-0006-0000-0400-00000200000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3" authorId="0" shapeId="0" xr:uid="{00000000-0006-0000-0400-000003000000}">
      <text>
        <r>
          <rPr>
            <sz val="12"/>
            <color indexed="81"/>
            <rFont val="Times New Roman"/>
            <family val="1"/>
          </rPr>
          <t xml:space="preserve">Your people are admired for their single-minded determination and clarity of purpose.  You are difficult to distract by spell of blow.
</t>
        </r>
        <r>
          <rPr>
            <b/>
            <sz val="12"/>
            <color indexed="81"/>
            <rFont val="Times New Roman"/>
            <family val="1"/>
          </rPr>
          <t xml:space="preserve">Benefit:  </t>
        </r>
        <r>
          <rPr>
            <sz val="12"/>
            <color indexed="81"/>
            <rFont val="Times New Roman"/>
            <family val="1"/>
          </rPr>
          <t>You gain a +1 bonus on Will saves and a +2 bonus on Concentration checks.
FRCS 34</t>
        </r>
      </text>
    </comment>
    <comment ref="C3" authorId="0" shapeId="0" xr:uid="{00000000-0006-0000-0400-000004000000}">
      <text>
        <r>
          <rPr>
            <sz val="12"/>
            <color indexed="81"/>
            <rFont val="Times New Roman"/>
            <family val="1"/>
          </rPr>
          <t>A druid gains a +2 bonus on Knowledge (nature) and Survival checks.
PHB 35</t>
        </r>
      </text>
    </comment>
    <comment ref="C4" authorId="0" shapeId="0" xr:uid="{00000000-0006-0000-0400-000005000000}">
      <text>
        <r>
          <rPr>
            <sz val="12"/>
            <color indexed="81"/>
            <rFont val="Times New Roman"/>
            <family val="1"/>
          </rPr>
          <t>Starting at 4th level, a druid gains a +4 bonus on saving throws against the spell-like abilities of fey (such as dryads, pixies, and sprites).
PHB 37</t>
        </r>
      </text>
    </comment>
    <comment ref="C5" authorId="0" shapeId="0" xr:uid="{00000000-0006-0000-0400-000006000000}">
      <text>
        <r>
          <rPr>
            <sz val="12"/>
            <color indexed="81"/>
            <rFont val="Times New Roman"/>
            <family val="1"/>
          </rPr>
          <t>Starting at 3rd level, a druid leaves no trail in natural surroundings and cannot be tracked.  She may choose to leave a trail if so desired.
PHB 36</t>
        </r>
      </text>
    </comment>
    <comment ref="C6" authorId="0" shapeId="0" xr:uid="{00000000-0006-0000-0400-00000700000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C7" authorId="0" shapeId="0" xr:uid="{00000000-0006-0000-0400-00000800000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A8" authorId="0" shapeId="0" xr:uid="{00000000-0006-0000-0400-00000900000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8" authorId="0" shapeId="0" xr:uid="{00000000-0006-0000-0400-00000A00000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A9" authorId="0" shapeId="0" xr:uid="{00000000-0006-0000-0400-00000B000000}">
      <text>
        <r>
          <rPr>
            <sz val="12"/>
            <color indexed="81"/>
            <rFont val="Times New Roman"/>
            <family val="1"/>
          </rPr>
          <t>Club, dagger, dart, quarterstaff, scimitar, sickle, shortspear, sling, and spear.
PHB 34</t>
        </r>
      </text>
    </comment>
    <comment ref="C9" authorId="0" shapeId="0" xr:uid="{00000000-0006-0000-0400-00000C000000}">
      <text>
        <r>
          <rPr>
            <sz val="12"/>
            <color indexed="81"/>
            <rFont val="Times New Roman"/>
            <family val="1"/>
          </rPr>
          <t xml:space="preserve">Certain skills become permanent class skills for the character; that is, no matter what classes she advances in, these are always considered class skills. If she chooses a skill that is a class skill for her current class, she also gains a +1 competence bonus on those skill checks. (She can only gain this bonus once per skill, even if it appears on more than one of her classes’ skill lists.)
None of these advantages should particularly unbalance a character when compared to those created without this optional system. Nevertheless, if a campaign involves both urban and nonurban characters, the Dungeon Master is encouraged to either refrain from using this variant, or to allow its benefits even to nonurban characters. Characters from nonurban areas are usually considered to be lower-class citizens.
</t>
        </r>
        <r>
          <rPr>
            <b/>
            <sz val="12"/>
            <color indexed="81"/>
            <rFont val="Times New Roman"/>
            <family val="1"/>
          </rPr>
          <t xml:space="preserve">Lower-Class Skills:  </t>
        </r>
        <r>
          <rPr>
            <sz val="12"/>
            <color indexed="81"/>
            <rFont val="Times New Roman"/>
            <family val="1"/>
          </rPr>
          <t xml:space="preserve">Craft, Gather Information, Handle Animal, Knowledge (local), Profession.
</t>
        </r>
        <r>
          <rPr>
            <b/>
            <sz val="12"/>
            <color indexed="81"/>
            <rFont val="Times New Roman"/>
            <family val="1"/>
          </rPr>
          <t xml:space="preserve">Middle-Class Skills:  </t>
        </r>
        <r>
          <rPr>
            <sz val="12"/>
            <color indexed="81"/>
            <rFont val="Times New Roman"/>
            <family val="1"/>
          </rPr>
          <t xml:space="preserve">Appraise, Craft, Profession, Knowledge (local), Knowledge (nobility and royalty).
</t>
        </r>
        <r>
          <rPr>
            <b/>
            <sz val="12"/>
            <color indexed="81"/>
            <rFont val="Times New Roman"/>
            <family val="1"/>
          </rPr>
          <t xml:space="preserve">Upper-Class Skills: </t>
        </r>
        <r>
          <rPr>
            <sz val="12"/>
            <color indexed="81"/>
            <rFont val="Times New Roman"/>
            <family val="1"/>
          </rPr>
          <t xml:space="preserve"> Diplomacy, Knowledge (history), Knowledge (nobility and royalty), Ride, Speak Language.
RANDOM DETERMINATION
When using this variant, some people might prefer the opportunity to determine their character’s social class randomly, just as they can height, weight, and age. If so, simply roll percentile dice after determining your base stats. On a roll of 01–60, you are lower class; 61–90, middle class; and 91–100, upper class.
Cityscape 59</t>
        </r>
      </text>
    </comment>
    <comment ref="C10" authorId="0" shapeId="0" xr:uid="{00000000-0006-0000-0400-00000D000000}">
      <text>
        <r>
          <rPr>
            <sz val="12"/>
            <color indexed="81"/>
            <rFont val="Times New Roman"/>
            <family val="1"/>
          </rPr>
          <t>Starting at 2nd level, a druid may move through any sort of undergrowth (such as natural thorns, briars, overgrown areas, and similar terrain) at her normal speed and without taking damage or suffering any other impairment.  However, thorns, briars, and overgrown areas that have been magically manipulated to impede motion still affect her.
PHB 36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3" authorId="0" shapeId="0" xr:uid="{00000000-0006-0000-0500-000001000000}">
      <text>
        <r>
          <rPr>
            <sz val="12"/>
            <color indexed="81"/>
            <rFont val="Times New Roman"/>
            <family val="1"/>
          </rPr>
          <t>Bless +1</t>
        </r>
      </text>
    </comment>
    <comment ref="H4" authorId="0" shapeId="0" xr:uid="{00000000-0006-0000-0500-000003000000}">
      <text>
        <r>
          <rPr>
            <sz val="12"/>
            <color indexed="81"/>
            <rFont val="Times New Roman"/>
            <family val="1"/>
          </rPr>
          <t>Bless +1</t>
        </r>
      </text>
    </comment>
    <comment ref="H6" authorId="0" shapeId="0" xr:uid="{00000000-0006-0000-0500-000004000000}">
      <text>
        <r>
          <rPr>
            <sz val="12"/>
            <color indexed="81"/>
            <rFont val="Times New Roman"/>
            <family val="1"/>
          </rPr>
          <t>Bless +1</t>
        </r>
      </text>
    </comment>
    <comment ref="H7" authorId="0" shapeId="0" xr:uid="{00000000-0006-0000-0500-000005000000}">
      <text>
        <r>
          <rPr>
            <sz val="12"/>
            <color indexed="81"/>
            <rFont val="Times New Roman"/>
            <family val="1"/>
          </rPr>
          <t>Bless +1</t>
        </r>
      </text>
    </comment>
    <comment ref="H10" authorId="0" shapeId="0" xr:uid="{00000000-0006-0000-0500-000006000000}">
      <text>
        <r>
          <rPr>
            <sz val="12"/>
            <color indexed="81"/>
            <rFont val="Times New Roman"/>
            <family val="1"/>
          </rPr>
          <t>Bless +1</t>
        </r>
      </text>
    </comment>
    <comment ref="H11" authorId="0" shapeId="0" xr:uid="{00000000-0006-0000-0500-000007000000}">
      <text>
        <r>
          <rPr>
            <sz val="12"/>
            <color indexed="81"/>
            <rFont val="Times New Roman"/>
            <family val="1"/>
          </rPr>
          <t>Bless +1</t>
        </r>
      </text>
    </comment>
    <comment ref="H12" authorId="0" shapeId="0" xr:uid="{00000000-0006-0000-0500-000008000000}">
      <text>
        <r>
          <rPr>
            <sz val="12"/>
            <color indexed="81"/>
            <rFont val="Times New Roman"/>
            <family val="1"/>
          </rPr>
          <t>Bless +1</t>
        </r>
      </text>
    </comment>
    <comment ref="D14" authorId="0" shapeId="0" xr:uid="{00000000-0006-0000-0500-000009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<sst xmlns="http://schemas.openxmlformats.org/spreadsheetml/2006/main" count="979" uniqueCount="454">
  <si>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</si>
  <si>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</si>
  <si>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</si>
  <si>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</si>
  <si>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</si>
  <si>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</si>
  <si>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</si>
  <si>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</si>
  <si>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</si>
  <si>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</si>
  <si>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</si>
  <si>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</si>
  <si>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</si>
  <si>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</si>
  <si>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</si>
  <si>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</si>
  <si>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</si>
  <si>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</si>
  <si>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</si>
  <si>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</si>
  <si>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</si>
  <si>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</si>
  <si>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</si>
  <si>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</si>
  <si>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</si>
  <si>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</si>
  <si>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</si>
  <si>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</si>
  <si>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</si>
  <si>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</si>
  <si>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</si>
  <si>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</si>
  <si>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</si>
  <si>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</si>
  <si>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</si>
  <si>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</si>
  <si>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</si>
  <si>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</si>
  <si>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</si>
  <si>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</si>
  <si>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</si>
  <si>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</si>
  <si>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</si>
  <si>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</si>
  <si>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</si>
  <si>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</si>
  <si>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</si>
  <si>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</si>
  <si>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</si>
  <si>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</si>
  <si>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</si>
  <si>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</si>
  <si>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</si>
  <si>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</si>
  <si>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</si>
  <si>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</si>
  <si>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</si>
  <si>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</si>
  <si>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</si>
  <si>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</si>
  <si>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</si>
  <si>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</si>
  <si>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</si>
  <si>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</si>
  <si>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</si>
  <si>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</si>
  <si>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</si>
  <si>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</si>
  <si>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</si>
  <si>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</si>
  <si>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</si>
  <si>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</si>
  <si>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</si>
  <si>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</si>
  <si>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</si>
  <si>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</si>
  <si>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</si>
  <si>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</si>
  <si>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</si>
  <si>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</si>
  <si>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</si>
  <si>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</si>
  <si>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</si>
  <si>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</si>
  <si>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</si>
  <si>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</si>
  <si>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</si>
  <si>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</si>
  <si>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</si>
  <si>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</si>
  <si>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</si>
  <si>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</si>
  <si>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</si>
  <si>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</si>
  <si>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</si>
  <si>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</si>
  <si>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</si>
  <si>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</si>
  <si>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</si>
  <si>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</si>
  <si>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</si>
  <si>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</si>
  <si>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</si>
  <si>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</si>
  <si>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</si>
  <si>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</si>
  <si>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</si>
  <si>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</si>
  <si>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Magic Stone</t>
  </si>
  <si>
    <t>30 minutes</t>
  </si>
  <si>
    <t>Obscuring Mist</t>
  </si>
  <si>
    <t>1 day/lvl</t>
  </si>
  <si>
    <t>Speak with Animals</t>
  </si>
  <si>
    <t>30’ radius</t>
  </si>
  <si>
    <t>Knowledge:  Nature</t>
  </si>
  <si>
    <t>400’ + 40’/lvl</t>
  </si>
  <si>
    <t>Longstrider</t>
  </si>
  <si>
    <t>Sleight of Hand</t>
  </si>
  <si>
    <t>Survival</t>
  </si>
  <si>
    <t>Druid</t>
  </si>
  <si>
    <t>2</t>
  </si>
  <si>
    <t>Nature Sense</t>
  </si>
  <si>
    <t>Wild Empathy</t>
  </si>
  <si>
    <t>Calm Animals</t>
  </si>
  <si>
    <t>Charm Animal</t>
  </si>
  <si>
    <t>Detect Animals/Plants</t>
  </si>
  <si>
    <t>Detect Snares/Pits</t>
  </si>
  <si>
    <t>Entangle</t>
  </si>
  <si>
    <t>Faerie Fire</t>
  </si>
  <si>
    <t>Goodberry</t>
  </si>
  <si>
    <t>Hide from Animals</t>
  </si>
  <si>
    <t>Magic Fang</t>
  </si>
  <si>
    <t>Pass without Trace</t>
  </si>
  <si>
    <t>Produce Flame</t>
  </si>
  <si>
    <t>Shillelagh</t>
  </si>
  <si>
    <t>Immune to Tracking</t>
  </si>
  <si>
    <t>None</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</si>
  <si>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</si>
  <si>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Craft:  (type)</t>
  </si>
  <si>
    <t>Common, Druidic</t>
  </si>
  <si>
    <t>30'</t>
  </si>
  <si>
    <t>Perform:  (type)</t>
  </si>
  <si>
    <t>Class Features</t>
  </si>
  <si>
    <t>DC</t>
  </si>
  <si>
    <t>Weapon Proficiencies</t>
  </si>
  <si>
    <t>Shields (not tower)</t>
  </si>
  <si>
    <t>Armor (Lt &amp; Med)</t>
  </si>
  <si>
    <t>Atk</t>
  </si>
  <si>
    <t>Sylvan, Elven</t>
  </si>
  <si>
    <t>Animal Companion</t>
  </si>
  <si>
    <t>Woodland Stride</t>
  </si>
  <si>
    <t>60'</t>
  </si>
  <si>
    <t>Female</t>
  </si>
  <si>
    <t>Components</t>
  </si>
  <si>
    <t>Casting</t>
  </si>
  <si>
    <t>V S</t>
  </si>
  <si>
    <t>1 SA</t>
  </si>
  <si>
    <t>PHB 207</t>
  </si>
  <si>
    <t>1 hr/lvl</t>
  </si>
  <si>
    <t>PHB 208</t>
  </si>
  <si>
    <t>V S DF</t>
  </si>
  <si>
    <t>PHB 218</t>
  </si>
  <si>
    <t>PHB 220</t>
  </si>
  <si>
    <t>PHB 227</t>
  </si>
  <si>
    <t>PHB 229</t>
  </si>
  <si>
    <t>PHB 237</t>
  </si>
  <si>
    <t>S DF</t>
  </si>
  <si>
    <t>PHB 241</t>
  </si>
  <si>
    <t>V S M</t>
  </si>
  <si>
    <t>PHB 246</t>
  </si>
  <si>
    <t>PHB 249</t>
  </si>
  <si>
    <t>PHB 250</t>
  </si>
  <si>
    <t>PHB 251</t>
  </si>
  <si>
    <t>PHB 278</t>
  </si>
  <si>
    <t>PHB 265</t>
  </si>
  <si>
    <t>PHB 281</t>
  </si>
  <si>
    <t>PHB 288</t>
  </si>
  <si>
    <t>Animal Messenger</t>
  </si>
  <si>
    <t>Target’s Int. must be &lt; 3</t>
  </si>
  <si>
    <t>Barkskin</t>
  </si>
  <si>
    <t>PHB 203</t>
  </si>
  <si>
    <t>Animal Trance</t>
  </si>
  <si>
    <t>Bear’s Endurance</t>
  </si>
  <si>
    <t>+4 to Con, PHB 203</t>
  </si>
  <si>
    <t>Bull’s Strength</t>
  </si>
  <si>
    <t>V S M/DF</t>
  </si>
  <si>
    <t>1d4+1 Str. bonus</t>
  </si>
  <si>
    <t>Cat’s Grace</t>
  </si>
  <si>
    <t>+4 to Dex, PHB 208</t>
  </si>
  <si>
    <t>Chill Metal</t>
  </si>
  <si>
    <t>Delay Poison</t>
  </si>
  <si>
    <t>Does not cure damage</t>
  </si>
  <si>
    <t>Fire Trap</t>
  </si>
  <si>
    <t>Flaming Sphere</t>
  </si>
  <si>
    <t>100’ + 10’/lvl</t>
  </si>
  <si>
    <t>PHB 232</t>
  </si>
  <si>
    <t>Flame Blade</t>
  </si>
  <si>
    <t>Fog Cloud</t>
  </si>
  <si>
    <t>Gust of Wind</t>
  </si>
  <si>
    <t>Beastland Ferocity</t>
  </si>
  <si>
    <t>Planar Handbook 90</t>
  </si>
  <si>
    <t>Locate Touchstone</t>
  </si>
  <si>
    <t>Resist Planar Alignment</t>
  </si>
  <si>
    <t>Avoid Planar Effects</t>
  </si>
  <si>
    <t>Planar Tolerance</t>
  </si>
  <si>
    <t>Planar Handbook (druid)</t>
  </si>
  <si>
    <t>Heat Metal</t>
  </si>
  <si>
    <t>7 rounds</t>
  </si>
  <si>
    <t>PHB 239</t>
  </si>
  <si>
    <t>Hold Animal</t>
  </si>
  <si>
    <t>Owl’s Wisdom</t>
  </si>
  <si>
    <t>PHB 259</t>
  </si>
  <si>
    <t>Resist Energy</t>
  </si>
  <si>
    <t>PHB 272</t>
  </si>
  <si>
    <t>Reduce Animal</t>
  </si>
  <si>
    <t>Lesser Restoration</t>
  </si>
  <si>
    <t>Restores attribute pts.</t>
  </si>
  <si>
    <t>Soften Earth &amp; Stone</t>
  </si>
  <si>
    <t>Spider Climb</t>
  </si>
  <si>
    <t>PHB 283</t>
  </si>
  <si>
    <t>Summon Swarm</t>
  </si>
  <si>
    <t>Tree Shape</t>
  </si>
  <si>
    <t>Wood Shape</t>
  </si>
  <si>
    <t>PHB 303</t>
  </si>
  <si>
    <t>Warp Wood</t>
  </si>
  <si>
    <t>PHB 280</t>
  </si>
  <si>
    <t>special</t>
  </si>
  <si>
    <t>PHB 300</t>
  </si>
  <si>
    <t>Body Ward</t>
  </si>
  <si>
    <t>Complete Champion 117</t>
  </si>
  <si>
    <t>Divine Presence</t>
  </si>
  <si>
    <t>Complete Champion 119</t>
  </si>
  <si>
    <t>Interfaith Blessing</t>
  </si>
  <si>
    <t>1 FR</t>
  </si>
  <si>
    <t>20'</t>
  </si>
  <si>
    <t>Complete Champion 123</t>
  </si>
  <si>
    <t>Metal Fang</t>
  </si>
  <si>
    <t>Complete Champion 125</t>
  </si>
  <si>
    <t>Soul Ward</t>
  </si>
  <si>
    <t>PHB 198</t>
  </si>
  <si>
    <t>Concent.</t>
  </si>
  <si>
    <t>V S F</t>
  </si>
  <si>
    <t>PHB 209</t>
  </si>
  <si>
    <t>V</t>
  </si>
  <si>
    <t>PHB 231</t>
  </si>
  <si>
    <t>10 minutes</t>
  </si>
  <si>
    <t>Perm.</t>
  </si>
  <si>
    <t>0'</t>
  </si>
  <si>
    <t>PHB 238</t>
  </si>
  <si>
    <t>1 round</t>
  </si>
  <si>
    <t>PHB 269</t>
  </si>
  <si>
    <t>PHB 289</t>
  </si>
  <si>
    <t>PHB 296</t>
  </si>
  <si>
    <t>Planar Handbook 94</t>
  </si>
  <si>
    <t>Planar Handbook 95</t>
  </si>
  <si>
    <t>Planar Handbook 100</t>
  </si>
  <si>
    <t>Complete Champion 127</t>
  </si>
  <si>
    <t>Create Water</t>
  </si>
  <si>
    <t>Detect Poison</t>
  </si>
  <si>
    <t>Detect Crossroads</t>
  </si>
  <si>
    <t>Light</t>
  </si>
  <si>
    <t>Naturewatch</t>
  </si>
  <si>
    <t>Cloud Wings</t>
  </si>
  <si>
    <t>Share Husk</t>
  </si>
  <si>
    <t>Jaws of the Wolf</t>
  </si>
  <si>
    <t>Piercing</t>
  </si>
  <si>
    <t>Healhful Rest</t>
  </si>
  <si>
    <t>10 min.</t>
  </si>
  <si>
    <t>Compelte Adventurer</t>
  </si>
  <si>
    <t>S</t>
  </si>
  <si>
    <t>Complete Divine</t>
  </si>
  <si>
    <t>Vigor, Lesser</t>
  </si>
  <si>
    <t>Magic of Faerûn 88</t>
  </si>
  <si>
    <t>Magic of Faerûn 116</t>
  </si>
  <si>
    <t>Magic of Faerûn 102</t>
  </si>
  <si>
    <t>Spell Compendium 49</t>
  </si>
  <si>
    <t>Cloudburst</t>
  </si>
  <si>
    <t>2 gallons/level</t>
  </si>
  <si>
    <t>Cure Minor Wounds</t>
  </si>
  <si>
    <t>1 HP</t>
  </si>
  <si>
    <t>Detect Magic</t>
  </si>
  <si>
    <t>must concentrate</t>
  </si>
  <si>
    <t>Flare</t>
  </si>
  <si>
    <t>Guidance</t>
  </si>
  <si>
    <t>+1 to attack</t>
  </si>
  <si>
    <t>Know Direction</t>
  </si>
  <si>
    <t>7-meter radius</t>
  </si>
  <si>
    <t>Mending</t>
  </si>
  <si>
    <t>Purify Food/Drk.</t>
  </si>
  <si>
    <t>Read Magic</t>
  </si>
  <si>
    <t>Resistance</t>
  </si>
  <si>
    <t>+1 all saves</t>
  </si>
  <si>
    <t>Virtue</t>
  </si>
  <si>
    <t>+1 HP to target</t>
  </si>
  <si>
    <t>V M</t>
  </si>
  <si>
    <t>Kelpstrand</t>
  </si>
  <si>
    <t>Spell Compendium 128</t>
  </si>
  <si>
    <t>1st</t>
  </si>
  <si>
    <t>2nd</t>
  </si>
  <si>
    <t>3rd</t>
  </si>
  <si>
    <t>4th</t>
  </si>
  <si>
    <t>5th</t>
  </si>
  <si>
    <t>6th</t>
  </si>
  <si>
    <t>Invoke the Cerulean Sign</t>
  </si>
  <si>
    <t>Lords of Madness 212</t>
  </si>
  <si>
    <t>Slashing</t>
  </si>
  <si>
    <t>varies</t>
  </si>
  <si>
    <t>Wild Shape Attacks</t>
  </si>
  <si>
    <t>Claw</t>
  </si>
  <si>
    <t>Bite</t>
  </si>
  <si>
    <t>PHB 219</t>
  </si>
  <si>
    <t>PHB 253</t>
  </si>
  <si>
    <t>Spells per Day</t>
  </si>
  <si>
    <t>Spell Level</t>
  </si>
  <si>
    <t>0th</t>
  </si>
  <si>
    <t>7th</t>
  </si>
  <si>
    <t>Wisdom Bonus</t>
  </si>
  <si>
    <t>Total Divine</t>
  </si>
  <si>
    <t>Druid Spells</t>
  </si>
  <si>
    <t>Profession:  (type)</t>
  </si>
  <si>
    <t>Racial Abilities</t>
  </si>
  <si>
    <t>Immunity to Sleep</t>
  </si>
  <si>
    <t>Low-light Vision</t>
  </si>
  <si>
    <t>Feats</t>
  </si>
  <si>
    <t>-</t>
  </si>
  <si>
    <t>+4 vs. nonlethal</t>
  </si>
  <si>
    <t>Lower Class</t>
  </si>
  <si>
    <t>Roll</t>
  </si>
  <si>
    <t>Barkskin Spell</t>
  </si>
  <si>
    <t>Skill/Save</t>
  </si>
  <si>
    <t>Ranger</t>
  </si>
  <si>
    <t>Elf</t>
  </si>
  <si>
    <t>5’ 8”</t>
  </si>
  <si>
    <t>108 lbs.</t>
  </si>
  <si>
    <t>+2 versus Enchantments</t>
  </si>
  <si>
    <t>Elven Weapons</t>
  </si>
  <si>
    <t>Sun</t>
  </si>
  <si>
    <t>Druid 1</t>
  </si>
  <si>
    <t>Druid 2</t>
  </si>
  <si>
    <t>Ranger 1</t>
  </si>
  <si>
    <t>Track</t>
  </si>
  <si>
    <t>Druid Weapons</t>
  </si>
  <si>
    <t>Resist Nature’s Lure (@druid 4)</t>
  </si>
  <si>
    <t>Quicken Spell</t>
  </si>
  <si>
    <t>Favored Enemy:  Undead</t>
  </si>
  <si>
    <t>MW Longbow</t>
  </si>
  <si>
    <t>1</t>
  </si>
  <si>
    <t>Backpack</t>
  </si>
  <si>
    <t>Belt Pouches</t>
  </si>
  <si>
    <t>Tindertwigs</t>
  </si>
  <si>
    <t>Holly &amp; Mistletoe</t>
  </si>
  <si>
    <t>Sacks</t>
  </si>
  <si>
    <t>Bedroll</t>
  </si>
  <si>
    <t>Trail Rations</t>
  </si>
  <si>
    <t>Bull’s-eye Lantern</t>
  </si>
  <si>
    <t>Flasks of Oil</t>
  </si>
  <si>
    <t>Sunrods</t>
  </si>
  <si>
    <t>Acid Flask</t>
  </si>
  <si>
    <t>Waterskin</t>
  </si>
  <si>
    <t>Knowledge:  Nobility &amp; Royalty</t>
  </si>
  <si>
    <t>Knowledge:  History</t>
  </si>
  <si>
    <t>1d4</t>
  </si>
  <si>
    <t>19-20, x2</t>
  </si>
  <si>
    <t>Prcg/Slash</t>
  </si>
  <si>
    <t>1d8</t>
  </si>
  <si>
    <t>x3</t>
  </si>
  <si>
    <t>Arrows</t>
  </si>
  <si>
    <t>+0</t>
  </si>
  <si>
    <t>Sun Elf</t>
  </si>
  <si>
    <t>Regional:  Discipline</t>
  </si>
  <si>
    <t>Initiative:</t>
  </si>
  <si>
    <t>Distance from PC:</t>
  </si>
  <si>
    <t>Immediate</t>
  </si>
  <si>
    <t>Size:</t>
  </si>
  <si>
    <t>Speed:</t>
  </si>
  <si>
    <t>Fort:</t>
  </si>
  <si>
    <t>Ref:</t>
  </si>
  <si>
    <t>Will:</t>
  </si>
  <si>
    <t>Zanzarah</t>
  </si>
  <si>
    <t>Owl</t>
  </si>
  <si>
    <t>Tiny</t>
  </si>
  <si>
    <t>+3</t>
  </si>
  <si>
    <t>10’ / 40’ avg.</t>
  </si>
  <si>
    <t>17</t>
  </si>
  <si>
    <t>5</t>
  </si>
  <si>
    <t>AC:</t>
  </si>
  <si>
    <t>BAB:</t>
  </si>
  <si>
    <t>+2 vs. undead</t>
  </si>
  <si>
    <t>30’</t>
  </si>
  <si>
    <t>Gold Pieces</t>
  </si>
  <si>
    <t>20’</t>
  </si>
  <si>
    <t>Stash:  not yet established</t>
  </si>
  <si>
    <t>Mount:  not yet acquired</t>
  </si>
  <si>
    <t>100’</t>
  </si>
  <si>
    <t>Heavy Mithral Shield</t>
  </si>
  <si>
    <t>1’ cu./caster level</t>
  </si>
  <si>
    <t>30’ radius, PHB 258</t>
  </si>
  <si>
    <t>Shortbow</t>
  </si>
  <si>
    <t>1d6</t>
  </si>
  <si>
    <t>Trackless Step</t>
  </si>
  <si>
    <t>Druid 3</t>
  </si>
  <si>
    <t>Traveler’s Outfit</t>
  </si>
  <si>
    <t>five</t>
  </si>
  <si>
    <t>Fire Arrows</t>
  </si>
  <si>
    <t>Acid Arrows</t>
  </si>
  <si>
    <t>6940</t>
  </si>
  <si>
    <t>Thrown Flask</t>
  </si>
  <si>
    <t>x2</t>
  </si>
  <si>
    <t>Mount Encumbrance:</t>
  </si>
  <si>
    <t>q</t>
  </si>
  <si>
    <t>Race</t>
  </si>
  <si>
    <t>Subrace</t>
  </si>
  <si>
    <t>Class</t>
  </si>
  <si>
    <t>Region</t>
  </si>
  <si>
    <t>Age</t>
  </si>
  <si>
    <t>Deity</t>
  </si>
  <si>
    <t>Sex</t>
  </si>
  <si>
    <t>Alignment</t>
  </si>
  <si>
    <t>Height</t>
  </si>
  <si>
    <t>Weight</t>
  </si>
  <si>
    <t>Attack Bonus</t>
  </si>
  <si>
    <t>Grapple</t>
  </si>
  <si>
    <t>Initiative</t>
  </si>
  <si>
    <t>Base Speed</t>
  </si>
  <si>
    <t>XP</t>
  </si>
  <si>
    <t>Actual Speed</t>
  </si>
  <si>
    <t>Strength</t>
  </si>
  <si>
    <t>Lb. Capacity</t>
  </si>
  <si>
    <t>Dexterity</t>
  </si>
  <si>
    <t>Lb. Carried</t>
  </si>
  <si>
    <t>Constitution</t>
  </si>
  <si>
    <t>Hit Points</t>
  </si>
  <si>
    <t>Intelligence</t>
  </si>
  <si>
    <t>Touch AC</t>
  </si>
  <si>
    <t>Wisdom</t>
  </si>
  <si>
    <t>Charisma</t>
  </si>
  <si>
    <t>FF AC</t>
  </si>
  <si>
    <t>Beflinne</t>
  </si>
  <si>
    <t>Rhyskin</t>
  </si>
  <si>
    <t>none</t>
  </si>
  <si>
    <t>Neutral Evil</t>
  </si>
  <si>
    <t>NPC</t>
  </si>
  <si>
    <t>Spells Granted</t>
  </si>
  <si>
    <t>AC</t>
  </si>
  <si>
    <t>þ</t>
  </si>
  <si>
    <t>Necromancy</t>
  </si>
  <si>
    <t>Transmutation</t>
  </si>
  <si>
    <t>Enchantment</t>
  </si>
  <si>
    <t>MW Daggers, 2</t>
  </si>
  <si>
    <t>Summon Nature’s Ally I</t>
  </si>
  <si>
    <t>Summon Nature’s Ally II</t>
  </si>
  <si>
    <t>Wands, Scrolls and Potions</t>
  </si>
  <si>
    <t>CLev</t>
  </si>
  <si>
    <r>
      <t xml:space="preserve">Potion of </t>
    </r>
    <r>
      <rPr>
        <i/>
        <sz val="12"/>
        <rFont val="Times New Roman"/>
        <family val="1"/>
      </rPr>
      <t>Blur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</si>
</sst>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3"/>
      <color rgb="FF00B050"/>
      <name val="Times New Roman"/>
      <family val="1"/>
    </font>
    <font>
      <sz val="18"/>
      <color rgb="FF00B050"/>
      <name val="Times New Roman"/>
      <family val="1"/>
    </font>
    <font>
      <sz val="10"/>
      <name val="Arial"/>
      <family val="2"/>
    </font>
    <font>
      <b/>
      <i/>
      <sz val="13"/>
      <color indexed="53"/>
      <name val="Times New Roman"/>
      <family val="1"/>
    </font>
    <font>
      <b/>
      <i/>
      <sz val="13"/>
      <color indexed="10"/>
      <name val="Times New Roman"/>
      <family val="1"/>
    </font>
    <font>
      <i/>
      <sz val="18"/>
      <color indexed="12"/>
      <name val="Times New Roman"/>
      <family val="1"/>
    </font>
    <font>
      <b/>
      <sz val="12"/>
      <color theme="0"/>
      <name val="Times New Roman"/>
      <family val="1"/>
    </font>
    <font>
      <i/>
      <sz val="18"/>
      <color theme="6"/>
      <name val="Times New Roman"/>
      <family val="1"/>
    </font>
    <font>
      <sz val="12"/>
      <name val="Times New Roman"/>
      <family val="1"/>
      <charset val="1"/>
    </font>
    <font>
      <b/>
      <sz val="13"/>
      <color rgb="FF00CC00"/>
      <name val="Times New Roman"/>
      <family val="1"/>
    </font>
    <font>
      <i/>
      <sz val="14"/>
      <color indexed="17"/>
      <name val="Times New Roman"/>
      <family val="1"/>
    </font>
    <font>
      <sz val="13"/>
      <color rgb="FFFFC000"/>
      <name val="Times New Roman"/>
      <family val="1"/>
    </font>
    <font>
      <b/>
      <sz val="12"/>
      <color indexed="81"/>
      <name val="Times New Roman"/>
      <family val="1"/>
    </font>
    <font>
      <sz val="13"/>
      <color rgb="FF0000FF"/>
      <name val="Times New Roman"/>
      <family val="1"/>
    </font>
    <font>
      <sz val="13"/>
      <color theme="0" tint="-0.249977111117893"/>
      <name val="Times New Roman"/>
      <family val="1"/>
    </font>
    <font>
      <b/>
      <sz val="12"/>
      <color rgb="FFCCFF99"/>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20"/>
      <color rgb="FFFFC00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4"/>
      <name val="Times New Roman"/>
      <family val="1"/>
    </font>
    <font>
      <b/>
      <sz val="13"/>
      <color rgb="FF00B050"/>
      <name val="Times New Roman"/>
      <family val="1"/>
    </font>
    <font>
      <i/>
      <sz val="18"/>
      <color rgb="FF00B050"/>
      <name val="Times New Roman"/>
      <family val="1"/>
    </font>
    <font>
      <b/>
      <sz val="12"/>
      <color rgb="FF00FF00"/>
      <name val="Times New Roman"/>
      <family val="1"/>
    </font>
    <font>
      <b/>
      <sz val="12"/>
      <color rgb="FFFF0000"/>
      <name val="Times New Roman"/>
      <family val="1"/>
    </font>
    <font>
      <i/>
      <sz val="12"/>
      <color indexed="81"/>
      <name val="Times New Roman"/>
      <family val="1"/>
    </font>
    <font>
      <i/>
      <sz val="13"/>
      <color indexed="57"/>
      <name val="Times New Roman"/>
      <family val="1"/>
    </font>
    <font>
      <i/>
      <sz val="12"/>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00B05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9" tint="-0.499984740745262"/>
        <bgColor indexed="64"/>
      </patternFill>
    </fill>
    <fill>
      <patternFill patternType="solid">
        <fgColor rgb="FF7030A0"/>
        <bgColor indexed="64"/>
      </patternFill>
    </fill>
    <fill>
      <patternFill patternType="solid">
        <fgColor indexed="10"/>
        <bgColor indexed="64"/>
      </patternFill>
    </fill>
    <fill>
      <patternFill patternType="solid">
        <fgColor rgb="FFFFFF00"/>
        <bgColor indexed="64"/>
      </patternFill>
    </fill>
  </fills>
  <borders count="14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double">
        <color indexed="64"/>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medium">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double">
        <color auto="1"/>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s>
  <cellStyleXfs count="8">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41" fillId="0" borderId="0"/>
    <xf numFmtId="0" fontId="1" fillId="0" borderId="0"/>
    <xf numFmtId="0" fontId="47" fillId="0" borderId="0"/>
    <xf numFmtId="0" fontId="1" fillId="0" borderId="0"/>
  </cellStyleXfs>
  <cellXfs count="556">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25" fillId="0" borderId="23"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4"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5"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5" xfId="0" applyNumberFormat="1" applyFont="1" applyFill="1" applyBorder="1" applyAlignment="1">
      <alignment horizontal="center"/>
    </xf>
    <xf numFmtId="49" fontId="16" fillId="5" borderId="25" xfId="0" applyNumberFormat="1" applyFont="1" applyFill="1" applyBorder="1" applyAlignment="1">
      <alignment horizontal="center"/>
    </xf>
    <xf numFmtId="0" fontId="16" fillId="5" borderId="26" xfId="0" applyNumberFormat="1" applyFont="1" applyFill="1" applyBorder="1" applyAlignment="1">
      <alignment horizontal="center"/>
    </xf>
    <xf numFmtId="49" fontId="6" fillId="5" borderId="26" xfId="0" applyNumberFormat="1" applyFont="1" applyFill="1" applyBorder="1" applyAlignment="1">
      <alignment horizontal="center"/>
    </xf>
    <xf numFmtId="0" fontId="6" fillId="5" borderId="27" xfId="0" applyNumberFormat="1" applyFont="1" applyFill="1" applyBorder="1" applyAlignment="1">
      <alignment horizontal="center"/>
    </xf>
    <xf numFmtId="0" fontId="13" fillId="5" borderId="1" xfId="0" applyFont="1" applyFill="1" applyBorder="1" applyAlignment="1"/>
    <xf numFmtId="49" fontId="23" fillId="5" borderId="25" xfId="0" applyNumberFormat="1" applyFont="1" applyFill="1" applyBorder="1" applyAlignment="1">
      <alignment horizontal="center"/>
    </xf>
    <xf numFmtId="0" fontId="23" fillId="5" borderId="26" xfId="0" applyNumberFormat="1" applyFont="1" applyFill="1" applyBorder="1" applyAlignment="1">
      <alignment horizontal="center"/>
    </xf>
    <xf numFmtId="0" fontId="10" fillId="6" borderId="1" xfId="0" applyFont="1" applyFill="1" applyBorder="1" applyAlignment="1"/>
    <xf numFmtId="0" fontId="6" fillId="6" borderId="25" xfId="0" applyNumberFormat="1" applyFont="1" applyFill="1" applyBorder="1" applyAlignment="1">
      <alignment horizontal="center"/>
    </xf>
    <xf numFmtId="49" fontId="16" fillId="6" borderId="25" xfId="0" applyNumberFormat="1" applyFont="1" applyFill="1" applyBorder="1" applyAlignment="1">
      <alignment horizontal="center"/>
    </xf>
    <xf numFmtId="0" fontId="16" fillId="6" borderId="26" xfId="0" applyNumberFormat="1" applyFont="1" applyFill="1" applyBorder="1" applyAlignment="1">
      <alignment horizontal="center"/>
    </xf>
    <xf numFmtId="49" fontId="6" fillId="6" borderId="26" xfId="0" applyNumberFormat="1" applyFont="1" applyFill="1" applyBorder="1" applyAlignment="1">
      <alignment horizontal="center"/>
    </xf>
    <xf numFmtId="0" fontId="6" fillId="6" borderId="27" xfId="0" applyNumberFormat="1" applyFont="1" applyFill="1" applyBorder="1" applyAlignment="1">
      <alignment horizontal="center"/>
    </xf>
    <xf numFmtId="0" fontId="13" fillId="6" borderId="1" xfId="0" applyFont="1" applyFill="1" applyBorder="1" applyAlignment="1"/>
    <xf numFmtId="49" fontId="23" fillId="7" borderId="25" xfId="0" applyNumberFormat="1" applyFont="1" applyFill="1" applyBorder="1" applyAlignment="1">
      <alignment horizontal="center"/>
    </xf>
    <xf numFmtId="0" fontId="23" fillId="7" borderId="26" xfId="0" applyNumberFormat="1" applyFont="1" applyFill="1" applyBorder="1" applyAlignment="1">
      <alignment horizontal="center"/>
    </xf>
    <xf numFmtId="0" fontId="5" fillId="0" borderId="28" xfId="0" applyFont="1" applyBorder="1" applyAlignment="1">
      <alignment horizontal="center"/>
    </xf>
    <xf numFmtId="0" fontId="6" fillId="8" borderId="25" xfId="0" applyNumberFormat="1" applyFont="1" applyFill="1" applyBorder="1" applyAlignment="1">
      <alignment horizontal="center"/>
    </xf>
    <xf numFmtId="49" fontId="6" fillId="8" borderId="26" xfId="0" applyNumberFormat="1" applyFont="1" applyFill="1" applyBorder="1" applyAlignment="1">
      <alignment horizontal="center"/>
    </xf>
    <xf numFmtId="0" fontId="6" fillId="8" borderId="27" xfId="0" applyNumberFormat="1" applyFont="1" applyFill="1" applyBorder="1" applyAlignment="1">
      <alignment horizontal="center"/>
    </xf>
    <xf numFmtId="164" fontId="5" fillId="9" borderId="29"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4" fillId="5" borderId="25" xfId="0" applyNumberFormat="1" applyFont="1" applyFill="1" applyBorder="1" applyAlignment="1">
      <alignment horizontal="center"/>
    </xf>
    <xf numFmtId="0" fontId="24" fillId="5" borderId="26" xfId="0" applyNumberFormat="1" applyFont="1" applyFill="1" applyBorder="1" applyAlignment="1">
      <alignment horizontal="center"/>
    </xf>
    <xf numFmtId="0" fontId="6" fillId="0" borderId="25" xfId="0" applyNumberFormat="1" applyFont="1" applyFill="1" applyBorder="1" applyAlignment="1">
      <alignment horizontal="center"/>
    </xf>
    <xf numFmtId="49" fontId="6" fillId="0" borderId="26" xfId="0" applyNumberFormat="1" applyFont="1" applyFill="1" applyBorder="1" applyAlignment="1">
      <alignment horizontal="center"/>
    </xf>
    <xf numFmtId="0" fontId="6" fillId="0" borderId="27" xfId="0" applyNumberFormat="1" applyFont="1" applyFill="1" applyBorder="1" applyAlignment="1">
      <alignment horizontal="center"/>
    </xf>
    <xf numFmtId="0" fontId="13" fillId="0" borderId="1" xfId="0" applyFont="1" applyFill="1" applyBorder="1" applyAlignment="1"/>
    <xf numFmtId="49" fontId="23" fillId="0" borderId="25" xfId="0" applyNumberFormat="1" applyFont="1" applyFill="1" applyBorder="1" applyAlignment="1">
      <alignment horizontal="center"/>
    </xf>
    <xf numFmtId="0" fontId="23" fillId="0" borderId="26" xfId="0" applyNumberFormat="1" applyFont="1" applyFill="1" applyBorder="1" applyAlignment="1">
      <alignment horizontal="center"/>
    </xf>
    <xf numFmtId="0" fontId="13" fillId="0" borderId="26" xfId="0" applyNumberFormat="1" applyFont="1" applyFill="1" applyBorder="1" applyAlignment="1">
      <alignment horizontal="center"/>
    </xf>
    <xf numFmtId="0" fontId="7" fillId="0" borderId="1" xfId="0" applyFont="1" applyFill="1" applyBorder="1" applyAlignment="1"/>
    <xf numFmtId="49" fontId="17" fillId="0" borderId="25" xfId="0" applyNumberFormat="1" applyFont="1" applyFill="1" applyBorder="1" applyAlignment="1">
      <alignment horizontal="center"/>
    </xf>
    <xf numFmtId="0" fontId="17" fillId="0" borderId="26" xfId="0" applyNumberFormat="1" applyFont="1" applyFill="1" applyBorder="1" applyAlignment="1">
      <alignment horizontal="center"/>
    </xf>
    <xf numFmtId="0" fontId="10" fillId="8" borderId="1" xfId="0" applyFont="1" applyFill="1" applyBorder="1" applyAlignment="1"/>
    <xf numFmtId="49" fontId="16" fillId="8" borderId="25" xfId="0" applyNumberFormat="1" applyFont="1" applyFill="1" applyBorder="1" applyAlignment="1">
      <alignment horizontal="center"/>
    </xf>
    <xf numFmtId="0" fontId="16" fillId="8" borderId="26"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8" fillId="0" borderId="3" xfId="0" quotePrefix="1" applyFont="1" applyBorder="1" applyAlignment="1">
      <alignment horizontal="center"/>
    </xf>
    <xf numFmtId="0" fontId="6" fillId="0" borderId="24" xfId="0" quotePrefix="1" applyFont="1" applyBorder="1" applyAlignment="1">
      <alignment horizontal="center"/>
    </xf>
    <xf numFmtId="0" fontId="6" fillId="0" borderId="25" xfId="0" applyFont="1" applyBorder="1" applyAlignment="1">
      <alignment horizontal="center"/>
    </xf>
    <xf numFmtId="0" fontId="35" fillId="9" borderId="27" xfId="2" applyNumberFormat="1" applyFont="1" applyFill="1" applyBorder="1" applyAlignment="1">
      <alignment horizontal="center" shrinkToFit="1"/>
    </xf>
    <xf numFmtId="0" fontId="35" fillId="9" borderId="38" xfId="2" applyNumberFormat="1" applyFont="1" applyFill="1" applyBorder="1" applyAlignment="1">
      <alignment horizontal="center" shrinkToFit="1"/>
    </xf>
    <xf numFmtId="0" fontId="35" fillId="9" borderId="39" xfId="2" applyNumberFormat="1" applyFont="1" applyFill="1" applyBorder="1" applyAlignment="1">
      <alignment horizontal="center" shrinkToFit="1"/>
    </xf>
    <xf numFmtId="0" fontId="6" fillId="0" borderId="25" xfId="0" applyFont="1" applyFill="1" applyBorder="1" applyAlignment="1">
      <alignment horizontal="center" wrapText="1"/>
    </xf>
    <xf numFmtId="0" fontId="6" fillId="0" borderId="26" xfId="2" applyNumberFormat="1" applyFont="1" applyFill="1" applyBorder="1" applyAlignment="1">
      <alignment horizontal="center" shrinkToFit="1"/>
    </xf>
    <xf numFmtId="0" fontId="10" fillId="0" borderId="1" xfId="0" applyFont="1" applyFill="1" applyBorder="1" applyAlignment="1"/>
    <xf numFmtId="49" fontId="16" fillId="0" borderId="25" xfId="0" applyNumberFormat="1" applyFont="1" applyFill="1" applyBorder="1" applyAlignment="1">
      <alignment horizontal="center"/>
    </xf>
    <xf numFmtId="0" fontId="16" fillId="0" borderId="26"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3" borderId="41" xfId="0" applyFont="1" applyFill="1" applyBorder="1" applyAlignment="1">
      <alignment horizontal="center"/>
    </xf>
    <xf numFmtId="164" fontId="21" fillId="3" borderId="42" xfId="0" applyNumberFormat="1" applyFont="1" applyFill="1" applyBorder="1" applyAlignment="1">
      <alignment horizontal="center"/>
    </xf>
    <xf numFmtId="0" fontId="21" fillId="3" borderId="41" xfId="0" applyFont="1" applyFill="1" applyBorder="1" applyAlignment="1">
      <alignment horizontal="right"/>
    </xf>
    <xf numFmtId="0" fontId="21" fillId="3" borderId="43" xfId="0" applyFont="1" applyFill="1" applyBorder="1" applyAlignment="1"/>
    <xf numFmtId="0" fontId="4" fillId="0" borderId="44" xfId="0" applyFont="1" applyBorder="1" applyAlignment="1">
      <alignment horizontal="center" shrinkToFit="1"/>
    </xf>
    <xf numFmtId="164" fontId="4" fillId="0" borderId="45" xfId="0" applyNumberFormat="1" applyFont="1" applyBorder="1" applyAlignment="1">
      <alignment horizontal="center" shrinkToFit="1"/>
    </xf>
    <xf numFmtId="0" fontId="4" fillId="0" borderId="46" xfId="0" applyFont="1" applyBorder="1" applyAlignment="1">
      <alignment horizontal="left"/>
    </xf>
    <xf numFmtId="0" fontId="4" fillId="0" borderId="47" xfId="0" applyFont="1" applyBorder="1" applyAlignment="1">
      <alignment horizontal="left" shrinkToFit="1"/>
    </xf>
    <xf numFmtId="164" fontId="4" fillId="0" borderId="49" xfId="0" applyNumberFormat="1" applyFont="1" applyBorder="1" applyAlignment="1">
      <alignment horizontal="center" shrinkToFit="1"/>
    </xf>
    <xf numFmtId="0" fontId="4" fillId="0" borderId="50" xfId="0" applyFont="1" applyBorder="1" applyAlignment="1">
      <alignment horizontal="left"/>
    </xf>
    <xf numFmtId="0" fontId="4" fillId="0" borderId="51" xfId="0" applyFont="1" applyBorder="1" applyAlignment="1">
      <alignment horizontal="left" shrinkToFit="1"/>
    </xf>
    <xf numFmtId="0" fontId="4" fillId="0" borderId="52" xfId="0" applyFont="1" applyBorder="1" applyAlignment="1">
      <alignment horizontal="center" shrinkToFit="1"/>
    </xf>
    <xf numFmtId="164" fontId="4" fillId="0" borderId="53" xfId="0" applyNumberFormat="1" applyFont="1" applyBorder="1" applyAlignment="1">
      <alignment horizontal="center" shrinkToFit="1"/>
    </xf>
    <xf numFmtId="0" fontId="4" fillId="0" borderId="54" xfId="0" applyFont="1" applyBorder="1" applyAlignment="1">
      <alignment horizontal="left"/>
    </xf>
    <xf numFmtId="0" fontId="4" fillId="0" borderId="55"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6" xfId="0" applyFont="1" applyBorder="1" applyAlignment="1">
      <alignment horizontal="left" shrinkToFit="1"/>
    </xf>
    <xf numFmtId="0" fontId="4" fillId="0" borderId="57" xfId="0" applyFont="1" applyBorder="1" applyAlignment="1">
      <alignment horizontal="left" shrinkToFit="1"/>
    </xf>
    <xf numFmtId="0" fontId="4" fillId="0" borderId="58" xfId="0" applyFont="1" applyBorder="1" applyAlignment="1">
      <alignment horizontal="center" shrinkToFit="1"/>
    </xf>
    <xf numFmtId="164" fontId="4" fillId="0" borderId="59" xfId="0" applyNumberFormat="1" applyFont="1" applyBorder="1" applyAlignment="1">
      <alignment horizontal="center" shrinkToFit="1"/>
    </xf>
    <xf numFmtId="0" fontId="4" fillId="0" borderId="60" xfId="0" applyFont="1" applyBorder="1" applyAlignment="1">
      <alignment horizontal="left"/>
    </xf>
    <xf numFmtId="164" fontId="4" fillId="0" borderId="61" xfId="0" applyNumberFormat="1" applyFont="1" applyBorder="1" applyAlignment="1">
      <alignment horizontal="center" shrinkToFit="1"/>
    </xf>
    <xf numFmtId="0" fontId="4" fillId="0" borderId="62" xfId="0" applyFont="1" applyBorder="1" applyAlignment="1">
      <alignment horizontal="left"/>
    </xf>
    <xf numFmtId="0" fontId="12" fillId="0" borderId="1" xfId="0" applyFont="1" applyFill="1" applyBorder="1" applyAlignment="1"/>
    <xf numFmtId="49" fontId="24" fillId="0" borderId="25" xfId="0" applyNumberFormat="1" applyFont="1" applyFill="1" applyBorder="1" applyAlignment="1">
      <alignment horizontal="center"/>
    </xf>
    <xf numFmtId="0" fontId="24" fillId="0" borderId="26" xfId="0" applyNumberFormat="1" applyFont="1" applyFill="1" applyBorder="1" applyAlignment="1">
      <alignment horizontal="center"/>
    </xf>
    <xf numFmtId="0" fontId="12" fillId="0" borderId="26" xfId="0" applyNumberFormat="1" applyFont="1" applyFill="1" applyBorder="1" applyAlignment="1">
      <alignment horizontal="center"/>
    </xf>
    <xf numFmtId="0" fontId="6" fillId="4" borderId="25" xfId="0" applyNumberFormat="1" applyFont="1" applyFill="1" applyBorder="1" applyAlignment="1">
      <alignment horizontal="center"/>
    </xf>
    <xf numFmtId="0" fontId="6" fillId="4" borderId="27" xfId="0" applyNumberFormat="1" applyFont="1" applyFill="1" applyBorder="1" applyAlignment="1">
      <alignment horizontal="center"/>
    </xf>
    <xf numFmtId="0" fontId="12" fillId="4" borderId="1" xfId="0" applyFont="1" applyFill="1" applyBorder="1" applyAlignment="1"/>
    <xf numFmtId="49" fontId="24" fillId="4" borderId="25" xfId="0" applyNumberFormat="1" applyFont="1" applyFill="1" applyBorder="1" applyAlignment="1">
      <alignment horizontal="center"/>
    </xf>
    <xf numFmtId="0" fontId="24" fillId="4" borderId="26" xfId="0" applyNumberFormat="1" applyFont="1" applyFill="1" applyBorder="1" applyAlignment="1">
      <alignment horizontal="center"/>
    </xf>
    <xf numFmtId="9" fontId="6" fillId="0" borderId="25" xfId="2" applyFont="1" applyFill="1" applyBorder="1" applyAlignment="1">
      <alignment horizontal="center" shrinkToFit="1"/>
    </xf>
    <xf numFmtId="0" fontId="6" fillId="0" borderId="27" xfId="0" applyNumberFormat="1" applyFont="1" applyFill="1" applyBorder="1" applyAlignment="1">
      <alignment horizontal="center" wrapText="1"/>
    </xf>
    <xf numFmtId="0" fontId="6" fillId="0" borderId="26" xfId="0" applyNumberFormat="1" applyFont="1" applyFill="1" applyBorder="1" applyAlignment="1">
      <alignment horizontal="center"/>
    </xf>
    <xf numFmtId="0" fontId="6" fillId="0" borderId="64" xfId="0" applyFont="1" applyBorder="1" applyAlignment="1">
      <alignment horizontal="center"/>
    </xf>
    <xf numFmtId="0" fontId="22" fillId="8" borderId="1" xfId="0" applyFont="1" applyFill="1" applyBorder="1" applyAlignment="1"/>
    <xf numFmtId="49" fontId="28" fillId="8" borderId="25" xfId="0" applyNumberFormat="1" applyFont="1" applyFill="1" applyBorder="1" applyAlignment="1">
      <alignment horizontal="center"/>
    </xf>
    <xf numFmtId="0" fontId="28" fillId="8" borderId="26" xfId="0" applyNumberFormat="1" applyFont="1" applyFill="1" applyBorder="1" applyAlignment="1">
      <alignment horizontal="center"/>
    </xf>
    <xf numFmtId="0" fontId="9" fillId="8" borderId="1" xfId="0" applyFont="1" applyFill="1" applyBorder="1" applyAlignment="1"/>
    <xf numFmtId="49" fontId="27" fillId="8" borderId="25" xfId="0" applyNumberFormat="1" applyFont="1" applyFill="1" applyBorder="1" applyAlignment="1">
      <alignment horizontal="center"/>
    </xf>
    <xf numFmtId="0" fontId="27" fillId="8" borderId="26" xfId="0" applyNumberFormat="1" applyFont="1" applyFill="1" applyBorder="1" applyAlignment="1">
      <alignment horizontal="center"/>
    </xf>
    <xf numFmtId="49" fontId="6" fillId="0" borderId="27" xfId="0" applyNumberFormat="1" applyFont="1" applyFill="1" applyBorder="1" applyAlignment="1">
      <alignment horizontal="center" vertical="center" wrapText="1"/>
    </xf>
    <xf numFmtId="0" fontId="6" fillId="0" borderId="27" xfId="0" applyNumberFormat="1" applyFont="1" applyFill="1" applyBorder="1" applyAlignment="1">
      <alignment horizontal="center" vertical="center" wrapText="1"/>
    </xf>
    <xf numFmtId="49" fontId="16" fillId="0" borderId="38" xfId="0" applyNumberFormat="1" applyFont="1" applyFill="1" applyBorder="1" applyAlignment="1">
      <alignment horizontal="center" shrinkToFit="1"/>
    </xf>
    <xf numFmtId="0" fontId="6" fillId="8" borderId="27" xfId="0" quotePrefix="1" applyNumberFormat="1" applyFont="1" applyFill="1" applyBorder="1" applyAlignment="1">
      <alignment horizontal="center"/>
    </xf>
    <xf numFmtId="0" fontId="22" fillId="0" borderId="1" xfId="0" applyFont="1" applyFill="1" applyBorder="1" applyAlignment="1"/>
    <xf numFmtId="49" fontId="28" fillId="0" borderId="25" xfId="0" applyNumberFormat="1" applyFont="1" applyFill="1" applyBorder="1" applyAlignment="1">
      <alignment horizontal="center"/>
    </xf>
    <xf numFmtId="0" fontId="28" fillId="0" borderId="26" xfId="0" applyNumberFormat="1" applyFont="1" applyFill="1" applyBorder="1" applyAlignment="1">
      <alignment horizontal="center"/>
    </xf>
    <xf numFmtId="0" fontId="12" fillId="0" borderId="8" xfId="0" applyFont="1" applyFill="1" applyBorder="1" applyAlignment="1"/>
    <xf numFmtId="0" fontId="6" fillId="0" borderId="63" xfId="0" applyNumberFormat="1" applyFont="1" applyFill="1" applyBorder="1" applyAlignment="1">
      <alignment horizontal="center"/>
    </xf>
    <xf numFmtId="49" fontId="24" fillId="0" borderId="63" xfId="0" applyNumberFormat="1" applyFont="1" applyFill="1" applyBorder="1" applyAlignment="1">
      <alignment horizontal="center"/>
    </xf>
    <xf numFmtId="0" fontId="24" fillId="0" borderId="65" xfId="0" applyNumberFormat="1" applyFont="1" applyFill="1" applyBorder="1" applyAlignment="1">
      <alignment horizontal="center"/>
    </xf>
    <xf numFmtId="49" fontId="6" fillId="0" borderId="65" xfId="0" applyNumberFormat="1" applyFont="1" applyFill="1" applyBorder="1" applyAlignment="1">
      <alignment horizontal="center"/>
    </xf>
    <xf numFmtId="0" fontId="6" fillId="0" borderId="39" xfId="0" applyNumberFormat="1" applyFont="1" applyFill="1" applyBorder="1" applyAlignment="1">
      <alignment horizontal="center"/>
    </xf>
    <xf numFmtId="0" fontId="7" fillId="4" borderId="70" xfId="0" applyFont="1" applyFill="1" applyBorder="1" applyAlignment="1">
      <alignment horizontal="right"/>
    </xf>
    <xf numFmtId="0" fontId="7" fillId="4" borderId="68" xfId="0" applyFont="1" applyFill="1" applyBorder="1" applyAlignment="1">
      <alignment horizontal="right"/>
    </xf>
    <xf numFmtId="0" fontId="10" fillId="4" borderId="68" xfId="0" applyFont="1" applyFill="1" applyBorder="1" applyAlignment="1">
      <alignment horizontal="right"/>
    </xf>
    <xf numFmtId="0" fontId="10" fillId="4" borderId="69" xfId="0" applyFont="1" applyFill="1" applyBorder="1" applyAlignment="1">
      <alignment horizontal="right"/>
    </xf>
    <xf numFmtId="49" fontId="6" fillId="0" borderId="25" xfId="0" applyNumberFormat="1" applyFont="1" applyBorder="1" applyAlignment="1">
      <alignment horizontal="center"/>
    </xf>
    <xf numFmtId="49" fontId="6" fillId="0" borderId="64" xfId="0" applyNumberFormat="1" applyFont="1" applyBorder="1" applyAlignment="1">
      <alignment horizontal="center"/>
    </xf>
    <xf numFmtId="0" fontId="6" fillId="0" borderId="71" xfId="0" applyFont="1" applyFill="1" applyBorder="1" applyAlignment="1">
      <alignment horizontal="centerContinuous"/>
    </xf>
    <xf numFmtId="0" fontId="6" fillId="0" borderId="40" xfId="0" applyFont="1" applyFill="1" applyBorder="1" applyAlignment="1">
      <alignment horizontal="centerContinuous"/>
    </xf>
    <xf numFmtId="0" fontId="6" fillId="0" borderId="72" xfId="0" applyFont="1" applyFill="1" applyBorder="1" applyAlignment="1">
      <alignment horizontal="centerContinuous"/>
    </xf>
    <xf numFmtId="0" fontId="6" fillId="0" borderId="73" xfId="0" applyFont="1" applyFill="1" applyBorder="1" applyAlignment="1">
      <alignment horizontal="centerContinuous"/>
    </xf>
    <xf numFmtId="0" fontId="6" fillId="0" borderId="66" xfId="0" applyFont="1" applyFill="1" applyBorder="1" applyAlignment="1">
      <alignment horizontal="centerContinuous"/>
    </xf>
    <xf numFmtId="0" fontId="39" fillId="0" borderId="1" xfId="0" applyFont="1" applyBorder="1" applyAlignment="1">
      <alignment horizontal="center" shrinkToFit="1"/>
    </xf>
    <xf numFmtId="0" fontId="39" fillId="0" borderId="35" xfId="0" applyFont="1" applyBorder="1" applyAlignment="1">
      <alignment horizontal="center" shrinkToFit="1"/>
    </xf>
    <xf numFmtId="0" fontId="39" fillId="0" borderId="1" xfId="0" applyFont="1" applyFill="1" applyBorder="1" applyAlignment="1">
      <alignment horizontal="center" shrinkToFit="1"/>
    </xf>
    <xf numFmtId="0" fontId="13" fillId="11" borderId="1" xfId="0" applyFont="1" applyFill="1" applyBorder="1" applyAlignment="1"/>
    <xf numFmtId="0" fontId="6" fillId="11" borderId="25" xfId="0" applyNumberFormat="1" applyFont="1" applyFill="1" applyBorder="1" applyAlignment="1">
      <alignment horizontal="center"/>
    </xf>
    <xf numFmtId="49" fontId="23" fillId="11" borderId="25" xfId="0" applyNumberFormat="1" applyFont="1" applyFill="1" applyBorder="1" applyAlignment="1">
      <alignment horizontal="center"/>
    </xf>
    <xf numFmtId="0" fontId="23" fillId="11" borderId="26" xfId="0" applyNumberFormat="1" applyFont="1" applyFill="1" applyBorder="1" applyAlignment="1">
      <alignment horizontal="center"/>
    </xf>
    <xf numFmtId="49" fontId="6" fillId="11" borderId="26" xfId="0" applyNumberFormat="1" applyFont="1" applyFill="1" applyBorder="1" applyAlignment="1">
      <alignment horizontal="center"/>
    </xf>
    <xf numFmtId="0" fontId="6" fillId="11" borderId="27" xfId="0" applyNumberFormat="1" applyFont="1" applyFill="1" applyBorder="1" applyAlignment="1">
      <alignment horizontal="center"/>
    </xf>
    <xf numFmtId="0" fontId="22" fillId="0" borderId="26" xfId="0" applyNumberFormat="1" applyFont="1" applyFill="1" applyBorder="1" applyAlignment="1">
      <alignment horizontal="center"/>
    </xf>
    <xf numFmtId="0" fontId="16" fillId="0" borderId="40" xfId="0" applyFont="1" applyFill="1" applyBorder="1" applyAlignment="1">
      <alignment horizontal="center" shrinkToFit="1"/>
    </xf>
    <xf numFmtId="0" fontId="6" fillId="0" borderId="15" xfId="0" applyFont="1" applyBorder="1" applyAlignment="1">
      <alignment horizontal="center"/>
    </xf>
    <xf numFmtId="0" fontId="40" fillId="0" borderId="23" xfId="0" applyFont="1" applyBorder="1" applyAlignment="1">
      <alignment horizontal="centerContinuous"/>
    </xf>
    <xf numFmtId="9" fontId="6" fillId="0" borderId="25" xfId="3" applyFont="1" applyFill="1" applyBorder="1" applyAlignment="1">
      <alignment horizontal="center" shrinkToFit="1"/>
    </xf>
    <xf numFmtId="9" fontId="6" fillId="0" borderId="26" xfId="3" applyFont="1" applyFill="1" applyBorder="1" applyAlignment="1">
      <alignment horizontal="center" shrinkToFit="1"/>
    </xf>
    <xf numFmtId="0" fontId="4" fillId="0" borderId="26" xfId="3" applyNumberFormat="1" applyFont="1" applyFill="1" applyBorder="1" applyAlignment="1">
      <alignment horizontal="center" shrinkToFit="1"/>
    </xf>
    <xf numFmtId="0" fontId="6" fillId="0" borderId="26" xfId="3" applyNumberFormat="1" applyFont="1" applyFill="1" applyBorder="1" applyAlignment="1">
      <alignment horizontal="center" shrinkToFit="1"/>
    </xf>
    <xf numFmtId="9" fontId="6" fillId="0" borderId="26" xfId="3" applyFont="1" applyFill="1" applyBorder="1" applyAlignment="1">
      <alignment horizontal="center" vertical="center" shrinkToFit="1"/>
    </xf>
    <xf numFmtId="0" fontId="4" fillId="0" borderId="26" xfId="3" applyNumberFormat="1" applyFont="1" applyFill="1" applyBorder="1" applyAlignment="1">
      <alignment horizontal="center" vertical="center" shrinkToFit="1"/>
    </xf>
    <xf numFmtId="0" fontId="4" fillId="0" borderId="26" xfId="0" applyNumberFormat="1" applyFont="1" applyFill="1" applyBorder="1" applyAlignment="1">
      <alignment horizontal="center" shrinkToFit="1"/>
    </xf>
    <xf numFmtId="9" fontId="6" fillId="0" borderId="26" xfId="2" applyFont="1" applyFill="1" applyBorder="1" applyAlignment="1">
      <alignment horizontal="center" vertical="center" shrinkToFit="1"/>
    </xf>
    <xf numFmtId="0" fontId="1" fillId="0" borderId="26" xfId="0" applyFont="1" applyFill="1" applyBorder="1" applyAlignment="1">
      <alignment horizontal="center" shrinkToFit="1"/>
    </xf>
    <xf numFmtId="0" fontId="1" fillId="0" borderId="26" xfId="4" applyNumberFormat="1" applyFont="1" applyFill="1" applyBorder="1" applyAlignment="1">
      <alignment horizontal="center" wrapText="1"/>
    </xf>
    <xf numFmtId="0" fontId="6" fillId="0" borderId="27" xfId="4" applyNumberFormat="1" applyFont="1" applyFill="1" applyBorder="1" applyAlignment="1">
      <alignment horizontal="center" wrapText="1"/>
    </xf>
    <xf numFmtId="0" fontId="1" fillId="0" borderId="48" xfId="0" applyFont="1" applyBorder="1" applyAlignment="1">
      <alignment horizontal="center" shrinkToFit="1"/>
    </xf>
    <xf numFmtId="0" fontId="1" fillId="0" borderId="0" xfId="0" applyFont="1" applyBorder="1" applyAlignment="1"/>
    <xf numFmtId="0" fontId="1" fillId="0" borderId="26" xfId="0" applyNumberFormat="1" applyFont="1" applyFill="1" applyBorder="1" applyAlignment="1">
      <alignment horizontal="center" shrinkToFi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42" fillId="0" borderId="34" xfId="0" applyFont="1" applyBorder="1" applyAlignment="1">
      <alignment horizontal="centerContinuous"/>
    </xf>
    <xf numFmtId="0" fontId="43" fillId="0" borderId="34" xfId="0" applyFont="1" applyBorder="1" applyAlignment="1">
      <alignment horizontal="centerContinuous" vertical="center" wrapText="1"/>
    </xf>
    <xf numFmtId="0" fontId="1" fillId="0" borderId="44" xfId="0" applyFont="1" applyBorder="1" applyAlignment="1">
      <alignment horizontal="center" shrinkToFit="1"/>
    </xf>
    <xf numFmtId="0" fontId="1" fillId="0" borderId="52" xfId="0" applyFont="1" applyBorder="1" applyAlignment="1">
      <alignment horizontal="center" shrinkToFit="1"/>
    </xf>
    <xf numFmtId="0" fontId="1" fillId="0" borderId="54" xfId="0" applyFont="1" applyBorder="1" applyAlignment="1">
      <alignment horizontal="left"/>
    </xf>
    <xf numFmtId="0" fontId="3" fillId="0" borderId="5" xfId="0" applyFont="1" applyBorder="1" applyAlignment="1">
      <alignment horizontal="centerContinuous"/>
    </xf>
    <xf numFmtId="0" fontId="48" fillId="2" borderId="4" xfId="0" applyFont="1" applyFill="1" applyBorder="1" applyAlignment="1">
      <alignment horizontal="right"/>
    </xf>
    <xf numFmtId="0" fontId="16" fillId="0" borderId="72" xfId="0" applyFont="1" applyFill="1" applyBorder="1" applyAlignment="1">
      <alignment horizontal="center" shrinkToFit="1"/>
    </xf>
    <xf numFmtId="0" fontId="6" fillId="0" borderId="0" xfId="0" applyFont="1" applyBorder="1" applyAlignment="1">
      <alignment horizontal="center" wrapText="1"/>
    </xf>
    <xf numFmtId="0" fontId="37" fillId="2" borderId="86" xfId="0" applyFont="1" applyFill="1" applyBorder="1" applyAlignment="1">
      <alignment horizontal="right"/>
    </xf>
    <xf numFmtId="0" fontId="38" fillId="2" borderId="87" xfId="0" applyFont="1" applyFill="1" applyBorder="1" applyAlignment="1">
      <alignment horizontal="left"/>
    </xf>
    <xf numFmtId="0" fontId="20" fillId="2" borderId="87" xfId="0" applyFont="1" applyFill="1" applyBorder="1" applyAlignment="1">
      <alignment horizontal="left"/>
    </xf>
    <xf numFmtId="0" fontId="3" fillId="2" borderId="87" xfId="0" applyFont="1" applyFill="1" applyBorder="1" applyAlignment="1">
      <alignment horizontal="centerContinuous"/>
    </xf>
    <xf numFmtId="0" fontId="4" fillId="2" borderId="87" xfId="0" applyFont="1" applyFill="1" applyBorder="1" applyAlignment="1">
      <alignment horizontal="centerContinuous"/>
    </xf>
    <xf numFmtId="0" fontId="36" fillId="2" borderId="88" xfId="1" applyFont="1" applyFill="1" applyBorder="1" applyAlignment="1" applyProtection="1">
      <alignment horizontal="right"/>
    </xf>
    <xf numFmtId="0" fontId="10" fillId="12" borderId="1" xfId="0" applyFont="1" applyFill="1" applyBorder="1" applyAlignment="1"/>
    <xf numFmtId="0" fontId="6" fillId="12" borderId="25" xfId="0" applyNumberFormat="1" applyFont="1" applyFill="1" applyBorder="1" applyAlignment="1">
      <alignment horizontal="center"/>
    </xf>
    <xf numFmtId="49" fontId="16" fillId="12" borderId="25" xfId="0" applyNumberFormat="1" applyFont="1" applyFill="1" applyBorder="1" applyAlignment="1">
      <alignment horizontal="center"/>
    </xf>
    <xf numFmtId="0" fontId="16" fillId="12" borderId="26" xfId="0" applyNumberFormat="1" applyFont="1" applyFill="1" applyBorder="1" applyAlignment="1">
      <alignment horizontal="center"/>
    </xf>
    <xf numFmtId="49" fontId="6" fillId="12" borderId="26" xfId="0" applyNumberFormat="1" applyFont="1" applyFill="1" applyBorder="1" applyAlignment="1">
      <alignment horizontal="center"/>
    </xf>
    <xf numFmtId="0" fontId="6" fillId="12" borderId="27" xfId="0" quotePrefix="1" applyNumberFormat="1" applyFont="1" applyFill="1" applyBorder="1" applyAlignment="1">
      <alignment horizontal="center"/>
    </xf>
    <xf numFmtId="0" fontId="6" fillId="12" borderId="27" xfId="0" applyNumberFormat="1" applyFont="1" applyFill="1" applyBorder="1" applyAlignment="1">
      <alignment horizontal="center"/>
    </xf>
    <xf numFmtId="0" fontId="13" fillId="12" borderId="1" xfId="0" applyFont="1" applyFill="1" applyBorder="1" applyAlignment="1"/>
    <xf numFmtId="49" fontId="28" fillId="12" borderId="25" xfId="0" applyNumberFormat="1" applyFont="1" applyFill="1" applyBorder="1" applyAlignment="1">
      <alignment horizontal="center"/>
    </xf>
    <xf numFmtId="0" fontId="28" fillId="12" borderId="26" xfId="0" applyNumberFormat="1" applyFont="1" applyFill="1" applyBorder="1" applyAlignment="1">
      <alignment horizontal="center"/>
    </xf>
    <xf numFmtId="0" fontId="13" fillId="11" borderId="26" xfId="0" applyNumberFormat="1" applyFont="1" applyFill="1" applyBorder="1" applyAlignment="1">
      <alignment horizontal="center"/>
    </xf>
    <xf numFmtId="0" fontId="10" fillId="0" borderId="26" xfId="0" applyNumberFormat="1" applyFont="1" applyFill="1" applyBorder="1" applyAlignment="1">
      <alignment horizontal="center"/>
    </xf>
    <xf numFmtId="0" fontId="7" fillId="0" borderId="26" xfId="0" applyNumberFormat="1" applyFont="1" applyFill="1" applyBorder="1" applyAlignment="1">
      <alignment horizontal="center"/>
    </xf>
    <xf numFmtId="0" fontId="9" fillId="8" borderId="26" xfId="0" applyNumberFormat="1" applyFont="1" applyFill="1" applyBorder="1" applyAlignment="1">
      <alignment horizontal="center"/>
    </xf>
    <xf numFmtId="0" fontId="10" fillId="5" borderId="26" xfId="0" applyNumberFormat="1" applyFont="1" applyFill="1" applyBorder="1" applyAlignment="1">
      <alignment horizontal="center"/>
    </xf>
    <xf numFmtId="0" fontId="10" fillId="6" borderId="26" xfId="0" applyNumberFormat="1" applyFont="1" applyFill="1" applyBorder="1" applyAlignment="1">
      <alignment horizontal="center"/>
    </xf>
    <xf numFmtId="0" fontId="22" fillId="8" borderId="26" xfId="0" applyNumberFormat="1" applyFont="1" applyFill="1" applyBorder="1" applyAlignment="1">
      <alignment horizontal="center"/>
    </xf>
    <xf numFmtId="0" fontId="13" fillId="6" borderId="26" xfId="0" applyNumberFormat="1" applyFont="1" applyFill="1" applyBorder="1" applyAlignment="1">
      <alignment horizontal="center"/>
    </xf>
    <xf numFmtId="0" fontId="10" fillId="8" borderId="26" xfId="0" applyNumberFormat="1" applyFont="1" applyFill="1" applyBorder="1" applyAlignment="1">
      <alignment horizontal="center"/>
    </xf>
    <xf numFmtId="0" fontId="12" fillId="5" borderId="26" xfId="0" applyNumberFormat="1" applyFont="1" applyFill="1" applyBorder="1" applyAlignment="1">
      <alignment horizontal="center"/>
    </xf>
    <xf numFmtId="0" fontId="22" fillId="12" borderId="26" xfId="0" applyNumberFormat="1" applyFont="1" applyFill="1" applyBorder="1" applyAlignment="1">
      <alignment horizontal="center"/>
    </xf>
    <xf numFmtId="0" fontId="10" fillId="12" borderId="26" xfId="0" applyNumberFormat="1" applyFont="1" applyFill="1" applyBorder="1" applyAlignment="1">
      <alignment horizontal="center"/>
    </xf>
    <xf numFmtId="0" fontId="12" fillId="4" borderId="26" xfId="0" applyNumberFormat="1" applyFont="1" applyFill="1" applyBorder="1" applyAlignment="1">
      <alignment horizontal="center"/>
    </xf>
    <xf numFmtId="0" fontId="13" fillId="5" borderId="26" xfId="0" applyNumberFormat="1" applyFont="1" applyFill="1" applyBorder="1" applyAlignment="1">
      <alignment horizontal="center"/>
    </xf>
    <xf numFmtId="0" fontId="12" fillId="0" borderId="65" xfId="0" applyNumberFormat="1" applyFont="1" applyFill="1" applyBorder="1" applyAlignment="1">
      <alignment horizontal="center"/>
    </xf>
    <xf numFmtId="0" fontId="49" fillId="0" borderId="34" xfId="0" applyFont="1" applyBorder="1" applyAlignment="1">
      <alignment horizontal="centerContinuous" vertical="center" wrapText="1"/>
    </xf>
    <xf numFmtId="0" fontId="6" fillId="0" borderId="73" xfId="0" quotePrefix="1" applyFont="1" applyFill="1" applyBorder="1" applyAlignment="1">
      <alignment horizontal="centerContinuous"/>
    </xf>
    <xf numFmtId="0" fontId="6" fillId="0" borderId="66" xfId="0" quotePrefix="1" applyFont="1" applyFill="1" applyBorder="1" applyAlignment="1">
      <alignment horizontal="centerContinuous"/>
    </xf>
    <xf numFmtId="0" fontId="16" fillId="12" borderId="40" xfId="0" applyFont="1" applyFill="1" applyBorder="1" applyAlignment="1">
      <alignment horizontal="center" shrinkToFit="1"/>
    </xf>
    <xf numFmtId="0" fontId="39" fillId="14" borderId="1" xfId="0" applyFont="1" applyFill="1" applyBorder="1" applyAlignment="1">
      <alignment horizontal="center" shrinkToFit="1"/>
    </xf>
    <xf numFmtId="0" fontId="6" fillId="14" borderId="25" xfId="0" applyFont="1" applyFill="1" applyBorder="1" applyAlignment="1">
      <alignment horizontal="center" wrapText="1"/>
    </xf>
    <xf numFmtId="9" fontId="6" fillId="14" borderId="25" xfId="3" applyFont="1" applyFill="1" applyBorder="1" applyAlignment="1">
      <alignment horizontal="center" shrinkToFit="1"/>
    </xf>
    <xf numFmtId="9" fontId="6" fillId="14" borderId="26" xfId="3" applyFont="1" applyFill="1" applyBorder="1" applyAlignment="1">
      <alignment horizontal="center" shrinkToFit="1"/>
    </xf>
    <xf numFmtId="0" fontId="4" fillId="14" borderId="26" xfId="0" applyNumberFormat="1" applyFont="1" applyFill="1" applyBorder="1" applyAlignment="1">
      <alignment horizontal="center" shrinkToFit="1"/>
    </xf>
    <xf numFmtId="0" fontId="4" fillId="14" borderId="26" xfId="3" applyNumberFormat="1" applyFont="1" applyFill="1" applyBorder="1" applyAlignment="1">
      <alignment horizontal="center" shrinkToFit="1"/>
    </xf>
    <xf numFmtId="0" fontId="6" fillId="14" borderId="26" xfId="3" applyNumberFormat="1" applyFont="1" applyFill="1" applyBorder="1" applyAlignment="1">
      <alignment horizontal="center" shrinkToFit="1"/>
    </xf>
    <xf numFmtId="0" fontId="6" fillId="14" borderId="27" xfId="0" applyNumberFormat="1" applyFont="1" applyFill="1" applyBorder="1" applyAlignment="1">
      <alignment horizontal="center" vertical="center" wrapText="1"/>
    </xf>
    <xf numFmtId="9" fontId="6" fillId="14" borderId="26" xfId="3" applyFont="1" applyFill="1" applyBorder="1" applyAlignment="1">
      <alignment horizontal="center" vertical="center" shrinkToFit="1"/>
    </xf>
    <xf numFmtId="0" fontId="4" fillId="14" borderId="26" xfId="3" applyNumberFormat="1" applyFont="1" applyFill="1" applyBorder="1" applyAlignment="1">
      <alignment horizontal="center" vertical="center" shrinkToFit="1"/>
    </xf>
    <xf numFmtId="0" fontId="6" fillId="14" borderId="27" xfId="0" applyNumberFormat="1" applyFont="1" applyFill="1" applyBorder="1" applyAlignment="1">
      <alignment horizontal="center" wrapText="1"/>
    </xf>
    <xf numFmtId="0" fontId="39" fillId="0" borderId="35" xfId="0" applyFont="1" applyFill="1" applyBorder="1" applyAlignment="1">
      <alignment horizontal="center" shrinkToFit="1"/>
    </xf>
    <xf numFmtId="0" fontId="6" fillId="0" borderId="64" xfId="0" applyFont="1" applyFill="1" applyBorder="1" applyAlignment="1">
      <alignment horizontal="center" wrapText="1"/>
    </xf>
    <xf numFmtId="9" fontId="6" fillId="0" borderId="64" xfId="3" applyFont="1" applyFill="1" applyBorder="1" applyAlignment="1">
      <alignment horizontal="center" shrinkToFit="1"/>
    </xf>
    <xf numFmtId="9" fontId="6" fillId="0" borderId="15" xfId="3" applyFont="1" applyFill="1" applyBorder="1" applyAlignment="1">
      <alignment horizontal="center" vertical="center" shrinkToFit="1"/>
    </xf>
    <xf numFmtId="0" fontId="1" fillId="0" borderId="15" xfId="4" applyNumberFormat="1" applyFont="1" applyFill="1" applyBorder="1" applyAlignment="1">
      <alignment horizontal="center" wrapText="1"/>
    </xf>
    <xf numFmtId="0" fontId="6" fillId="0" borderId="15" xfId="3" applyNumberFormat="1" applyFont="1" applyFill="1" applyBorder="1" applyAlignment="1">
      <alignment horizontal="center" shrinkToFit="1"/>
    </xf>
    <xf numFmtId="0" fontId="6" fillId="0" borderId="38" xfId="4" applyNumberFormat="1" applyFont="1" applyFill="1" applyBorder="1" applyAlignment="1">
      <alignment horizontal="center" wrapText="1"/>
    </xf>
    <xf numFmtId="0" fontId="39" fillId="14" borderId="35" xfId="0" applyFont="1" applyFill="1" applyBorder="1" applyAlignment="1">
      <alignment horizontal="center" shrinkToFit="1"/>
    </xf>
    <xf numFmtId="0" fontId="6" fillId="14" borderId="64" xfId="0" applyFont="1" applyFill="1" applyBorder="1" applyAlignment="1">
      <alignment horizontal="center" wrapText="1"/>
    </xf>
    <xf numFmtId="9" fontId="6" fillId="14" borderId="64" xfId="2" applyFont="1" applyFill="1" applyBorder="1" applyAlignment="1">
      <alignment horizontal="center" shrinkToFit="1"/>
    </xf>
    <xf numFmtId="9" fontId="6" fillId="14" borderId="15" xfId="2" applyFont="1" applyFill="1" applyBorder="1" applyAlignment="1">
      <alignment horizontal="center" vertical="center" shrinkToFit="1"/>
    </xf>
    <xf numFmtId="0" fontId="1" fillId="14" borderId="15" xfId="0" applyFont="1" applyFill="1" applyBorder="1" applyAlignment="1">
      <alignment horizontal="center" shrinkToFit="1"/>
    </xf>
    <xf numFmtId="0" fontId="6" fillId="14" borderId="15" xfId="2" applyNumberFormat="1" applyFont="1" applyFill="1" applyBorder="1" applyAlignment="1">
      <alignment horizontal="center" shrinkToFit="1"/>
    </xf>
    <xf numFmtId="0" fontId="6" fillId="14" borderId="38" xfId="0" applyNumberFormat="1" applyFont="1" applyFill="1" applyBorder="1" applyAlignment="1">
      <alignment horizontal="center" wrapText="1"/>
    </xf>
    <xf numFmtId="0" fontId="3" fillId="12" borderId="78" xfId="0" applyFont="1" applyFill="1" applyBorder="1" applyAlignment="1">
      <alignment horizontal="centerContinuous" vertical="center"/>
    </xf>
    <xf numFmtId="49" fontId="3" fillId="12" borderId="79" xfId="2" applyNumberFormat="1" applyFont="1" applyFill="1" applyBorder="1" applyAlignment="1">
      <alignment horizontal="centerContinuous" vertical="center"/>
    </xf>
    <xf numFmtId="0" fontId="3" fillId="12" borderId="79" xfId="0" applyFont="1" applyFill="1" applyBorder="1" applyAlignment="1">
      <alignment horizontal="centerContinuous" vertical="center" shrinkToFit="1"/>
    </xf>
    <xf numFmtId="164" fontId="3" fillId="12" borderId="79" xfId="0" applyNumberFormat="1" applyFont="1" applyFill="1" applyBorder="1" applyAlignment="1">
      <alignment horizontal="centerContinuous" vertical="center"/>
    </xf>
    <xf numFmtId="0" fontId="3" fillId="12" borderId="28" xfId="0" applyFont="1" applyFill="1" applyBorder="1" applyAlignment="1">
      <alignment horizontal="centerContinuous" vertical="center"/>
    </xf>
    <xf numFmtId="0" fontId="1" fillId="12" borderId="82" xfId="0" applyFont="1" applyFill="1" applyBorder="1" applyAlignment="1">
      <alignment horizontal="center" vertical="center"/>
    </xf>
    <xf numFmtId="49" fontId="1" fillId="12" borderId="83" xfId="2" applyNumberFormat="1" applyFont="1" applyFill="1" applyBorder="1" applyAlignment="1">
      <alignment horizontal="center" vertical="center"/>
    </xf>
    <xf numFmtId="0" fontId="1" fillId="12" borderId="83" xfId="0" applyFont="1" applyFill="1" applyBorder="1" applyAlignment="1">
      <alignment horizontal="center" vertical="center" shrinkToFit="1"/>
    </xf>
    <xf numFmtId="164" fontId="4" fillId="12" borderId="83" xfId="0" applyNumberFormat="1" applyFont="1" applyFill="1" applyBorder="1" applyAlignment="1">
      <alignment horizontal="center" vertical="center"/>
    </xf>
    <xf numFmtId="164" fontId="4" fillId="12" borderId="84" xfId="0" applyNumberFormat="1" applyFont="1" applyFill="1" applyBorder="1" applyAlignment="1">
      <alignment horizontal="center" vertical="center"/>
    </xf>
    <xf numFmtId="0" fontId="4" fillId="12" borderId="85" xfId="0" applyFont="1" applyFill="1" applyBorder="1" applyAlignment="1">
      <alignment horizontal="center" vertical="center"/>
    </xf>
    <xf numFmtId="0" fontId="1" fillId="12" borderId="16" xfId="0" applyFont="1" applyFill="1" applyBorder="1" applyAlignment="1">
      <alignment horizontal="center"/>
    </xf>
    <xf numFmtId="0" fontId="1" fillId="12" borderId="63" xfId="0" applyFont="1" applyFill="1" applyBorder="1" applyAlignment="1">
      <alignment horizontal="center"/>
    </xf>
    <xf numFmtId="164" fontId="4" fillId="12" borderId="63" xfId="0" applyNumberFormat="1" applyFont="1" applyFill="1" applyBorder="1" applyAlignment="1">
      <alignment horizontal="center"/>
    </xf>
    <xf numFmtId="164" fontId="4" fillId="12" borderId="65" xfId="0" applyNumberFormat="1" applyFont="1" applyFill="1" applyBorder="1" applyAlignment="1">
      <alignment horizontal="center"/>
    </xf>
    <xf numFmtId="0" fontId="4" fillId="12" borderId="39" xfId="0" applyFont="1" applyFill="1" applyBorder="1" applyAlignment="1">
      <alignment horizontal="center"/>
    </xf>
    <xf numFmtId="0" fontId="1" fillId="0" borderId="0" xfId="0" applyFont="1" applyBorder="1" applyAlignment="1">
      <alignment horizontal="center"/>
    </xf>
    <xf numFmtId="0" fontId="21" fillId="15" borderId="17" xfId="0" applyFont="1" applyFill="1" applyBorder="1" applyAlignment="1">
      <alignment horizontal="center"/>
    </xf>
    <xf numFmtId="0" fontId="21" fillId="15" borderId="18" xfId="0" applyFont="1" applyFill="1" applyBorder="1" applyAlignment="1">
      <alignment horizontal="center"/>
    </xf>
    <xf numFmtId="49" fontId="21" fillId="15" borderId="18" xfId="0" applyNumberFormat="1" applyFont="1" applyFill="1" applyBorder="1" applyAlignment="1">
      <alignment horizontal="center"/>
    </xf>
    <xf numFmtId="0" fontId="21" fillId="15" borderId="22" xfId="0" applyFont="1" applyFill="1" applyBorder="1" applyAlignment="1">
      <alignment horizontal="center"/>
    </xf>
    <xf numFmtId="0" fontId="21" fillId="15" borderId="19" xfId="0" applyFont="1" applyFill="1" applyBorder="1" applyAlignment="1">
      <alignment horizontal="center"/>
    </xf>
    <xf numFmtId="0" fontId="21" fillId="15" borderId="22" xfId="0" applyFont="1" applyFill="1" applyBorder="1" applyAlignment="1">
      <alignment horizontal="centerContinuous"/>
    </xf>
    <xf numFmtId="0" fontId="21" fillId="15" borderId="20" xfId="0" applyFont="1" applyFill="1" applyBorder="1" applyAlignment="1">
      <alignment horizontal="centerContinuous"/>
    </xf>
    <xf numFmtId="0" fontId="21" fillId="15" borderId="21" xfId="0" applyFont="1" applyFill="1" applyBorder="1" applyAlignment="1">
      <alignment horizontal="centerContinuous"/>
    </xf>
    <xf numFmtId="0" fontId="21" fillId="15" borderId="67" xfId="0" applyFont="1" applyFill="1" applyBorder="1" applyAlignment="1">
      <alignment horizontal="centerContinuous"/>
    </xf>
    <xf numFmtId="0" fontId="6" fillId="0" borderId="27" xfId="0" quotePrefix="1" applyNumberFormat="1" applyFont="1" applyFill="1" applyBorder="1" applyAlignment="1">
      <alignment horizontal="center"/>
    </xf>
    <xf numFmtId="0" fontId="52" fillId="0" borderId="40" xfId="0" applyFont="1" applyFill="1" applyBorder="1" applyAlignment="1">
      <alignment horizontal="center" shrinkToFit="1"/>
    </xf>
    <xf numFmtId="0" fontId="1" fillId="0" borderId="58" xfId="0" applyFont="1" applyBorder="1" applyAlignment="1">
      <alignment horizontal="center" shrinkToFit="1"/>
    </xf>
    <xf numFmtId="49" fontId="53" fillId="5" borderId="26" xfId="0" applyNumberFormat="1" applyFont="1" applyFill="1" applyBorder="1" applyAlignment="1">
      <alignment horizontal="center"/>
    </xf>
    <xf numFmtId="49" fontId="6" fillId="0" borderId="28" xfId="0" applyNumberFormat="1" applyFont="1" applyFill="1" applyBorder="1" applyAlignment="1">
      <alignment horizontal="center"/>
    </xf>
    <xf numFmtId="49" fontId="6" fillId="0" borderId="13" xfId="0" applyNumberFormat="1" applyFont="1" applyFill="1" applyBorder="1" applyAlignment="1">
      <alignment horizontal="center"/>
    </xf>
    <xf numFmtId="0" fontId="26" fillId="0" borderId="15" xfId="0" applyNumberFormat="1" applyFont="1" applyBorder="1" applyAlignment="1">
      <alignment horizontal="center"/>
    </xf>
    <xf numFmtId="0" fontId="55" fillId="0" borderId="1" xfId="0" applyFont="1" applyFill="1" applyBorder="1" applyAlignment="1"/>
    <xf numFmtId="0" fontId="5" fillId="0" borderId="25" xfId="0" applyFont="1" applyFill="1" applyBorder="1" applyAlignment="1">
      <alignment horizontal="center"/>
    </xf>
    <xf numFmtId="0" fontId="6" fillId="0" borderId="25" xfId="0" applyFont="1" applyFill="1" applyBorder="1" applyAlignment="1">
      <alignment horizontal="center"/>
    </xf>
    <xf numFmtId="0" fontId="56" fillId="0" borderId="25" xfId="0" applyFont="1" applyFill="1" applyBorder="1" applyAlignment="1">
      <alignment horizontal="center" wrapText="1"/>
    </xf>
    <xf numFmtId="1" fontId="6" fillId="0" borderId="25" xfId="0" applyNumberFormat="1" applyFont="1" applyFill="1" applyBorder="1" applyAlignment="1">
      <alignment horizontal="center" wrapText="1"/>
    </xf>
    <xf numFmtId="0" fontId="50" fillId="17" borderId="26" xfId="0" applyNumberFormat="1" applyFont="1" applyFill="1" applyBorder="1" applyAlignment="1">
      <alignment horizontal="center"/>
    </xf>
    <xf numFmtId="49" fontId="6" fillId="0" borderId="25" xfId="0" applyNumberFormat="1" applyFont="1" applyFill="1" applyBorder="1" applyAlignment="1">
      <alignment horizontal="center" wrapText="1"/>
    </xf>
    <xf numFmtId="0" fontId="57" fillId="0" borderId="1" xfId="0" applyFont="1" applyFill="1" applyBorder="1" applyAlignment="1"/>
    <xf numFmtId="0" fontId="56" fillId="0" borderId="35" xfId="0" applyFont="1" applyFill="1" applyBorder="1" applyAlignment="1"/>
    <xf numFmtId="0" fontId="5" fillId="0" borderId="64" xfId="0" applyFont="1" applyFill="1" applyBorder="1" applyAlignment="1">
      <alignment horizontal="center"/>
    </xf>
    <xf numFmtId="0" fontId="6" fillId="0" borderId="64" xfId="0" applyFont="1" applyFill="1" applyBorder="1" applyAlignment="1">
      <alignment horizontal="center"/>
    </xf>
    <xf numFmtId="0" fontId="58" fillId="0" borderId="64" xfId="0" applyFont="1" applyFill="1" applyBorder="1" applyAlignment="1">
      <alignment horizontal="center" wrapText="1"/>
    </xf>
    <xf numFmtId="1" fontId="6" fillId="0" borderId="64" xfId="0" applyNumberFormat="1" applyFont="1" applyFill="1" applyBorder="1" applyAlignment="1">
      <alignment horizontal="center" wrapText="1"/>
    </xf>
    <xf numFmtId="0" fontId="50" fillId="17" borderId="64" xfId="0" applyNumberFormat="1" applyFont="1" applyFill="1" applyBorder="1" applyAlignment="1">
      <alignment horizontal="center"/>
    </xf>
    <xf numFmtId="49" fontId="6" fillId="0" borderId="64" xfId="0" applyNumberFormat="1" applyFont="1" applyFill="1" applyBorder="1" applyAlignment="1">
      <alignment horizontal="center" wrapText="1"/>
    </xf>
    <xf numFmtId="0" fontId="5" fillId="4" borderId="91" xfId="0" applyFont="1" applyFill="1" applyBorder="1" applyAlignment="1">
      <alignment horizontal="right"/>
    </xf>
    <xf numFmtId="0" fontId="3" fillId="4" borderId="11" xfId="0" applyFont="1" applyFill="1" applyBorder="1" applyAlignment="1">
      <alignment horizontal="right"/>
    </xf>
    <xf numFmtId="49" fontId="6" fillId="0" borderId="12" xfId="0" applyNumberFormat="1" applyFont="1" applyBorder="1" applyAlignment="1">
      <alignment horizontal="centerContinuous"/>
    </xf>
    <xf numFmtId="0" fontId="6" fillId="0" borderId="94" xfId="0" applyFont="1" applyBorder="1" applyAlignment="1">
      <alignment horizontal="centerContinuous"/>
    </xf>
    <xf numFmtId="0" fontId="6" fillId="0" borderId="13" xfId="0" applyFont="1" applyFill="1" applyBorder="1" applyAlignment="1">
      <alignment horizontal="center"/>
    </xf>
    <xf numFmtId="0" fontId="21" fillId="15" borderId="95" xfId="0" applyFont="1" applyFill="1" applyBorder="1" applyAlignment="1">
      <alignment horizontal="centerContinuous"/>
    </xf>
    <xf numFmtId="1" fontId="3" fillId="12" borderId="79" xfId="0" applyNumberFormat="1" applyFont="1" applyFill="1" applyBorder="1" applyAlignment="1">
      <alignment horizontal="centerContinuous" vertical="center"/>
    </xf>
    <xf numFmtId="1" fontId="4" fillId="12" borderId="84" xfId="0" applyNumberFormat="1" applyFont="1" applyFill="1" applyBorder="1" applyAlignment="1">
      <alignment horizontal="center" vertical="center"/>
    </xf>
    <xf numFmtId="1" fontId="4" fillId="12" borderId="65" xfId="0" applyNumberFormat="1" applyFont="1" applyFill="1" applyBorder="1" applyAlignment="1">
      <alignment horizontal="center"/>
    </xf>
    <xf numFmtId="0" fontId="59" fillId="17" borderId="22" xfId="0" applyFont="1" applyFill="1" applyBorder="1" applyAlignment="1">
      <alignment horizontal="center"/>
    </xf>
    <xf numFmtId="0" fontId="3" fillId="0" borderId="96"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97" xfId="0" quotePrefix="1" applyFont="1" applyFill="1" applyBorder="1" applyAlignment="1">
      <alignment horizontal="center" vertical="center" wrapText="1"/>
    </xf>
    <xf numFmtId="49" fontId="1" fillId="0" borderId="97" xfId="2" applyNumberFormat="1" applyFont="1" applyFill="1" applyBorder="1" applyAlignment="1">
      <alignment horizontal="center" vertical="center"/>
    </xf>
    <xf numFmtId="164" fontId="1" fillId="0" borderId="97" xfId="0" applyNumberFormat="1" applyFont="1" applyFill="1" applyBorder="1" applyAlignment="1">
      <alignment horizontal="center" vertical="center"/>
    </xf>
    <xf numFmtId="1" fontId="60" fillId="17" borderId="98" xfId="0" applyNumberFormat="1" applyFont="1" applyFill="1" applyBorder="1" applyAlignment="1">
      <alignment horizontal="center" vertical="center"/>
    </xf>
    <xf numFmtId="1" fontId="4" fillId="0" borderId="98" xfId="0" applyNumberFormat="1" applyFont="1" applyBorder="1" applyAlignment="1">
      <alignment horizontal="center" vertical="center"/>
    </xf>
    <xf numFmtId="0" fontId="1" fillId="0" borderId="100" xfId="0" applyFont="1" applyFill="1" applyBorder="1" applyAlignment="1">
      <alignment horizontal="center" vertical="center"/>
    </xf>
    <xf numFmtId="0" fontId="1" fillId="0" borderId="101" xfId="0" applyFont="1" applyFill="1" applyBorder="1" applyAlignment="1">
      <alignment horizontal="center" vertical="center"/>
    </xf>
    <xf numFmtId="0" fontId="1" fillId="0" borderId="101" xfId="0" quotePrefix="1" applyFont="1" applyFill="1" applyBorder="1" applyAlignment="1">
      <alignment horizontal="center" vertical="center" wrapText="1"/>
    </xf>
    <xf numFmtId="49" fontId="1" fillId="0" borderId="101" xfId="2" applyNumberFormat="1" applyFont="1" applyFill="1" applyBorder="1" applyAlignment="1">
      <alignment horizontal="center" vertical="center"/>
    </xf>
    <xf numFmtId="0" fontId="1" fillId="0" borderId="101" xfId="0" applyFont="1" applyFill="1" applyBorder="1" applyAlignment="1">
      <alignment horizontal="center" vertical="center" shrinkToFit="1"/>
    </xf>
    <xf numFmtId="164" fontId="1" fillId="0" borderId="101" xfId="0" applyNumberFormat="1" applyFont="1" applyFill="1" applyBorder="1" applyAlignment="1">
      <alignment horizontal="center" vertical="center"/>
    </xf>
    <xf numFmtId="1" fontId="60" fillId="17" borderId="102" xfId="0" applyNumberFormat="1" applyFont="1" applyFill="1" applyBorder="1" applyAlignment="1">
      <alignment horizontal="center" vertical="center"/>
    </xf>
    <xf numFmtId="1" fontId="4" fillId="0" borderId="102" xfId="0" applyNumberFormat="1" applyFont="1" applyBorder="1" applyAlignment="1">
      <alignment horizontal="center" vertical="center"/>
    </xf>
    <xf numFmtId="0" fontId="1" fillId="0" borderId="104" xfId="0" applyFont="1" applyBorder="1" applyAlignment="1">
      <alignment horizontal="center" vertical="center"/>
    </xf>
    <xf numFmtId="0" fontId="1" fillId="0" borderId="105" xfId="0" applyFont="1" applyBorder="1" applyAlignment="1">
      <alignment horizontal="center" vertical="center"/>
    </xf>
    <xf numFmtId="0" fontId="4" fillId="0" borderId="105" xfId="0" quotePrefix="1" applyFont="1" applyBorder="1" applyAlignment="1">
      <alignment horizontal="center" vertical="center" wrapText="1"/>
    </xf>
    <xf numFmtId="49" fontId="1" fillId="0" borderId="105" xfId="2" applyNumberFormat="1" applyFont="1" applyBorder="1" applyAlignment="1">
      <alignment horizontal="center" vertical="center"/>
    </xf>
    <xf numFmtId="0" fontId="1" fillId="0" borderId="105" xfId="0" applyFont="1" applyBorder="1" applyAlignment="1">
      <alignment horizontal="center" vertical="center" shrinkToFit="1"/>
    </xf>
    <xf numFmtId="1" fontId="60" fillId="17" borderId="106" xfId="0" applyNumberFormat="1" applyFont="1" applyFill="1" applyBorder="1" applyAlignment="1">
      <alignment horizontal="center" vertical="center"/>
    </xf>
    <xf numFmtId="1" fontId="4" fillId="0" borderId="106" xfId="0" applyNumberFormat="1" applyFont="1" applyBorder="1" applyAlignment="1">
      <alignment horizontal="center" vertical="center"/>
    </xf>
    <xf numFmtId="0" fontId="3" fillId="0" borderId="107" xfId="0" applyFont="1" applyBorder="1" applyAlignment="1">
      <alignment horizontal="center" vertical="center"/>
    </xf>
    <xf numFmtId="0" fontId="4" fillId="0" borderId="97" xfId="0" applyFont="1" applyBorder="1" applyAlignment="1">
      <alignment horizontal="center"/>
    </xf>
    <xf numFmtId="0" fontId="1" fillId="0" borderId="97" xfId="0" quotePrefix="1" applyFont="1" applyBorder="1" applyAlignment="1">
      <alignment horizontal="center"/>
    </xf>
    <xf numFmtId="0" fontId="1" fillId="0" borderId="97" xfId="0" applyFont="1" applyBorder="1" applyAlignment="1">
      <alignment horizontal="center"/>
    </xf>
    <xf numFmtId="9" fontId="1" fillId="0" borderId="97" xfId="0" applyNumberFormat="1" applyFont="1" applyBorder="1" applyAlignment="1">
      <alignment horizontal="center"/>
    </xf>
    <xf numFmtId="164" fontId="4" fillId="0" borderId="97" xfId="0" applyNumberFormat="1" applyFont="1" applyFill="1" applyBorder="1" applyAlignment="1">
      <alignment horizontal="center"/>
    </xf>
    <xf numFmtId="164" fontId="1" fillId="0" borderId="98" xfId="0" applyNumberFormat="1" applyFont="1" applyFill="1" applyBorder="1" applyAlignment="1">
      <alignment horizontal="centerContinuous"/>
    </xf>
    <xf numFmtId="164" fontId="1" fillId="0" borderId="108" xfId="0" applyNumberFormat="1" applyFont="1" applyFill="1" applyBorder="1" applyAlignment="1">
      <alignment horizontal="centerContinuous"/>
    </xf>
    <xf numFmtId="0" fontId="4" fillId="0" borderId="109" xfId="0" quotePrefix="1" applyFont="1" applyBorder="1" applyAlignment="1">
      <alignment horizontal="centerContinuous"/>
    </xf>
    <xf numFmtId="0" fontId="54" fillId="16" borderId="104" xfId="0" applyFont="1" applyFill="1" applyBorder="1" applyAlignment="1">
      <alignment horizontal="center"/>
    </xf>
    <xf numFmtId="0" fontId="54" fillId="16" borderId="105" xfId="0" applyFont="1" applyFill="1" applyBorder="1" applyAlignment="1">
      <alignment horizontal="center"/>
    </xf>
    <xf numFmtId="0" fontId="54" fillId="16" borderId="105" xfId="0" quotePrefix="1" applyFont="1" applyFill="1" applyBorder="1" applyAlignment="1">
      <alignment horizontal="center"/>
    </xf>
    <xf numFmtId="9" fontId="54" fillId="16" borderId="105" xfId="0" applyNumberFormat="1" applyFont="1" applyFill="1" applyBorder="1" applyAlignment="1">
      <alignment horizontal="center"/>
    </xf>
    <xf numFmtId="164" fontId="54" fillId="16" borderId="105" xfId="0" applyNumberFormat="1" applyFont="1" applyFill="1" applyBorder="1" applyAlignment="1">
      <alignment horizontal="center"/>
    </xf>
    <xf numFmtId="164" fontId="54" fillId="16" borderId="106" xfId="0" applyNumberFormat="1" applyFont="1" applyFill="1" applyBorder="1" applyAlignment="1">
      <alignment horizontal="centerContinuous"/>
    </xf>
    <xf numFmtId="164" fontId="54" fillId="16" borderId="110" xfId="0" applyNumberFormat="1" applyFont="1" applyFill="1" applyBorder="1" applyAlignment="1">
      <alignment horizontal="centerContinuous"/>
    </xf>
    <xf numFmtId="0" fontId="54" fillId="16" borderId="111" xfId="0" applyFont="1" applyFill="1" applyBorder="1" applyAlignment="1">
      <alignment horizontal="centerContinuous"/>
    </xf>
    <xf numFmtId="0" fontId="6" fillId="0" borderId="2" xfId="0" quotePrefix="1" applyFont="1" applyFill="1" applyBorder="1" applyAlignment="1">
      <alignment horizontal="center"/>
    </xf>
    <xf numFmtId="0" fontId="6" fillId="0" borderId="37" xfId="0" quotePrefix="1" applyFont="1" applyFill="1" applyBorder="1" applyAlignment="1">
      <alignment horizontal="center"/>
    </xf>
    <xf numFmtId="0" fontId="50" fillId="17" borderId="63" xfId="0" applyNumberFormat="1" applyFont="1" applyFill="1" applyBorder="1" applyAlignment="1">
      <alignment horizontal="center"/>
    </xf>
    <xf numFmtId="0" fontId="1" fillId="0" borderId="0" xfId="0" applyFont="1" applyBorder="1" applyAlignment="1">
      <alignment horizontal="left"/>
    </xf>
    <xf numFmtId="0" fontId="16" fillId="0" borderId="40" xfId="0" quotePrefix="1" applyFont="1" applyBorder="1" applyAlignment="1">
      <alignment horizontal="centerContinuous"/>
    </xf>
    <xf numFmtId="0" fontId="11" fillId="3" borderId="89" xfId="0" applyFont="1" applyFill="1" applyBorder="1" applyAlignment="1">
      <alignment horizontal="centerContinuous" vertical="center"/>
    </xf>
    <xf numFmtId="0" fontId="11" fillId="3" borderId="42" xfId="0" applyFont="1" applyFill="1" applyBorder="1" applyAlignment="1">
      <alignment horizontal="center" vertical="center"/>
    </xf>
    <xf numFmtId="0" fontId="11" fillId="3" borderId="42" xfId="0" applyFont="1" applyFill="1" applyBorder="1" applyAlignment="1">
      <alignment horizontal="center" vertical="center" wrapText="1"/>
    </xf>
    <xf numFmtId="0" fontId="11" fillId="3" borderId="42" xfId="0" applyNumberFormat="1" applyFont="1" applyFill="1" applyBorder="1" applyAlignment="1">
      <alignment horizontal="center" vertical="center" wrapText="1"/>
    </xf>
    <xf numFmtId="0" fontId="58" fillId="17" borderId="41" xfId="0" applyNumberFormat="1" applyFont="1" applyFill="1" applyBorder="1" applyAlignment="1">
      <alignment horizontal="center" vertical="center" wrapText="1"/>
    </xf>
    <xf numFmtId="0" fontId="11" fillId="3" borderId="42" xfId="0" applyNumberFormat="1" applyFont="1" applyFill="1" applyBorder="1" applyAlignment="1">
      <alignment horizontal="center" vertical="center"/>
    </xf>
    <xf numFmtId="0" fontId="11" fillId="3" borderId="90" xfId="0" applyFont="1" applyFill="1" applyBorder="1" applyAlignment="1">
      <alignment horizontal="center" vertical="center"/>
    </xf>
    <xf numFmtId="0" fontId="3" fillId="0" borderId="0" xfId="0" applyFont="1" applyBorder="1" applyAlignment="1">
      <alignment vertical="center"/>
    </xf>
    <xf numFmtId="0" fontId="11" fillId="10" borderId="89" xfId="0" applyFont="1" applyFill="1" applyBorder="1" applyAlignment="1">
      <alignment horizontal="centerContinuous"/>
    </xf>
    <xf numFmtId="0" fontId="11" fillId="10" borderId="42" xfId="0" applyFont="1" applyFill="1" applyBorder="1" applyAlignment="1">
      <alignment horizontal="center"/>
    </xf>
    <xf numFmtId="0" fontId="21" fillId="10" borderId="42" xfId="0" applyFont="1" applyFill="1" applyBorder="1" applyAlignment="1">
      <alignment horizontal="center" wrapText="1"/>
    </xf>
    <xf numFmtId="0" fontId="21" fillId="10" borderId="42" xfId="0" applyNumberFormat="1" applyFont="1" applyFill="1" applyBorder="1" applyAlignment="1">
      <alignment horizontal="center" wrapText="1"/>
    </xf>
    <xf numFmtId="0" fontId="11" fillId="10" borderId="90" xfId="0" applyFont="1" applyFill="1" applyBorder="1" applyAlignment="1">
      <alignment horizontal="centerContinuous"/>
    </xf>
    <xf numFmtId="0" fontId="22" fillId="11" borderId="1" xfId="0" applyFont="1" applyFill="1" applyBorder="1" applyAlignment="1"/>
    <xf numFmtId="49" fontId="28" fillId="11" borderId="25" xfId="0" applyNumberFormat="1" applyFont="1" applyFill="1" applyBorder="1" applyAlignment="1">
      <alignment horizontal="center"/>
    </xf>
    <xf numFmtId="0" fontId="28" fillId="11" borderId="26" xfId="0" applyNumberFormat="1" applyFont="1" applyFill="1" applyBorder="1" applyAlignment="1">
      <alignment horizontal="center"/>
    </xf>
    <xf numFmtId="0" fontId="22" fillId="11" borderId="26" xfId="0" applyNumberFormat="1" applyFont="1" applyFill="1" applyBorder="1" applyAlignment="1">
      <alignment horizontal="center"/>
    </xf>
    <xf numFmtId="0" fontId="17" fillId="0" borderId="112" xfId="0" applyFont="1" applyFill="1" applyBorder="1" applyAlignment="1">
      <alignment horizontal="centerContinuous"/>
    </xf>
    <xf numFmtId="0" fontId="27" fillId="0" borderId="40" xfId="0" applyFont="1" applyFill="1" applyBorder="1" applyAlignment="1">
      <alignment horizontal="centerContinuous"/>
    </xf>
    <xf numFmtId="0" fontId="12" fillId="11" borderId="1" xfId="0" applyFont="1" applyFill="1" applyBorder="1" applyAlignment="1"/>
    <xf numFmtId="49" fontId="24" fillId="11" borderId="25" xfId="0" applyNumberFormat="1" applyFont="1" applyFill="1" applyBorder="1" applyAlignment="1">
      <alignment horizontal="center"/>
    </xf>
    <xf numFmtId="0" fontId="24" fillId="11" borderId="26" xfId="0" applyNumberFormat="1" applyFont="1" applyFill="1" applyBorder="1" applyAlignment="1">
      <alignment horizontal="center"/>
    </xf>
    <xf numFmtId="0" fontId="12" fillId="11" borderId="26" xfId="0" applyNumberFormat="1" applyFont="1" applyFill="1" applyBorder="1" applyAlignment="1">
      <alignment horizontal="center"/>
    </xf>
    <xf numFmtId="0" fontId="10" fillId="11" borderId="1" xfId="0" applyFont="1" applyFill="1" applyBorder="1" applyAlignment="1"/>
    <xf numFmtId="49" fontId="16" fillId="11" borderId="25" xfId="0" applyNumberFormat="1" applyFont="1" applyFill="1" applyBorder="1" applyAlignment="1">
      <alignment horizontal="center"/>
    </xf>
    <xf numFmtId="0" fontId="16" fillId="11" borderId="26" xfId="0" applyNumberFormat="1" applyFont="1" applyFill="1" applyBorder="1" applyAlignment="1">
      <alignment horizontal="center"/>
    </xf>
    <xf numFmtId="0" fontId="10" fillId="11" borderId="26" xfId="0" applyNumberFormat="1" applyFont="1" applyFill="1" applyBorder="1" applyAlignment="1">
      <alignment horizontal="center"/>
    </xf>
    <xf numFmtId="0" fontId="3" fillId="0" borderId="96" xfId="0" applyFont="1" applyBorder="1" applyAlignment="1">
      <alignment horizontal="center" shrinkToFit="1"/>
    </xf>
    <xf numFmtId="0" fontId="16" fillId="0" borderId="66" xfId="0" applyFont="1" applyFill="1" applyBorder="1" applyAlignment="1">
      <alignment horizontal="center" shrinkToFit="1"/>
    </xf>
    <xf numFmtId="0" fontId="61" fillId="2" borderId="113" xfId="0" applyFont="1" applyFill="1" applyBorder="1" applyAlignment="1">
      <alignment horizontal="right"/>
    </xf>
    <xf numFmtId="0" fontId="20" fillId="2" borderId="114" xfId="0" applyFont="1" applyFill="1" applyBorder="1" applyAlignment="1">
      <alignment horizontal="left"/>
    </xf>
    <xf numFmtId="0" fontId="62" fillId="2" borderId="114" xfId="0" applyFont="1" applyFill="1" applyBorder="1" applyAlignment="1">
      <alignment horizontal="centerContinuous"/>
    </xf>
    <xf numFmtId="0" fontId="1" fillId="2" borderId="114" xfId="0" applyFont="1" applyFill="1" applyBorder="1" applyAlignment="1">
      <alignment horizontal="left"/>
    </xf>
    <xf numFmtId="0" fontId="3" fillId="2" borderId="114" xfId="0" applyFont="1" applyFill="1" applyBorder="1" applyAlignment="1">
      <alignment horizontal="centerContinuous"/>
    </xf>
    <xf numFmtId="0" fontId="63" fillId="2" borderId="115" xfId="0" applyFont="1" applyFill="1" applyBorder="1" applyAlignment="1">
      <alignment horizontal="right"/>
    </xf>
    <xf numFmtId="49" fontId="6" fillId="0" borderId="2" xfId="0" quotePrefix="1" applyNumberFormat="1" applyFont="1" applyBorder="1" applyAlignment="1">
      <alignment horizontal="center"/>
    </xf>
    <xf numFmtId="0" fontId="5" fillId="0" borderId="8" xfId="0" applyFont="1" applyBorder="1" applyAlignment="1">
      <alignment horizontal="right"/>
    </xf>
    <xf numFmtId="0" fontId="64" fillId="0" borderId="9" xfId="0" applyFont="1" applyBorder="1" applyAlignment="1">
      <alignment horizontal="centerContinuous"/>
    </xf>
    <xf numFmtId="0" fontId="6" fillId="0" borderId="9" xfId="0" applyFont="1" applyBorder="1" applyAlignment="1">
      <alignment horizontal="centerContinuous"/>
    </xf>
    <xf numFmtId="0" fontId="5" fillId="0" borderId="9" xfId="0" applyFont="1" applyBorder="1" applyAlignment="1">
      <alignment horizontal="right"/>
    </xf>
    <xf numFmtId="0" fontId="6" fillId="0" borderId="9" xfId="0" applyFont="1" applyBorder="1" applyAlignment="1">
      <alignment horizontal="center"/>
    </xf>
    <xf numFmtId="0" fontId="6" fillId="0" borderId="10" xfId="0" applyFont="1" applyBorder="1" applyAlignment="1">
      <alignment horizontal="center"/>
    </xf>
    <xf numFmtId="0" fontId="26" fillId="0" borderId="92" xfId="7" applyNumberFormat="1" applyFont="1" applyFill="1" applyBorder="1" applyAlignment="1">
      <alignment horizontal="center"/>
    </xf>
    <xf numFmtId="0" fontId="6" fillId="0" borderId="7" xfId="0" applyFont="1" applyFill="1" applyBorder="1" applyAlignment="1">
      <alignment horizontal="center"/>
    </xf>
    <xf numFmtId="0" fontId="6" fillId="0" borderId="3" xfId="0" applyFont="1" applyBorder="1" applyAlignment="1">
      <alignment horizontal="center"/>
    </xf>
    <xf numFmtId="0" fontId="26" fillId="0" borderId="116" xfId="7" applyNumberFormat="1" applyFont="1" applyFill="1" applyBorder="1" applyAlignment="1">
      <alignment horizontal="center"/>
    </xf>
    <xf numFmtId="0" fontId="10" fillId="0" borderId="1" xfId="0" applyFont="1" applyFill="1" applyBorder="1" applyAlignment="1">
      <alignment horizontal="right"/>
    </xf>
    <xf numFmtId="0" fontId="6" fillId="0" borderId="2" xfId="0" applyFont="1" applyFill="1" applyBorder="1" applyAlignment="1">
      <alignment horizontal="center"/>
    </xf>
    <xf numFmtId="0" fontId="10" fillId="2" borderId="4" xfId="0" applyFont="1" applyFill="1" applyBorder="1" applyAlignment="1">
      <alignment horizontal="right"/>
    </xf>
    <xf numFmtId="0" fontId="26" fillId="0" borderId="3" xfId="7" applyNumberFormat="1" applyFont="1" applyFill="1" applyBorder="1" applyAlignment="1">
      <alignment horizontal="center"/>
    </xf>
    <xf numFmtId="0" fontId="6" fillId="0" borderId="24" xfId="0" applyFont="1" applyBorder="1" applyAlignment="1">
      <alignment horizontal="center"/>
    </xf>
    <xf numFmtId="0" fontId="26" fillId="0" borderId="24" xfId="7" applyNumberFormat="1" applyFont="1" applyFill="1" applyBorder="1" applyAlignment="1">
      <alignment horizontal="center"/>
    </xf>
    <xf numFmtId="0" fontId="66" fillId="0" borderId="0" xfId="0" applyFont="1" applyAlignment="1">
      <alignment horizontal="centerContinuous"/>
    </xf>
    <xf numFmtId="49" fontId="6" fillId="0" borderId="13" xfId="7" applyNumberFormat="1" applyFont="1" applyBorder="1" applyAlignment="1">
      <alignment horizontal="center"/>
    </xf>
    <xf numFmtId="0" fontId="5" fillId="18" borderId="117" xfId="7" applyFont="1" applyFill="1" applyBorder="1" applyAlignment="1">
      <alignment horizontal="center"/>
    </xf>
    <xf numFmtId="0" fontId="7" fillId="0" borderId="1" xfId="7" applyFont="1" applyFill="1" applyBorder="1" applyAlignment="1">
      <alignment horizontal="right"/>
    </xf>
    <xf numFmtId="0" fontId="10" fillId="0" borderId="1" xfId="7" applyFont="1" applyFill="1" applyBorder="1" applyAlignment="1">
      <alignment horizontal="right"/>
    </xf>
    <xf numFmtId="0" fontId="1" fillId="0" borderId="99" xfId="0" quotePrefix="1" applyFont="1" applyBorder="1" applyAlignment="1">
      <alignment horizontal="center" vertical="center"/>
    </xf>
    <xf numFmtId="0" fontId="67" fillId="4" borderId="30" xfId="0" applyFont="1" applyFill="1" applyBorder="1" applyAlignment="1">
      <alignment horizontal="right"/>
    </xf>
    <xf numFmtId="0" fontId="1" fillId="0" borderId="59" xfId="0" applyFont="1" applyBorder="1" applyAlignment="1">
      <alignment horizontal="center" shrinkToFit="1"/>
    </xf>
    <xf numFmtId="0" fontId="1" fillId="0" borderId="45" xfId="0" applyFont="1" applyBorder="1" applyAlignment="1">
      <alignment horizontal="center" shrinkToFit="1"/>
    </xf>
    <xf numFmtId="0" fontId="1" fillId="0" borderId="53" xfId="0" applyFont="1" applyBorder="1" applyAlignment="1">
      <alignment horizontal="center" shrinkToFit="1"/>
    </xf>
    <xf numFmtId="0" fontId="7" fillId="4" borderId="118" xfId="7" applyFont="1" applyFill="1" applyBorder="1" applyAlignment="1">
      <alignment horizontal="right"/>
    </xf>
    <xf numFmtId="1" fontId="6" fillId="0" borderId="6" xfId="7" applyNumberFormat="1" applyFont="1" applyBorder="1" applyAlignment="1">
      <alignment horizontal="center"/>
    </xf>
    <xf numFmtId="0" fontId="10" fillId="4" borderId="44" xfId="7" applyFont="1" applyFill="1" applyBorder="1" applyAlignment="1">
      <alignment horizontal="right"/>
    </xf>
    <xf numFmtId="0" fontId="6" fillId="0" borderId="101" xfId="7" applyNumberFormat="1" applyFont="1" applyBorder="1" applyAlignment="1">
      <alignment horizontal="center"/>
    </xf>
    <xf numFmtId="0" fontId="7" fillId="4" borderId="44" xfId="7" applyFont="1" applyFill="1" applyBorder="1" applyAlignment="1">
      <alignment horizontal="right"/>
    </xf>
    <xf numFmtId="0" fontId="6" fillId="0" borderId="103" xfId="7" quotePrefix="1" applyFont="1" applyBorder="1" applyAlignment="1">
      <alignment horizontal="center"/>
    </xf>
    <xf numFmtId="0" fontId="6" fillId="0" borderId="103" xfId="7" applyFont="1" applyBorder="1" applyAlignment="1">
      <alignment horizontal="center"/>
    </xf>
    <xf numFmtId="0" fontId="9" fillId="4" borderId="16" xfId="7" applyFont="1" applyFill="1" applyBorder="1" applyAlignment="1">
      <alignment horizontal="right"/>
    </xf>
    <xf numFmtId="0" fontId="6" fillId="0" borderId="39" xfId="7" applyFont="1" applyBorder="1" applyAlignment="1">
      <alignment horizontal="center"/>
    </xf>
    <xf numFmtId="0" fontId="65" fillId="4" borderId="100" xfId="7" applyFont="1" applyFill="1" applyBorder="1" applyAlignment="1">
      <alignment horizontal="right"/>
    </xf>
    <xf numFmtId="49" fontId="6" fillId="0" borderId="25" xfId="0" applyNumberFormat="1" applyFont="1" applyFill="1" applyBorder="1" applyAlignment="1">
      <alignment horizontal="center"/>
    </xf>
    <xf numFmtId="0" fontId="39" fillId="0" borderId="8" xfId="0" applyFont="1" applyFill="1" applyBorder="1" applyAlignment="1">
      <alignment horizontal="center" shrinkToFit="1"/>
    </xf>
    <xf numFmtId="0" fontId="6" fillId="0" borderId="63" xfId="0" applyFont="1" applyFill="1" applyBorder="1" applyAlignment="1">
      <alignment horizontal="center"/>
    </xf>
    <xf numFmtId="49" fontId="6" fillId="0" borderId="63" xfId="0" applyNumberFormat="1" applyFont="1" applyFill="1" applyBorder="1" applyAlignment="1">
      <alignment horizontal="center"/>
    </xf>
    <xf numFmtId="0" fontId="6" fillId="0" borderId="26" xfId="2" applyNumberFormat="1" applyFont="1" applyFill="1" applyBorder="1" applyAlignment="1">
      <alignment horizontal="center" vertical="center" shrinkToFit="1"/>
    </xf>
    <xf numFmtId="9" fontId="6" fillId="0" borderId="26" xfId="2" applyFont="1" applyFill="1" applyBorder="1" applyAlignment="1">
      <alignment horizontal="center" shrinkToFit="1"/>
    </xf>
    <xf numFmtId="9" fontId="6" fillId="0" borderId="25" xfId="3" applyFont="1" applyFill="1" applyBorder="1" applyAlignment="1">
      <alignment horizontal="center" vertical="center" shrinkToFit="1"/>
    </xf>
    <xf numFmtId="0" fontId="6" fillId="0" borderId="26" xfId="3" applyNumberFormat="1" applyFont="1" applyFill="1" applyBorder="1" applyAlignment="1">
      <alignment horizontal="center" vertical="center" shrinkToFit="1"/>
    </xf>
    <xf numFmtId="0" fontId="6" fillId="0" borderId="27" xfId="0" quotePrefix="1" applyNumberFormat="1" applyFont="1" applyFill="1" applyBorder="1" applyAlignment="1">
      <alignment horizontal="center" vertical="center" wrapText="1"/>
    </xf>
    <xf numFmtId="0" fontId="6" fillId="0" borderId="27" xfId="0" applyNumberFormat="1" applyFont="1" applyFill="1" applyBorder="1" applyAlignment="1">
      <alignment horizontal="center" vertical="center"/>
    </xf>
    <xf numFmtId="164" fontId="1" fillId="0" borderId="53" xfId="0" applyNumberFormat="1" applyFont="1" applyBorder="1" applyAlignment="1">
      <alignment horizontal="center" shrinkToFit="1"/>
    </xf>
    <xf numFmtId="0" fontId="4" fillId="0" borderId="53" xfId="0" applyFont="1" applyFill="1" applyBorder="1" applyAlignment="1">
      <alignment horizontal="centerContinuous"/>
    </xf>
    <xf numFmtId="164" fontId="4" fillId="0" borderId="53" xfId="0" applyNumberFormat="1" applyFont="1" applyFill="1" applyBorder="1" applyAlignment="1">
      <alignment horizontal="center"/>
    </xf>
    <xf numFmtId="49" fontId="1" fillId="0" borderId="53" xfId="0" applyNumberFormat="1" applyFont="1" applyFill="1" applyBorder="1" applyAlignment="1">
      <alignment horizontal="center"/>
    </xf>
    <xf numFmtId="49" fontId="1" fillId="0" borderId="54" xfId="0" applyNumberFormat="1" applyFont="1" applyFill="1" applyBorder="1" applyAlignment="1">
      <alignment horizontal="centerContinuous"/>
    </xf>
    <xf numFmtId="49" fontId="1" fillId="0" borderId="119" xfId="0" applyNumberFormat="1" applyFont="1" applyFill="1" applyBorder="1" applyAlignment="1">
      <alignment horizontal="centerContinuous"/>
    </xf>
    <xf numFmtId="0" fontId="4" fillId="0" borderId="120" xfId="0" applyFont="1" applyFill="1" applyBorder="1" applyAlignment="1">
      <alignment horizontal="centerContinuous"/>
    </xf>
    <xf numFmtId="0" fontId="1" fillId="0" borderId="52" xfId="0" applyFont="1" applyFill="1" applyBorder="1" applyAlignment="1">
      <alignment horizontal="centerContinuous"/>
    </xf>
    <xf numFmtId="0" fontId="4" fillId="0" borderId="81" xfId="0" applyFont="1" applyFill="1" applyBorder="1" applyAlignment="1">
      <alignment horizontal="centerContinuous"/>
    </xf>
    <xf numFmtId="0" fontId="1" fillId="0" borderId="122" xfId="0" applyFont="1" applyFill="1" applyBorder="1" applyAlignment="1">
      <alignment horizontal="centerContinuous"/>
    </xf>
    <xf numFmtId="0" fontId="1" fillId="0" borderId="59" xfId="0" applyFont="1" applyFill="1" applyBorder="1" applyAlignment="1">
      <alignment horizontal="centerContinuous"/>
    </xf>
    <xf numFmtId="0" fontId="1" fillId="0" borderId="59" xfId="0" applyFont="1" applyFill="1" applyBorder="1" applyAlignment="1">
      <alignment horizontal="center"/>
    </xf>
    <xf numFmtId="0" fontId="1" fillId="0" borderId="60" xfId="0" applyFont="1" applyFill="1" applyBorder="1" applyAlignment="1">
      <alignment horizontal="centerContinuous"/>
    </xf>
    <xf numFmtId="0" fontId="1" fillId="0" borderId="108" xfId="0" applyFont="1" applyFill="1" applyBorder="1" applyAlignment="1">
      <alignment horizontal="centerContinuous"/>
    </xf>
    <xf numFmtId="0" fontId="1" fillId="0" borderId="109" xfId="0" applyFont="1" applyFill="1" applyBorder="1" applyAlignment="1">
      <alignment horizontal="centerContinuous"/>
    </xf>
    <xf numFmtId="0" fontId="1" fillId="0" borderId="123" xfId="0" applyFont="1" applyFill="1" applyBorder="1" applyAlignment="1">
      <alignment horizontal="centerContinuous"/>
    </xf>
    <xf numFmtId="0" fontId="1" fillId="0" borderId="124" xfId="0" applyFont="1" applyFill="1" applyBorder="1" applyAlignment="1">
      <alignment horizontal="centerContinuous"/>
    </xf>
    <xf numFmtId="0" fontId="1" fillId="0" borderId="124" xfId="0" applyFont="1" applyFill="1" applyBorder="1" applyAlignment="1">
      <alignment horizontal="center"/>
    </xf>
    <xf numFmtId="0" fontId="1" fillId="0" borderId="125" xfId="0" applyFont="1" applyFill="1" applyBorder="1" applyAlignment="1">
      <alignment horizontal="centerContinuous"/>
    </xf>
    <xf numFmtId="0" fontId="1" fillId="0" borderId="0" xfId="0" applyFont="1" applyFill="1" applyBorder="1" applyAlignment="1">
      <alignment horizontal="centerContinuous"/>
    </xf>
    <xf numFmtId="0" fontId="1" fillId="0" borderId="2" xfId="0" applyFont="1" applyFill="1" applyBorder="1" applyAlignment="1">
      <alignment horizontal="centerContinuous"/>
    </xf>
    <xf numFmtId="0" fontId="69" fillId="0" borderId="1" xfId="0" applyFont="1" applyFill="1" applyBorder="1" applyAlignment="1">
      <alignment horizontal="centerContinuous"/>
    </xf>
    <xf numFmtId="0" fontId="70" fillId="0" borderId="121" xfId="0" applyFont="1" applyFill="1" applyBorder="1" applyAlignment="1">
      <alignment horizontal="centerContinuous"/>
    </xf>
    <xf numFmtId="0" fontId="5" fillId="4" borderId="14" xfId="0" applyFont="1" applyFill="1" applyBorder="1" applyAlignment="1">
      <alignment horizontal="right"/>
    </xf>
    <xf numFmtId="49" fontId="6" fillId="0" borderId="3" xfId="0" applyNumberFormat="1" applyFont="1" applyBorder="1" applyAlignment="1">
      <alignment horizontal="centerContinuous"/>
    </xf>
    <xf numFmtId="0" fontId="1" fillId="0" borderId="126" xfId="0" applyFont="1" applyBorder="1" applyAlignment="1">
      <alignment horizontal="centerContinuous"/>
    </xf>
    <xf numFmtId="0" fontId="5" fillId="4" borderId="127" xfId="0" applyFont="1" applyFill="1" applyBorder="1" applyAlignment="1">
      <alignment horizontal="right"/>
    </xf>
    <xf numFmtId="49" fontId="6" fillId="0" borderId="38" xfId="0" applyNumberFormat="1" applyFont="1" applyFill="1" applyBorder="1" applyAlignment="1">
      <alignment horizontal="center"/>
    </xf>
    <xf numFmtId="0" fontId="5" fillId="4" borderId="128" xfId="0" applyFont="1" applyFill="1" applyBorder="1" applyAlignment="1">
      <alignment horizontal="right"/>
    </xf>
    <xf numFmtId="49" fontId="6" fillId="0" borderId="117" xfId="0" applyNumberFormat="1" applyFont="1" applyFill="1" applyBorder="1" applyAlignment="1">
      <alignment horizontal="center"/>
    </xf>
    <xf numFmtId="0" fontId="1" fillId="0" borderId="96" xfId="0" applyFont="1" applyFill="1" applyBorder="1" applyAlignment="1">
      <alignment horizontal="center" vertical="center"/>
    </xf>
    <xf numFmtId="0" fontId="1" fillId="0" borderId="97" xfId="0" applyFont="1" applyFill="1" applyBorder="1" applyAlignment="1">
      <alignment horizontal="center" vertical="center" shrinkToFit="1"/>
    </xf>
    <xf numFmtId="0" fontId="4" fillId="0" borderId="99" xfId="0" applyFont="1" applyBorder="1" applyAlignment="1">
      <alignment horizontal="center" vertical="center"/>
    </xf>
    <xf numFmtId="0" fontId="1" fillId="0" borderId="129" xfId="0" applyFont="1" applyBorder="1" applyAlignment="1">
      <alignment horizontal="center"/>
    </xf>
    <xf numFmtId="0" fontId="1" fillId="0" borderId="130" xfId="0" applyFont="1" applyBorder="1" applyAlignment="1">
      <alignment horizontal="center"/>
    </xf>
    <xf numFmtId="49" fontId="1" fillId="0" borderId="130" xfId="0" applyNumberFormat="1" applyFont="1" applyBorder="1" applyAlignment="1">
      <alignment horizontal="center"/>
    </xf>
    <xf numFmtId="164" fontId="1" fillId="0" borderId="130" xfId="0" applyNumberFormat="1" applyFont="1" applyBorder="1" applyAlignment="1">
      <alignment horizontal="center"/>
    </xf>
    <xf numFmtId="1" fontId="60" fillId="17" borderId="131" xfId="0" applyNumberFormat="1" applyFont="1" applyFill="1" applyBorder="1" applyAlignment="1">
      <alignment horizontal="center"/>
    </xf>
    <xf numFmtId="1" fontId="1" fillId="0" borderId="131" xfId="0" applyNumberFormat="1" applyFont="1" applyFill="1" applyBorder="1" applyAlignment="1">
      <alignment horizontal="center"/>
    </xf>
    <xf numFmtId="0" fontId="1" fillId="0" borderId="132" xfId="0" quotePrefix="1" applyFont="1" applyBorder="1" applyAlignment="1">
      <alignment horizontal="center"/>
    </xf>
    <xf numFmtId="0" fontId="4" fillId="0" borderId="133" xfId="0" applyFont="1" applyBorder="1" applyAlignment="1">
      <alignment horizontal="center" vertical="center"/>
    </xf>
    <xf numFmtId="0" fontId="68" fillId="0" borderId="31" xfId="0" applyFont="1" applyBorder="1" applyAlignment="1">
      <alignment horizontal="centerContinuous"/>
    </xf>
    <xf numFmtId="0" fontId="5" fillId="0" borderId="32" xfId="0" applyFont="1" applyBorder="1" applyAlignment="1">
      <alignment horizontal="centerContinuous"/>
    </xf>
    <xf numFmtId="0" fontId="5" fillId="0" borderId="33" xfId="0" applyFont="1" applyBorder="1" applyAlignment="1">
      <alignment horizontal="centerContinuous"/>
    </xf>
    <xf numFmtId="0" fontId="46" fillId="0" borderId="0" xfId="0" applyFont="1" applyBorder="1" applyAlignment="1">
      <alignment horizontal="centerContinuous"/>
    </xf>
    <xf numFmtId="0" fontId="44" fillId="0" borderId="0" xfId="0" applyFont="1" applyBorder="1" applyAlignment="1">
      <alignment horizontal="centerContinuous"/>
    </xf>
    <xf numFmtId="0" fontId="11" fillId="10" borderId="35" xfId="0" applyFont="1" applyFill="1" applyBorder="1" applyAlignment="1">
      <alignment horizontal="centerContinuous"/>
    </xf>
    <xf numFmtId="0" fontId="11" fillId="10" borderId="36" xfId="0" applyFont="1" applyFill="1" applyBorder="1" applyAlignment="1">
      <alignment horizontal="center"/>
    </xf>
    <xf numFmtId="0" fontId="11" fillId="10" borderId="37" xfId="0" applyFont="1" applyFill="1" applyBorder="1" applyAlignment="1">
      <alignment horizontal="center"/>
    </xf>
    <xf numFmtId="0" fontId="1" fillId="0" borderId="6" xfId="0" applyFont="1" applyBorder="1" applyAlignment="1">
      <alignment horizontal="centerContinuous"/>
    </xf>
    <xf numFmtId="0" fontId="1" fillId="0" borderId="7" xfId="0" applyFont="1" applyBorder="1" applyAlignment="1">
      <alignment horizontal="centerContinuous"/>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80" xfId="0" applyFont="1" applyBorder="1" applyAlignment="1">
      <alignment horizontal="right"/>
    </xf>
    <xf numFmtId="0" fontId="1" fillId="0" borderId="75" xfId="0" applyFont="1" applyBorder="1" applyAlignment="1">
      <alignment horizontal="center"/>
    </xf>
    <xf numFmtId="0" fontId="1" fillId="0" borderId="76" xfId="0" applyFont="1" applyBorder="1" applyAlignment="1">
      <alignment horizontal="center"/>
    </xf>
    <xf numFmtId="0" fontId="1" fillId="13" borderId="76" xfId="0" applyFont="1" applyFill="1" applyBorder="1" applyAlignment="1">
      <alignment horizontal="center"/>
    </xf>
    <xf numFmtId="0" fontId="1" fillId="13" borderId="77" xfId="0" applyFont="1" applyFill="1" applyBorder="1" applyAlignment="1">
      <alignment horizontal="center"/>
    </xf>
    <xf numFmtId="0" fontId="3" fillId="0" borderId="40" xfId="0" applyFont="1" applyBorder="1" applyAlignment="1">
      <alignment horizontal="right"/>
    </xf>
    <xf numFmtId="0" fontId="1" fillId="0" borderId="74" xfId="0" applyFont="1" applyBorder="1" applyAlignment="1">
      <alignment horizontal="center"/>
    </xf>
    <xf numFmtId="0" fontId="1" fillId="0" borderId="45" xfId="0" applyFont="1" applyBorder="1" applyAlignment="1">
      <alignment horizontal="center"/>
    </xf>
    <xf numFmtId="0" fontId="1" fillId="13" borderId="45" xfId="0" applyFont="1" applyFill="1" applyBorder="1" applyAlignment="1">
      <alignment horizontal="center"/>
    </xf>
    <xf numFmtId="0" fontId="1" fillId="13" borderId="47" xfId="0" applyFont="1" applyFill="1" applyBorder="1" applyAlignment="1">
      <alignment horizontal="center"/>
    </xf>
    <xf numFmtId="0" fontId="3" fillId="0" borderId="66" xfId="0" applyFont="1" applyBorder="1" applyAlignment="1">
      <alignment horizontal="right"/>
    </xf>
    <xf numFmtId="0" fontId="45" fillId="10" borderId="81" xfId="0" applyFont="1" applyFill="1" applyBorder="1" applyAlignment="1">
      <alignment horizontal="center"/>
    </xf>
    <xf numFmtId="0" fontId="45" fillId="10" borderId="53" xfId="0" applyFont="1" applyFill="1" applyBorder="1" applyAlignment="1">
      <alignment horizontal="center"/>
    </xf>
    <xf numFmtId="0" fontId="3" fillId="13" borderId="53" xfId="0" applyFont="1" applyFill="1" applyBorder="1" applyAlignment="1">
      <alignment horizontal="center"/>
    </xf>
    <xf numFmtId="0" fontId="3" fillId="13" borderId="55" xfId="0" applyFont="1" applyFill="1" applyBorder="1" applyAlignment="1">
      <alignment horizontal="center"/>
    </xf>
    <xf numFmtId="0" fontId="6" fillId="19" borderId="3" xfId="0" quotePrefix="1" applyFont="1" applyFill="1" applyBorder="1" applyAlignment="1">
      <alignment horizontal="center"/>
    </xf>
    <xf numFmtId="0" fontId="6" fillId="0" borderId="63" xfId="0" applyFont="1" applyFill="1" applyBorder="1" applyAlignment="1">
      <alignment horizontal="center" wrapText="1"/>
    </xf>
    <xf numFmtId="9" fontId="6" fillId="0" borderId="63" xfId="3" applyFont="1" applyFill="1" applyBorder="1" applyAlignment="1">
      <alignment horizontal="center" shrinkToFit="1"/>
    </xf>
    <xf numFmtId="9" fontId="6" fillId="0" borderId="65" xfId="3" applyFont="1" applyFill="1" applyBorder="1" applyAlignment="1">
      <alignment horizontal="center" shrinkToFit="1"/>
    </xf>
    <xf numFmtId="0" fontId="4" fillId="0" borderId="65" xfId="0" applyNumberFormat="1" applyFont="1" applyFill="1" applyBorder="1" applyAlignment="1">
      <alignment horizontal="center" shrinkToFit="1"/>
    </xf>
    <xf numFmtId="0" fontId="4" fillId="0" borderId="65" xfId="3" applyNumberFormat="1" applyFont="1" applyFill="1" applyBorder="1" applyAlignment="1">
      <alignment horizontal="center" vertical="center" shrinkToFit="1"/>
    </xf>
    <xf numFmtId="0" fontId="6" fillId="0" borderId="65" xfId="3" applyNumberFormat="1" applyFont="1" applyFill="1" applyBorder="1" applyAlignment="1">
      <alignment horizontal="center" shrinkToFit="1"/>
    </xf>
    <xf numFmtId="0" fontId="6" fillId="0" borderId="39" xfId="0" applyNumberFormat="1" applyFont="1" applyFill="1" applyBorder="1" applyAlignment="1">
      <alignment horizontal="center" wrapText="1"/>
    </xf>
    <xf numFmtId="0" fontId="72" fillId="0" borderId="34" xfId="0" applyFont="1" applyBorder="1" applyAlignment="1">
      <alignment horizontal="centerContinuous" vertical="center" wrapText="1"/>
    </xf>
    <xf numFmtId="0" fontId="21" fillId="15" borderId="20" xfId="0" applyFont="1" applyFill="1" applyBorder="1" applyAlignment="1">
      <alignment horizontal="centerContinuous" vertical="center"/>
    </xf>
    <xf numFmtId="0" fontId="21" fillId="15" borderId="95" xfId="0" applyFont="1" applyFill="1" applyBorder="1" applyAlignment="1">
      <alignment horizontal="centerContinuous" vertical="center"/>
    </xf>
    <xf numFmtId="0" fontId="21" fillId="15" borderId="134" xfId="0" applyFont="1" applyFill="1" applyBorder="1" applyAlignment="1">
      <alignment horizontal="center" vertical="center"/>
    </xf>
    <xf numFmtId="0" fontId="21" fillId="15" borderId="135" xfId="0" applyFont="1" applyFill="1" applyBorder="1" applyAlignment="1">
      <alignment horizontal="centerContinuous" vertical="center"/>
    </xf>
    <xf numFmtId="0" fontId="21" fillId="15" borderId="67" xfId="0" applyFont="1" applyFill="1" applyBorder="1" applyAlignment="1">
      <alignment horizontal="centerContinuous" vertical="center"/>
    </xf>
    <xf numFmtId="0" fontId="1" fillId="0" borderId="0" xfId="0" applyFont="1" applyAlignment="1">
      <alignment vertical="center"/>
    </xf>
    <xf numFmtId="0" fontId="1" fillId="0" borderId="121" xfId="0" applyFont="1" applyBorder="1" applyAlignment="1">
      <alignment horizontal="centerContinuous" vertical="center" shrinkToFit="1"/>
    </xf>
    <xf numFmtId="0" fontId="21" fillId="0" borderId="108" xfId="0" applyFont="1" applyBorder="1" applyAlignment="1">
      <alignment horizontal="centerContinuous" vertical="center"/>
    </xf>
    <xf numFmtId="0" fontId="1" fillId="0" borderId="97" xfId="0" applyFont="1" applyBorder="1" applyAlignment="1">
      <alignment horizontal="center" vertical="center"/>
    </xf>
    <xf numFmtId="0" fontId="1" fillId="0" borderId="98" xfId="0" applyFont="1" applyBorder="1" applyAlignment="1">
      <alignment horizontal="centerContinuous" vertical="center"/>
    </xf>
    <xf numFmtId="0" fontId="1" fillId="0" borderId="109" xfId="0" applyFont="1" applyBorder="1" applyAlignment="1">
      <alignment horizontal="centerContinuous" vertical="center"/>
    </xf>
    <xf numFmtId="0" fontId="1" fillId="0" borderId="58" xfId="0" applyFont="1" applyBorder="1" applyAlignment="1">
      <alignment horizontal="centerContinuous" vertical="center" shrinkToFit="1"/>
    </xf>
    <xf numFmtId="0" fontId="21" fillId="0" borderId="136" xfId="0" applyFont="1" applyBorder="1" applyAlignment="1">
      <alignment horizontal="centerContinuous" vertical="center"/>
    </xf>
    <xf numFmtId="0" fontId="1" fillId="0" borderId="137" xfId="0" applyFont="1" applyBorder="1" applyAlignment="1">
      <alignment horizontal="center" vertical="center"/>
    </xf>
    <xf numFmtId="0" fontId="1" fillId="0" borderId="138" xfId="0" applyFont="1" applyBorder="1" applyAlignment="1">
      <alignment horizontal="centerContinuous" vertical="center"/>
    </xf>
    <xf numFmtId="0" fontId="1" fillId="0" borderId="139" xfId="0" applyFont="1" applyBorder="1" applyAlignment="1">
      <alignment horizontal="centerContinuous" vertical="center"/>
    </xf>
    <xf numFmtId="0" fontId="1" fillId="0" borderId="52" xfId="0" applyFont="1" applyBorder="1" applyAlignment="1">
      <alignment horizontal="centerContinuous" vertical="center" shrinkToFit="1"/>
    </xf>
    <xf numFmtId="0" fontId="21" fillId="0" borderId="119" xfId="0" applyFont="1" applyBorder="1" applyAlignment="1">
      <alignment horizontal="centerContinuous" vertical="center"/>
    </xf>
    <xf numFmtId="0" fontId="1" fillId="0" borderId="130" xfId="0" applyFont="1" applyBorder="1" applyAlignment="1">
      <alignment horizontal="center" vertical="center"/>
    </xf>
    <xf numFmtId="0" fontId="1" fillId="0" borderId="131" xfId="0" applyFont="1" applyBorder="1" applyAlignment="1">
      <alignment horizontal="centerContinuous" vertical="center"/>
    </xf>
    <xf numFmtId="0" fontId="1" fillId="0" borderId="120" xfId="0" applyFont="1" applyBorder="1" applyAlignment="1">
      <alignment horizontal="centerContinuous" vertical="center"/>
    </xf>
    <xf numFmtId="0" fontId="6" fillId="0" borderId="92" xfId="0" applyNumberFormat="1" applyFont="1" applyFill="1" applyBorder="1" applyAlignment="1">
      <alignment horizontal="centerContinuous"/>
    </xf>
    <xf numFmtId="0" fontId="1" fillId="0" borderId="93" xfId="0" applyFont="1" applyFill="1" applyBorder="1" applyAlignment="1">
      <alignment horizontal="centerContinuous"/>
    </xf>
    <xf numFmtId="164" fontId="4" fillId="0" borderId="98" xfId="0" applyNumberFormat="1" applyFont="1" applyFill="1" applyBorder="1" applyAlignment="1">
      <alignment horizontal="center" vertical="center"/>
    </xf>
    <xf numFmtId="164" fontId="4" fillId="0" borderId="102" xfId="0" applyNumberFormat="1" applyFont="1" applyFill="1" applyBorder="1" applyAlignment="1">
      <alignment horizontal="center" vertical="center"/>
    </xf>
    <xf numFmtId="164" fontId="1" fillId="0" borderId="131" xfId="0" applyNumberFormat="1" applyFont="1" applyFill="1" applyBorder="1" applyAlignment="1">
      <alignment horizontal="center"/>
    </xf>
    <xf numFmtId="164" fontId="4" fillId="0" borderId="106" xfId="0" applyNumberFormat="1" applyFont="1" applyFill="1" applyBorder="1" applyAlignment="1">
      <alignment horizontal="center" vertical="center"/>
    </xf>
    <xf numFmtId="164" fontId="1" fillId="0" borderId="105" xfId="0" applyNumberFormat="1" applyFont="1" applyBorder="1" applyAlignment="1">
      <alignment horizontal="center" vertical="center"/>
    </xf>
  </cellXfs>
  <cellStyles count="8">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Normal 4" xfId="7" xr:uid="{00000000-0005-0000-0000-000005000000}"/>
    <cellStyle name="Percent" xfId="2" builtinId="5"/>
    <cellStyle name="Percent 2" xfId="3" xr:uid="{00000000-0005-0000-0000-000007000000}"/>
  </cellStyles>
  <dxfs count="16">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FF00"/>
      <color rgb="FFCCFFCC"/>
      <color rgb="FFCCFF99"/>
      <color rgb="FFFFFF66"/>
      <color rgb="FF009900"/>
      <color rgb="FF0000FF"/>
      <color rgb="FF00CC66"/>
      <color rgb="FF00FF99"/>
      <color rgb="FF66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66675</xdr:rowOff>
    </xdr:from>
    <xdr:to>
      <xdr:col>6</xdr:col>
      <xdr:colOff>1276350</xdr:colOff>
      <xdr:row>118</xdr:row>
      <xdr:rowOff>180975</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62400"/>
          <a:ext cx="6962775" cy="93440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100" b="1">
              <a:effectLst/>
              <a:latin typeface="Times New Roman" pitchFamily="18" charset="0"/>
              <a:ea typeface="+mn-ea"/>
              <a:cs typeface="Times New Roman" pitchFamily="18" charset="0"/>
            </a:rPr>
            <a:t>Appearance:</a:t>
          </a:r>
          <a:r>
            <a:rPr lang="en-US" sz="1100">
              <a:effectLst/>
              <a:latin typeface="Times New Roman" pitchFamily="18" charset="0"/>
              <a:ea typeface="+mn-ea"/>
              <a:cs typeface="Times New Roman" pitchFamily="18" charset="0"/>
            </a:rPr>
            <a:t>  Astonishingly beautiful to the point of causing distractions, awkward moments, and stunned responses.  Second lightest skin tone, dark orange (auburn) hair in curls down to her chest.  Captivating emerald green eyes framed by thin, straight eyebrows.  A sharp little triangle of a nose with an equally angular jaw and chin.  Her slight, light weight build is beneath athletic fitness and more akin to a model.</a:t>
          </a:r>
        </a:p>
        <a:p>
          <a:pPr algn="just"/>
          <a:r>
            <a:rPr lang="en-US" sz="1100">
              <a:effectLst/>
              <a:latin typeface="Times New Roman" pitchFamily="18" charset="0"/>
              <a:ea typeface="+mn-ea"/>
              <a:cs typeface="Times New Roman" pitchFamily="18" charset="0"/>
            </a:rPr>
            <a:t> </a:t>
          </a:r>
        </a:p>
        <a:p>
          <a:pPr algn="just"/>
          <a:r>
            <a:rPr lang="en-US" sz="1100" b="1">
              <a:effectLst/>
              <a:latin typeface="Times New Roman" pitchFamily="18" charset="0"/>
              <a:ea typeface="+mn-ea"/>
              <a:cs typeface="Times New Roman" pitchFamily="18" charset="0"/>
            </a:rPr>
            <a:t>History:</a:t>
          </a:r>
          <a:r>
            <a:rPr lang="en-US" sz="1100">
              <a:effectLst/>
              <a:latin typeface="Times New Roman" pitchFamily="18" charset="0"/>
              <a:ea typeface="+mn-ea"/>
              <a:cs typeface="Times New Roman" pitchFamily="18" charset="0"/>
            </a:rPr>
            <a:t>  A fresh face from a small elf town where she was popular and well loved.</a:t>
          </a:r>
        </a:p>
        <a:p>
          <a:pPr algn="just"/>
          <a:r>
            <a:rPr lang="en-US" sz="1100">
              <a:effectLst/>
              <a:latin typeface="Times New Roman" pitchFamily="18" charset="0"/>
              <a:ea typeface="+mn-ea"/>
              <a:cs typeface="Times New Roman" pitchFamily="18" charset="0"/>
            </a:rPr>
            <a:t> </a:t>
          </a:r>
        </a:p>
        <a:p>
          <a:pPr algn="just"/>
          <a:r>
            <a:rPr lang="en-US" sz="1100">
              <a:effectLst/>
              <a:latin typeface="Times New Roman" pitchFamily="18" charset="0"/>
              <a:ea typeface="+mn-ea"/>
              <a:cs typeface="Times New Roman" pitchFamily="18" charset="0"/>
            </a:rPr>
            <a:t>Belfinne tells it best herself:  “I grew up in a small cottage near the center of Canopyville in the southwest.  My father was a courier and my mother was a bee keeper.  At least, that was their primary jobs.  As an only child with a father gone on horseback most of the time and a mother busy as the bees themselves at her work, I was left to myself quite a lot and became comfortable being an introverted girl.  Both mother and father encouraged my quiet, independent behavior by giving me opportunities only an introvert could truly enjoy.  Mother had the tasks of helping the flowers flourish and propagate in the gardens, collecting honey and wax, molding candles and tax bricks, and preparing our meals.  Mother did a good bit of work on the side as a supplier of honey-crystalized flowers.  Seeing the sweet treats often prompted me to daydream of going to or hosting a grand ball in a great hall.  In reality, I was often told to watch over the honey dipped flowers as they dried in the sun.  “Keep the bugs off of the flowers,” mother would insist hour after hour.  Through that, I learned patience.  I would often pace around the flowers laid out on a sheet in the grass.  The border of the coarse linen was my world on those summer days.  I would traverse the perimeter with the lightest steps imaginable, careful not to step on the wildflowers or bees. So, I learned how to tread softly, to watch where I step, and to not disturb the bees.  I learned to maintain alertness and to be swift about shushing-off the bravest squirrels.  I learned to be persistent about fanning away the most troublesome horse flies that would attempt to swarm the sugary delights.  Other times I was left to roam freely, begged not to pass the sticker bush to the north, given open range underneath the canopy of silver maples, and scolded severely for passing south of the sugar maples.  Indeed, my world was small.</a:t>
          </a:r>
        </a:p>
        <a:p>
          <a:pPr algn="just"/>
          <a:r>
            <a:rPr lang="en-US" sz="1100">
              <a:effectLst/>
              <a:latin typeface="Times New Roman" pitchFamily="18" charset="0"/>
              <a:ea typeface="+mn-ea"/>
              <a:cs typeface="Times New Roman" pitchFamily="18" charset="0"/>
            </a:rPr>
            <a:t> </a:t>
          </a:r>
        </a:p>
        <a:p>
          <a:pPr algn="just"/>
          <a:r>
            <a:rPr lang="en-US" sz="1100">
              <a:effectLst/>
              <a:latin typeface="Times New Roman" pitchFamily="18" charset="0"/>
              <a:ea typeface="+mn-ea"/>
              <a:cs typeface="Times New Roman" pitchFamily="18" charset="0"/>
            </a:rPr>
            <a:t>My world seemed bigger when father would come home after a long messenger route.  He was, in the beginning, almost driven mad by the desire to know what was in the letters and scrolls that he carried.  He eventually had the good fortune to meet a wizard who was without an apprentice.  The wizard, with extra time on his hands, made it a point to invite Father into his home whenever his travels took him to the wizard’s lands.  On those evenings, father was taught how to read the spell scrolls that the wizards shared amongst themselves.  Not being magically inclined, father never received an offer nor begged to become an apprentice.  Yet he and the wizard who taught him to read saw eye-to-eye on issues large and small, of the villages and of the realms, and so remained the best of friends.  As a consequence, it took him a while, but Father learned how to read more than one language.  He was proud of his ability and passed such knowledge onto me.  At first, it was only spell scrolls and letters about magic and personal correspondence between wizards that afforded me the chance to read.  However, slowing, over time, the character of the manuscripts in our basement began to change.  There began to be royal missives, love letters, military secrets, and all manner of messages in our basement.  I became curious as to how Father began acquiring such a diverse set of writings.  One stormy night, I used the cover of darkness and the rumblings of thunder to hide my movements.  I gingerly crept into the basement with a wax candle, grateful that our household did not burn the stinking tallow like our less fortunate neighbors, and began to search for clues as to how Father was collecting such writings.  After much rustling about and a half-a-candle worth of wax, I found a wooden stamp.  I turned it over and looked at the engraving.  It was of a royal house’s seal.  I wondered how father had obtained it.  Yet, at the same time, I wondered why it was not of stone or metal.  With the storm waning, I feared that Mother would sense my return if I waited longer, no matter how quietly I may return to my bedroom.  I feared that she would stir in the middle of the night and pass by my door and peek in to check upon me, as all loving mothers do.  Nerves all on edge and senses a-tingle, I crept back upstairs and made it back to bed without my nighttime sneakings being discovered.  Curiosity grew about the wooden royal seal.  I became determined to learn its secret, yet father would yield no clue.  He only took the wooden royal seal and placed it in his saddle bag before once again hoofing his courier route.  I knew what had to be done.</a:t>
          </a:r>
        </a:p>
        <a:p>
          <a:pPr algn="just"/>
          <a:r>
            <a:rPr lang="en-US" sz="1100">
              <a:effectLst/>
              <a:latin typeface="Times New Roman" pitchFamily="18" charset="0"/>
              <a:ea typeface="+mn-ea"/>
              <a:cs typeface="Times New Roman" pitchFamily="18" charset="0"/>
            </a:rPr>
            <a:t> </a:t>
          </a:r>
        </a:p>
        <a:p>
          <a:pPr algn="just"/>
          <a:r>
            <a:rPr lang="en-US" sz="1100">
              <a:effectLst/>
              <a:latin typeface="Times New Roman" pitchFamily="18" charset="0"/>
              <a:ea typeface="+mn-ea"/>
              <a:cs typeface="Times New Roman" pitchFamily="18" charset="0"/>
            </a:rPr>
            <a:t>I waited until one night that father was home and went about sneaking outside to the stable.  There, I found his saddlebags.  Of the few, most held the essentials of travel.  However, one soft leather bag held another secret.  Not only did I find the wooden royal seal, I found several of them!  Father had copied them!  The evidence was there:  wax negatives were made of the wax seals carried by my father.  He then carved wooden copies.  This was how he was able to open the missives and letters and then deliver them sealed.  His disturbances of the scrolls and manuscripts went unnoticed due to his diligence in crafting exact copies of the seals.  And there, too, was a copy of a letter as well as the original.  “That’s right!  They all looked alike:  the same hand writing in the basement!  They are all copies made by my father!”  I exclaimed in a whisper.  Again, I made it back to bed before my midnight excursion was discovered.  However, now, I knew where I got the curious streak in my personality—it wasn’t from my Mother, that’s for certain!</a:t>
          </a:r>
        </a:p>
        <a:p>
          <a:pPr algn="just"/>
          <a:endParaRPr lang="en-US" sz="1100">
            <a:effectLst/>
            <a:latin typeface="Times New Roman" pitchFamily="18" charset="0"/>
            <a:ea typeface="+mn-ea"/>
            <a:cs typeface="Times New Roman" pitchFamily="18" charset="0"/>
          </a:endParaRPr>
        </a:p>
        <a:p>
          <a:pPr algn="just"/>
          <a:r>
            <a:rPr lang="en-US" sz="1100">
              <a:effectLst/>
              <a:latin typeface="Times New Roman" pitchFamily="18" charset="0"/>
              <a:ea typeface="+mn-ea"/>
              <a:cs typeface="Times New Roman" pitchFamily="18" charset="0"/>
            </a:rPr>
            <a:t>Mother wanted me to be an ordinary girl.  She tasked me with household duties like laundry, fetching water from the well, and carrying to the basement firewood that father had cut.  This was all in addition to tending the melting wax or cultivating the gardens.  To her, the basement was a place to store firewood, bricks of wax that were traded to other villagers who then used them to pay their land taxes, and father’s junk.  To her, it was just junk.  To me it started out being a small collection of druid works and grew into a small library.  But that wasn’t all.  Shortly after my reading skills began to expand from druid teachings to the matters of royalty, other things began to appear in the basement.  Father, like mother with her honey-crystallized flowers as a second business, had come up with a second business of his own:  junk trader.  Indeed, at first it all seemed to be little bits of junk.  Then, over time, as father would travel somewhere, he would hear the musings of a lord or lady, or happen to read in their correspondence about something that she or he wanted.  Then, later, if he found such a thing, he would purchase it.  It might make a brief stop-over in our basement before it was re-sold.  Sometimes, by the time the item was delivered, it was no longer wanted.  In such cases, it made a reappearance in our basement.  The quality and quantity of items gradually increased over time.  Hence, I came to live above a library and storehouse of unique items.</a:t>
          </a:r>
        </a:p>
        <a:p>
          <a:pPr algn="just"/>
          <a:r>
            <a:rPr lang="en-US" sz="1100">
              <a:effectLst/>
              <a:latin typeface="Times New Roman" pitchFamily="18" charset="0"/>
              <a:ea typeface="+mn-ea"/>
              <a:cs typeface="Times New Roman" pitchFamily="18" charset="0"/>
            </a:rPr>
            <a:t> </a:t>
          </a:r>
        </a:p>
        <a:p>
          <a:pPr algn="just"/>
          <a:r>
            <a:rPr lang="en-US" sz="1100">
              <a:effectLst/>
              <a:latin typeface="Times New Roman" pitchFamily="18" charset="0"/>
              <a:ea typeface="+mn-ea"/>
              <a:cs typeface="Times New Roman" pitchFamily="18" charset="0"/>
            </a:rPr>
            <a:t>My first stormy night excursion to the basement was soon followed by another, then another, still another, and yet another.  It came to the point where I had to steal wax to make my own candles to read at night or to browse the objects that father had collected.  THOSE were still off limits.  I never bothered with them until two items caught my fancy.  The first was a gilded tinder box with tools for lighting a fire inside.  It was already among my duties to keep the fire going for mother or to start one if it went out and there were no longer hot coals. “This,” I thought, “I can use and it is small and likely to not be missed.”  It became my first treasure from the basement.  I kept “cat-tail” fuzz and holly leaves in it for tinder.  I still do, to this day.  The cat tails grow down by the river and alongside the horse and buggy trails where it is low and wet most of the time.  The holly grows in our gardens as a border hedge.  Both are quick to light from a hot ember, the cat tail fuzz even from a mere spark.</a:t>
          </a:r>
        </a:p>
        <a:p>
          <a:pPr algn="just"/>
          <a:r>
            <a:rPr lang="en-US" sz="1100">
              <a:effectLst/>
              <a:latin typeface="Times New Roman" pitchFamily="18" charset="0"/>
              <a:ea typeface="+mn-ea"/>
              <a:cs typeface="Times New Roman" pitchFamily="18" charset="0"/>
            </a:rPr>
            <a:t> </a:t>
          </a:r>
        </a:p>
        <a:p>
          <a:pPr algn="just"/>
          <a:r>
            <a:rPr lang="en-US" sz="1100">
              <a:effectLst/>
              <a:latin typeface="Times New Roman" pitchFamily="18" charset="0"/>
              <a:ea typeface="+mn-ea"/>
              <a:cs typeface="Times New Roman" pitchFamily="18" charset="0"/>
            </a:rPr>
            <a:t>The second item that caught my fancy was a long bow from a distant land.  I have no idea how my father obtained it from a foreign tribe—probably by way of some broker of oddities.  The bow came complete with a quiver of twelve foreign feathered arrows and a bottle of poison—or what I assumed was poison.  Without anyone to teach me how to wield the bow, at first, I was a danger to myself.  Then, I was clumsy.  This was followed by the “just a bad shot” stage.  Finally, I became a decent shot.  Thereafter, I began introducing left-handed shooting into my target practice.  I shot bricks of tax-weight wax because father had not been so gracious as to provide a proper target, and because of my druid learnings, I did not want to shoot targets painted or pinned to the trees.  As I gained still more skill with the bow, I learned how to unsling it faster, how to draw arrows faster, and how to pop around a corner and aim and shoot faster.  Eventually, I hit my own arrow one day, ruining both.  Then, I realized, a girl should own more than a dozen arrows.  I now had only 10 remaining and the prospects were good that I’d ruin more arrows in the future.  Father eventually found out about my bow practice from mother.  She told him that I was going out and coming home with a bag of wax tax-bricks that were broken into chunks and remelting and remolding them on “my own good time.”  Father looked in the basement and evidently was familiar enough with the now heaps of miscellaneous items to know that the bow was missing.  “Why aren’t you hunting to help put food on the table?” was his only concern.  “Because I don’t want to hurt the animals,” was my reply.  Mother was aghast.  Her domesticated daughter was out doing manly target shooting to no benefit whatsoever.  “It’s a woman’s weapon anyway,” I insisted.</a:t>
          </a:r>
        </a:p>
        <a:p>
          <a:pPr algn="just"/>
          <a:r>
            <a:rPr lang="en-US" sz="1100">
              <a:effectLst/>
              <a:latin typeface="Times New Roman" pitchFamily="18" charset="0"/>
              <a:ea typeface="+mn-ea"/>
              <a:cs typeface="Times New Roman" pitchFamily="18" charset="0"/>
            </a:rPr>
            <a:t> </a:t>
          </a:r>
        </a:p>
        <a:p>
          <a:pPr algn="just"/>
          <a:r>
            <a:rPr lang="en-US" sz="1100">
              <a:effectLst/>
              <a:latin typeface="Times New Roman" pitchFamily="18" charset="0"/>
              <a:ea typeface="+mn-ea"/>
              <a:cs typeface="Times New Roman" pitchFamily="18" charset="0"/>
            </a:rPr>
            <a:t>And so the time passed.  I grew from a child to a tween to a teenager.  All the time, I grew smarter from reading all matter of correspondence throughout the realm that my father copied.  All the time I grew into a formidable opponent with the bow.  Still, in the background, I never left behind my domestic skills which were always in demand.  This held true until one day I finally reached a point in life where I wanted to strike out on my own and to reach for something larger than life in the village.  I wanted life to be grander than beekeeping and night magic and daytime wanderings in the meadows to target practice.  I sought riches to build my own castle so that I could order honey-crystalized flowers from mother for my own great hall and banquet.  I sought to have father carry my own messages to far off lands and friends.  I wanted to be different from the girl in the garden who helped tend to the honey pots and candle molds, as lovely as life had been up until this point.  I wanted a change.</a:t>
          </a:r>
        </a:p>
        <a:p>
          <a:pPr algn="just"/>
          <a:r>
            <a:rPr lang="en-US" sz="1100">
              <a:effectLst/>
              <a:latin typeface="Times New Roman" pitchFamily="18" charset="0"/>
              <a:ea typeface="+mn-ea"/>
              <a:cs typeface="Times New Roman" pitchFamily="18" charset="0"/>
            </a:rPr>
            <a:t> </a:t>
          </a:r>
        </a:p>
        <a:p>
          <a:pPr algn="just"/>
          <a:r>
            <a:rPr lang="en-US" sz="1100">
              <a:effectLst/>
              <a:latin typeface="Times New Roman" pitchFamily="18" charset="0"/>
              <a:ea typeface="+mn-ea"/>
              <a:cs typeface="Times New Roman" pitchFamily="18" charset="0"/>
            </a:rPr>
            <a:t>And so, I now set off to meet new people and to go to new places in search of a way to make a fabulous fortune. I’ll always be the girl who tip-toes past the bees in the flower bed.  I’ll always be the girl who reads by candle light in the basement.  Yet I want to be MORE.  I can be MORE.  I will be MORE.  My destiny is not to carry water, nor fire wood, nor wax bricks.  My fate lay elsewhere, with a different horizon.  It doesn’t necessarily need to be a far off horizon.  I can still be close enough, and want to be close enough, to see mother and father, my friends and cousins, aunts and uncles.  I don’t want to turn my back on the beautiful, wonder-filled childhood that I’ve had.  However, I insist upon having “a good run at life”—rushing headlong into the kind of adventures that will make me wealthy beyond my imagination.  I can do it.  I have the foundation to do it.  I will do it.  Ambition is in my blood.  I am a restless elf filled with all the motivation and initiative and fortitude in the world.  I am eager to step out into the world beyond my peaceful village and to discover what life is “all about.”  After all, I’ve had plenty of samplings from the letters of princesses, princes, kings, queens, lords, ladies, and knights.  I’ve had plenty of teachings from druids across the realm who never dreamed that a young girl in a basement would be studying, with all her heart, the sacred scrolls of the wizards of the realms.  Now is MY time.</a:t>
          </a:r>
        </a:p>
        <a:p>
          <a:pPr algn="just"/>
          <a:r>
            <a:rPr lang="en-US" sz="1100">
              <a:effectLst/>
              <a:latin typeface="Times New Roman" pitchFamily="18" charset="0"/>
              <a:ea typeface="+mn-ea"/>
              <a:cs typeface="Times New Roman" pitchFamily="18" charset="0"/>
            </a:rPr>
            <a:t> </a:t>
          </a:r>
        </a:p>
        <a:p>
          <a:pPr algn="just"/>
          <a:r>
            <a:rPr lang="en-US" sz="1100" b="1">
              <a:effectLst/>
              <a:latin typeface="Times New Roman" pitchFamily="18" charset="0"/>
              <a:ea typeface="+mn-ea"/>
              <a:cs typeface="Times New Roman" pitchFamily="18" charset="0"/>
            </a:rPr>
            <a:t>Personality:</a:t>
          </a:r>
          <a:r>
            <a:rPr lang="en-US" sz="1100">
              <a:effectLst/>
              <a:latin typeface="Times New Roman" pitchFamily="18" charset="0"/>
              <a:ea typeface="+mn-ea"/>
              <a:cs typeface="Times New Roman" pitchFamily="18" charset="0"/>
            </a:rPr>
            <a:t>  Filled with fortitude (mental endurance), motivation, initiative, and ambition.  Friendly yet cautious and wary if she senses a trick, insincere word, or hard sell.  She is filled with dreams of unimaginable wealth with which she hopes to build a grand stone castle which is the envy and entertainment center of the realm.</a:t>
          </a:r>
        </a:p>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15</xdr:row>
      <xdr:rowOff>0</xdr:rowOff>
    </xdr:from>
    <xdr:to>
      <xdr:col>6</xdr:col>
      <xdr:colOff>1238250</xdr:colOff>
      <xdr:row>17</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686300" y="3152775"/>
          <a:ext cx="2295525" cy="6667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a:t>
          </a:r>
          <a:r>
            <a:rPr lang="en-US" sz="1200" b="0" i="0" u="none" strike="noStrike" baseline="0">
              <a:solidFill>
                <a:srgbClr val="000000"/>
              </a:solidFill>
              <a:latin typeface="Times New Roman"/>
              <a:cs typeface="Times New Roman"/>
            </a:rPr>
            <a:t>  +1 to saves vs. fear (from </a:t>
          </a:r>
          <a:r>
            <a:rPr lang="en-US" sz="1200" b="0" i="1" u="none" strike="noStrike" baseline="0">
              <a:solidFill>
                <a:srgbClr val="000000"/>
              </a:solidFill>
              <a:latin typeface="Times New Roman"/>
              <a:cs typeface="Times New Roman"/>
            </a:rPr>
            <a:t>aid)</a:t>
          </a: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180975</xdr:colOff>
      <xdr:row>1</xdr:row>
      <xdr:rowOff>38100</xdr:rowOff>
    </xdr:from>
    <xdr:to>
      <xdr:col>6</xdr:col>
      <xdr:colOff>1152525</xdr:colOff>
      <xdr:row>13</xdr:row>
      <xdr:rowOff>180975</xdr:rowOff>
    </xdr:to>
    <xdr:pic>
      <xdr:nvPicPr>
        <xdr:cNvPr id="5" name="Picture 4" descr="C:\A\Jue\DoW\Used\aewyn profile.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409575"/>
          <a:ext cx="2095500" cy="270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9</xdr:col>
      <xdr:colOff>19049</xdr:colOff>
      <xdr:row>5</xdr:row>
      <xdr:rowOff>28575</xdr:rowOff>
    </xdr:from>
    <xdr:to>
      <xdr:col>11</xdr:col>
      <xdr:colOff>466725</xdr:colOff>
      <xdr:row>26</xdr:row>
      <xdr:rowOff>111739</xdr:rowOff>
    </xdr:to>
    <xdr:pic>
      <xdr:nvPicPr>
        <xdr:cNvPr id="3" name="Picture 2" descr="C:\A\Jue\SoF\Images\NPC\Primes\Elves &amp; Fey\aridel 324.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49" y="1390650"/>
          <a:ext cx="3124201" cy="4483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a:extLst>
            <a:ext uri="{FF2B5EF4-FFF2-40B4-BE49-F238E27FC236}">
              <a16:creationId xmlns:a16="http://schemas.microsoft.com/office/drawing/2014/main" id="{00000000-0008-0000-0200-000025450000}"/>
            </a:ext>
          </a:extLst>
        </xdr:cNvPr>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4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a:extLst>
            <a:ext uri="{FF2B5EF4-FFF2-40B4-BE49-F238E27FC236}">
              <a16:creationId xmlns:a16="http://schemas.microsoft.com/office/drawing/2014/main" id="{00000000-0008-0000-05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2095500"/>
          <a:ext cx="4610100" cy="638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Listen 14, Move Silently 17, Spot 6.</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+5; 2 talons +5 (1d4+3).</a:t>
          </a:r>
        </a:p>
      </xdr:txBody>
    </xdr:sp>
    <xdr:clientData/>
  </xdr:twoCellAnchor>
  <xdr:twoCellAnchor>
    <xdr:from>
      <xdr:col>5</xdr:col>
      <xdr:colOff>9525</xdr:colOff>
      <xdr:row>5</xdr:row>
      <xdr:rowOff>0</xdr:rowOff>
    </xdr:from>
    <xdr:to>
      <xdr:col>6</xdr:col>
      <xdr:colOff>1333500</xdr:colOff>
      <xdr:row>11</xdr:row>
      <xdr:rowOff>209550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4629150" y="1276350"/>
          <a:ext cx="2457450" cy="15144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Low Light Vision, </a:t>
          </a:r>
          <a:r>
            <a:rPr lang="en-US" sz="1200" b="0" i="0" baseline="0">
              <a:effectLst/>
              <a:latin typeface="Times New Roman" pitchFamily="18" charset="0"/>
              <a:ea typeface="+mn-ea"/>
              <a:cs typeface="Times New Roman" pitchFamily="18" charset="0"/>
            </a:rPr>
            <a:t>Alertness.</a:t>
          </a:r>
          <a:endParaRPr lang="en-US" sz="1200" b="0" i="0" u="none" strike="noStrike" baseline="0">
            <a:solidFill>
              <a:srgbClr val="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0"/>
  <sheetViews>
    <sheetView showGridLines="0" tabSelected="1" zoomScaleNormal="100" workbookViewId="0"/>
  </sheetViews>
  <sheetFormatPr defaultColWidth="13" defaultRowHeight="15.6"/>
  <cols>
    <col min="1" max="1" width="15.3984375" style="20" customWidth="1"/>
    <col min="2" max="2" width="10" style="21" customWidth="1"/>
    <col min="3" max="3" width="5.09765625" style="21" customWidth="1"/>
    <col min="4" max="4" width="13.69921875" style="20" bestFit="1" customWidth="1"/>
    <col min="5" max="5" width="9.09765625" style="21" bestFit="1" customWidth="1"/>
    <col min="6" max="6" width="14.69921875" style="20" customWidth="1"/>
    <col min="7" max="7" width="17.09765625" style="21" customWidth="1"/>
    <col min="8" max="16384" width="13" style="1"/>
  </cols>
  <sheetData>
    <row r="1" spans="1:7" ht="29.4" thickTop="1" thickBot="1">
      <c r="A1" s="206" t="s">
        <v>437</v>
      </c>
      <c r="B1" s="207" t="s">
        <v>438</v>
      </c>
      <c r="C1" s="208"/>
      <c r="D1" s="209"/>
      <c r="E1" s="210"/>
      <c r="F1" s="209"/>
      <c r="G1" s="211" t="s">
        <v>441</v>
      </c>
    </row>
    <row r="2" spans="1:7" ht="17.399999999999999" thickTop="1">
      <c r="A2" s="2" t="s">
        <v>410</v>
      </c>
      <c r="B2" s="33" t="s">
        <v>331</v>
      </c>
      <c r="C2" s="33"/>
      <c r="D2" s="4" t="s">
        <v>411</v>
      </c>
      <c r="E2" s="44" t="s">
        <v>336</v>
      </c>
      <c r="F2"/>
      <c r="G2" s="5"/>
    </row>
    <row r="3" spans="1:7" ht="16.8">
      <c r="A3" s="2" t="s">
        <v>412</v>
      </c>
      <c r="B3" s="33" t="s">
        <v>119</v>
      </c>
      <c r="C3" s="33"/>
      <c r="D3" s="4" t="s">
        <v>4</v>
      </c>
      <c r="E3" s="44">
        <v>3</v>
      </c>
      <c r="F3" s="4"/>
      <c r="G3" s="5"/>
    </row>
    <row r="4" spans="1:7" ht="16.8">
      <c r="A4" s="2" t="s">
        <v>412</v>
      </c>
      <c r="B4" s="33" t="s">
        <v>330</v>
      </c>
      <c r="C4" s="33"/>
      <c r="D4" s="4" t="s">
        <v>4</v>
      </c>
      <c r="E4" s="44">
        <v>1</v>
      </c>
      <c r="F4" s="3"/>
      <c r="G4" s="5"/>
    </row>
    <row r="5" spans="1:7" ht="16.8">
      <c r="A5" s="2" t="s">
        <v>413</v>
      </c>
      <c r="B5" s="33" t="s">
        <v>368</v>
      </c>
      <c r="C5" s="33"/>
      <c r="D5" s="4" t="s">
        <v>414</v>
      </c>
      <c r="E5" s="44">
        <v>118</v>
      </c>
      <c r="F5" s="3"/>
      <c r="G5" s="5"/>
    </row>
    <row r="6" spans="1:7" ht="16.8">
      <c r="A6" s="2" t="s">
        <v>415</v>
      </c>
      <c r="B6" s="33" t="s">
        <v>439</v>
      </c>
      <c r="C6" s="33"/>
      <c r="D6" s="4" t="s">
        <v>416</v>
      </c>
      <c r="E6" s="44" t="s">
        <v>152</v>
      </c>
      <c r="F6" s="3"/>
      <c r="G6" s="5"/>
    </row>
    <row r="7" spans="1:7" ht="16.8">
      <c r="A7" s="2" t="s">
        <v>417</v>
      </c>
      <c r="B7" s="33" t="s">
        <v>440</v>
      </c>
      <c r="C7" s="33"/>
      <c r="D7" s="4" t="s">
        <v>418</v>
      </c>
      <c r="E7" s="44" t="s">
        <v>332</v>
      </c>
      <c r="F7" s="3"/>
      <c r="G7" s="5"/>
    </row>
    <row r="8" spans="1:7" ht="17.399999999999999" thickBot="1">
      <c r="A8" s="2"/>
      <c r="B8" s="33"/>
      <c r="C8" s="33"/>
      <c r="D8" s="4" t="s">
        <v>419</v>
      </c>
      <c r="E8" s="44" t="s">
        <v>333</v>
      </c>
      <c r="F8" s="3"/>
      <c r="G8" s="5"/>
    </row>
    <row r="9" spans="1:7" ht="17.399999999999999" thickTop="1">
      <c r="A9" s="314" t="s">
        <v>420</v>
      </c>
      <c r="B9" s="549">
        <f>2+0</f>
        <v>2</v>
      </c>
      <c r="C9" s="550"/>
      <c r="D9" s="478" t="s">
        <v>421</v>
      </c>
      <c r="E9" s="479">
        <f>B9+C12</f>
        <v>2</v>
      </c>
      <c r="F9" s="3"/>
      <c r="G9" s="5"/>
    </row>
    <row r="10" spans="1:7" ht="16.8">
      <c r="A10" s="473" t="s">
        <v>422</v>
      </c>
      <c r="B10" s="474" t="str">
        <f>C13</f>
        <v>+3</v>
      </c>
      <c r="C10" s="475"/>
      <c r="D10" s="476" t="s">
        <v>423</v>
      </c>
      <c r="E10" s="477" t="s">
        <v>388</v>
      </c>
      <c r="F10" s="3"/>
      <c r="G10" s="5"/>
    </row>
    <row r="11" spans="1:7" ht="17.399999999999999" thickBot="1">
      <c r="A11" s="315" t="s">
        <v>424</v>
      </c>
      <c r="B11" s="316" t="s">
        <v>405</v>
      </c>
      <c r="C11" s="317"/>
      <c r="D11" s="426" t="s">
        <v>425</v>
      </c>
      <c r="E11" s="318" t="s">
        <v>388</v>
      </c>
      <c r="F11" s="3"/>
      <c r="G11" s="5"/>
    </row>
    <row r="12" spans="1:7" ht="17.399999999999999" thickTop="1">
      <c r="A12" s="30" t="s">
        <v>426</v>
      </c>
      <c r="B12" s="178">
        <v>10</v>
      </c>
      <c r="C12" s="298" t="str">
        <f t="shared" ref="C12:C17" si="0">IF(B12&gt;9.9,CONCATENATE("+",ROUNDDOWN((B12-10)/2,0)),ROUNDUP((B12-10)/2,0))</f>
        <v>+0</v>
      </c>
      <c r="D12" s="156" t="s">
        <v>427</v>
      </c>
      <c r="E12" s="145" t="s">
        <v>137</v>
      </c>
      <c r="F12" s="3"/>
      <c r="G12" s="5"/>
    </row>
    <row r="13" spans="1:7" ht="16.8">
      <c r="A13" s="7" t="s">
        <v>428</v>
      </c>
      <c r="B13" s="519">
        <f>13+4</f>
        <v>17</v>
      </c>
      <c r="C13" s="41" t="str">
        <f t="shared" si="0"/>
        <v>+3</v>
      </c>
      <c r="D13" s="157" t="s">
        <v>429</v>
      </c>
      <c r="E13" s="67">
        <f>SUM(Martial!G3:G21)+SUM(Equipment!C3:C20)</f>
        <v>62.33</v>
      </c>
      <c r="F13" s="3"/>
      <c r="G13" s="5"/>
    </row>
    <row r="14" spans="1:7" ht="16.8">
      <c r="A14" s="28" t="s">
        <v>430</v>
      </c>
      <c r="B14" s="87">
        <v>10</v>
      </c>
      <c r="C14" s="34" t="str">
        <f t="shared" si="0"/>
        <v>+0</v>
      </c>
      <c r="D14" s="157" t="s">
        <v>431</v>
      </c>
      <c r="E14" s="63">
        <f>ROUNDUP(((SUM(E3,E4)*8)*0.75)+(E3*C14),0)</f>
        <v>24</v>
      </c>
      <c r="F14" s="3"/>
      <c r="G14" s="5"/>
    </row>
    <row r="15" spans="1:7" ht="16.8">
      <c r="A15" s="203" t="s">
        <v>432</v>
      </c>
      <c r="B15" s="87">
        <v>13</v>
      </c>
      <c r="C15" s="41" t="str">
        <f t="shared" si="0"/>
        <v>+1</v>
      </c>
      <c r="D15" s="158" t="s">
        <v>433</v>
      </c>
      <c r="E15" s="296">
        <f>10+C13</f>
        <v>13</v>
      </c>
      <c r="F15" s="2"/>
      <c r="G15" s="5"/>
    </row>
    <row r="16" spans="1:7" ht="16.8">
      <c r="A16" s="29" t="s">
        <v>434</v>
      </c>
      <c r="B16" s="6">
        <v>16</v>
      </c>
      <c r="C16" s="41" t="str">
        <f t="shared" si="0"/>
        <v>+3</v>
      </c>
      <c r="D16" s="158" t="s">
        <v>436</v>
      </c>
      <c r="E16" s="296">
        <f>E17-C13</f>
        <v>14</v>
      </c>
      <c r="F16" s="3"/>
      <c r="G16" s="5"/>
    </row>
    <row r="17" spans="1:7" ht="17.399999999999999" thickBot="1">
      <c r="A17" s="31" t="s">
        <v>435</v>
      </c>
      <c r="B17" s="88">
        <v>12</v>
      </c>
      <c r="C17" s="35" t="str">
        <f t="shared" si="0"/>
        <v>+1</v>
      </c>
      <c r="D17" s="159" t="s">
        <v>443</v>
      </c>
      <c r="E17" s="297">
        <f>E15+SUM(Martial!B15:B16)</f>
        <v>17</v>
      </c>
      <c r="F17" s="3"/>
      <c r="G17" s="5"/>
    </row>
    <row r="18" spans="1:7" ht="24" thickTop="1" thickBot="1">
      <c r="A18" s="8" t="s">
        <v>27</v>
      </c>
      <c r="B18" s="9"/>
      <c r="C18" s="9"/>
      <c r="D18" s="10"/>
      <c r="E18" s="10"/>
      <c r="F18" s="10"/>
      <c r="G18" s="11"/>
    </row>
    <row r="19" spans="1:7" s="15" customFormat="1" ht="17.399999999999999" thickTop="1">
      <c r="A19" s="12"/>
      <c r="B19" s="13"/>
      <c r="C19" s="13"/>
      <c r="D19" s="13"/>
      <c r="E19" s="13"/>
      <c r="F19" s="13"/>
      <c r="G19" s="14"/>
    </row>
    <row r="20" spans="1:7" s="15" customFormat="1" ht="16.8">
      <c r="A20" s="85"/>
      <c r="B20" s="16"/>
      <c r="C20" s="16"/>
      <c r="D20" s="16"/>
      <c r="E20" s="16"/>
      <c r="F20" s="16"/>
      <c r="G20" s="86"/>
    </row>
    <row r="21" spans="1:7" s="15" customFormat="1" ht="16.8">
      <c r="A21" s="85"/>
      <c r="B21" s="16"/>
      <c r="C21" s="16"/>
      <c r="D21" s="16"/>
      <c r="E21" s="16"/>
      <c r="F21" s="16"/>
      <c r="G21" s="86"/>
    </row>
    <row r="22" spans="1:7" s="15" customFormat="1" ht="16.8">
      <c r="A22" s="85"/>
      <c r="B22" s="16"/>
      <c r="C22" s="16"/>
      <c r="D22" s="16"/>
      <c r="E22" s="16"/>
      <c r="F22" s="16"/>
      <c r="G22" s="86"/>
    </row>
    <row r="23" spans="1:7" s="15" customFormat="1" ht="16.8">
      <c r="A23" s="85"/>
      <c r="B23" s="16"/>
      <c r="C23" s="16"/>
      <c r="D23" s="16"/>
      <c r="E23" s="16"/>
      <c r="F23" s="16"/>
      <c r="G23" s="86"/>
    </row>
    <row r="24" spans="1:7" s="15" customFormat="1" ht="16.8">
      <c r="A24" s="85"/>
      <c r="B24" s="16"/>
      <c r="C24" s="16"/>
      <c r="D24" s="16"/>
      <c r="E24" s="16"/>
      <c r="F24" s="16"/>
      <c r="G24" s="86"/>
    </row>
    <row r="25" spans="1:7" s="15" customFormat="1" ht="16.8">
      <c r="A25" s="85"/>
      <c r="B25" s="16"/>
      <c r="C25" s="16"/>
      <c r="D25" s="16"/>
      <c r="E25" s="16"/>
      <c r="F25" s="16"/>
      <c r="G25" s="86"/>
    </row>
    <row r="26" spans="1:7" s="15" customFormat="1" ht="16.8">
      <c r="A26" s="85"/>
      <c r="B26" s="16"/>
      <c r="C26" s="16"/>
      <c r="D26" s="16"/>
      <c r="E26" s="16"/>
      <c r="F26" s="16"/>
      <c r="G26" s="86"/>
    </row>
    <row r="27" spans="1:7" s="15" customFormat="1" ht="16.8">
      <c r="A27" s="85"/>
      <c r="B27" s="16"/>
      <c r="C27" s="16"/>
      <c r="D27" s="16"/>
      <c r="E27" s="16"/>
      <c r="F27" s="16"/>
      <c r="G27" s="86"/>
    </row>
    <row r="28" spans="1:7" s="15" customFormat="1" ht="16.8">
      <c r="A28" s="85"/>
      <c r="B28" s="16"/>
      <c r="C28" s="16"/>
      <c r="D28" s="16"/>
      <c r="E28" s="16"/>
      <c r="F28" s="16"/>
      <c r="G28" s="86"/>
    </row>
    <row r="29" spans="1:7" s="15" customFormat="1" ht="16.8">
      <c r="A29" s="85"/>
      <c r="B29" s="16"/>
      <c r="C29" s="16"/>
      <c r="D29" s="16"/>
      <c r="E29" s="16"/>
      <c r="F29" s="16"/>
      <c r="G29" s="86"/>
    </row>
    <row r="30" spans="1:7" s="15" customFormat="1" ht="16.8">
      <c r="A30" s="85"/>
      <c r="B30" s="16"/>
      <c r="C30" s="16"/>
      <c r="D30" s="16"/>
      <c r="E30" s="16"/>
      <c r="F30" s="16"/>
      <c r="G30" s="86"/>
    </row>
    <row r="31" spans="1:7" s="15" customFormat="1" ht="16.8">
      <c r="A31" s="85"/>
      <c r="B31" s="16"/>
      <c r="C31" s="16"/>
      <c r="D31" s="16"/>
      <c r="E31" s="16"/>
      <c r="F31" s="16"/>
      <c r="G31" s="86"/>
    </row>
    <row r="32" spans="1:7" s="15" customFormat="1" ht="16.8">
      <c r="A32" s="85"/>
      <c r="B32" s="16"/>
      <c r="C32" s="16"/>
      <c r="D32" s="16"/>
      <c r="E32" s="16"/>
      <c r="F32" s="16"/>
      <c r="G32" s="86"/>
    </row>
    <row r="33" spans="1:7" s="15" customFormat="1" ht="16.8">
      <c r="A33" s="85"/>
      <c r="B33" s="16"/>
      <c r="C33" s="16"/>
      <c r="D33" s="16"/>
      <c r="E33" s="16"/>
      <c r="F33" s="16"/>
      <c r="G33" s="86"/>
    </row>
    <row r="34" spans="1:7" s="15" customFormat="1" ht="16.8">
      <c r="A34" s="85"/>
      <c r="B34" s="16"/>
      <c r="C34" s="16"/>
      <c r="D34" s="16"/>
      <c r="E34" s="16"/>
      <c r="F34" s="16"/>
      <c r="G34" s="86"/>
    </row>
    <row r="35" spans="1:7" s="15" customFormat="1" ht="16.8">
      <c r="A35" s="85"/>
      <c r="B35" s="16"/>
      <c r="C35" s="16"/>
      <c r="D35" s="16"/>
      <c r="E35" s="16"/>
      <c r="F35" s="16"/>
      <c r="G35" s="86"/>
    </row>
    <row r="36" spans="1:7" s="15" customFormat="1" ht="16.8">
      <c r="A36" s="85"/>
      <c r="B36" s="16"/>
      <c r="C36" s="16"/>
      <c r="D36" s="16"/>
      <c r="E36" s="16"/>
      <c r="F36" s="16"/>
      <c r="G36" s="86"/>
    </row>
    <row r="37" spans="1:7" s="15" customFormat="1" ht="16.8">
      <c r="A37" s="85"/>
      <c r="B37" s="16"/>
      <c r="C37" s="16"/>
      <c r="D37" s="16"/>
      <c r="E37" s="16"/>
      <c r="F37" s="16"/>
      <c r="G37" s="86"/>
    </row>
    <row r="38" spans="1:7" s="15" customFormat="1" ht="16.8">
      <c r="A38" s="85"/>
      <c r="B38" s="16"/>
      <c r="C38" s="16"/>
      <c r="D38" s="16"/>
      <c r="E38" s="16"/>
      <c r="F38" s="16"/>
      <c r="G38" s="86"/>
    </row>
    <row r="39" spans="1:7" s="15" customFormat="1" ht="16.8">
      <c r="A39" s="85"/>
      <c r="B39" s="16"/>
      <c r="C39" s="16"/>
      <c r="D39" s="16"/>
      <c r="E39" s="16"/>
      <c r="F39" s="16"/>
      <c r="G39" s="86"/>
    </row>
    <row r="40" spans="1:7" s="15" customFormat="1" ht="16.8">
      <c r="A40" s="85"/>
      <c r="B40" s="16"/>
      <c r="C40" s="16"/>
      <c r="D40" s="16"/>
      <c r="E40" s="16"/>
      <c r="F40" s="16"/>
      <c r="G40" s="86"/>
    </row>
    <row r="41" spans="1:7" s="15" customFormat="1" ht="16.8">
      <c r="A41" s="85"/>
      <c r="B41" s="16"/>
      <c r="C41" s="16"/>
      <c r="D41" s="16"/>
      <c r="E41" s="16"/>
      <c r="F41" s="16"/>
      <c r="G41" s="86"/>
    </row>
    <row r="42" spans="1:7" s="15" customFormat="1" ht="16.8">
      <c r="A42" s="85"/>
      <c r="B42" s="16"/>
      <c r="C42" s="16"/>
      <c r="D42" s="16"/>
      <c r="E42" s="16"/>
      <c r="F42" s="16"/>
      <c r="G42" s="86"/>
    </row>
    <row r="43" spans="1:7" s="15" customFormat="1" ht="16.8">
      <c r="A43" s="85"/>
      <c r="B43" s="16"/>
      <c r="C43" s="16"/>
      <c r="D43" s="16"/>
      <c r="E43" s="16"/>
      <c r="F43" s="16"/>
      <c r="G43" s="86"/>
    </row>
    <row r="44" spans="1:7" s="15" customFormat="1" ht="16.8">
      <c r="A44" s="85"/>
      <c r="B44" s="16"/>
      <c r="C44" s="16"/>
      <c r="D44" s="16"/>
      <c r="E44" s="16"/>
      <c r="F44" s="16"/>
      <c r="G44" s="86"/>
    </row>
    <row r="45" spans="1:7" s="15" customFormat="1" ht="16.8">
      <c r="A45" s="85"/>
      <c r="B45" s="16"/>
      <c r="C45" s="16"/>
      <c r="D45" s="16"/>
      <c r="E45" s="16"/>
      <c r="F45" s="16"/>
      <c r="G45" s="86"/>
    </row>
    <row r="46" spans="1:7" s="15" customFormat="1" ht="16.8">
      <c r="A46" s="85"/>
      <c r="B46" s="16"/>
      <c r="C46" s="16"/>
      <c r="D46" s="16"/>
      <c r="E46" s="16"/>
      <c r="F46" s="16"/>
      <c r="G46" s="86"/>
    </row>
    <row r="47" spans="1:7" s="15" customFormat="1" ht="16.8">
      <c r="A47" s="85"/>
      <c r="B47" s="16"/>
      <c r="C47" s="16"/>
      <c r="D47" s="16"/>
      <c r="E47" s="16"/>
      <c r="F47" s="16"/>
      <c r="G47" s="86"/>
    </row>
    <row r="48" spans="1:7" s="15" customFormat="1" ht="16.8">
      <c r="A48" s="85"/>
      <c r="B48" s="16"/>
      <c r="C48" s="16"/>
      <c r="D48" s="16"/>
      <c r="E48" s="16"/>
      <c r="F48" s="16"/>
      <c r="G48" s="86"/>
    </row>
    <row r="49" spans="1:7" s="15" customFormat="1" ht="16.8">
      <c r="A49" s="85"/>
      <c r="B49" s="16"/>
      <c r="C49" s="16"/>
      <c r="D49" s="16"/>
      <c r="E49" s="16"/>
      <c r="F49" s="16"/>
      <c r="G49" s="86"/>
    </row>
    <row r="50" spans="1:7" s="15" customFormat="1" ht="16.8">
      <c r="A50" s="85"/>
      <c r="B50" s="16"/>
      <c r="C50" s="16"/>
      <c r="D50" s="16"/>
      <c r="E50" s="16"/>
      <c r="F50" s="16"/>
      <c r="G50" s="86"/>
    </row>
    <row r="51" spans="1:7" s="15" customFormat="1" ht="16.8">
      <c r="A51" s="85"/>
      <c r="B51" s="16"/>
      <c r="C51" s="16"/>
      <c r="D51" s="16"/>
      <c r="E51" s="16"/>
      <c r="F51" s="16"/>
      <c r="G51" s="86"/>
    </row>
    <row r="52" spans="1:7" s="15" customFormat="1" ht="16.8">
      <c r="A52" s="85"/>
      <c r="B52" s="16"/>
      <c r="C52" s="16"/>
      <c r="D52" s="16"/>
      <c r="E52" s="16"/>
      <c r="F52" s="16"/>
      <c r="G52" s="86"/>
    </row>
    <row r="53" spans="1:7" s="15" customFormat="1" ht="16.8">
      <c r="A53" s="85"/>
      <c r="B53" s="16"/>
      <c r="C53" s="16"/>
      <c r="D53" s="16"/>
      <c r="E53" s="16"/>
      <c r="F53" s="16"/>
      <c r="G53" s="86"/>
    </row>
    <row r="54" spans="1:7" s="15" customFormat="1" ht="16.8">
      <c r="A54" s="85"/>
      <c r="B54" s="16"/>
      <c r="C54" s="16"/>
      <c r="D54" s="16"/>
      <c r="E54" s="16"/>
      <c r="F54" s="16"/>
      <c r="G54" s="86"/>
    </row>
    <row r="55" spans="1:7" s="15" customFormat="1" ht="16.8">
      <c r="A55" s="85"/>
      <c r="B55" s="16"/>
      <c r="C55" s="16"/>
      <c r="D55" s="16"/>
      <c r="E55" s="16"/>
      <c r="F55" s="16"/>
      <c r="G55" s="86"/>
    </row>
    <row r="56" spans="1:7" s="15" customFormat="1" ht="16.8">
      <c r="A56" s="85"/>
      <c r="B56" s="16"/>
      <c r="C56" s="16"/>
      <c r="D56" s="16"/>
      <c r="E56" s="16"/>
      <c r="F56" s="16"/>
      <c r="G56" s="86"/>
    </row>
    <row r="57" spans="1:7" s="15" customFormat="1" ht="16.8">
      <c r="A57" s="85"/>
      <c r="B57" s="16"/>
      <c r="C57" s="16"/>
      <c r="D57" s="16"/>
      <c r="E57" s="16"/>
      <c r="F57" s="16"/>
      <c r="G57" s="86"/>
    </row>
    <row r="58" spans="1:7" s="15" customFormat="1" ht="16.8">
      <c r="A58" s="85"/>
      <c r="B58" s="16"/>
      <c r="C58" s="16"/>
      <c r="D58" s="16"/>
      <c r="E58" s="16"/>
      <c r="F58" s="16"/>
      <c r="G58" s="86"/>
    </row>
    <row r="59" spans="1:7" s="15" customFormat="1" ht="16.8">
      <c r="A59" s="85"/>
      <c r="B59" s="16"/>
      <c r="C59" s="16"/>
      <c r="D59" s="16"/>
      <c r="E59" s="16"/>
      <c r="F59" s="16"/>
      <c r="G59" s="86"/>
    </row>
    <row r="60" spans="1:7" s="15" customFormat="1" ht="16.8">
      <c r="A60" s="85"/>
      <c r="B60" s="16"/>
      <c r="C60" s="16"/>
      <c r="D60" s="16"/>
      <c r="E60" s="16"/>
      <c r="F60" s="16"/>
      <c r="G60" s="86"/>
    </row>
    <row r="61" spans="1:7" s="15" customFormat="1" ht="16.8">
      <c r="A61" s="85"/>
      <c r="B61" s="16"/>
      <c r="C61" s="16"/>
      <c r="D61" s="16"/>
      <c r="E61" s="16"/>
      <c r="F61" s="16"/>
      <c r="G61" s="86"/>
    </row>
    <row r="62" spans="1:7" s="15" customFormat="1" ht="16.8">
      <c r="A62" s="85"/>
      <c r="B62" s="16"/>
      <c r="C62" s="16"/>
      <c r="D62" s="16"/>
      <c r="E62" s="16"/>
      <c r="F62" s="16"/>
      <c r="G62" s="86"/>
    </row>
    <row r="63" spans="1:7" s="15" customFormat="1" ht="16.8">
      <c r="A63" s="85"/>
      <c r="B63" s="16"/>
      <c r="C63" s="16"/>
      <c r="D63" s="16"/>
      <c r="E63" s="16"/>
      <c r="F63" s="16"/>
      <c r="G63" s="86"/>
    </row>
    <row r="64" spans="1:7" s="15" customFormat="1" ht="16.8">
      <c r="A64" s="85"/>
      <c r="B64" s="16"/>
      <c r="C64" s="16"/>
      <c r="D64" s="16"/>
      <c r="E64" s="16"/>
      <c r="F64" s="16"/>
      <c r="G64" s="86"/>
    </row>
    <row r="65" spans="1:7" s="15" customFormat="1" ht="16.8">
      <c r="A65" s="85"/>
      <c r="B65" s="16"/>
      <c r="C65" s="16"/>
      <c r="D65" s="16"/>
      <c r="E65" s="16"/>
      <c r="F65" s="16"/>
      <c r="G65" s="86"/>
    </row>
    <row r="66" spans="1:7" s="15" customFormat="1" ht="16.8">
      <c r="A66" s="85"/>
      <c r="B66" s="16"/>
      <c r="C66" s="16"/>
      <c r="D66" s="16"/>
      <c r="E66" s="16"/>
      <c r="F66" s="16"/>
      <c r="G66" s="86"/>
    </row>
    <row r="67" spans="1:7" s="15" customFormat="1" ht="16.8">
      <c r="A67" s="85"/>
      <c r="B67" s="16"/>
      <c r="C67" s="16"/>
      <c r="D67" s="16"/>
      <c r="E67" s="16"/>
      <c r="F67" s="16"/>
      <c r="G67" s="86"/>
    </row>
    <row r="68" spans="1:7" s="15" customFormat="1" ht="16.8">
      <c r="A68" s="85"/>
      <c r="B68" s="16"/>
      <c r="C68" s="16"/>
      <c r="D68" s="16"/>
      <c r="E68" s="16"/>
      <c r="F68" s="16"/>
      <c r="G68" s="86"/>
    </row>
    <row r="69" spans="1:7" s="15" customFormat="1" ht="16.8">
      <c r="A69" s="85"/>
      <c r="B69" s="16"/>
      <c r="C69" s="16"/>
      <c r="D69" s="16"/>
      <c r="E69" s="16"/>
      <c r="F69" s="16"/>
      <c r="G69" s="86"/>
    </row>
    <row r="70" spans="1:7" s="15" customFormat="1" ht="16.8">
      <c r="A70" s="85"/>
      <c r="B70" s="16"/>
      <c r="C70" s="16"/>
      <c r="D70" s="16"/>
      <c r="E70" s="16"/>
      <c r="F70" s="16"/>
      <c r="G70" s="86"/>
    </row>
    <row r="71" spans="1:7" s="15" customFormat="1" ht="16.8">
      <c r="A71" s="85"/>
      <c r="B71" s="16"/>
      <c r="C71" s="16"/>
      <c r="D71" s="16"/>
      <c r="E71" s="16"/>
      <c r="F71" s="16"/>
      <c r="G71" s="86"/>
    </row>
    <row r="72" spans="1:7" s="15" customFormat="1" ht="16.8">
      <c r="A72" s="85"/>
      <c r="B72" s="16"/>
      <c r="C72" s="16"/>
      <c r="D72" s="16"/>
      <c r="E72" s="16"/>
      <c r="F72" s="16"/>
      <c r="G72" s="86"/>
    </row>
    <row r="73" spans="1:7" s="15" customFormat="1" ht="16.8">
      <c r="A73" s="85"/>
      <c r="B73" s="16"/>
      <c r="C73" s="16"/>
      <c r="D73" s="16"/>
      <c r="E73" s="16"/>
      <c r="F73" s="16"/>
      <c r="G73" s="86"/>
    </row>
    <row r="74" spans="1:7" s="15" customFormat="1" ht="16.8">
      <c r="A74" s="85"/>
      <c r="B74" s="16"/>
      <c r="C74" s="16"/>
      <c r="D74" s="16"/>
      <c r="E74" s="16"/>
      <c r="F74" s="16"/>
      <c r="G74" s="86"/>
    </row>
    <row r="75" spans="1:7" s="15" customFormat="1" ht="16.8">
      <c r="A75" s="85"/>
      <c r="B75" s="16"/>
      <c r="C75" s="16"/>
      <c r="D75" s="16"/>
      <c r="E75" s="16"/>
      <c r="F75" s="16"/>
      <c r="G75" s="86"/>
    </row>
    <row r="76" spans="1:7" s="15" customFormat="1" ht="16.8">
      <c r="A76" s="85"/>
      <c r="B76" s="16"/>
      <c r="C76" s="16"/>
      <c r="D76" s="16"/>
      <c r="E76" s="16"/>
      <c r="F76" s="16"/>
      <c r="G76" s="86"/>
    </row>
    <row r="77" spans="1:7" s="15" customFormat="1" ht="16.8">
      <c r="A77" s="85"/>
      <c r="B77" s="16"/>
      <c r="C77" s="16"/>
      <c r="D77" s="16"/>
      <c r="E77" s="16"/>
      <c r="F77" s="16"/>
      <c r="G77" s="86"/>
    </row>
    <row r="78" spans="1:7" s="15" customFormat="1" ht="16.8">
      <c r="A78" s="85"/>
      <c r="B78" s="16"/>
      <c r="C78" s="16"/>
      <c r="D78" s="16"/>
      <c r="E78" s="16"/>
      <c r="F78" s="16"/>
      <c r="G78" s="86"/>
    </row>
    <row r="79" spans="1:7" s="15" customFormat="1" ht="16.8">
      <c r="A79" s="85"/>
      <c r="B79" s="16"/>
      <c r="C79" s="16"/>
      <c r="D79" s="16"/>
      <c r="E79" s="16"/>
      <c r="F79" s="16"/>
      <c r="G79" s="86"/>
    </row>
    <row r="80" spans="1:7" s="15" customFormat="1" ht="16.8">
      <c r="A80" s="85"/>
      <c r="B80" s="16"/>
      <c r="C80" s="16"/>
      <c r="D80" s="16"/>
      <c r="E80" s="16"/>
      <c r="F80" s="16"/>
      <c r="G80" s="86"/>
    </row>
    <row r="81" spans="1:7" s="15" customFormat="1" ht="16.8">
      <c r="A81" s="85"/>
      <c r="B81" s="16"/>
      <c r="C81" s="16"/>
      <c r="D81" s="16"/>
      <c r="E81" s="16"/>
      <c r="F81" s="16"/>
      <c r="G81" s="86"/>
    </row>
    <row r="82" spans="1:7" s="15" customFormat="1" ht="16.8">
      <c r="A82" s="85"/>
      <c r="B82" s="16"/>
      <c r="C82" s="16"/>
      <c r="D82" s="16"/>
      <c r="E82" s="16"/>
      <c r="F82" s="16"/>
      <c r="G82" s="86"/>
    </row>
    <row r="83" spans="1:7" s="15" customFormat="1" ht="16.8">
      <c r="A83" s="85"/>
      <c r="B83" s="16"/>
      <c r="C83" s="16"/>
      <c r="D83" s="16"/>
      <c r="E83" s="16"/>
      <c r="F83" s="16"/>
      <c r="G83" s="86"/>
    </row>
    <row r="84" spans="1:7" s="15" customFormat="1" ht="16.8">
      <c r="A84" s="85"/>
      <c r="B84" s="16"/>
      <c r="C84" s="16"/>
      <c r="D84" s="16"/>
      <c r="E84" s="16"/>
      <c r="F84" s="16"/>
      <c r="G84" s="86"/>
    </row>
    <row r="85" spans="1:7" s="15" customFormat="1" ht="16.8">
      <c r="A85" s="85"/>
      <c r="B85" s="16"/>
      <c r="C85" s="16"/>
      <c r="D85" s="16"/>
      <c r="E85" s="16"/>
      <c r="F85" s="16"/>
      <c r="G85" s="86"/>
    </row>
    <row r="86" spans="1:7" s="15" customFormat="1" ht="16.8">
      <c r="A86" s="85"/>
      <c r="B86" s="16"/>
      <c r="C86" s="16"/>
      <c r="D86" s="16"/>
      <c r="E86" s="16"/>
      <c r="F86" s="16"/>
      <c r="G86" s="86"/>
    </row>
    <row r="87" spans="1:7" s="15" customFormat="1" ht="16.8">
      <c r="A87" s="85"/>
      <c r="B87" s="16"/>
      <c r="C87" s="16"/>
      <c r="D87" s="16"/>
      <c r="E87" s="16"/>
      <c r="F87" s="16"/>
      <c r="G87" s="86"/>
    </row>
    <row r="88" spans="1:7" s="15" customFormat="1" ht="16.8">
      <c r="A88" s="85"/>
      <c r="B88" s="16"/>
      <c r="C88" s="16"/>
      <c r="D88" s="16"/>
      <c r="E88" s="16"/>
      <c r="F88" s="16"/>
      <c r="G88" s="86"/>
    </row>
    <row r="89" spans="1:7" s="15" customFormat="1" ht="16.8">
      <c r="A89" s="85"/>
      <c r="B89" s="16"/>
      <c r="C89" s="16"/>
      <c r="D89" s="16"/>
      <c r="E89" s="16"/>
      <c r="F89" s="16"/>
      <c r="G89" s="86"/>
    </row>
    <row r="90" spans="1:7" s="15" customFormat="1" ht="16.8">
      <c r="A90" s="85"/>
      <c r="B90" s="16"/>
      <c r="C90" s="16"/>
      <c r="D90" s="16"/>
      <c r="E90" s="16"/>
      <c r="F90" s="16"/>
      <c r="G90" s="86"/>
    </row>
    <row r="91" spans="1:7" s="15" customFormat="1" ht="16.8">
      <c r="A91" s="85"/>
      <c r="B91" s="16"/>
      <c r="C91" s="16"/>
      <c r="D91" s="16"/>
      <c r="E91" s="16"/>
      <c r="F91" s="16"/>
      <c r="G91" s="86"/>
    </row>
    <row r="92" spans="1:7" s="15" customFormat="1" ht="16.8">
      <c r="A92" s="85"/>
      <c r="B92" s="16"/>
      <c r="C92" s="16"/>
      <c r="D92" s="16"/>
      <c r="E92" s="16"/>
      <c r="F92" s="16"/>
      <c r="G92" s="86"/>
    </row>
    <row r="93" spans="1:7" s="15" customFormat="1" ht="16.8">
      <c r="A93" s="85"/>
      <c r="B93" s="16"/>
      <c r="C93" s="16"/>
      <c r="D93" s="16"/>
      <c r="E93" s="16"/>
      <c r="F93" s="16"/>
      <c r="G93" s="86"/>
    </row>
    <row r="94" spans="1:7" s="15" customFormat="1" ht="16.8">
      <c r="A94" s="85"/>
      <c r="B94" s="16"/>
      <c r="C94" s="16"/>
      <c r="D94" s="16"/>
      <c r="E94" s="16"/>
      <c r="F94" s="16"/>
      <c r="G94" s="86"/>
    </row>
    <row r="95" spans="1:7" s="15" customFormat="1" ht="16.8">
      <c r="A95" s="85"/>
      <c r="B95" s="16"/>
      <c r="C95" s="16"/>
      <c r="D95" s="16"/>
      <c r="E95" s="16"/>
      <c r="F95" s="16"/>
      <c r="G95" s="86"/>
    </row>
    <row r="96" spans="1:7" s="15" customFormat="1" ht="16.8">
      <c r="A96" s="85"/>
      <c r="B96" s="16"/>
      <c r="C96" s="16"/>
      <c r="D96" s="16"/>
      <c r="E96" s="16"/>
      <c r="F96" s="16"/>
      <c r="G96" s="86"/>
    </row>
    <row r="97" spans="1:7" s="15" customFormat="1" ht="16.8">
      <c r="A97" s="85"/>
      <c r="B97" s="16"/>
      <c r="C97" s="16"/>
      <c r="D97" s="16"/>
      <c r="E97" s="16"/>
      <c r="F97" s="16"/>
      <c r="G97" s="86"/>
    </row>
    <row r="98" spans="1:7" s="15" customFormat="1" ht="16.8">
      <c r="A98" s="85"/>
      <c r="B98" s="16"/>
      <c r="C98" s="16"/>
      <c r="D98" s="16"/>
      <c r="E98" s="16"/>
      <c r="F98" s="16"/>
      <c r="G98" s="86"/>
    </row>
    <row r="99" spans="1:7" s="15" customFormat="1" ht="16.8">
      <c r="A99" s="85"/>
      <c r="B99" s="16"/>
      <c r="C99" s="16"/>
      <c r="D99" s="16"/>
      <c r="E99" s="16"/>
      <c r="F99" s="16"/>
      <c r="G99" s="86"/>
    </row>
    <row r="100" spans="1:7" s="15" customFormat="1" ht="16.8">
      <c r="A100" s="85"/>
      <c r="B100" s="16"/>
      <c r="C100" s="16"/>
      <c r="D100" s="16"/>
      <c r="E100" s="16"/>
      <c r="F100" s="16"/>
      <c r="G100" s="86"/>
    </row>
    <row r="101" spans="1:7" s="15" customFormat="1" ht="16.8">
      <c r="A101" s="85"/>
      <c r="B101" s="16"/>
      <c r="C101" s="16"/>
      <c r="D101" s="16"/>
      <c r="E101" s="16"/>
      <c r="F101" s="16"/>
      <c r="G101" s="86"/>
    </row>
    <row r="102" spans="1:7" s="15" customFormat="1" ht="16.8">
      <c r="A102" s="85"/>
      <c r="B102" s="16"/>
      <c r="C102" s="16"/>
      <c r="D102" s="16"/>
      <c r="E102" s="16"/>
      <c r="F102" s="16"/>
      <c r="G102" s="86"/>
    </row>
    <row r="103" spans="1:7" s="15" customFormat="1" ht="16.8">
      <c r="A103" s="85"/>
      <c r="B103" s="16"/>
      <c r="C103" s="16"/>
      <c r="D103" s="16"/>
      <c r="E103" s="16"/>
      <c r="F103" s="16"/>
      <c r="G103" s="86"/>
    </row>
    <row r="104" spans="1:7" s="15" customFormat="1" ht="16.8">
      <c r="A104" s="85"/>
      <c r="B104" s="16"/>
      <c r="C104" s="16"/>
      <c r="D104" s="16"/>
      <c r="E104" s="16"/>
      <c r="F104" s="16"/>
      <c r="G104" s="86"/>
    </row>
    <row r="105" spans="1:7" s="15" customFormat="1" ht="16.8">
      <c r="A105" s="85"/>
      <c r="B105" s="16"/>
      <c r="C105" s="16"/>
      <c r="D105" s="16"/>
      <c r="E105" s="16"/>
      <c r="F105" s="16"/>
      <c r="G105" s="86"/>
    </row>
    <row r="106" spans="1:7" s="15" customFormat="1" ht="16.8">
      <c r="A106" s="85"/>
      <c r="B106" s="16"/>
      <c r="C106" s="16"/>
      <c r="D106" s="16"/>
      <c r="E106" s="16"/>
      <c r="F106" s="16"/>
      <c r="G106" s="86"/>
    </row>
    <row r="107" spans="1:7" s="15" customFormat="1" ht="16.8">
      <c r="A107" s="85"/>
      <c r="B107" s="16"/>
      <c r="C107" s="16"/>
      <c r="D107" s="16"/>
      <c r="E107" s="16"/>
      <c r="F107" s="16"/>
      <c r="G107" s="86"/>
    </row>
    <row r="108" spans="1:7" s="15" customFormat="1" ht="16.8">
      <c r="A108" s="85"/>
      <c r="B108" s="16"/>
      <c r="C108" s="16"/>
      <c r="D108" s="16"/>
      <c r="E108" s="16"/>
      <c r="F108" s="16"/>
      <c r="G108" s="86"/>
    </row>
    <row r="109" spans="1:7" s="15" customFormat="1" ht="16.8">
      <c r="A109" s="85"/>
      <c r="B109" s="16"/>
      <c r="C109" s="16"/>
      <c r="D109" s="16"/>
      <c r="E109" s="16"/>
      <c r="F109" s="16"/>
      <c r="G109" s="86"/>
    </row>
    <row r="110" spans="1:7" s="15" customFormat="1" ht="16.8">
      <c r="A110" s="85"/>
      <c r="B110" s="16"/>
      <c r="C110" s="16"/>
      <c r="D110" s="16"/>
      <c r="E110" s="16"/>
      <c r="F110" s="16"/>
      <c r="G110" s="86"/>
    </row>
    <row r="111" spans="1:7" s="15" customFormat="1" ht="16.8">
      <c r="A111" s="85"/>
      <c r="B111" s="16"/>
      <c r="C111" s="16"/>
      <c r="D111" s="16"/>
      <c r="E111" s="16"/>
      <c r="F111" s="16"/>
      <c r="G111" s="86"/>
    </row>
    <row r="112" spans="1:7" s="15" customFormat="1" ht="16.8">
      <c r="A112" s="85"/>
      <c r="B112" s="16"/>
      <c r="C112" s="16"/>
      <c r="D112" s="16"/>
      <c r="E112" s="16"/>
      <c r="F112" s="16"/>
      <c r="G112" s="86"/>
    </row>
    <row r="113" spans="1:7" s="15" customFormat="1" ht="16.8">
      <c r="A113" s="85"/>
      <c r="B113" s="16"/>
      <c r="C113" s="16"/>
      <c r="D113" s="16"/>
      <c r="E113" s="16"/>
      <c r="F113" s="16"/>
      <c r="G113" s="86"/>
    </row>
    <row r="114" spans="1:7" s="15" customFormat="1" ht="16.8">
      <c r="A114" s="85"/>
      <c r="B114" s="16"/>
      <c r="C114" s="16"/>
      <c r="D114" s="16"/>
      <c r="E114" s="16"/>
      <c r="F114" s="16"/>
      <c r="G114" s="86"/>
    </row>
    <row r="115" spans="1:7" s="15" customFormat="1" ht="16.8">
      <c r="A115" s="85"/>
      <c r="B115" s="16"/>
      <c r="C115" s="16"/>
      <c r="D115" s="16"/>
      <c r="E115" s="16"/>
      <c r="F115" s="16"/>
      <c r="G115" s="86"/>
    </row>
    <row r="116" spans="1:7" s="15" customFormat="1" ht="16.8">
      <c r="A116" s="85"/>
      <c r="B116" s="16"/>
      <c r="C116" s="16"/>
      <c r="D116" s="16"/>
      <c r="E116" s="16"/>
      <c r="F116" s="16"/>
      <c r="G116" s="86"/>
    </row>
    <row r="117" spans="1:7" s="15" customFormat="1" ht="16.8">
      <c r="A117" s="85"/>
      <c r="B117" s="16"/>
      <c r="C117" s="16"/>
      <c r="D117" s="16"/>
      <c r="E117" s="16"/>
      <c r="F117" s="16"/>
      <c r="G117" s="86"/>
    </row>
    <row r="118" spans="1:7" s="15" customFormat="1" ht="16.8">
      <c r="A118" s="85"/>
      <c r="B118" s="16"/>
      <c r="C118" s="16"/>
      <c r="D118" s="16"/>
      <c r="E118" s="16"/>
      <c r="F118" s="16"/>
      <c r="G118" s="86"/>
    </row>
    <row r="119" spans="1:7" ht="17.399999999999999" thickBot="1">
      <c r="A119" s="17"/>
      <c r="B119" s="18"/>
      <c r="C119" s="18"/>
      <c r="D119" s="18"/>
      <c r="E119" s="18"/>
      <c r="F119" s="18"/>
      <c r="G119" s="19"/>
    </row>
    <row r="120" spans="1:7" ht="16.2" thickTop="1"/>
  </sheetData>
  <phoneticPr fontId="0" type="noConversion"/>
  <conditionalFormatting sqref="E13">
    <cfRule type="cellIs" dxfId="15" priority="4" stopIfTrue="1" operator="greaterThan">
      <formula>66</formula>
    </cfRule>
    <cfRule type="cellIs" dxfId="14" priority="5" stopIfTrue="1" operator="between">
      <formula>33</formula>
      <formula>66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workbookViewId="0">
      <pane ySplit="2" topLeftCell="A3" activePane="bottomLeft" state="frozen"/>
      <selection pane="bottomLeft" activeCell="A3" sqref="A3"/>
    </sheetView>
  </sheetViews>
  <sheetFormatPr defaultColWidth="13" defaultRowHeight="15.6"/>
  <cols>
    <col min="1" max="1" width="31.5" style="20" bestFit="1" customWidth="1"/>
    <col min="2" max="2" width="5.8984375" style="20" bestFit="1" customWidth="1"/>
    <col min="3" max="3" width="7.59765625" style="21" hidden="1" customWidth="1"/>
    <col min="4" max="4" width="5.8984375" style="21" hidden="1" customWidth="1"/>
    <col min="5" max="5" width="9.19921875" style="21" bestFit="1" customWidth="1"/>
    <col min="6" max="6" width="7.69921875" style="21" bestFit="1" customWidth="1"/>
    <col min="7" max="7" width="6" style="43" bestFit="1" customWidth="1"/>
    <col min="8" max="8" width="5.19921875" style="43" bestFit="1" customWidth="1"/>
    <col min="9" max="9" width="6.8984375" style="43" bestFit="1" customWidth="1"/>
    <col min="10" max="10" width="22.09765625" style="20" bestFit="1" customWidth="1"/>
    <col min="11" max="16384" width="13" style="1"/>
  </cols>
  <sheetData>
    <row r="1" spans="1:10" ht="23.4" thickBot="1">
      <c r="A1" s="32" t="s">
        <v>11</v>
      </c>
      <c r="B1" s="22"/>
      <c r="C1" s="22"/>
      <c r="D1" s="22"/>
      <c r="E1" s="22"/>
      <c r="F1" s="22"/>
      <c r="G1" s="42"/>
      <c r="H1" s="42"/>
      <c r="I1" s="42"/>
      <c r="J1" s="22"/>
    </row>
    <row r="2" spans="1:10" s="375" customFormat="1" ht="34.200000000000003" thickBot="1">
      <c r="A2" s="368" t="s">
        <v>329</v>
      </c>
      <c r="B2" s="369" t="s">
        <v>32</v>
      </c>
      <c r="C2" s="369" t="s">
        <v>39</v>
      </c>
      <c r="D2" s="369" t="s">
        <v>31</v>
      </c>
      <c r="E2" s="370" t="s">
        <v>64</v>
      </c>
      <c r="F2" s="370" t="s">
        <v>40</v>
      </c>
      <c r="G2" s="371" t="s">
        <v>66</v>
      </c>
      <c r="H2" s="372" t="s">
        <v>327</v>
      </c>
      <c r="I2" s="373" t="s">
        <v>96</v>
      </c>
      <c r="J2" s="374" t="s">
        <v>94</v>
      </c>
    </row>
    <row r="3" spans="1:10" s="15" customFormat="1" ht="16.8">
      <c r="A3" s="299" t="s">
        <v>69</v>
      </c>
      <c r="B3" s="300">
        <f>2+0</f>
        <v>2</v>
      </c>
      <c r="C3" s="301" t="s">
        <v>34</v>
      </c>
      <c r="D3" s="301" t="str">
        <f>IF(C3="Str",'Personal File'!$C$12,IF(C3="Dex",'Personal File'!$C$13,IF(C3="Con",'Personal File'!$C$14,IF(C3="Int",'Personal File'!$C$15,IF(C3="Wis",'Personal File'!$C$16,IF(C3="Cha",'Personal File'!$C$17))))))</f>
        <v>+0</v>
      </c>
      <c r="E3" s="302" t="str">
        <f t="shared" ref="E3:E5" si="0">CONCATENATE(C3," (",D3,")")</f>
        <v>Con (+0)</v>
      </c>
      <c r="F3" s="93">
        <v>0</v>
      </c>
      <c r="G3" s="303">
        <f t="shared" ref="G3:G43" si="1">B3+D3+F3</f>
        <v>2</v>
      </c>
      <c r="H3" s="304">
        <f t="shared" ref="H3:H5" ca="1" si="2">RANDBETWEEN(1,20)</f>
        <v>1</v>
      </c>
      <c r="I3" s="305">
        <f t="shared" ref="I3:I5" ca="1" si="3">SUM(G3:H3)</f>
        <v>3</v>
      </c>
      <c r="J3" s="363" t="s">
        <v>334</v>
      </c>
    </row>
    <row r="4" spans="1:10" s="15" customFormat="1" ht="16.8">
      <c r="A4" s="306" t="s">
        <v>70</v>
      </c>
      <c r="B4" s="300">
        <f>0+2</f>
        <v>2</v>
      </c>
      <c r="C4" s="301" t="s">
        <v>37</v>
      </c>
      <c r="D4" s="301" t="str">
        <f>IF(C4="Str",'Personal File'!$C$12,IF(C4="Dex",'Personal File'!$C$13,IF(C4="Con",'Personal File'!$C$14,IF(C4="Int",'Personal File'!$C$15,IF(C4="Wis",'Personal File'!$C$16,IF(C4="Cha",'Personal File'!$C$17))))))</f>
        <v>+3</v>
      </c>
      <c r="E4" s="127" t="str">
        <f t="shared" si="0"/>
        <v>Dex (+3)</v>
      </c>
      <c r="F4" s="93">
        <v>0</v>
      </c>
      <c r="G4" s="303">
        <f t="shared" si="1"/>
        <v>5</v>
      </c>
      <c r="H4" s="304">
        <f t="shared" ca="1" si="2"/>
        <v>12</v>
      </c>
      <c r="I4" s="305">
        <f t="shared" ca="1" si="3"/>
        <v>17</v>
      </c>
      <c r="J4" s="363" t="s">
        <v>334</v>
      </c>
    </row>
    <row r="5" spans="1:10" s="15" customFormat="1" ht="16.8">
      <c r="A5" s="307" t="s">
        <v>71</v>
      </c>
      <c r="B5" s="308">
        <f>2+0</f>
        <v>2</v>
      </c>
      <c r="C5" s="309" t="s">
        <v>36</v>
      </c>
      <c r="D5" s="309" t="str">
        <f>IF(C5="Str",'Personal File'!$C$12,IF(C5="Dex",'Personal File'!$C$13,IF(C5="Con",'Personal File'!$C$14,IF(C5="Int",'Personal File'!$C$15,IF(C5="Wis",'Personal File'!$C$16,IF(C5="Cha",'Personal File'!$C$17))))))</f>
        <v>+3</v>
      </c>
      <c r="E5" s="310" t="str">
        <f t="shared" si="0"/>
        <v>Wis (+3)</v>
      </c>
      <c r="F5" s="253">
        <v>1</v>
      </c>
      <c r="G5" s="311">
        <f t="shared" si="1"/>
        <v>6</v>
      </c>
      <c r="H5" s="312">
        <f t="shared" ca="1" si="2"/>
        <v>14</v>
      </c>
      <c r="I5" s="313">
        <f t="shared" ca="1" si="3"/>
        <v>20</v>
      </c>
      <c r="J5" s="364" t="s">
        <v>334</v>
      </c>
    </row>
    <row r="6" spans="1:10" s="36" customFormat="1" ht="16.8">
      <c r="A6" s="95" t="s">
        <v>41</v>
      </c>
      <c r="B6" s="72">
        <v>0</v>
      </c>
      <c r="C6" s="96" t="s">
        <v>35</v>
      </c>
      <c r="D6" s="97" t="str">
        <f>IF(C6="Str",'Personal File'!$C$12,IF(C6="Dex",'Personal File'!$C$13,IF(C6="Con",'Personal File'!$C$14,IF(C6="Int",'Personal File'!$C$15,IF(C6="Wis",'Personal File'!$C$16,IF(C6="Cha",'Personal File'!$C$17))))))</f>
        <v>+1</v>
      </c>
      <c r="E6" s="223" t="str">
        <f t="shared" ref="E6:E43" si="4">CONCATENATE(C6," (",D6,")")</f>
        <v>Int (+1)</v>
      </c>
      <c r="F6" s="135" t="s">
        <v>65</v>
      </c>
      <c r="G6" s="73">
        <f t="shared" si="1"/>
        <v>1</v>
      </c>
      <c r="H6" s="304">
        <f ca="1">RANDBETWEEN(1,20)</f>
        <v>11</v>
      </c>
      <c r="I6" s="73">
        <f ca="1">SUM(G6:H6)</f>
        <v>12</v>
      </c>
      <c r="J6" s="74"/>
    </row>
    <row r="7" spans="1:10" s="40" customFormat="1" ht="16.8">
      <c r="A7" s="124" t="s">
        <v>42</v>
      </c>
      <c r="B7" s="72">
        <v>0</v>
      </c>
      <c r="C7" s="125" t="s">
        <v>37</v>
      </c>
      <c r="D7" s="126" t="str">
        <f>IF(C7="Str",'Personal File'!$C$12,IF(C7="Dex",'Personal File'!$C$13,IF(C7="Con",'Personal File'!$C$14,IF(C7="Int",'Personal File'!$C$15,IF(C7="Wis",'Personal File'!$C$16,IF(C7="Cha",'Personal File'!$C$17))))))</f>
        <v>+3</v>
      </c>
      <c r="E7" s="127" t="str">
        <f t="shared" si="4"/>
        <v>Dex (+3)</v>
      </c>
      <c r="F7" s="73" t="s">
        <v>65</v>
      </c>
      <c r="G7" s="73">
        <f t="shared" si="1"/>
        <v>3</v>
      </c>
      <c r="H7" s="304">
        <f ca="1">RANDBETWEEN(1,20)</f>
        <v>13</v>
      </c>
      <c r="I7" s="73">
        <f t="shared" ref="I7:I43" ca="1" si="5">SUM(G7:H7)</f>
        <v>16</v>
      </c>
      <c r="J7" s="74"/>
    </row>
    <row r="8" spans="1:10" s="38" customFormat="1" ht="16.8">
      <c r="A8" s="75" t="s">
        <v>43</v>
      </c>
      <c r="B8" s="72">
        <v>0</v>
      </c>
      <c r="C8" s="76" t="s">
        <v>33</v>
      </c>
      <c r="D8" s="77" t="str">
        <f>IF(C8="Str",'Personal File'!$C$12,IF(C8="Dex",'Personal File'!$C$13,IF(C8="Con",'Personal File'!$C$14,IF(C8="Int",'Personal File'!$C$15,IF(C8="Wis",'Personal File'!$C$16,IF(C8="Cha",'Personal File'!$C$17))))))</f>
        <v>+1</v>
      </c>
      <c r="E8" s="78" t="str">
        <f t="shared" si="4"/>
        <v>Cha (+1)</v>
      </c>
      <c r="F8" s="73" t="s">
        <v>65</v>
      </c>
      <c r="G8" s="73">
        <f t="shared" si="1"/>
        <v>1</v>
      </c>
      <c r="H8" s="304">
        <f t="shared" ref="H8:H43" ca="1" si="6">RANDBETWEEN(1,20)</f>
        <v>13</v>
      </c>
      <c r="I8" s="73">
        <f t="shared" ca="1" si="5"/>
        <v>14</v>
      </c>
      <c r="J8" s="74"/>
    </row>
    <row r="9" spans="1:10" s="37" customFormat="1" ht="16.8">
      <c r="A9" s="79" t="s">
        <v>44</v>
      </c>
      <c r="B9" s="72">
        <v>0</v>
      </c>
      <c r="C9" s="80" t="s">
        <v>38</v>
      </c>
      <c r="D9" s="81" t="str">
        <f>IF(C9="Str",'Personal File'!$C$12,IF(C9="Dex",'Personal File'!$C$13,IF(C9="Con",'Personal File'!$C$14,IF(C9="Int",'Personal File'!$C$15,IF(C9="Wis",'Personal File'!$C$16,IF(C9="Cha",'Personal File'!$C$17))))))</f>
        <v>+0</v>
      </c>
      <c r="E9" s="224" t="str">
        <f t="shared" si="4"/>
        <v>Str (+0)</v>
      </c>
      <c r="F9" s="73" t="s">
        <v>65</v>
      </c>
      <c r="G9" s="73">
        <f t="shared" si="1"/>
        <v>0</v>
      </c>
      <c r="H9" s="304">
        <f t="shared" ca="1" si="6"/>
        <v>16</v>
      </c>
      <c r="I9" s="73">
        <f t="shared" ca="1" si="5"/>
        <v>16</v>
      </c>
      <c r="J9" s="74"/>
    </row>
    <row r="10" spans="1:10" s="37" customFormat="1" ht="16.8">
      <c r="A10" s="140" t="s">
        <v>17</v>
      </c>
      <c r="B10" s="64">
        <v>4</v>
      </c>
      <c r="C10" s="141" t="s">
        <v>34</v>
      </c>
      <c r="D10" s="142" t="str">
        <f>IF(C10="Str",'Personal File'!$C$12,IF(C10="Dex",'Personal File'!$C$13,IF(C10="Con",'Personal File'!$C$14,IF(C10="Int",'Personal File'!$C$15,IF(C10="Wis",'Personal File'!$C$16,IF(C10="Cha",'Personal File'!$C$17))))))</f>
        <v>+0</v>
      </c>
      <c r="E10" s="225" t="str">
        <f t="shared" si="4"/>
        <v>Con (+0)</v>
      </c>
      <c r="F10" s="65" t="s">
        <v>120</v>
      </c>
      <c r="G10" s="65">
        <f t="shared" si="1"/>
        <v>6</v>
      </c>
      <c r="H10" s="304">
        <f t="shared" ca="1" si="6"/>
        <v>14</v>
      </c>
      <c r="I10" s="65">
        <f t="shared" ca="1" si="5"/>
        <v>20</v>
      </c>
      <c r="J10" s="66"/>
    </row>
    <row r="11" spans="1:10" s="36" customFormat="1" ht="16.8">
      <c r="A11" s="95" t="s">
        <v>138</v>
      </c>
      <c r="B11" s="72">
        <v>0</v>
      </c>
      <c r="C11" s="96" t="s">
        <v>35</v>
      </c>
      <c r="D11" s="97" t="str">
        <f>IF(C11="Str",'Personal File'!$C$12,IF(C11="Dex",'Personal File'!$C$13,IF(C11="Con",'Personal File'!$C$14,IF(C11="Int",'Personal File'!$C$15,IF(C11="Wis",'Personal File'!$C$16,IF(C11="Cha",'Personal File'!$C$17))))))</f>
        <v>+1</v>
      </c>
      <c r="E11" s="223" t="str">
        <f t="shared" si="4"/>
        <v>Int (+1)</v>
      </c>
      <c r="F11" s="73" t="s">
        <v>65</v>
      </c>
      <c r="G11" s="73">
        <f t="shared" si="1"/>
        <v>1</v>
      </c>
      <c r="H11" s="304">
        <f t="shared" ca="1" si="6"/>
        <v>14</v>
      </c>
      <c r="I11" s="73">
        <f t="shared" ca="1" si="5"/>
        <v>15</v>
      </c>
      <c r="J11" s="74"/>
    </row>
    <row r="12" spans="1:10" s="39" customFormat="1" ht="16.8">
      <c r="A12" s="45" t="s">
        <v>45</v>
      </c>
      <c r="B12" s="46">
        <v>0</v>
      </c>
      <c r="C12" s="47" t="s">
        <v>35</v>
      </c>
      <c r="D12" s="48" t="str">
        <f>IF(C12="Str",'Personal File'!$C$12,IF(C12="Dex",'Personal File'!$C$13,IF(C12="Con",'Personal File'!$C$14,IF(C12="Int",'Personal File'!$C$15,IF(C12="Wis",'Personal File'!$C$16,IF(C12="Cha",'Personal File'!$C$17))))))</f>
        <v>+1</v>
      </c>
      <c r="E12" s="226" t="str">
        <f t="shared" si="4"/>
        <v>Int (+1)</v>
      </c>
      <c r="F12" s="49" t="s">
        <v>65</v>
      </c>
      <c r="G12" s="295">
        <f t="shared" si="1"/>
        <v>1</v>
      </c>
      <c r="H12" s="304">
        <f t="shared" ca="1" si="6"/>
        <v>6</v>
      </c>
      <c r="I12" s="295">
        <f t="shared" ca="1" si="5"/>
        <v>7</v>
      </c>
      <c r="J12" s="50"/>
    </row>
    <row r="13" spans="1:10" s="40" customFormat="1" ht="16.8">
      <c r="A13" s="170" t="s">
        <v>46</v>
      </c>
      <c r="B13" s="171">
        <v>1</v>
      </c>
      <c r="C13" s="172" t="s">
        <v>33</v>
      </c>
      <c r="D13" s="173" t="str">
        <f>IF(C13="Str",'Personal File'!$C$12,IF(C13="Dex",'Personal File'!$C$13,IF(C13="Con",'Personal File'!$C$14,IF(C13="Int",'Personal File'!$C$15,IF(C13="Wis",'Personal File'!$C$16,IF(C13="Cha",'Personal File'!$C$17))))))</f>
        <v>+1</v>
      </c>
      <c r="E13" s="222" t="str">
        <f t="shared" si="4"/>
        <v>Cha (+1)</v>
      </c>
      <c r="F13" s="174" t="s">
        <v>346</v>
      </c>
      <c r="G13" s="174">
        <f t="shared" si="1"/>
        <v>3</v>
      </c>
      <c r="H13" s="304">
        <f t="shared" ca="1" si="6"/>
        <v>13</v>
      </c>
      <c r="I13" s="174">
        <f t="shared" ca="1" si="5"/>
        <v>16</v>
      </c>
      <c r="J13" s="175"/>
    </row>
    <row r="14" spans="1:10" s="40" customFormat="1" ht="16.8">
      <c r="A14" s="45" t="s">
        <v>47</v>
      </c>
      <c r="B14" s="46">
        <v>0</v>
      </c>
      <c r="C14" s="47" t="s">
        <v>35</v>
      </c>
      <c r="D14" s="48" t="str">
        <f>IF(C14="Str",'Personal File'!$C$12,IF(C14="Dex",'Personal File'!$C$13,IF(C14="Con",'Personal File'!$C$14,IF(C14="Int",'Personal File'!$C$15,IF(C14="Wis",'Personal File'!$C$16,IF(C14="Cha",'Personal File'!$C$17))))))</f>
        <v>+1</v>
      </c>
      <c r="E14" s="226" t="str">
        <f t="shared" si="4"/>
        <v>Int (+1)</v>
      </c>
      <c r="F14" s="49" t="s">
        <v>65</v>
      </c>
      <c r="G14" s="295">
        <f t="shared" si="1"/>
        <v>1</v>
      </c>
      <c r="H14" s="304">
        <f t="shared" ca="1" si="6"/>
        <v>2</v>
      </c>
      <c r="I14" s="295">
        <f t="shared" ca="1" si="5"/>
        <v>3</v>
      </c>
      <c r="J14" s="50"/>
    </row>
    <row r="15" spans="1:10" s="40" customFormat="1" ht="16.8">
      <c r="A15" s="75" t="s">
        <v>48</v>
      </c>
      <c r="B15" s="72">
        <v>0</v>
      </c>
      <c r="C15" s="76" t="s">
        <v>33</v>
      </c>
      <c r="D15" s="77" t="str">
        <f>IF(C15="Str",'Personal File'!$C$12,IF(C15="Dex",'Personal File'!$C$13,IF(C15="Con",'Personal File'!$C$14,IF(C15="Int",'Personal File'!$C$15,IF(C15="Wis",'Personal File'!$C$16,IF(C15="Cha",'Personal File'!$C$17))))))</f>
        <v>+1</v>
      </c>
      <c r="E15" s="78" t="str">
        <f t="shared" si="4"/>
        <v>Cha (+1)</v>
      </c>
      <c r="F15" s="73" t="s">
        <v>65</v>
      </c>
      <c r="G15" s="73">
        <f t="shared" si="1"/>
        <v>1</v>
      </c>
      <c r="H15" s="304">
        <f t="shared" ca="1" si="6"/>
        <v>1</v>
      </c>
      <c r="I15" s="73">
        <f t="shared" ca="1" si="5"/>
        <v>2</v>
      </c>
      <c r="J15" s="74"/>
    </row>
    <row r="16" spans="1:10" s="40" customFormat="1" ht="16.8">
      <c r="A16" s="124" t="s">
        <v>49</v>
      </c>
      <c r="B16" s="72">
        <v>0</v>
      </c>
      <c r="C16" s="125" t="s">
        <v>37</v>
      </c>
      <c r="D16" s="126" t="str">
        <f>IF(C16="Str",'Personal File'!$C$12,IF(C16="Dex",'Personal File'!$C$13,IF(C16="Con",'Personal File'!$C$14,IF(C16="Int",'Personal File'!$C$15,IF(C16="Wis",'Personal File'!$C$16,IF(C16="Cha",'Personal File'!$C$17))))))</f>
        <v>+3</v>
      </c>
      <c r="E16" s="127" t="str">
        <f t="shared" si="4"/>
        <v>Dex (+3)</v>
      </c>
      <c r="F16" s="73" t="s">
        <v>65</v>
      </c>
      <c r="G16" s="73">
        <f t="shared" si="1"/>
        <v>3</v>
      </c>
      <c r="H16" s="304">
        <f t="shared" ca="1" si="6"/>
        <v>14</v>
      </c>
      <c r="I16" s="73">
        <f t="shared" ca="1" si="5"/>
        <v>17</v>
      </c>
      <c r="J16" s="74"/>
    </row>
    <row r="17" spans="1:10" s="40" customFormat="1" ht="16.8">
      <c r="A17" s="54" t="s">
        <v>50</v>
      </c>
      <c r="B17" s="55">
        <v>0</v>
      </c>
      <c r="C17" s="56" t="s">
        <v>35</v>
      </c>
      <c r="D17" s="57" t="str">
        <f>IF(C17="Str",'Personal File'!$C$12,IF(C17="Dex",'Personal File'!$C$13,IF(C17="Con",'Personal File'!$C$14,IF(C17="Int",'Personal File'!$C$15,IF(C17="Wis",'Personal File'!$C$16,IF(C17="Cha",'Personal File'!$C$17))))))</f>
        <v>+1</v>
      </c>
      <c r="E17" s="227" t="str">
        <f t="shared" si="4"/>
        <v>Int (+1)</v>
      </c>
      <c r="F17" s="58" t="s">
        <v>65</v>
      </c>
      <c r="G17" s="58">
        <f t="shared" si="1"/>
        <v>1</v>
      </c>
      <c r="H17" s="304">
        <f t="shared" ca="1" si="6"/>
        <v>9</v>
      </c>
      <c r="I17" s="58">
        <f t="shared" ca="1" si="5"/>
        <v>10</v>
      </c>
      <c r="J17" s="59"/>
    </row>
    <row r="18" spans="1:10" s="40" customFormat="1" ht="16.8">
      <c r="A18" s="75" t="s">
        <v>51</v>
      </c>
      <c r="B18" s="72">
        <v>0</v>
      </c>
      <c r="C18" s="76" t="s">
        <v>33</v>
      </c>
      <c r="D18" s="77" t="str">
        <f>IF(C18="Str",'Personal File'!$C$12,IF(C18="Dex",'Personal File'!$C$13,IF(C18="Con",'Personal File'!$C$14,IF(C18="Int",'Personal File'!$C$15,IF(C18="Wis",'Personal File'!$C$16,IF(C18="Cha",'Personal File'!$C$17))))))</f>
        <v>+1</v>
      </c>
      <c r="E18" s="78" t="str">
        <f t="shared" si="4"/>
        <v>Cha (+1)</v>
      </c>
      <c r="F18" s="58" t="s">
        <v>65</v>
      </c>
      <c r="G18" s="73">
        <f t="shared" si="1"/>
        <v>1</v>
      </c>
      <c r="H18" s="304">
        <f t="shared" ca="1" si="6"/>
        <v>19</v>
      </c>
      <c r="I18" s="73">
        <f t="shared" ca="1" si="5"/>
        <v>20</v>
      </c>
      <c r="J18" s="74"/>
    </row>
    <row r="19" spans="1:10" s="40" customFormat="1" ht="16.8">
      <c r="A19" s="170" t="s">
        <v>19</v>
      </c>
      <c r="B19" s="171">
        <v>4</v>
      </c>
      <c r="C19" s="172" t="s">
        <v>33</v>
      </c>
      <c r="D19" s="173" t="str">
        <f>IF(C19="Str",'Personal File'!$C$12,IF(C19="Dex",'Personal File'!$C$13,IF(C19="Con",'Personal File'!$C$14,IF(C19="Int",'Personal File'!$C$15,IF(C19="Wis",'Personal File'!$C$16,IF(C19="Cha",'Personal File'!$C$17))))))</f>
        <v>+1</v>
      </c>
      <c r="E19" s="222" t="str">
        <f t="shared" si="4"/>
        <v>Cha (+1)</v>
      </c>
      <c r="F19" s="174" t="s">
        <v>120</v>
      </c>
      <c r="G19" s="65">
        <f t="shared" si="1"/>
        <v>7</v>
      </c>
      <c r="H19" s="304">
        <f t="shared" ca="1" si="6"/>
        <v>3</v>
      </c>
      <c r="I19" s="65">
        <f t="shared" ca="1" si="5"/>
        <v>10</v>
      </c>
      <c r="J19" s="175"/>
    </row>
    <row r="20" spans="1:10" s="40" customFormat="1" ht="16.8">
      <c r="A20" s="137" t="s">
        <v>52</v>
      </c>
      <c r="B20" s="64">
        <v>4</v>
      </c>
      <c r="C20" s="138" t="s">
        <v>36</v>
      </c>
      <c r="D20" s="139" t="str">
        <f>IF(C20="Str",'Personal File'!$C$12,IF(C20="Dex",'Personal File'!$C$13,IF(C20="Con",'Personal File'!$C$14,IF(C20="Int",'Personal File'!$C$15,IF(C20="Wis",'Personal File'!$C$16,IF(C20="Cha",'Personal File'!$C$17))))))</f>
        <v>+3</v>
      </c>
      <c r="E20" s="228" t="str">
        <f t="shared" si="4"/>
        <v>Wis (+3)</v>
      </c>
      <c r="F20" s="174" t="s">
        <v>120</v>
      </c>
      <c r="G20" s="65">
        <f t="shared" si="1"/>
        <v>9</v>
      </c>
      <c r="H20" s="304">
        <f t="shared" ca="1" si="6"/>
        <v>12</v>
      </c>
      <c r="I20" s="65">
        <f t="shared" ca="1" si="5"/>
        <v>21</v>
      </c>
      <c r="J20" s="66"/>
    </row>
    <row r="21" spans="1:10" s="40" customFormat="1" ht="16.8">
      <c r="A21" s="387" t="s">
        <v>53</v>
      </c>
      <c r="B21" s="171">
        <v>2</v>
      </c>
      <c r="C21" s="388" t="s">
        <v>37</v>
      </c>
      <c r="D21" s="389" t="str">
        <f>IF(C21="Str",'Personal File'!$C$12,IF(C21="Dex",'Personal File'!$C$13,IF(C21="Con",'Personal File'!$C$14,IF(C21="Int",'Personal File'!$C$15,IF(C21="Wis",'Personal File'!$C$16,IF(C21="Cha",'Personal File'!$C$17))))))</f>
        <v>+3</v>
      </c>
      <c r="E21" s="390" t="str">
        <f t="shared" si="4"/>
        <v>Dex (+3)</v>
      </c>
      <c r="F21" s="65" t="s">
        <v>65</v>
      </c>
      <c r="G21" s="174">
        <f t="shared" si="1"/>
        <v>5</v>
      </c>
      <c r="H21" s="304">
        <f t="shared" ca="1" si="6"/>
        <v>2</v>
      </c>
      <c r="I21" s="174">
        <f t="shared" ca="1" si="5"/>
        <v>7</v>
      </c>
      <c r="J21" s="175"/>
    </row>
    <row r="22" spans="1:10" s="40" customFormat="1" ht="16.8">
      <c r="A22" s="60" t="s">
        <v>54</v>
      </c>
      <c r="B22" s="55">
        <v>0</v>
      </c>
      <c r="C22" s="61" t="s">
        <v>33</v>
      </c>
      <c r="D22" s="62" t="str">
        <f>IF(C22="Str",'Personal File'!$C$12,IF(C22="Dex",'Personal File'!$C$13,IF(C22="Con",'Personal File'!$C$14,IF(C22="Int",'Personal File'!$C$15,IF(C22="Wis",'Personal File'!$C$16,IF(C22="Cha",'Personal File'!$C$17))))))</f>
        <v>+1</v>
      </c>
      <c r="E22" s="229" t="str">
        <f t="shared" si="4"/>
        <v>Cha (+1)</v>
      </c>
      <c r="F22" s="58" t="s">
        <v>65</v>
      </c>
      <c r="G22" s="58">
        <f t="shared" si="1"/>
        <v>1</v>
      </c>
      <c r="H22" s="304">
        <f t="shared" ca="1" si="6"/>
        <v>18</v>
      </c>
      <c r="I22" s="58">
        <f t="shared" ca="1" si="5"/>
        <v>19</v>
      </c>
      <c r="J22" s="59"/>
    </row>
    <row r="23" spans="1:10" s="40" customFormat="1" ht="16.8">
      <c r="A23" s="79" t="s">
        <v>55</v>
      </c>
      <c r="B23" s="72">
        <v>0</v>
      </c>
      <c r="C23" s="80" t="s">
        <v>38</v>
      </c>
      <c r="D23" s="81" t="str">
        <f>IF(C23="Str",'Personal File'!$C$12,IF(C23="Dex",'Personal File'!$C$13,IF(C23="Con",'Personal File'!$C$14,IF(C23="Int",'Personal File'!$C$15,IF(C23="Wis",'Personal File'!$C$16,IF(C23="Cha",'Personal File'!$C$17))))))</f>
        <v>+0</v>
      </c>
      <c r="E23" s="224" t="str">
        <f t="shared" si="4"/>
        <v>Str (+0)</v>
      </c>
      <c r="F23" s="58" t="s">
        <v>65</v>
      </c>
      <c r="G23" s="73">
        <f t="shared" si="1"/>
        <v>0</v>
      </c>
      <c r="H23" s="304">
        <f t="shared" ca="1" si="6"/>
        <v>19</v>
      </c>
      <c r="I23" s="73">
        <f t="shared" ca="1" si="5"/>
        <v>19</v>
      </c>
      <c r="J23" s="74"/>
    </row>
    <row r="24" spans="1:10" s="40" customFormat="1" ht="16.8">
      <c r="A24" s="82" t="s">
        <v>114</v>
      </c>
      <c r="B24" s="64">
        <v>4</v>
      </c>
      <c r="C24" s="83" t="s">
        <v>35</v>
      </c>
      <c r="D24" s="84" t="str">
        <f>IF(C24="Str",'Personal File'!$C$12,IF(C24="Dex",'Personal File'!$C$13,IF(C24="Con",'Personal File'!$C$14,IF(C24="Int",'Personal File'!$C$15,IF(C24="Wis",'Personal File'!$C$16,IF(C24="Cha",'Personal File'!$C$17))))))</f>
        <v>+1</v>
      </c>
      <c r="E24" s="230" t="str">
        <f>CONCATENATE(C24," (",D24,")")</f>
        <v>Int (+1)</v>
      </c>
      <c r="F24" s="65" t="s">
        <v>65</v>
      </c>
      <c r="G24" s="65">
        <f t="shared" si="1"/>
        <v>5</v>
      </c>
      <c r="H24" s="304">
        <f t="shared" ca="1" si="6"/>
        <v>10</v>
      </c>
      <c r="I24" s="65">
        <f t="shared" ca="1" si="5"/>
        <v>15</v>
      </c>
      <c r="J24" s="66"/>
    </row>
    <row r="25" spans="1:10" s="40" customFormat="1" ht="16.8">
      <c r="A25" s="391" t="s">
        <v>360</v>
      </c>
      <c r="B25" s="171">
        <v>1</v>
      </c>
      <c r="C25" s="392" t="s">
        <v>35</v>
      </c>
      <c r="D25" s="393" t="str">
        <f>IF(C25="Str",'Personal File'!$C$12,IF(C25="Dex",'Personal File'!$C$13,IF(C25="Con",'Personal File'!$C$14,IF(C25="Int",'Personal File'!$C$15,IF(C25="Wis",'Personal File'!$C$16,IF(C25="Cha",'Personal File'!$C$17))))))</f>
        <v>+1</v>
      </c>
      <c r="E25" s="394" t="str">
        <f>CONCATENATE(C25," (",D25,")")</f>
        <v>Int (+1)</v>
      </c>
      <c r="F25" s="174" t="s">
        <v>65</v>
      </c>
      <c r="G25" s="174">
        <f t="shared" si="1"/>
        <v>2</v>
      </c>
      <c r="H25" s="304">
        <f t="shared" ca="1" si="6"/>
        <v>3</v>
      </c>
      <c r="I25" s="174">
        <f t="shared" ca="1" si="5"/>
        <v>5</v>
      </c>
      <c r="J25" s="175"/>
    </row>
    <row r="26" spans="1:10" s="40" customFormat="1" ht="16.8">
      <c r="A26" s="391" t="s">
        <v>359</v>
      </c>
      <c r="B26" s="171">
        <v>1</v>
      </c>
      <c r="C26" s="392" t="s">
        <v>35</v>
      </c>
      <c r="D26" s="393" t="str">
        <f>IF(C26="Str",'Personal File'!$C$12,IF(C26="Dex",'Personal File'!$C$13,IF(C26="Con",'Personal File'!$C$14,IF(C26="Int",'Personal File'!$C$15,IF(C26="Wis",'Personal File'!$C$16,IF(C26="Cha",'Personal File'!$C$17))))))</f>
        <v>+1</v>
      </c>
      <c r="E26" s="394" t="str">
        <f>CONCATENATE(C26," (",D26,")")</f>
        <v>Int (+1)</v>
      </c>
      <c r="F26" s="174" t="s">
        <v>65</v>
      </c>
      <c r="G26" s="174">
        <f t="shared" si="1"/>
        <v>2</v>
      </c>
      <c r="H26" s="304">
        <f t="shared" ca="1" si="6"/>
        <v>18</v>
      </c>
      <c r="I26" s="174">
        <f t="shared" ref="I26" ca="1" si="7">SUM(G26:H26)</f>
        <v>20</v>
      </c>
      <c r="J26" s="175"/>
    </row>
    <row r="27" spans="1:10" s="40" customFormat="1" ht="16.8">
      <c r="A27" s="381" t="s">
        <v>56</v>
      </c>
      <c r="B27" s="171">
        <v>5</v>
      </c>
      <c r="C27" s="382" t="s">
        <v>36</v>
      </c>
      <c r="D27" s="383" t="str">
        <f>IF(C27="Str",'Personal File'!$C$12,IF(C27="Dex",'Personal File'!$C$13,IF(C27="Con",'Personal File'!$C$14,IF(C27="Int",'Personal File'!$C$15,IF(C27="Wis",'Personal File'!$C$16,IF(C27="Cha",'Personal File'!$C$17))))))</f>
        <v>+3</v>
      </c>
      <c r="E27" s="384" t="str">
        <f t="shared" si="4"/>
        <v>Wis (+3)</v>
      </c>
      <c r="F27" s="174" t="s">
        <v>120</v>
      </c>
      <c r="G27" s="174">
        <f t="shared" si="1"/>
        <v>10</v>
      </c>
      <c r="H27" s="304">
        <f t="shared" ca="1" si="6"/>
        <v>8</v>
      </c>
      <c r="I27" s="174">
        <f t="shared" ca="1" si="5"/>
        <v>18</v>
      </c>
      <c r="J27" s="175"/>
    </row>
    <row r="28" spans="1:10" s="40" customFormat="1" ht="16.8">
      <c r="A28" s="124" t="s">
        <v>20</v>
      </c>
      <c r="B28" s="72">
        <v>0</v>
      </c>
      <c r="C28" s="125" t="s">
        <v>37</v>
      </c>
      <c r="D28" s="126" t="str">
        <f>IF(C28="Str",'Personal File'!$C$12,IF(C28="Dex",'Personal File'!$C$13,IF(C28="Con",'Personal File'!$C$14,IF(C28="Int",'Personal File'!$C$15,IF(C28="Wis",'Personal File'!$C$16,IF(C28="Cha",'Personal File'!$C$17))))))</f>
        <v>+3</v>
      </c>
      <c r="E28" s="127" t="str">
        <f t="shared" si="4"/>
        <v>Dex (+3)</v>
      </c>
      <c r="F28" s="58" t="s">
        <v>65</v>
      </c>
      <c r="G28" s="73">
        <f t="shared" si="1"/>
        <v>3</v>
      </c>
      <c r="H28" s="304">
        <f t="shared" ca="1" si="6"/>
        <v>14</v>
      </c>
      <c r="I28" s="73">
        <f t="shared" ca="1" si="5"/>
        <v>17</v>
      </c>
      <c r="J28" s="74"/>
    </row>
    <row r="29" spans="1:10" s="40" customFormat="1" ht="16.8">
      <c r="A29" s="69" t="s">
        <v>57</v>
      </c>
      <c r="B29" s="46">
        <v>0</v>
      </c>
      <c r="C29" s="70" t="s">
        <v>37</v>
      </c>
      <c r="D29" s="71" t="str">
        <f>IF(C29="Str",'Personal File'!$C$12,IF(C29="Dex",'Personal File'!$C$13,IF(C29="Con",'Personal File'!$C$14,IF(C29="Int",'Personal File'!$C$15,IF(C29="Wis",'Personal File'!$C$16,IF(C29="Cha",'Personal File'!$C$17))))))</f>
        <v>+3</v>
      </c>
      <c r="E29" s="231" t="str">
        <f t="shared" si="4"/>
        <v>Dex (+3)</v>
      </c>
      <c r="F29" s="49" t="s">
        <v>65</v>
      </c>
      <c r="G29" s="295">
        <f t="shared" si="1"/>
        <v>3</v>
      </c>
      <c r="H29" s="304">
        <f t="shared" ca="1" si="6"/>
        <v>8</v>
      </c>
      <c r="I29" s="295">
        <f t="shared" ca="1" si="5"/>
        <v>11</v>
      </c>
      <c r="J29" s="50"/>
    </row>
    <row r="30" spans="1:10" ht="16.8">
      <c r="A30" s="75" t="s">
        <v>141</v>
      </c>
      <c r="B30" s="72">
        <v>0</v>
      </c>
      <c r="C30" s="76" t="s">
        <v>33</v>
      </c>
      <c r="D30" s="77" t="str">
        <f>IF(C30="Str",'Personal File'!$C$12,IF(C30="Dex",'Personal File'!$C$13,IF(C30="Con",'Personal File'!$C$14,IF(C30="Int",'Personal File'!$C$15,IF(C30="Wis",'Personal File'!$C$16,IF(C30="Cha",'Personal File'!$C$17))))))</f>
        <v>+1</v>
      </c>
      <c r="E30" s="78" t="str">
        <f t="shared" si="4"/>
        <v>Cha (+1)</v>
      </c>
      <c r="F30" s="73" t="s">
        <v>65</v>
      </c>
      <c r="G30" s="73">
        <f t="shared" si="1"/>
        <v>1</v>
      </c>
      <c r="H30" s="304">
        <f t="shared" ca="1" si="6"/>
        <v>8</v>
      </c>
      <c r="I30" s="73">
        <f t="shared" ca="1" si="5"/>
        <v>9</v>
      </c>
      <c r="J30" s="74"/>
    </row>
    <row r="31" spans="1:10" ht="16.8">
      <c r="A31" s="219" t="s">
        <v>319</v>
      </c>
      <c r="B31" s="213">
        <v>0</v>
      </c>
      <c r="C31" s="220" t="s">
        <v>36</v>
      </c>
      <c r="D31" s="221" t="str">
        <f>IF(C31="Str",'Personal File'!$C$12,IF(C31="Dex",'Personal File'!$C$13,IF(C31="Con",'Personal File'!$C$14,IF(C31="Int",'Personal File'!$C$15,IF(C31="Wis",'Personal File'!$C$16,IF(C31="Cha",'Personal File'!$C$17))))))</f>
        <v>+3</v>
      </c>
      <c r="E31" s="232" t="str">
        <f t="shared" ref="E31" si="8">CONCATENATE(C31," (",D31,")")</f>
        <v>Wis (+3)</v>
      </c>
      <c r="F31" s="216" t="s">
        <v>65</v>
      </c>
      <c r="G31" s="295">
        <f t="shared" si="1"/>
        <v>3</v>
      </c>
      <c r="H31" s="304">
        <f t="shared" ca="1" si="6"/>
        <v>5</v>
      </c>
      <c r="I31" s="295">
        <f t="shared" ca="1" si="5"/>
        <v>8</v>
      </c>
      <c r="J31" s="218"/>
    </row>
    <row r="32" spans="1:10" ht="16.8">
      <c r="A32" s="124" t="s">
        <v>21</v>
      </c>
      <c r="B32" s="72">
        <v>0</v>
      </c>
      <c r="C32" s="125" t="s">
        <v>37</v>
      </c>
      <c r="D32" s="126" t="str">
        <f>IF(C32="Str",'Personal File'!$C$12,IF(C32="Dex",'Personal File'!$C$13,IF(C32="Con",'Personal File'!$C$14,IF(C32="Int",'Personal File'!$C$15,IF(C32="Wis",'Personal File'!$C$16,IF(C32="Cha",'Personal File'!$C$17))))))</f>
        <v>+3</v>
      </c>
      <c r="E32" s="127" t="str">
        <f t="shared" si="4"/>
        <v>Dex (+3)</v>
      </c>
      <c r="F32" s="73" t="s">
        <v>65</v>
      </c>
      <c r="G32" s="73">
        <f t="shared" si="1"/>
        <v>3</v>
      </c>
      <c r="H32" s="304">
        <f t="shared" ca="1" si="6"/>
        <v>15</v>
      </c>
      <c r="I32" s="73">
        <f t="shared" ca="1" si="5"/>
        <v>18</v>
      </c>
      <c r="J32" s="74"/>
    </row>
    <row r="33" spans="1:10" ht="16.8">
      <c r="A33" s="391" t="s">
        <v>22</v>
      </c>
      <c r="B33" s="171">
        <v>4</v>
      </c>
      <c r="C33" s="392" t="s">
        <v>35</v>
      </c>
      <c r="D33" s="393" t="str">
        <f>IF(C33="Str",'Personal File'!$C$12,IF(C33="Dex",'Personal File'!$C$13,IF(C33="Con",'Personal File'!$C$14,IF(C33="Int",'Personal File'!$C$15,IF(C33="Wis",'Personal File'!$C$16,IF(C33="Cha",'Personal File'!$C$17))))))</f>
        <v>+1</v>
      </c>
      <c r="E33" s="394" t="str">
        <f t="shared" si="4"/>
        <v>Int (+1)</v>
      </c>
      <c r="F33" s="174" t="s">
        <v>120</v>
      </c>
      <c r="G33" s="174">
        <f t="shared" si="1"/>
        <v>7</v>
      </c>
      <c r="H33" s="304">
        <f t="shared" ca="1" si="6"/>
        <v>9</v>
      </c>
      <c r="I33" s="174">
        <f t="shared" ca="1" si="5"/>
        <v>16</v>
      </c>
      <c r="J33" s="175"/>
    </row>
    <row r="34" spans="1:10" ht="16.8">
      <c r="A34" s="147" t="s">
        <v>58</v>
      </c>
      <c r="B34" s="72">
        <v>0</v>
      </c>
      <c r="C34" s="148" t="s">
        <v>36</v>
      </c>
      <c r="D34" s="149" t="str">
        <f>IF(C34="Str",'Personal File'!$C$12,IF(C34="Dex",'Personal File'!$C$13,IF(C34="Con",'Personal File'!$C$14,IF(C34="Int",'Personal File'!$C$15,IF(C34="Wis",'Personal File'!$C$16,IF(C34="Cha",'Personal File'!$C$17))))))</f>
        <v>+3</v>
      </c>
      <c r="E34" s="176" t="str">
        <f t="shared" si="4"/>
        <v>Wis (+3)</v>
      </c>
      <c r="F34" s="73" t="s">
        <v>65</v>
      </c>
      <c r="G34" s="73">
        <f t="shared" si="1"/>
        <v>3</v>
      </c>
      <c r="H34" s="304">
        <f t="shared" ca="1" si="6"/>
        <v>2</v>
      </c>
      <c r="I34" s="73">
        <f t="shared" ca="1" si="5"/>
        <v>5</v>
      </c>
      <c r="J34" s="74"/>
    </row>
    <row r="35" spans="1:10" ht="16.8">
      <c r="A35" s="69" t="s">
        <v>117</v>
      </c>
      <c r="B35" s="46">
        <v>0</v>
      </c>
      <c r="C35" s="70" t="s">
        <v>37</v>
      </c>
      <c r="D35" s="71" t="str">
        <f>IF(C35="Str",'Personal File'!$C$12,IF(C35="Dex",'Personal File'!$C$13,IF(C35="Con",'Personal File'!$C$14,IF(C35="Int",'Personal File'!$C$15,IF(C35="Wis",'Personal File'!$C$16,IF(C35="Cha",'Personal File'!$C$17))))))</f>
        <v>+3</v>
      </c>
      <c r="E35" s="231" t="str">
        <f t="shared" si="4"/>
        <v>Dex (+3)</v>
      </c>
      <c r="F35" s="216" t="s">
        <v>65</v>
      </c>
      <c r="G35" s="295">
        <f t="shared" si="1"/>
        <v>3</v>
      </c>
      <c r="H35" s="304">
        <f t="shared" ca="1" si="6"/>
        <v>17</v>
      </c>
      <c r="I35" s="295">
        <f t="shared" ca="1" si="5"/>
        <v>20</v>
      </c>
      <c r="J35" s="50"/>
    </row>
    <row r="36" spans="1:10" ht="16.8">
      <c r="A36" s="212" t="s">
        <v>101</v>
      </c>
      <c r="B36" s="213">
        <v>0</v>
      </c>
      <c r="C36" s="214" t="s">
        <v>35</v>
      </c>
      <c r="D36" s="215" t="str">
        <f>IF(C36="Str",'Personal File'!$C$12,IF(C36="Dex",'Personal File'!$C$13,IF(C36="Con",'Personal File'!$C$14,IF(C36="Int",'Personal File'!$C$15,IF(C36="Wis",'Personal File'!$C$16,IF(C36="Cha",'Personal File'!$C$17))))))</f>
        <v>+1</v>
      </c>
      <c r="E36" s="233" t="str">
        <f t="shared" si="4"/>
        <v>Int (+1)</v>
      </c>
      <c r="F36" s="216" t="s">
        <v>65</v>
      </c>
      <c r="G36" s="295">
        <f t="shared" si="1"/>
        <v>1</v>
      </c>
      <c r="H36" s="304">
        <f t="shared" ca="1" si="6"/>
        <v>10</v>
      </c>
      <c r="I36" s="295">
        <f t="shared" ca="1" si="5"/>
        <v>11</v>
      </c>
      <c r="J36" s="217"/>
    </row>
    <row r="37" spans="1:10" ht="16.8">
      <c r="A37" s="82" t="s">
        <v>59</v>
      </c>
      <c r="B37" s="64">
        <v>4</v>
      </c>
      <c r="C37" s="83" t="s">
        <v>35</v>
      </c>
      <c r="D37" s="84" t="str">
        <f>IF(C37="Str",'Personal File'!$C$12,IF(C37="Dex",'Personal File'!$C$13,IF(C37="Con",'Personal File'!$C$14,IF(C37="Int",'Personal File'!$C$15,IF(C37="Wis",'Personal File'!$C$16,IF(C37="Cha",'Personal File'!$C$17))))))</f>
        <v>+1</v>
      </c>
      <c r="E37" s="230" t="str">
        <f t="shared" si="4"/>
        <v>Int (+1)</v>
      </c>
      <c r="F37" s="65" t="s">
        <v>65</v>
      </c>
      <c r="G37" s="65">
        <f t="shared" si="1"/>
        <v>5</v>
      </c>
      <c r="H37" s="304">
        <f t="shared" ca="1" si="6"/>
        <v>8</v>
      </c>
      <c r="I37" s="65">
        <f t="shared" ca="1" si="5"/>
        <v>13</v>
      </c>
      <c r="J37" s="146"/>
    </row>
    <row r="38" spans="1:10" ht="16.8">
      <c r="A38" s="381" t="s">
        <v>60</v>
      </c>
      <c r="B38" s="171">
        <v>5</v>
      </c>
      <c r="C38" s="382" t="s">
        <v>36</v>
      </c>
      <c r="D38" s="383" t="str">
        <f>IF(C38="Str",'Personal File'!$C$12,IF(C38="Dex",'Personal File'!$C$13,IF(C38="Con",'Personal File'!$C$14,IF(C38="Int",'Personal File'!$C$15,IF(C38="Wis",'Personal File'!$C$16,IF(C38="Cha",'Personal File'!$C$17))))))</f>
        <v>+3</v>
      </c>
      <c r="E38" s="384" t="str">
        <f t="shared" si="4"/>
        <v>Wis (+3)</v>
      </c>
      <c r="F38" s="174" t="s">
        <v>120</v>
      </c>
      <c r="G38" s="174">
        <f t="shared" si="1"/>
        <v>10</v>
      </c>
      <c r="H38" s="304">
        <f t="shared" ca="1" si="6"/>
        <v>13</v>
      </c>
      <c r="I38" s="174">
        <f t="shared" ca="1" si="5"/>
        <v>23</v>
      </c>
      <c r="J38" s="175"/>
    </row>
    <row r="39" spans="1:10" ht="16.8">
      <c r="A39" s="137" t="s">
        <v>118</v>
      </c>
      <c r="B39" s="64">
        <v>4</v>
      </c>
      <c r="C39" s="138" t="s">
        <v>36</v>
      </c>
      <c r="D39" s="139" t="str">
        <f>IF(C39="Str",'Personal File'!$C$12,IF(C39="Dex",'Personal File'!$C$13,IF(C39="Con",'Personal File'!$C$14,IF(C39="Int",'Personal File'!$C$15,IF(C39="Wis",'Personal File'!$C$16,IF(C39="Cha",'Personal File'!$C$17))))))</f>
        <v>+3</v>
      </c>
      <c r="E39" s="228" t="str">
        <f t="shared" si="4"/>
        <v>Wis (+3)</v>
      </c>
      <c r="F39" s="65" t="s">
        <v>65</v>
      </c>
      <c r="G39" s="65">
        <f t="shared" si="1"/>
        <v>7</v>
      </c>
      <c r="H39" s="304">
        <f t="shared" ca="1" si="6"/>
        <v>7</v>
      </c>
      <c r="I39" s="65">
        <f t="shared" ca="1" si="5"/>
        <v>14</v>
      </c>
      <c r="J39" s="66"/>
    </row>
    <row r="40" spans="1:10" ht="16.8">
      <c r="A40" s="79" t="s">
        <v>23</v>
      </c>
      <c r="B40" s="72">
        <v>0</v>
      </c>
      <c r="C40" s="80" t="s">
        <v>38</v>
      </c>
      <c r="D40" s="81" t="str">
        <f>IF(C40="Str",'Personal File'!$C$12,IF(C40="Dex",'Personal File'!$C$13,IF(C40="Con",'Personal File'!$C$14,IF(C40="Int",'Personal File'!$C$15,IF(C40="Wis",'Personal File'!$C$16,IF(C40="Cha",'Personal File'!$C$17))))))</f>
        <v>+0</v>
      </c>
      <c r="E40" s="224" t="str">
        <f t="shared" si="4"/>
        <v>Str (+0)</v>
      </c>
      <c r="F40" s="73" t="s">
        <v>65</v>
      </c>
      <c r="G40" s="73">
        <f t="shared" si="1"/>
        <v>0</v>
      </c>
      <c r="H40" s="304">
        <f t="shared" ca="1" si="6"/>
        <v>5</v>
      </c>
      <c r="I40" s="73">
        <f t="shared" ca="1" si="5"/>
        <v>5</v>
      </c>
      <c r="J40" s="292" t="s">
        <v>325</v>
      </c>
    </row>
    <row r="41" spans="1:10" ht="16.8">
      <c r="A41" s="130" t="s">
        <v>61</v>
      </c>
      <c r="B41" s="128">
        <v>0</v>
      </c>
      <c r="C41" s="131" t="s">
        <v>37</v>
      </c>
      <c r="D41" s="132" t="str">
        <f>IF(C41="Str",'Personal File'!$C$12,IF(C41="Dex",'Personal File'!$C$13,IF(C41="Con",'Personal File'!$C$14,IF(C41="Int",'Personal File'!$C$15,IF(C41="Wis",'Personal File'!$C$16,IF(C41="Cha",'Personal File'!$C$17))))))</f>
        <v>+3</v>
      </c>
      <c r="E41" s="234" t="str">
        <f t="shared" si="4"/>
        <v>Dex (+3)</v>
      </c>
      <c r="F41" s="49" t="s">
        <v>65</v>
      </c>
      <c r="G41" s="295">
        <f t="shared" si="1"/>
        <v>3</v>
      </c>
      <c r="H41" s="304">
        <f t="shared" ca="1" si="6"/>
        <v>17</v>
      </c>
      <c r="I41" s="295">
        <f t="shared" ca="1" si="5"/>
        <v>20</v>
      </c>
      <c r="J41" s="129"/>
    </row>
    <row r="42" spans="1:10" ht="16.8">
      <c r="A42" s="51" t="s">
        <v>62</v>
      </c>
      <c r="B42" s="46">
        <v>0</v>
      </c>
      <c r="C42" s="52" t="s">
        <v>33</v>
      </c>
      <c r="D42" s="53" t="str">
        <f>IF(C42="Str",'Personal File'!$C$12,IF(C42="Dex",'Personal File'!$C$13,IF(C42="Con",'Personal File'!$C$14,IF(C42="Int",'Personal File'!$C$15,IF(C42="Wis",'Personal File'!$C$16,IF(C42="Cha",'Personal File'!$C$17))))))</f>
        <v>+1</v>
      </c>
      <c r="E42" s="235" t="str">
        <f t="shared" si="4"/>
        <v>Cha (+1)</v>
      </c>
      <c r="F42" s="49" t="s">
        <v>65</v>
      </c>
      <c r="G42" s="295">
        <f t="shared" si="1"/>
        <v>1</v>
      </c>
      <c r="H42" s="304">
        <f t="shared" ca="1" si="6"/>
        <v>7</v>
      </c>
      <c r="I42" s="295">
        <f t="shared" ca="1" si="5"/>
        <v>8</v>
      </c>
      <c r="J42" s="50"/>
    </row>
    <row r="43" spans="1:10" ht="17.399999999999999" thickBot="1">
      <c r="A43" s="150" t="s">
        <v>63</v>
      </c>
      <c r="B43" s="151">
        <v>0</v>
      </c>
      <c r="C43" s="152" t="s">
        <v>37</v>
      </c>
      <c r="D43" s="153" t="str">
        <f>IF(C43="Str",'Personal File'!$C$12,IF(C43="Dex",'Personal File'!$C$13,IF(C43="Con",'Personal File'!$C$14,IF(C43="Int",'Personal File'!$C$15,IF(C43="Wis",'Personal File'!$C$16,IF(C43="Cha",'Personal File'!$C$17))))))</f>
        <v>+3</v>
      </c>
      <c r="E43" s="236" t="str">
        <f t="shared" si="4"/>
        <v>Dex (+3)</v>
      </c>
      <c r="F43" s="154" t="s">
        <v>65</v>
      </c>
      <c r="G43" s="154">
        <f t="shared" si="1"/>
        <v>3</v>
      </c>
      <c r="H43" s="365">
        <f t="shared" ca="1" si="6"/>
        <v>2</v>
      </c>
      <c r="I43" s="154">
        <f t="shared" ca="1" si="5"/>
        <v>5</v>
      </c>
      <c r="J43" s="155"/>
    </row>
    <row r="44" spans="1:10" ht="16.2" thickTop="1">
      <c r="B44" s="68">
        <f>SUM(B6:B43)</f>
        <v>43</v>
      </c>
      <c r="E44" s="68">
        <f>SUM(E45:E47)</f>
        <v>38</v>
      </c>
    </row>
    <row r="45" spans="1:10">
      <c r="B45" s="68"/>
      <c r="E45" s="282">
        <v>28</v>
      </c>
      <c r="F45" s="366" t="s">
        <v>339</v>
      </c>
    </row>
    <row r="46" spans="1:10">
      <c r="E46" s="282">
        <v>5</v>
      </c>
      <c r="F46" s="366" t="s">
        <v>337</v>
      </c>
    </row>
    <row r="47" spans="1:10">
      <c r="E47" s="282">
        <v>5</v>
      </c>
      <c r="F47" s="366" t="s">
        <v>338</v>
      </c>
    </row>
    <row r="48" spans="1:10">
      <c r="E48" s="282">
        <v>5</v>
      </c>
      <c r="F48" s="366" t="s">
        <v>400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2"/>
  <sheetViews>
    <sheetView showGridLines="0" workbookViewId="0">
      <pane ySplit="2" topLeftCell="A3" activePane="bottomLeft" state="frozen"/>
      <selection pane="bottomLeft" activeCell="A3" sqref="A3"/>
    </sheetView>
  </sheetViews>
  <sheetFormatPr defaultColWidth="13" defaultRowHeight="15.6"/>
  <cols>
    <col min="1" max="1" width="25.09765625" style="20" customWidth="1"/>
    <col min="2" max="2" width="6.19921875" style="20" bestFit="1" customWidth="1"/>
    <col min="3" max="3" width="13.59765625" style="21" bestFit="1" customWidth="1"/>
    <col min="4" max="4" width="11.19921875" style="21" bestFit="1" customWidth="1"/>
    <col min="5" max="5" width="11.19921875" style="43" customWidth="1"/>
    <col min="6" max="6" width="13" style="21" bestFit="1" customWidth="1"/>
    <col min="7" max="7" width="9.5" style="21" bestFit="1" customWidth="1"/>
    <col min="8" max="8" width="29.8984375" style="20" customWidth="1"/>
    <col min="9" max="16384" width="13" style="1"/>
  </cols>
  <sheetData>
    <row r="1" spans="1:8" ht="23.4" thickBot="1">
      <c r="A1" s="179" t="s">
        <v>442</v>
      </c>
      <c r="B1" s="22"/>
      <c r="C1" s="22"/>
      <c r="D1" s="22"/>
      <c r="E1" s="42"/>
      <c r="F1" s="22"/>
      <c r="G1" s="22"/>
      <c r="H1" s="22"/>
    </row>
    <row r="2" spans="1:8" s="15" customFormat="1" ht="31.8" thickBot="1">
      <c r="A2" s="376" t="s">
        <v>85</v>
      </c>
      <c r="B2" s="377" t="s">
        <v>4</v>
      </c>
      <c r="C2" s="377" t="s">
        <v>88</v>
      </c>
      <c r="D2" s="378" t="s">
        <v>153</v>
      </c>
      <c r="E2" s="379" t="s">
        <v>154</v>
      </c>
      <c r="F2" s="377" t="s">
        <v>68</v>
      </c>
      <c r="G2" s="377" t="s">
        <v>26</v>
      </c>
      <c r="H2" s="380" t="s">
        <v>94</v>
      </c>
    </row>
    <row r="3" spans="1:8" s="15" customFormat="1" ht="16.8">
      <c r="A3" s="169" t="s">
        <v>257</v>
      </c>
      <c r="B3" s="93">
        <v>0</v>
      </c>
      <c r="C3" s="180" t="s">
        <v>82</v>
      </c>
      <c r="D3" s="184" t="s">
        <v>155</v>
      </c>
      <c r="E3" s="189" t="s">
        <v>156</v>
      </c>
      <c r="F3" s="183" t="s">
        <v>99</v>
      </c>
      <c r="G3" s="183" t="s">
        <v>79</v>
      </c>
      <c r="H3" s="190" t="s">
        <v>277</v>
      </c>
    </row>
    <row r="4" spans="1:8" s="15" customFormat="1" ht="16.8">
      <c r="A4" s="169" t="s">
        <v>278</v>
      </c>
      <c r="B4" s="93">
        <v>0</v>
      </c>
      <c r="C4" s="180" t="s">
        <v>77</v>
      </c>
      <c r="D4" s="184" t="s">
        <v>155</v>
      </c>
      <c r="E4" s="189" t="s">
        <v>156</v>
      </c>
      <c r="F4" s="183" t="s">
        <v>75</v>
      </c>
      <c r="G4" s="183" t="s">
        <v>79</v>
      </c>
      <c r="H4" s="190" t="s">
        <v>279</v>
      </c>
    </row>
    <row r="5" spans="1:8" s="15" customFormat="1" ht="16.8">
      <c r="A5" s="169" t="s">
        <v>259</v>
      </c>
      <c r="B5" s="93">
        <v>0</v>
      </c>
      <c r="C5" s="180" t="s">
        <v>102</v>
      </c>
      <c r="D5" s="184" t="s">
        <v>155</v>
      </c>
      <c r="E5" s="189" t="s">
        <v>156</v>
      </c>
      <c r="F5" s="183" t="s">
        <v>226</v>
      </c>
      <c r="G5" s="183" t="s">
        <v>240</v>
      </c>
      <c r="H5" s="190" t="s">
        <v>272</v>
      </c>
    </row>
    <row r="6" spans="1:8" s="15" customFormat="1" ht="16.8">
      <c r="A6" s="169" t="s">
        <v>280</v>
      </c>
      <c r="B6" s="93">
        <v>0</v>
      </c>
      <c r="C6" s="180" t="s">
        <v>77</v>
      </c>
      <c r="D6" s="184" t="s">
        <v>155</v>
      </c>
      <c r="E6" s="189" t="s">
        <v>156</v>
      </c>
      <c r="F6" s="183" t="s">
        <v>89</v>
      </c>
      <c r="G6" s="183" t="s">
        <v>78</v>
      </c>
      <c r="H6" s="190" t="s">
        <v>281</v>
      </c>
    </row>
    <row r="7" spans="1:8" s="15" customFormat="1" ht="16.8">
      <c r="A7" s="169" t="s">
        <v>258</v>
      </c>
      <c r="B7" s="93">
        <v>0</v>
      </c>
      <c r="C7" s="180" t="s">
        <v>102</v>
      </c>
      <c r="D7" s="184" t="s">
        <v>155</v>
      </c>
      <c r="E7" s="189" t="s">
        <v>156</v>
      </c>
      <c r="F7" s="183" t="s">
        <v>99</v>
      </c>
      <c r="G7" s="183" t="s">
        <v>79</v>
      </c>
      <c r="H7" s="190" t="s">
        <v>310</v>
      </c>
    </row>
    <row r="8" spans="1:8" s="15" customFormat="1" ht="16.8">
      <c r="A8" s="169" t="s">
        <v>282</v>
      </c>
      <c r="B8" s="93">
        <v>0</v>
      </c>
      <c r="C8" s="180" t="s">
        <v>84</v>
      </c>
      <c r="D8" s="184" t="s">
        <v>243</v>
      </c>
      <c r="E8" s="189" t="s">
        <v>156</v>
      </c>
      <c r="F8" s="183" t="s">
        <v>99</v>
      </c>
      <c r="G8" s="183" t="s">
        <v>79</v>
      </c>
      <c r="H8" s="190" t="s">
        <v>195</v>
      </c>
    </row>
    <row r="9" spans="1:8" s="15" customFormat="1" ht="16.8">
      <c r="A9" s="169" t="s">
        <v>283</v>
      </c>
      <c r="B9" s="93">
        <v>0</v>
      </c>
      <c r="C9" s="180" t="s">
        <v>102</v>
      </c>
      <c r="D9" s="184" t="s">
        <v>155</v>
      </c>
      <c r="E9" s="189" t="s">
        <v>156</v>
      </c>
      <c r="F9" s="183" t="s">
        <v>75</v>
      </c>
      <c r="G9" s="183" t="s">
        <v>76</v>
      </c>
      <c r="H9" s="190" t="s">
        <v>284</v>
      </c>
    </row>
    <row r="10" spans="1:8" s="15" customFormat="1" ht="16.8">
      <c r="A10" s="169" t="s">
        <v>285</v>
      </c>
      <c r="B10" s="93">
        <v>0</v>
      </c>
      <c r="C10" s="180" t="s">
        <v>102</v>
      </c>
      <c r="D10" s="184" t="s">
        <v>155</v>
      </c>
      <c r="E10" s="189" t="s">
        <v>156</v>
      </c>
      <c r="F10" s="183" t="s">
        <v>80</v>
      </c>
      <c r="G10" s="183" t="s">
        <v>79</v>
      </c>
      <c r="H10" s="190" t="s">
        <v>169</v>
      </c>
    </row>
    <row r="11" spans="1:8" s="15" customFormat="1" ht="16.8">
      <c r="A11" s="169" t="s">
        <v>260</v>
      </c>
      <c r="B11" s="93">
        <v>0</v>
      </c>
      <c r="C11" s="180" t="s">
        <v>84</v>
      </c>
      <c r="D11" s="184" t="s">
        <v>294</v>
      </c>
      <c r="E11" s="189" t="s">
        <v>156</v>
      </c>
      <c r="F11" s="183" t="s">
        <v>75</v>
      </c>
      <c r="G11" s="183" t="s">
        <v>81</v>
      </c>
      <c r="H11" s="190" t="s">
        <v>286</v>
      </c>
    </row>
    <row r="12" spans="1:8" s="15" customFormat="1" ht="16.8">
      <c r="A12" s="169" t="s">
        <v>287</v>
      </c>
      <c r="B12" s="93">
        <v>0</v>
      </c>
      <c r="C12" s="180" t="s">
        <v>446</v>
      </c>
      <c r="D12" s="184" t="s">
        <v>155</v>
      </c>
      <c r="E12" s="189" t="s">
        <v>156</v>
      </c>
      <c r="F12" s="183" t="s">
        <v>90</v>
      </c>
      <c r="G12" s="183" t="s">
        <v>79</v>
      </c>
      <c r="H12" s="190" t="s">
        <v>311</v>
      </c>
    </row>
    <row r="13" spans="1:8" s="15" customFormat="1" ht="16.8">
      <c r="A13" s="169" t="s">
        <v>261</v>
      </c>
      <c r="B13" s="93">
        <v>0</v>
      </c>
      <c r="C13" s="133" t="s">
        <v>445</v>
      </c>
      <c r="D13" s="187" t="s">
        <v>269</v>
      </c>
      <c r="E13" s="188" t="s">
        <v>156</v>
      </c>
      <c r="F13" s="94" t="s">
        <v>99</v>
      </c>
      <c r="G13" s="94" t="s">
        <v>81</v>
      </c>
      <c r="H13" s="134" t="s">
        <v>270</v>
      </c>
    </row>
    <row r="14" spans="1:8" s="15" customFormat="1" ht="16.8">
      <c r="A14" s="169" t="s">
        <v>288</v>
      </c>
      <c r="B14" s="93">
        <v>0</v>
      </c>
      <c r="C14" s="180" t="s">
        <v>77</v>
      </c>
      <c r="D14" s="184" t="s">
        <v>155</v>
      </c>
      <c r="E14" s="189" t="s">
        <v>156</v>
      </c>
      <c r="F14" s="183" t="s">
        <v>90</v>
      </c>
      <c r="G14" s="183" t="s">
        <v>79</v>
      </c>
      <c r="H14" s="190" t="s">
        <v>395</v>
      </c>
    </row>
    <row r="15" spans="1:8" s="15" customFormat="1" ht="16.8">
      <c r="A15" s="169" t="s">
        <v>289</v>
      </c>
      <c r="B15" s="93">
        <v>0</v>
      </c>
      <c r="C15" s="180" t="s">
        <v>77</v>
      </c>
      <c r="D15" s="184" t="s">
        <v>241</v>
      </c>
      <c r="E15" s="189" t="s">
        <v>156</v>
      </c>
      <c r="F15" s="183" t="s">
        <v>80</v>
      </c>
      <c r="G15" s="183" t="s">
        <v>81</v>
      </c>
      <c r="H15" s="190" t="s">
        <v>250</v>
      </c>
    </row>
    <row r="16" spans="1:8" s="15" customFormat="1" ht="16.8">
      <c r="A16" s="169" t="s">
        <v>290</v>
      </c>
      <c r="B16" s="93">
        <v>0</v>
      </c>
      <c r="C16" s="180" t="s">
        <v>74</v>
      </c>
      <c r="D16" s="184" t="s">
        <v>185</v>
      </c>
      <c r="E16" s="189" t="s">
        <v>156</v>
      </c>
      <c r="F16" s="183" t="s">
        <v>75</v>
      </c>
      <c r="G16" s="183" t="s">
        <v>76</v>
      </c>
      <c r="H16" s="190" t="s">
        <v>291</v>
      </c>
    </row>
    <row r="17" spans="1:8" s="15" customFormat="1" ht="16.8">
      <c r="A17" s="252" t="s">
        <v>292</v>
      </c>
      <c r="B17" s="253">
        <v>0</v>
      </c>
      <c r="C17" s="254" t="s">
        <v>446</v>
      </c>
      <c r="D17" s="255" t="s">
        <v>160</v>
      </c>
      <c r="E17" s="256" t="s">
        <v>156</v>
      </c>
      <c r="F17" s="257" t="s">
        <v>75</v>
      </c>
      <c r="G17" s="257" t="s">
        <v>76</v>
      </c>
      <c r="H17" s="258" t="s">
        <v>293</v>
      </c>
    </row>
    <row r="18" spans="1:8" ht="16.8">
      <c r="A18" s="169" t="s">
        <v>199</v>
      </c>
      <c r="B18" s="93">
        <v>1</v>
      </c>
      <c r="C18" s="180" t="s">
        <v>447</v>
      </c>
      <c r="D18" s="184" t="s">
        <v>160</v>
      </c>
      <c r="E18" s="189" t="s">
        <v>156</v>
      </c>
      <c r="F18" s="183" t="s">
        <v>75</v>
      </c>
      <c r="G18" s="183" t="s">
        <v>78</v>
      </c>
      <c r="H18" s="190" t="s">
        <v>254</v>
      </c>
    </row>
    <row r="19" spans="1:8" ht="16.8">
      <c r="A19" s="169" t="s">
        <v>123</v>
      </c>
      <c r="B19" s="93">
        <v>1</v>
      </c>
      <c r="C19" s="180" t="s">
        <v>447</v>
      </c>
      <c r="D19" s="181" t="s">
        <v>155</v>
      </c>
      <c r="E19" s="186" t="s">
        <v>156</v>
      </c>
      <c r="F19" s="182" t="s">
        <v>99</v>
      </c>
      <c r="G19" s="183" t="s">
        <v>78</v>
      </c>
      <c r="H19" s="143" t="s">
        <v>157</v>
      </c>
    </row>
    <row r="20" spans="1:8" ht="16.8">
      <c r="A20" s="169" t="s">
        <v>124</v>
      </c>
      <c r="B20" s="93">
        <v>1</v>
      </c>
      <c r="C20" s="180" t="s">
        <v>447</v>
      </c>
      <c r="D20" s="181" t="s">
        <v>155</v>
      </c>
      <c r="E20" s="186" t="s">
        <v>156</v>
      </c>
      <c r="F20" s="182" t="s">
        <v>99</v>
      </c>
      <c r="G20" s="183" t="s">
        <v>158</v>
      </c>
      <c r="H20" s="143" t="s">
        <v>159</v>
      </c>
    </row>
    <row r="21" spans="1:8" ht="16.8">
      <c r="A21" s="169" t="s">
        <v>276</v>
      </c>
      <c r="B21" s="93">
        <v>1</v>
      </c>
      <c r="C21" s="180" t="s">
        <v>84</v>
      </c>
      <c r="D21" s="181" t="s">
        <v>155</v>
      </c>
      <c r="E21" s="193" t="s">
        <v>233</v>
      </c>
      <c r="F21" s="182" t="s">
        <v>115</v>
      </c>
      <c r="G21" s="183" t="s">
        <v>81</v>
      </c>
      <c r="H21" s="143" t="s">
        <v>275</v>
      </c>
    </row>
    <row r="22" spans="1:8" ht="16.8">
      <c r="A22" s="169" t="s">
        <v>103</v>
      </c>
      <c r="B22" s="93">
        <v>1</v>
      </c>
      <c r="C22" s="180" t="s">
        <v>77</v>
      </c>
      <c r="D22" s="181" t="s">
        <v>155</v>
      </c>
      <c r="E22" s="186" t="s">
        <v>156</v>
      </c>
      <c r="F22" s="182" t="s">
        <v>75</v>
      </c>
      <c r="G22" s="183" t="s">
        <v>79</v>
      </c>
      <c r="H22" s="134" t="s">
        <v>104</v>
      </c>
    </row>
    <row r="23" spans="1:8" ht="16.8">
      <c r="A23" s="169" t="s">
        <v>125</v>
      </c>
      <c r="B23" s="93">
        <v>1</v>
      </c>
      <c r="C23" s="180" t="s">
        <v>102</v>
      </c>
      <c r="D23" s="184" t="s">
        <v>160</v>
      </c>
      <c r="E23" s="186" t="s">
        <v>156</v>
      </c>
      <c r="F23" s="182" t="s">
        <v>115</v>
      </c>
      <c r="G23" s="183" t="s">
        <v>81</v>
      </c>
      <c r="H23" s="134" t="s">
        <v>161</v>
      </c>
    </row>
    <row r="24" spans="1:8" ht="16.8">
      <c r="A24" s="169" t="s">
        <v>126</v>
      </c>
      <c r="B24" s="93">
        <v>1</v>
      </c>
      <c r="C24" s="180" t="s">
        <v>102</v>
      </c>
      <c r="D24" s="181" t="s">
        <v>155</v>
      </c>
      <c r="E24" s="186" t="s">
        <v>156</v>
      </c>
      <c r="F24" s="182" t="s">
        <v>89</v>
      </c>
      <c r="G24" s="183" t="s">
        <v>81</v>
      </c>
      <c r="H24" s="134" t="s">
        <v>162</v>
      </c>
    </row>
    <row r="25" spans="1:8" ht="16.8">
      <c r="A25" s="169" t="s">
        <v>105</v>
      </c>
      <c r="B25" s="93">
        <v>1</v>
      </c>
      <c r="C25" s="180" t="s">
        <v>74</v>
      </c>
      <c r="D25" s="181" t="s">
        <v>155</v>
      </c>
      <c r="E25" s="186" t="s">
        <v>156</v>
      </c>
      <c r="F25" s="182" t="s">
        <v>75</v>
      </c>
      <c r="G25" s="183" t="s">
        <v>106</v>
      </c>
      <c r="H25" s="134" t="s">
        <v>107</v>
      </c>
    </row>
    <row r="26" spans="1:8" ht="16.8">
      <c r="A26" s="169" t="s">
        <v>127</v>
      </c>
      <c r="B26" s="93">
        <v>1</v>
      </c>
      <c r="C26" s="180" t="s">
        <v>446</v>
      </c>
      <c r="D26" s="184" t="s">
        <v>160</v>
      </c>
      <c r="E26" s="186" t="s">
        <v>156</v>
      </c>
      <c r="F26" s="182" t="s">
        <v>115</v>
      </c>
      <c r="G26" s="183" t="s">
        <v>78</v>
      </c>
      <c r="H26" s="134" t="s">
        <v>163</v>
      </c>
    </row>
    <row r="27" spans="1:8" ht="16.8">
      <c r="A27" s="169" t="s">
        <v>128</v>
      </c>
      <c r="B27" s="93">
        <v>1</v>
      </c>
      <c r="C27" s="180" t="s">
        <v>84</v>
      </c>
      <c r="D27" s="184" t="s">
        <v>160</v>
      </c>
      <c r="E27" s="186" t="s">
        <v>156</v>
      </c>
      <c r="F27" s="182" t="s">
        <v>115</v>
      </c>
      <c r="G27" s="183" t="s">
        <v>78</v>
      </c>
      <c r="H27" s="134" t="s">
        <v>164</v>
      </c>
    </row>
    <row r="28" spans="1:8" ht="16.8">
      <c r="A28" s="169" t="s">
        <v>129</v>
      </c>
      <c r="B28" s="93">
        <v>1</v>
      </c>
      <c r="C28" s="180" t="s">
        <v>446</v>
      </c>
      <c r="D28" s="184" t="s">
        <v>160</v>
      </c>
      <c r="E28" s="186" t="s">
        <v>156</v>
      </c>
      <c r="F28" s="182" t="s">
        <v>75</v>
      </c>
      <c r="G28" s="183" t="s">
        <v>111</v>
      </c>
      <c r="H28" s="134" t="s">
        <v>165</v>
      </c>
    </row>
    <row r="29" spans="1:8" ht="16.8">
      <c r="A29" s="169" t="s">
        <v>266</v>
      </c>
      <c r="B29" s="93">
        <v>1</v>
      </c>
      <c r="C29" s="133" t="s">
        <v>82</v>
      </c>
      <c r="D29" s="187" t="s">
        <v>155</v>
      </c>
      <c r="E29" s="188" t="s">
        <v>267</v>
      </c>
      <c r="F29" s="94" t="s">
        <v>99</v>
      </c>
      <c r="G29" s="94" t="s">
        <v>106</v>
      </c>
      <c r="H29" s="134" t="s">
        <v>268</v>
      </c>
    </row>
    <row r="30" spans="1:8" ht="16.8">
      <c r="A30" s="169" t="s">
        <v>130</v>
      </c>
      <c r="B30" s="93">
        <v>1</v>
      </c>
      <c r="C30" s="180" t="s">
        <v>74</v>
      </c>
      <c r="D30" s="184" t="s">
        <v>166</v>
      </c>
      <c r="E30" s="186" t="s">
        <v>156</v>
      </c>
      <c r="F30" s="182" t="s">
        <v>75</v>
      </c>
      <c r="G30" s="183" t="s">
        <v>81</v>
      </c>
      <c r="H30" s="134" t="s">
        <v>167</v>
      </c>
    </row>
    <row r="31" spans="1:8" ht="16.8">
      <c r="A31" s="169" t="s">
        <v>264</v>
      </c>
      <c r="B31" s="93">
        <v>1</v>
      </c>
      <c r="C31" s="180" t="s">
        <v>446</v>
      </c>
      <c r="D31" s="184" t="s">
        <v>241</v>
      </c>
      <c r="E31" s="189" t="s">
        <v>156</v>
      </c>
      <c r="F31" s="94" t="s">
        <v>99</v>
      </c>
      <c r="G31" s="183" t="s">
        <v>83</v>
      </c>
      <c r="H31" s="190" t="s">
        <v>274</v>
      </c>
    </row>
    <row r="32" spans="1:8" ht="16.8">
      <c r="A32" s="169" t="s">
        <v>55</v>
      </c>
      <c r="B32" s="93">
        <v>1</v>
      </c>
      <c r="C32" s="180" t="s">
        <v>446</v>
      </c>
      <c r="D32" s="181" t="s">
        <v>168</v>
      </c>
      <c r="E32" s="186" t="s">
        <v>156</v>
      </c>
      <c r="F32" s="182" t="s">
        <v>75</v>
      </c>
      <c r="G32" s="183" t="s">
        <v>78</v>
      </c>
      <c r="H32" s="134" t="s">
        <v>169</v>
      </c>
    </row>
    <row r="33" spans="1:8" ht="16.8">
      <c r="A33" s="169" t="s">
        <v>201</v>
      </c>
      <c r="B33" s="93">
        <v>1</v>
      </c>
      <c r="C33" s="180" t="s">
        <v>102</v>
      </c>
      <c r="D33" s="181" t="s">
        <v>155</v>
      </c>
      <c r="E33" s="186" t="s">
        <v>156</v>
      </c>
      <c r="F33" s="182" t="s">
        <v>226</v>
      </c>
      <c r="G33" s="183" t="s">
        <v>79</v>
      </c>
      <c r="H33" s="74" t="s">
        <v>255</v>
      </c>
    </row>
    <row r="34" spans="1:8" ht="16.8">
      <c r="A34" s="169" t="s">
        <v>116</v>
      </c>
      <c r="B34" s="93">
        <v>1</v>
      </c>
      <c r="C34" s="180" t="s">
        <v>446</v>
      </c>
      <c r="D34" s="181" t="s">
        <v>168</v>
      </c>
      <c r="E34" s="186" t="s">
        <v>156</v>
      </c>
      <c r="F34" s="182" t="s">
        <v>80</v>
      </c>
      <c r="G34" s="183" t="s">
        <v>158</v>
      </c>
      <c r="H34" s="134" t="s">
        <v>170</v>
      </c>
    </row>
    <row r="35" spans="1:8" ht="16.8">
      <c r="A35" s="169" t="s">
        <v>131</v>
      </c>
      <c r="B35" s="93">
        <v>1</v>
      </c>
      <c r="C35" s="180" t="s">
        <v>446</v>
      </c>
      <c r="D35" s="184" t="s">
        <v>160</v>
      </c>
      <c r="E35" s="186" t="s">
        <v>156</v>
      </c>
      <c r="F35" s="182" t="s">
        <v>75</v>
      </c>
      <c r="G35" s="183" t="s">
        <v>78</v>
      </c>
      <c r="H35" s="134" t="s">
        <v>171</v>
      </c>
    </row>
    <row r="36" spans="1:8" ht="16.8">
      <c r="A36" s="169" t="s">
        <v>108</v>
      </c>
      <c r="B36" s="93">
        <v>1</v>
      </c>
      <c r="C36" s="180" t="s">
        <v>446</v>
      </c>
      <c r="D36" s="181" t="s">
        <v>160</v>
      </c>
      <c r="E36" s="186" t="s">
        <v>156</v>
      </c>
      <c r="F36" s="182" t="s">
        <v>75</v>
      </c>
      <c r="G36" s="183" t="s">
        <v>109</v>
      </c>
      <c r="H36" s="144" t="s">
        <v>172</v>
      </c>
    </row>
    <row r="37" spans="1:8" ht="16.8">
      <c r="A37" s="169" t="s">
        <v>110</v>
      </c>
      <c r="B37" s="93">
        <v>1</v>
      </c>
      <c r="C37" s="180" t="s">
        <v>82</v>
      </c>
      <c r="D37" s="181" t="s">
        <v>155</v>
      </c>
      <c r="E37" s="186" t="s">
        <v>156</v>
      </c>
      <c r="F37" s="185" t="s">
        <v>113</v>
      </c>
      <c r="G37" s="183" t="s">
        <v>78</v>
      </c>
      <c r="H37" s="134" t="s">
        <v>396</v>
      </c>
    </row>
    <row r="38" spans="1:8" ht="16.8">
      <c r="A38" s="169" t="s">
        <v>132</v>
      </c>
      <c r="B38" s="93">
        <v>1</v>
      </c>
      <c r="C38" s="180" t="s">
        <v>446</v>
      </c>
      <c r="D38" s="184" t="s">
        <v>160</v>
      </c>
      <c r="E38" s="186" t="s">
        <v>156</v>
      </c>
      <c r="F38" s="182" t="s">
        <v>75</v>
      </c>
      <c r="G38" s="183" t="s">
        <v>158</v>
      </c>
      <c r="H38" s="134" t="s">
        <v>135</v>
      </c>
    </row>
    <row r="39" spans="1:8" ht="16.8">
      <c r="A39" s="169" t="s">
        <v>133</v>
      </c>
      <c r="B39" s="93">
        <v>1</v>
      </c>
      <c r="C39" s="180" t="s">
        <v>84</v>
      </c>
      <c r="D39" s="181" t="s">
        <v>155</v>
      </c>
      <c r="E39" s="186" t="s">
        <v>156</v>
      </c>
      <c r="F39" s="182" t="s">
        <v>136</v>
      </c>
      <c r="G39" s="183" t="s">
        <v>78</v>
      </c>
      <c r="H39" s="134" t="s">
        <v>174</v>
      </c>
    </row>
    <row r="40" spans="1:8" ht="16.8">
      <c r="A40" s="169" t="s">
        <v>202</v>
      </c>
      <c r="B40" s="93">
        <v>1</v>
      </c>
      <c r="C40" s="180" t="s">
        <v>74</v>
      </c>
      <c r="D40" s="184" t="s">
        <v>160</v>
      </c>
      <c r="E40" s="186" t="s">
        <v>156</v>
      </c>
      <c r="F40" s="185" t="s">
        <v>75</v>
      </c>
      <c r="G40" s="183" t="s">
        <v>81</v>
      </c>
      <c r="H40" s="134" t="s">
        <v>200</v>
      </c>
    </row>
    <row r="41" spans="1:8" ht="16.8">
      <c r="A41" s="169" t="s">
        <v>134</v>
      </c>
      <c r="B41" s="93">
        <v>1</v>
      </c>
      <c r="C41" s="180" t="s">
        <v>446</v>
      </c>
      <c r="D41" s="184" t="s">
        <v>160</v>
      </c>
      <c r="E41" s="186" t="s">
        <v>156</v>
      </c>
      <c r="F41" s="182" t="s">
        <v>75</v>
      </c>
      <c r="G41" s="183" t="s">
        <v>78</v>
      </c>
      <c r="H41" s="134" t="s">
        <v>173</v>
      </c>
    </row>
    <row r="42" spans="1:8" ht="16.8">
      <c r="A42" s="241" t="s">
        <v>112</v>
      </c>
      <c r="B42" s="242">
        <v>1</v>
      </c>
      <c r="C42" s="243" t="s">
        <v>102</v>
      </c>
      <c r="D42" s="244" t="s">
        <v>155</v>
      </c>
      <c r="E42" s="245" t="s">
        <v>156</v>
      </c>
      <c r="F42" s="246" t="s">
        <v>80</v>
      </c>
      <c r="G42" s="247" t="s">
        <v>78</v>
      </c>
      <c r="H42" s="248" t="s">
        <v>175</v>
      </c>
    </row>
    <row r="43" spans="1:8" ht="16.8">
      <c r="A43" s="241" t="s">
        <v>449</v>
      </c>
      <c r="B43" s="242">
        <v>1</v>
      </c>
      <c r="C43" s="243" t="s">
        <v>82</v>
      </c>
      <c r="D43" s="249" t="s">
        <v>160</v>
      </c>
      <c r="E43" s="245" t="s">
        <v>156</v>
      </c>
      <c r="F43" s="250" t="s">
        <v>99</v>
      </c>
      <c r="G43" s="247" t="s">
        <v>83</v>
      </c>
      <c r="H43" s="251" t="s">
        <v>176</v>
      </c>
    </row>
    <row r="44" spans="1:8" ht="16.8">
      <c r="A44" s="259" t="s">
        <v>271</v>
      </c>
      <c r="B44" s="260">
        <v>1</v>
      </c>
      <c r="C44" s="261" t="s">
        <v>82</v>
      </c>
      <c r="D44" s="262" t="s">
        <v>155</v>
      </c>
      <c r="E44" s="263" t="s">
        <v>156</v>
      </c>
      <c r="F44" s="264" t="s">
        <v>75</v>
      </c>
      <c r="G44" s="264" t="s">
        <v>226</v>
      </c>
      <c r="H44" s="265" t="s">
        <v>270</v>
      </c>
    </row>
    <row r="45" spans="1:8" ht="16.8">
      <c r="A45" s="169" t="s">
        <v>177</v>
      </c>
      <c r="B45" s="93">
        <v>2</v>
      </c>
      <c r="C45" s="180" t="s">
        <v>447</v>
      </c>
      <c r="D45" s="181" t="s">
        <v>168</v>
      </c>
      <c r="E45" s="186" t="s">
        <v>156</v>
      </c>
      <c r="F45" s="182" t="s">
        <v>99</v>
      </c>
      <c r="G45" s="183" t="s">
        <v>111</v>
      </c>
      <c r="H45" s="134" t="s">
        <v>178</v>
      </c>
    </row>
    <row r="46" spans="1:8" ht="16.8">
      <c r="A46" s="169" t="s">
        <v>181</v>
      </c>
      <c r="B46" s="93">
        <v>2</v>
      </c>
      <c r="C46" s="133" t="s">
        <v>447</v>
      </c>
      <c r="D46" s="181" t="s">
        <v>155</v>
      </c>
      <c r="E46" s="444" t="s">
        <v>156</v>
      </c>
      <c r="F46" s="182" t="s">
        <v>99</v>
      </c>
      <c r="G46" s="94" t="s">
        <v>240</v>
      </c>
      <c r="H46" s="74" t="s">
        <v>239</v>
      </c>
    </row>
    <row r="47" spans="1:8" ht="16.8">
      <c r="A47" s="169" t="s">
        <v>203</v>
      </c>
      <c r="B47" s="93">
        <v>2</v>
      </c>
      <c r="C47" s="133" t="s">
        <v>74</v>
      </c>
      <c r="D47" s="445" t="s">
        <v>243</v>
      </c>
      <c r="E47" s="444" t="s">
        <v>156</v>
      </c>
      <c r="F47" s="94" t="s">
        <v>234</v>
      </c>
      <c r="G47" s="94" t="s">
        <v>78</v>
      </c>
      <c r="H47" s="74" t="s">
        <v>253</v>
      </c>
    </row>
    <row r="48" spans="1:8" ht="16.8">
      <c r="A48" s="169" t="s">
        <v>179</v>
      </c>
      <c r="B48" s="93">
        <v>2</v>
      </c>
      <c r="C48" s="446" t="s">
        <v>446</v>
      </c>
      <c r="D48" s="181" t="s">
        <v>160</v>
      </c>
      <c r="E48" s="186" t="s">
        <v>156</v>
      </c>
      <c r="F48" s="185" t="s">
        <v>75</v>
      </c>
      <c r="G48" s="447" t="s">
        <v>81</v>
      </c>
      <c r="H48" s="144" t="s">
        <v>180</v>
      </c>
    </row>
    <row r="49" spans="1:8" ht="16.8">
      <c r="A49" s="169" t="s">
        <v>182</v>
      </c>
      <c r="B49" s="93">
        <v>2</v>
      </c>
      <c r="C49" s="446" t="s">
        <v>446</v>
      </c>
      <c r="D49" s="181" t="s">
        <v>160</v>
      </c>
      <c r="E49" s="186" t="s">
        <v>156</v>
      </c>
      <c r="F49" s="185" t="s">
        <v>75</v>
      </c>
      <c r="G49" s="447" t="s">
        <v>78</v>
      </c>
      <c r="H49" s="448" t="s">
        <v>183</v>
      </c>
    </row>
    <row r="50" spans="1:8" ht="16.8">
      <c r="A50" s="169" t="s">
        <v>228</v>
      </c>
      <c r="B50" s="93">
        <v>2</v>
      </c>
      <c r="C50" s="180" t="s">
        <v>74</v>
      </c>
      <c r="D50" s="184" t="s">
        <v>160</v>
      </c>
      <c r="E50" s="186" t="s">
        <v>156</v>
      </c>
      <c r="F50" s="183" t="s">
        <v>75</v>
      </c>
      <c r="G50" s="183" t="s">
        <v>78</v>
      </c>
      <c r="H50" s="134" t="s">
        <v>229</v>
      </c>
    </row>
    <row r="51" spans="1:8" ht="16.8">
      <c r="A51" s="169" t="s">
        <v>184</v>
      </c>
      <c r="B51" s="93">
        <v>2</v>
      </c>
      <c r="C51" s="180" t="s">
        <v>446</v>
      </c>
      <c r="D51" s="184" t="s">
        <v>185</v>
      </c>
      <c r="E51" s="186" t="s">
        <v>156</v>
      </c>
      <c r="F51" s="182" t="s">
        <v>75</v>
      </c>
      <c r="G51" s="183" t="s">
        <v>158</v>
      </c>
      <c r="H51" s="134" t="s">
        <v>186</v>
      </c>
    </row>
    <row r="52" spans="1:8" ht="16.8">
      <c r="A52" s="169" t="s">
        <v>187</v>
      </c>
      <c r="B52" s="93">
        <v>2</v>
      </c>
      <c r="C52" s="446" t="s">
        <v>446</v>
      </c>
      <c r="D52" s="181" t="s">
        <v>168</v>
      </c>
      <c r="E52" s="186" t="s">
        <v>156</v>
      </c>
      <c r="F52" s="185" t="s">
        <v>75</v>
      </c>
      <c r="G52" s="447" t="s">
        <v>78</v>
      </c>
      <c r="H52" s="448" t="s">
        <v>188</v>
      </c>
    </row>
    <row r="53" spans="1:8" ht="16.8">
      <c r="A53" s="169" t="s">
        <v>189</v>
      </c>
      <c r="B53" s="93">
        <v>2</v>
      </c>
      <c r="C53" s="133" t="s">
        <v>446</v>
      </c>
      <c r="D53" s="181" t="s">
        <v>160</v>
      </c>
      <c r="E53" s="444" t="s">
        <v>156</v>
      </c>
      <c r="F53" s="94" t="s">
        <v>75</v>
      </c>
      <c r="G53" s="94" t="s">
        <v>79</v>
      </c>
      <c r="H53" s="449" t="s">
        <v>242</v>
      </c>
    </row>
    <row r="54" spans="1:8" ht="16.8">
      <c r="A54" s="169" t="s">
        <v>262</v>
      </c>
      <c r="B54" s="93">
        <v>2</v>
      </c>
      <c r="C54" s="133" t="s">
        <v>446</v>
      </c>
      <c r="D54" s="181" t="s">
        <v>155</v>
      </c>
      <c r="E54" s="444" t="s">
        <v>156</v>
      </c>
      <c r="F54" s="94" t="s">
        <v>75</v>
      </c>
      <c r="G54" s="94" t="s">
        <v>158</v>
      </c>
      <c r="H54" s="449" t="s">
        <v>275</v>
      </c>
    </row>
    <row r="55" spans="1:8" ht="16.8">
      <c r="A55" s="169" t="s">
        <v>190</v>
      </c>
      <c r="B55" s="93">
        <v>2</v>
      </c>
      <c r="C55" s="180" t="s">
        <v>82</v>
      </c>
      <c r="D55" s="184" t="s">
        <v>160</v>
      </c>
      <c r="E55" s="186" t="s">
        <v>156</v>
      </c>
      <c r="F55" s="182" t="s">
        <v>75</v>
      </c>
      <c r="G55" s="183" t="s">
        <v>158</v>
      </c>
      <c r="H55" s="134" t="s">
        <v>191</v>
      </c>
    </row>
    <row r="56" spans="1:8" ht="16.8">
      <c r="A56" s="169" t="s">
        <v>230</v>
      </c>
      <c r="B56" s="93">
        <v>2</v>
      </c>
      <c r="C56" s="180" t="s">
        <v>446</v>
      </c>
      <c r="D56" s="184" t="s">
        <v>155</v>
      </c>
      <c r="E56" s="186" t="s">
        <v>156</v>
      </c>
      <c r="F56" s="183" t="s">
        <v>80</v>
      </c>
      <c r="G56" s="183" t="s">
        <v>81</v>
      </c>
      <c r="H56" s="134" t="s">
        <v>231</v>
      </c>
    </row>
    <row r="57" spans="1:8" ht="16.8">
      <c r="A57" s="169" t="s">
        <v>192</v>
      </c>
      <c r="B57" s="93">
        <v>2</v>
      </c>
      <c r="C57" s="133" t="s">
        <v>74</v>
      </c>
      <c r="D57" s="181" t="s">
        <v>168</v>
      </c>
      <c r="E57" s="444" t="s">
        <v>245</v>
      </c>
      <c r="F57" s="94" t="s">
        <v>75</v>
      </c>
      <c r="G57" s="94" t="s">
        <v>246</v>
      </c>
      <c r="H57" s="74" t="s">
        <v>244</v>
      </c>
    </row>
    <row r="58" spans="1:8" ht="16.8">
      <c r="A58" s="169" t="s">
        <v>196</v>
      </c>
      <c r="B58" s="93">
        <v>2</v>
      </c>
      <c r="C58" s="133" t="s">
        <v>84</v>
      </c>
      <c r="D58" s="184" t="s">
        <v>160</v>
      </c>
      <c r="E58" s="94" t="s">
        <v>156</v>
      </c>
      <c r="F58" s="94" t="s">
        <v>247</v>
      </c>
      <c r="G58" s="94" t="s">
        <v>78</v>
      </c>
      <c r="H58" s="74" t="s">
        <v>244</v>
      </c>
    </row>
    <row r="59" spans="1:8" ht="16.8">
      <c r="A59" s="169" t="s">
        <v>193</v>
      </c>
      <c r="B59" s="93">
        <v>2</v>
      </c>
      <c r="C59" s="180" t="s">
        <v>84</v>
      </c>
      <c r="D59" s="181" t="s">
        <v>185</v>
      </c>
      <c r="E59" s="186" t="s">
        <v>156</v>
      </c>
      <c r="F59" s="182" t="s">
        <v>194</v>
      </c>
      <c r="G59" s="183" t="s">
        <v>83</v>
      </c>
      <c r="H59" s="134" t="s">
        <v>195</v>
      </c>
    </row>
    <row r="60" spans="1:8" ht="16.8">
      <c r="A60" s="169" t="s">
        <v>197</v>
      </c>
      <c r="B60" s="93">
        <v>2</v>
      </c>
      <c r="C60" s="180" t="s">
        <v>82</v>
      </c>
      <c r="D60" s="184" t="s">
        <v>155</v>
      </c>
      <c r="E60" s="186" t="s">
        <v>156</v>
      </c>
      <c r="F60" s="185" t="s">
        <v>194</v>
      </c>
      <c r="G60" s="183" t="s">
        <v>81</v>
      </c>
      <c r="H60" s="134" t="s">
        <v>195</v>
      </c>
    </row>
    <row r="61" spans="1:8" ht="16.8">
      <c r="A61" s="169" t="s">
        <v>198</v>
      </c>
      <c r="B61" s="93">
        <v>2</v>
      </c>
      <c r="C61" s="133" t="s">
        <v>84</v>
      </c>
      <c r="D61" s="181" t="s">
        <v>155</v>
      </c>
      <c r="E61" s="186" t="s">
        <v>156</v>
      </c>
      <c r="F61" s="94" t="s">
        <v>151</v>
      </c>
      <c r="G61" s="94" t="s">
        <v>249</v>
      </c>
      <c r="H61" s="134" t="s">
        <v>248</v>
      </c>
    </row>
    <row r="62" spans="1:8" ht="16.8">
      <c r="A62" s="169" t="s">
        <v>206</v>
      </c>
      <c r="B62" s="93">
        <v>2</v>
      </c>
      <c r="C62" s="180" t="s">
        <v>446</v>
      </c>
      <c r="D62" s="181" t="s">
        <v>160</v>
      </c>
      <c r="E62" s="186" t="s">
        <v>156</v>
      </c>
      <c r="F62" s="182" t="s">
        <v>99</v>
      </c>
      <c r="G62" s="183" t="s">
        <v>207</v>
      </c>
      <c r="H62" s="134" t="s">
        <v>208</v>
      </c>
    </row>
    <row r="63" spans="1:8" ht="16.8">
      <c r="A63" s="169" t="s">
        <v>209</v>
      </c>
      <c r="B63" s="93">
        <v>2</v>
      </c>
      <c r="C63" s="180" t="s">
        <v>447</v>
      </c>
      <c r="D63" s="181" t="s">
        <v>155</v>
      </c>
      <c r="E63" s="186" t="s">
        <v>156</v>
      </c>
      <c r="F63" s="185" t="s">
        <v>194</v>
      </c>
      <c r="G63" s="447" t="s">
        <v>83</v>
      </c>
      <c r="H63" s="134" t="s">
        <v>167</v>
      </c>
    </row>
    <row r="64" spans="1:8" ht="16.8">
      <c r="A64" s="169" t="s">
        <v>232</v>
      </c>
      <c r="B64" s="93">
        <v>2</v>
      </c>
      <c r="C64" s="180" t="s">
        <v>447</v>
      </c>
      <c r="D64" s="184" t="s">
        <v>160</v>
      </c>
      <c r="E64" s="186" t="s">
        <v>233</v>
      </c>
      <c r="F64" s="183" t="s">
        <v>234</v>
      </c>
      <c r="G64" s="183" t="s">
        <v>83</v>
      </c>
      <c r="H64" s="134" t="s">
        <v>235</v>
      </c>
    </row>
    <row r="65" spans="1:8" ht="16.8">
      <c r="A65" s="169" t="s">
        <v>303</v>
      </c>
      <c r="B65" s="93">
        <v>2</v>
      </c>
      <c r="C65" s="133" t="s">
        <v>84</v>
      </c>
      <c r="D65" s="187" t="s">
        <v>269</v>
      </c>
      <c r="E65" s="189" t="s">
        <v>156</v>
      </c>
      <c r="F65" s="94" t="s">
        <v>140</v>
      </c>
      <c r="G65" s="94" t="s">
        <v>79</v>
      </c>
      <c r="H65" s="143" t="s">
        <v>304</v>
      </c>
    </row>
    <row r="66" spans="1:8" ht="16.8">
      <c r="A66" s="169" t="s">
        <v>295</v>
      </c>
      <c r="B66" s="93">
        <v>2</v>
      </c>
      <c r="C66" s="180" t="s">
        <v>82</v>
      </c>
      <c r="D66" s="187" t="s">
        <v>168</v>
      </c>
      <c r="E66" s="186" t="s">
        <v>156</v>
      </c>
      <c r="F66" s="185" t="s">
        <v>99</v>
      </c>
      <c r="G66" s="183" t="s">
        <v>83</v>
      </c>
      <c r="H66" s="134" t="s">
        <v>296</v>
      </c>
    </row>
    <row r="67" spans="1:8" ht="16.8">
      <c r="A67" s="169" t="s">
        <v>215</v>
      </c>
      <c r="B67" s="93">
        <v>2</v>
      </c>
      <c r="C67" s="180" t="s">
        <v>82</v>
      </c>
      <c r="D67" s="181" t="s">
        <v>155</v>
      </c>
      <c r="E67" s="186" t="s">
        <v>156</v>
      </c>
      <c r="F67" s="182" t="s">
        <v>75</v>
      </c>
      <c r="G67" s="183" t="s">
        <v>79</v>
      </c>
      <c r="H67" s="134" t="s">
        <v>216</v>
      </c>
    </row>
    <row r="68" spans="1:8" ht="16.8">
      <c r="A68" s="169" t="s">
        <v>236</v>
      </c>
      <c r="B68" s="93">
        <v>2</v>
      </c>
      <c r="C68" s="180" t="s">
        <v>446</v>
      </c>
      <c r="D68" s="184" t="s">
        <v>155</v>
      </c>
      <c r="E68" s="186" t="s">
        <v>156</v>
      </c>
      <c r="F68" s="183" t="s">
        <v>75</v>
      </c>
      <c r="G68" s="183" t="s">
        <v>83</v>
      </c>
      <c r="H68" s="134" t="s">
        <v>237</v>
      </c>
    </row>
    <row r="69" spans="1:8" ht="16.8">
      <c r="A69" s="169" t="s">
        <v>210</v>
      </c>
      <c r="B69" s="93">
        <v>2</v>
      </c>
      <c r="C69" s="446" t="s">
        <v>446</v>
      </c>
      <c r="D69" s="184" t="s">
        <v>185</v>
      </c>
      <c r="E69" s="186" t="s">
        <v>156</v>
      </c>
      <c r="F69" s="185" t="s">
        <v>75</v>
      </c>
      <c r="G69" s="447" t="s">
        <v>78</v>
      </c>
      <c r="H69" s="134" t="s">
        <v>211</v>
      </c>
    </row>
    <row r="70" spans="1:8" ht="16.8">
      <c r="A70" s="169" t="s">
        <v>204</v>
      </c>
      <c r="B70" s="93">
        <v>2</v>
      </c>
      <c r="C70" s="133" t="s">
        <v>74</v>
      </c>
      <c r="D70" s="445" t="s">
        <v>243</v>
      </c>
      <c r="E70" s="444" t="s">
        <v>156</v>
      </c>
      <c r="F70" s="94" t="s">
        <v>234</v>
      </c>
      <c r="G70" s="94" t="s">
        <v>158</v>
      </c>
      <c r="H70" s="74" t="s">
        <v>205</v>
      </c>
    </row>
    <row r="71" spans="1:8" ht="16.8">
      <c r="A71" s="169" t="s">
        <v>214</v>
      </c>
      <c r="B71" s="93">
        <v>2</v>
      </c>
      <c r="C71" s="133" t="s">
        <v>446</v>
      </c>
      <c r="D71" s="181" t="s">
        <v>155</v>
      </c>
      <c r="E71" s="186" t="s">
        <v>156</v>
      </c>
      <c r="F71" s="94" t="s">
        <v>75</v>
      </c>
      <c r="G71" s="94" t="s">
        <v>158</v>
      </c>
      <c r="H71" s="144" t="s">
        <v>250</v>
      </c>
    </row>
    <row r="72" spans="1:8" ht="16.8">
      <c r="A72" s="169" t="s">
        <v>212</v>
      </c>
      <c r="B72" s="93">
        <v>2</v>
      </c>
      <c r="C72" s="446" t="s">
        <v>74</v>
      </c>
      <c r="D72" s="184" t="s">
        <v>160</v>
      </c>
      <c r="E72" s="186" t="s">
        <v>156</v>
      </c>
      <c r="F72" s="185" t="s">
        <v>75</v>
      </c>
      <c r="G72" s="183" t="s">
        <v>81</v>
      </c>
      <c r="H72" s="144" t="s">
        <v>213</v>
      </c>
    </row>
    <row r="73" spans="1:8" ht="16.8">
      <c r="A73" s="169" t="s">
        <v>263</v>
      </c>
      <c r="B73" s="93">
        <v>2</v>
      </c>
      <c r="C73" s="180" t="s">
        <v>102</v>
      </c>
      <c r="D73" s="187" t="s">
        <v>168</v>
      </c>
      <c r="E73" s="189" t="s">
        <v>156</v>
      </c>
      <c r="F73" s="183" t="s">
        <v>75</v>
      </c>
      <c r="G73" s="183" t="s">
        <v>240</v>
      </c>
      <c r="H73" s="190" t="s">
        <v>273</v>
      </c>
    </row>
    <row r="74" spans="1:8" ht="16.8">
      <c r="A74" s="169" t="s">
        <v>217</v>
      </c>
      <c r="B74" s="93">
        <v>2</v>
      </c>
      <c r="C74" s="133" t="s">
        <v>446</v>
      </c>
      <c r="D74" s="184" t="s">
        <v>160</v>
      </c>
      <c r="E74" s="186" t="s">
        <v>156</v>
      </c>
      <c r="F74" s="185" t="s">
        <v>99</v>
      </c>
      <c r="G74" s="94" t="s">
        <v>79</v>
      </c>
      <c r="H74" s="144" t="s">
        <v>225</v>
      </c>
    </row>
    <row r="75" spans="1:8" ht="16.8">
      <c r="A75" s="169" t="s">
        <v>238</v>
      </c>
      <c r="B75" s="93">
        <v>2</v>
      </c>
      <c r="C75" s="180" t="s">
        <v>74</v>
      </c>
      <c r="D75" s="184" t="s">
        <v>160</v>
      </c>
      <c r="E75" s="186" t="s">
        <v>156</v>
      </c>
      <c r="F75" s="185" t="s">
        <v>75</v>
      </c>
      <c r="G75" s="183" t="s">
        <v>78</v>
      </c>
      <c r="H75" s="134" t="s">
        <v>256</v>
      </c>
    </row>
    <row r="76" spans="1:8" ht="16.8">
      <c r="A76" s="169" t="s">
        <v>218</v>
      </c>
      <c r="B76" s="93">
        <v>2</v>
      </c>
      <c r="C76" s="180" t="s">
        <v>446</v>
      </c>
      <c r="D76" s="181" t="s">
        <v>168</v>
      </c>
      <c r="E76" s="186" t="s">
        <v>156</v>
      </c>
      <c r="F76" s="185" t="s">
        <v>75</v>
      </c>
      <c r="G76" s="447" t="s">
        <v>81</v>
      </c>
      <c r="H76" s="144" t="s">
        <v>219</v>
      </c>
    </row>
    <row r="77" spans="1:8" ht="16.8">
      <c r="A77" s="169" t="s">
        <v>450</v>
      </c>
      <c r="B77" s="93">
        <v>2</v>
      </c>
      <c r="C77" s="180" t="s">
        <v>82</v>
      </c>
      <c r="D77" s="184" t="s">
        <v>160</v>
      </c>
      <c r="E77" s="186" t="s">
        <v>156</v>
      </c>
      <c r="F77" s="185" t="s">
        <v>99</v>
      </c>
      <c r="G77" s="447" t="s">
        <v>83</v>
      </c>
      <c r="H77" s="134" t="s">
        <v>176</v>
      </c>
    </row>
    <row r="78" spans="1:8" ht="16.8">
      <c r="A78" s="169" t="s">
        <v>220</v>
      </c>
      <c r="B78" s="93">
        <v>2</v>
      </c>
      <c r="C78" s="133" t="s">
        <v>82</v>
      </c>
      <c r="D78" s="184" t="s">
        <v>185</v>
      </c>
      <c r="E78" s="94" t="s">
        <v>233</v>
      </c>
      <c r="F78" s="185" t="s">
        <v>99</v>
      </c>
      <c r="G78" s="94" t="s">
        <v>226</v>
      </c>
      <c r="H78" s="134" t="s">
        <v>251</v>
      </c>
    </row>
    <row r="79" spans="1:8" ht="16.8">
      <c r="A79" s="169" t="s">
        <v>221</v>
      </c>
      <c r="B79" s="93">
        <v>2</v>
      </c>
      <c r="C79" s="133" t="s">
        <v>446</v>
      </c>
      <c r="D79" s="184" t="s">
        <v>160</v>
      </c>
      <c r="E79" s="186" t="s">
        <v>156</v>
      </c>
      <c r="F79" s="185" t="s">
        <v>80</v>
      </c>
      <c r="G79" s="447" t="s">
        <v>158</v>
      </c>
      <c r="H79" s="134" t="s">
        <v>252</v>
      </c>
    </row>
    <row r="80" spans="1:8" ht="16.8">
      <c r="A80" s="169" t="s">
        <v>224</v>
      </c>
      <c r="B80" s="93">
        <v>2</v>
      </c>
      <c r="C80" s="133" t="s">
        <v>446</v>
      </c>
      <c r="D80" s="445" t="s">
        <v>155</v>
      </c>
      <c r="E80" s="94" t="s">
        <v>156</v>
      </c>
      <c r="F80" s="94" t="s">
        <v>75</v>
      </c>
      <c r="G80" s="94" t="s">
        <v>81</v>
      </c>
      <c r="H80" s="144" t="s">
        <v>227</v>
      </c>
    </row>
    <row r="81" spans="1:8" ht="17.399999999999999" thickBot="1">
      <c r="A81" s="441" t="s">
        <v>222</v>
      </c>
      <c r="B81" s="520">
        <v>2</v>
      </c>
      <c r="C81" s="521" t="s">
        <v>446</v>
      </c>
      <c r="D81" s="522" t="s">
        <v>160</v>
      </c>
      <c r="E81" s="523" t="s">
        <v>156</v>
      </c>
      <c r="F81" s="524" t="s">
        <v>75</v>
      </c>
      <c r="G81" s="525" t="s">
        <v>79</v>
      </c>
      <c r="H81" s="526" t="s">
        <v>223</v>
      </c>
    </row>
    <row r="82" spans="1:8" ht="16.2" thickTop="1"/>
  </sheetData>
  <sortState ref="A3:H81">
    <sortCondition ref="B3:B81"/>
    <sortCondition ref="A3:A8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
  <sheetViews>
    <sheetView showGridLines="0" workbookViewId="0"/>
  </sheetViews>
  <sheetFormatPr defaultColWidth="13" defaultRowHeight="16.8"/>
  <cols>
    <col min="1" max="1" width="22.69921875" style="4" bestFit="1" customWidth="1"/>
    <col min="2" max="2" width="6.19921875" style="4" bestFit="1" customWidth="1"/>
    <col min="3" max="3" width="4.09765625" style="4" bestFit="1" customWidth="1"/>
    <col min="4" max="4" width="6.3984375" style="3" bestFit="1" customWidth="1"/>
    <col min="5" max="5" width="2.19921875" style="3" bestFit="1" customWidth="1"/>
    <col min="6" max="6" width="13.5" style="16" bestFit="1" customWidth="1"/>
    <col min="7" max="7" width="3.5" style="16" bestFit="1" customWidth="1"/>
    <col min="8" max="8" width="3.3984375" style="16" bestFit="1" customWidth="1"/>
    <col min="9" max="9" width="3.8984375" style="16" bestFit="1" customWidth="1"/>
    <col min="10" max="10" width="3.59765625" style="16" bestFit="1" customWidth="1"/>
    <col min="11" max="14" width="3.5" style="16" bestFit="1" customWidth="1"/>
    <col min="15" max="16384" width="13" style="16"/>
  </cols>
  <sheetData>
    <row r="1" spans="1:14" ht="24" thickTop="1" thickBot="1">
      <c r="A1" s="491" t="s">
        <v>100</v>
      </c>
      <c r="B1" s="492"/>
      <c r="C1" s="492"/>
      <c r="D1" s="493"/>
      <c r="E1" s="16"/>
      <c r="F1" s="192"/>
      <c r="G1" s="494" t="s">
        <v>312</v>
      </c>
      <c r="H1" s="22"/>
      <c r="I1" s="22"/>
      <c r="J1" s="495"/>
      <c r="K1" s="22"/>
      <c r="L1" s="22"/>
      <c r="M1" s="22"/>
      <c r="N1" s="495"/>
    </row>
    <row r="2" spans="1:14" ht="17.399999999999999" thickTop="1">
      <c r="A2" s="496" t="s">
        <v>85</v>
      </c>
      <c r="B2" s="497" t="s">
        <v>4</v>
      </c>
      <c r="C2" s="497" t="s">
        <v>143</v>
      </c>
      <c r="D2" s="498" t="s">
        <v>86</v>
      </c>
      <c r="F2" s="192"/>
      <c r="G2" s="202" t="s">
        <v>313</v>
      </c>
      <c r="H2" s="499"/>
      <c r="I2" s="499"/>
      <c r="J2" s="499"/>
      <c r="K2" s="499"/>
      <c r="L2" s="499"/>
      <c r="M2" s="499"/>
      <c r="N2" s="500"/>
    </row>
    <row r="3" spans="1:14" ht="17.399999999999999" thickBot="1">
      <c r="A3" s="167" t="s">
        <v>278</v>
      </c>
      <c r="B3" s="89">
        <v>0</v>
      </c>
      <c r="C3" s="160">
        <f>10+B3+'Personal File'!$C$16</f>
        <v>13</v>
      </c>
      <c r="D3" s="90" t="s">
        <v>444</v>
      </c>
      <c r="F3" s="192"/>
      <c r="G3" s="501" t="s">
        <v>314</v>
      </c>
      <c r="H3" s="502" t="s">
        <v>297</v>
      </c>
      <c r="I3" s="502" t="s">
        <v>298</v>
      </c>
      <c r="J3" s="502" t="s">
        <v>299</v>
      </c>
      <c r="K3" s="502" t="s">
        <v>300</v>
      </c>
      <c r="L3" s="502" t="s">
        <v>301</v>
      </c>
      <c r="M3" s="502" t="s">
        <v>302</v>
      </c>
      <c r="N3" s="503" t="s">
        <v>315</v>
      </c>
    </row>
    <row r="4" spans="1:14" ht="17.399999999999999" thickTop="1">
      <c r="A4" s="169" t="s">
        <v>278</v>
      </c>
      <c r="B4" s="89">
        <v>0</v>
      </c>
      <c r="C4" s="160">
        <f>10+B4+'Personal File'!$C$16</f>
        <v>13</v>
      </c>
      <c r="D4" s="90" t="s">
        <v>444</v>
      </c>
      <c r="F4" s="504" t="s">
        <v>318</v>
      </c>
      <c r="G4" s="505">
        <v>4</v>
      </c>
      <c r="H4" s="506">
        <v>2</v>
      </c>
      <c r="I4" s="506">
        <v>1</v>
      </c>
      <c r="J4" s="507">
        <v>0</v>
      </c>
      <c r="K4" s="507">
        <v>0</v>
      </c>
      <c r="L4" s="507">
        <v>0</v>
      </c>
      <c r="M4" s="507">
        <v>0</v>
      </c>
      <c r="N4" s="508">
        <v>0</v>
      </c>
    </row>
    <row r="5" spans="1:14">
      <c r="A5" s="167" t="s">
        <v>278</v>
      </c>
      <c r="B5" s="89">
        <v>0</v>
      </c>
      <c r="C5" s="160">
        <f>10+B5+'Personal File'!$C$16</f>
        <v>13</v>
      </c>
      <c r="D5" s="90" t="s">
        <v>409</v>
      </c>
      <c r="F5" s="509" t="s">
        <v>316</v>
      </c>
      <c r="G5" s="510">
        <v>0</v>
      </c>
      <c r="H5" s="511">
        <v>1</v>
      </c>
      <c r="I5" s="511">
        <v>1</v>
      </c>
      <c r="J5" s="512">
        <v>0</v>
      </c>
      <c r="K5" s="512">
        <v>0</v>
      </c>
      <c r="L5" s="512">
        <v>0</v>
      </c>
      <c r="M5" s="512">
        <v>0</v>
      </c>
      <c r="N5" s="513">
        <v>0</v>
      </c>
    </row>
    <row r="6" spans="1:14" ht="17.399999999999999" thickBot="1">
      <c r="A6" s="168" t="s">
        <v>257</v>
      </c>
      <c r="B6" s="136">
        <v>0</v>
      </c>
      <c r="C6" s="161">
        <f>10+B6+'Personal File'!$C$16</f>
        <v>13</v>
      </c>
      <c r="D6" s="91" t="s">
        <v>409</v>
      </c>
      <c r="F6" s="514" t="s">
        <v>317</v>
      </c>
      <c r="G6" s="515">
        <f t="shared" ref="G6:I6" si="0">SUM(G4:G5)</f>
        <v>4</v>
      </c>
      <c r="H6" s="516">
        <f t="shared" si="0"/>
        <v>3</v>
      </c>
      <c r="I6" s="516">
        <f t="shared" si="0"/>
        <v>2</v>
      </c>
      <c r="J6" s="517">
        <v>0</v>
      </c>
      <c r="K6" s="517">
        <v>0</v>
      </c>
      <c r="L6" s="517">
        <v>0</v>
      </c>
      <c r="M6" s="517">
        <v>0</v>
      </c>
      <c r="N6" s="518">
        <v>0</v>
      </c>
    </row>
    <row r="7" spans="1:14" ht="17.399999999999999" thickTop="1">
      <c r="A7" s="167" t="s">
        <v>103</v>
      </c>
      <c r="B7" s="89">
        <v>1</v>
      </c>
      <c r="C7" s="160">
        <f>10+B7+'Personal File'!$C$16</f>
        <v>14</v>
      </c>
      <c r="D7" s="90" t="s">
        <v>444</v>
      </c>
    </row>
    <row r="8" spans="1:14">
      <c r="A8" s="167" t="s">
        <v>103</v>
      </c>
      <c r="B8" s="89">
        <v>1</v>
      </c>
      <c r="C8" s="160">
        <f>10+B8+'Personal File'!$C$16</f>
        <v>14</v>
      </c>
      <c r="D8" s="90" t="s">
        <v>444</v>
      </c>
    </row>
    <row r="9" spans="1:14">
      <c r="A9" s="252" t="s">
        <v>449</v>
      </c>
      <c r="B9" s="136">
        <v>1</v>
      </c>
      <c r="C9" s="161">
        <f>10+B9+'Personal File'!$C$16</f>
        <v>14</v>
      </c>
      <c r="D9" s="91" t="s">
        <v>444</v>
      </c>
    </row>
    <row r="10" spans="1:14">
      <c r="A10" s="169" t="s">
        <v>187</v>
      </c>
      <c r="B10" s="301">
        <v>2</v>
      </c>
      <c r="C10" s="440">
        <f>10+B10+'Personal File'!$C$16</f>
        <v>15</v>
      </c>
      <c r="D10" s="90" t="s">
        <v>444</v>
      </c>
    </row>
    <row r="11" spans="1:14" ht="17.399999999999999" thickBot="1">
      <c r="A11" s="441" t="s">
        <v>179</v>
      </c>
      <c r="B11" s="442">
        <v>2</v>
      </c>
      <c r="C11" s="443">
        <f>10+B11+'Personal File'!$C$16</f>
        <v>15</v>
      </c>
      <c r="D11" s="92" t="s">
        <v>444</v>
      </c>
    </row>
    <row r="12" spans="1:14" ht="17.399999999999999" thickTop="1"/>
  </sheetData>
  <conditionalFormatting sqref="D3:D8 D10">
    <cfRule type="cellIs" dxfId="13" priority="27" stopIfTrue="1" operator="equal">
      <formula>"þ"</formula>
    </cfRule>
  </conditionalFormatting>
  <conditionalFormatting sqref="D11">
    <cfRule type="cellIs" dxfId="12" priority="4" stopIfTrue="1" operator="equal">
      <formula>"þ"</formula>
    </cfRule>
  </conditionalFormatting>
  <conditionalFormatting sqref="D9">
    <cfRule type="cellIs" dxfId="11"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
  <sheetViews>
    <sheetView showGridLines="0" workbookViewId="0"/>
  </sheetViews>
  <sheetFormatPr defaultColWidth="13" defaultRowHeight="16.8"/>
  <cols>
    <col min="1" max="1" width="22.09765625" style="195" bestFit="1" customWidth="1"/>
    <col min="2" max="2" width="1.8984375" style="196" customWidth="1"/>
    <col min="3" max="3" width="30.5" style="194" bestFit="1" customWidth="1"/>
    <col min="4" max="4" width="17.69921875" style="205" bestFit="1" customWidth="1"/>
    <col min="5" max="16384" width="13" style="194"/>
  </cols>
  <sheetData>
    <row r="1" spans="1:3" ht="18" thickTop="1" thickBot="1">
      <c r="A1" s="197" t="s">
        <v>323</v>
      </c>
      <c r="B1" s="194"/>
      <c r="C1" s="197" t="s">
        <v>142</v>
      </c>
    </row>
    <row r="2" spans="1:3">
      <c r="A2" s="386" t="s">
        <v>343</v>
      </c>
      <c r="B2" s="194"/>
      <c r="C2" s="177" t="s">
        <v>149</v>
      </c>
    </row>
    <row r="3" spans="1:3" ht="17.399999999999999" thickBot="1">
      <c r="A3" s="396" t="s">
        <v>369</v>
      </c>
      <c r="B3" s="194"/>
      <c r="C3" s="177" t="s">
        <v>121</v>
      </c>
    </row>
    <row r="4" spans="1:3" ht="18" thickTop="1" thickBot="1">
      <c r="B4" s="194"/>
      <c r="C4" s="240" t="s">
        <v>342</v>
      </c>
    </row>
    <row r="5" spans="1:3" ht="18" thickTop="1" thickBot="1">
      <c r="A5" s="198" t="s">
        <v>144</v>
      </c>
      <c r="B5" s="194"/>
      <c r="C5" s="367" t="s">
        <v>399</v>
      </c>
    </row>
    <row r="6" spans="1:3">
      <c r="A6" s="162" t="s">
        <v>145</v>
      </c>
      <c r="B6" s="194"/>
      <c r="C6" s="385" t="s">
        <v>344</v>
      </c>
    </row>
    <row r="7" spans="1:3">
      <c r="A7" s="165" t="s">
        <v>146</v>
      </c>
      <c r="B7" s="194"/>
      <c r="C7" s="367" t="s">
        <v>340</v>
      </c>
    </row>
    <row r="8" spans="1:3">
      <c r="A8" s="163" t="s">
        <v>335</v>
      </c>
      <c r="B8" s="194"/>
      <c r="C8" s="177" t="s">
        <v>122</v>
      </c>
    </row>
    <row r="9" spans="1:3" ht="17.399999999999999" thickBot="1">
      <c r="A9" s="166" t="s">
        <v>341</v>
      </c>
      <c r="B9" s="194"/>
      <c r="C9" s="293" t="s">
        <v>326</v>
      </c>
    </row>
    <row r="10" spans="1:3" ht="18" thickTop="1" thickBot="1">
      <c r="B10" s="194"/>
      <c r="C10" s="204" t="s">
        <v>150</v>
      </c>
    </row>
    <row r="11" spans="1:3" ht="19.2" thickTop="1" thickBot="1">
      <c r="A11" s="237" t="s">
        <v>320</v>
      </c>
      <c r="B11" s="194"/>
      <c r="C11" s="195"/>
    </row>
    <row r="12" spans="1:3" ht="18" thickTop="1" thickBot="1">
      <c r="A12" s="238" t="s">
        <v>334</v>
      </c>
      <c r="C12" s="527" t="s">
        <v>87</v>
      </c>
    </row>
    <row r="13" spans="1:3">
      <c r="A13" s="165" t="s">
        <v>321</v>
      </c>
      <c r="C13" s="162" t="s">
        <v>139</v>
      </c>
    </row>
    <row r="14" spans="1:3" ht="17.399999999999999" thickBot="1">
      <c r="A14" s="239" t="s">
        <v>322</v>
      </c>
      <c r="C14" s="164" t="s">
        <v>148</v>
      </c>
    </row>
    <row r="15" spans="1:3" ht="17.399999999999999"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showGridLines="0" workbookViewId="0"/>
  </sheetViews>
  <sheetFormatPr defaultColWidth="13" defaultRowHeight="15.6"/>
  <cols>
    <col min="1" max="1" width="23.19921875" style="24" customWidth="1"/>
    <col min="2" max="2" width="8.59765625" style="24" customWidth="1"/>
    <col min="3" max="3" width="6.09765625" style="24" customWidth="1"/>
    <col min="4" max="4" width="8.19921875" style="24" customWidth="1"/>
    <col min="5" max="5" width="8.3984375" style="24" customWidth="1"/>
    <col min="6" max="6" width="8.3984375" style="24" bestFit="1" customWidth="1"/>
    <col min="7" max="9" width="5.59765625" style="24" customWidth="1"/>
    <col min="10" max="10" width="6.19921875" style="24" bestFit="1" customWidth="1"/>
    <col min="11" max="11" width="26.59765625" style="24" customWidth="1"/>
    <col min="12" max="16384" width="13" style="1"/>
  </cols>
  <sheetData>
    <row r="1" spans="1:11" ht="23.4" thickBot="1">
      <c r="A1" s="23" t="s">
        <v>24</v>
      </c>
      <c r="B1" s="23"/>
      <c r="C1" s="23"/>
      <c r="D1" s="23"/>
      <c r="E1" s="23"/>
      <c r="F1" s="23"/>
      <c r="G1" s="23"/>
      <c r="H1" s="23"/>
      <c r="I1" s="23"/>
      <c r="J1" s="23"/>
      <c r="K1" s="23"/>
    </row>
    <row r="2" spans="1:11" ht="16.8" thickTop="1" thickBot="1">
      <c r="A2" s="283" t="s">
        <v>5</v>
      </c>
      <c r="B2" s="284" t="s">
        <v>6</v>
      </c>
      <c r="C2" s="284" t="s">
        <v>28</v>
      </c>
      <c r="D2" s="284" t="s">
        <v>29</v>
      </c>
      <c r="E2" s="285" t="s">
        <v>67</v>
      </c>
      <c r="F2" s="284" t="s">
        <v>25</v>
      </c>
      <c r="G2" s="284" t="s">
        <v>30</v>
      </c>
      <c r="H2" s="286" t="s">
        <v>147</v>
      </c>
      <c r="I2" s="323" t="s">
        <v>327</v>
      </c>
      <c r="J2" s="286" t="s">
        <v>96</v>
      </c>
      <c r="K2" s="287" t="s">
        <v>94</v>
      </c>
    </row>
    <row r="3" spans="1:11">
      <c r="A3" s="324" t="s">
        <v>448</v>
      </c>
      <c r="B3" s="325" t="s">
        <v>361</v>
      </c>
      <c r="C3" s="326" t="str">
        <f>'Personal File'!C12</f>
        <v>+0</v>
      </c>
      <c r="D3" s="327" t="s">
        <v>346</v>
      </c>
      <c r="E3" s="327" t="s">
        <v>362</v>
      </c>
      <c r="F3" s="335" t="s">
        <v>363</v>
      </c>
      <c r="G3" s="328">
        <v>2</v>
      </c>
      <c r="H3" s="551" t="str">
        <f>CONCATENATE("+",RIGHT('Personal File'!$B$9,1)+RIGHT('Personal File'!$C$12)+D3)</f>
        <v>+3</v>
      </c>
      <c r="I3" s="329">
        <f t="shared" ref="I3:I4" ca="1" si="0">RANDBETWEEN(1,20)</f>
        <v>3</v>
      </c>
      <c r="J3" s="330">
        <f t="shared" ref="J3:J4" ca="1" si="1">I3+H3</f>
        <v>6</v>
      </c>
      <c r="K3" s="425" t="s">
        <v>387</v>
      </c>
    </row>
    <row r="4" spans="1:11">
      <c r="A4" s="339" t="s">
        <v>421</v>
      </c>
      <c r="B4" s="340" t="s">
        <v>421</v>
      </c>
      <c r="C4" s="341">
        <v>0</v>
      </c>
      <c r="D4" s="342" t="s">
        <v>65</v>
      </c>
      <c r="E4" s="342" t="s">
        <v>324</v>
      </c>
      <c r="F4" s="343" t="s">
        <v>324</v>
      </c>
      <c r="G4" s="555" t="s">
        <v>324</v>
      </c>
      <c r="H4" s="554" t="str">
        <f>CONCATENATE("+",RIGHT('Personal File'!$B$9,1)+RIGHT('Personal File'!$C$12)+D4)</f>
        <v>+2</v>
      </c>
      <c r="I4" s="344">
        <f t="shared" ca="1" si="0"/>
        <v>9</v>
      </c>
      <c r="J4" s="345">
        <f t="shared" ca="1" si="1"/>
        <v>11</v>
      </c>
      <c r="K4" s="346"/>
    </row>
    <row r="5" spans="1:11">
      <c r="A5" s="266" t="s">
        <v>307</v>
      </c>
      <c r="B5" s="267"/>
      <c r="C5" s="267"/>
      <c r="D5" s="267"/>
      <c r="E5" s="267"/>
      <c r="F5" s="268"/>
      <c r="G5" s="269"/>
      <c r="H5" s="269"/>
      <c r="I5" s="320"/>
      <c r="J5" s="320"/>
      <c r="K5" s="270"/>
    </row>
    <row r="6" spans="1:11">
      <c r="A6" s="271" t="s">
        <v>308</v>
      </c>
      <c r="B6" s="272" t="s">
        <v>306</v>
      </c>
      <c r="C6" s="272" t="s">
        <v>65</v>
      </c>
      <c r="D6" s="272" t="s">
        <v>65</v>
      </c>
      <c r="E6" s="272" t="s">
        <v>306</v>
      </c>
      <c r="F6" s="273" t="s">
        <v>305</v>
      </c>
      <c r="G6" s="274">
        <v>0</v>
      </c>
      <c r="H6" s="275" t="str">
        <f>CONCATENATE("+",RIGHT('Personal File'!$B$9,1)+RIGHT('Personal File'!$C$12)+D6)</f>
        <v>+2</v>
      </c>
      <c r="I6" s="321">
        <f t="shared" ref="I6:I7" ca="1" si="2">RANDBETWEEN(1,20)</f>
        <v>19</v>
      </c>
      <c r="J6" s="321">
        <f t="shared" ref="J6:J7" ca="1" si="3">I6+RIGHT(H6,1)</f>
        <v>21</v>
      </c>
      <c r="K6" s="276"/>
    </row>
    <row r="7" spans="1:11" ht="16.2" thickBot="1">
      <c r="A7" s="277" t="s">
        <v>309</v>
      </c>
      <c r="B7" s="278" t="s">
        <v>306</v>
      </c>
      <c r="C7" s="278" t="s">
        <v>65</v>
      </c>
      <c r="D7" s="278" t="s">
        <v>65</v>
      </c>
      <c r="E7" s="278" t="s">
        <v>306</v>
      </c>
      <c r="F7" s="278" t="s">
        <v>265</v>
      </c>
      <c r="G7" s="279">
        <v>0</v>
      </c>
      <c r="H7" s="280" t="str">
        <f>CONCATENATE("+",RIGHT('Personal File'!$B$9,1)+RIGHT('Personal File'!$C$12)+D7)</f>
        <v>+2</v>
      </c>
      <c r="I7" s="322">
        <f t="shared" ca="1" si="2"/>
        <v>13</v>
      </c>
      <c r="J7" s="322">
        <f t="shared" ca="1" si="3"/>
        <v>15</v>
      </c>
      <c r="K7" s="281"/>
    </row>
    <row r="8" spans="1:11" ht="6" customHeight="1" thickTop="1" thickBot="1"/>
    <row r="9" spans="1:11" ht="16.8" thickTop="1" thickBot="1">
      <c r="A9" s="283" t="s">
        <v>8</v>
      </c>
      <c r="B9" s="284" t="s">
        <v>9</v>
      </c>
      <c r="C9" s="284" t="s">
        <v>28</v>
      </c>
      <c r="D9" s="284" t="s">
        <v>29</v>
      </c>
      <c r="E9" s="285" t="s">
        <v>67</v>
      </c>
      <c r="F9" s="284" t="s">
        <v>10</v>
      </c>
      <c r="G9" s="284" t="s">
        <v>30</v>
      </c>
      <c r="H9" s="286" t="s">
        <v>147</v>
      </c>
      <c r="I9" s="323" t="s">
        <v>327</v>
      </c>
      <c r="J9" s="286" t="s">
        <v>96</v>
      </c>
      <c r="K9" s="287" t="s">
        <v>94</v>
      </c>
    </row>
    <row r="10" spans="1:11">
      <c r="A10" s="480" t="s">
        <v>345</v>
      </c>
      <c r="B10" s="325" t="s">
        <v>364</v>
      </c>
      <c r="C10" s="326" t="s">
        <v>65</v>
      </c>
      <c r="D10" s="327" t="s">
        <v>346</v>
      </c>
      <c r="E10" s="327" t="s">
        <v>365</v>
      </c>
      <c r="F10" s="481" t="s">
        <v>393</v>
      </c>
      <c r="G10" s="328">
        <v>3</v>
      </c>
      <c r="H10" s="551" t="str">
        <f>CONCATENATE("+",RIGHT('Personal File'!$B$9,1)+RIGHT('Personal File'!$C$13)+D10)</f>
        <v>+6</v>
      </c>
      <c r="I10" s="329">
        <f t="shared" ref="I10:I11" ca="1" si="4">RANDBETWEEN(1,20)</f>
        <v>14</v>
      </c>
      <c r="J10" s="330">
        <f t="shared" ref="J10" ca="1" si="5">I10+H10</f>
        <v>20</v>
      </c>
      <c r="K10" s="482"/>
    </row>
    <row r="11" spans="1:11">
      <c r="A11" s="331" t="s">
        <v>406</v>
      </c>
      <c r="B11" s="332" t="s">
        <v>398</v>
      </c>
      <c r="C11" s="333" t="s">
        <v>65</v>
      </c>
      <c r="D11" s="334" t="s">
        <v>65</v>
      </c>
      <c r="E11" s="334" t="s">
        <v>407</v>
      </c>
      <c r="F11" s="335" t="s">
        <v>90</v>
      </c>
      <c r="G11" s="336">
        <v>2</v>
      </c>
      <c r="H11" s="552" t="str">
        <f>CONCATENATE("+",RIGHT('Personal File'!$B$9,1)+RIGHT('Personal File'!$C$13)+D11)</f>
        <v>+5</v>
      </c>
      <c r="I11" s="337">
        <f t="shared" ca="1" si="4"/>
        <v>2</v>
      </c>
      <c r="J11" s="338">
        <f t="shared" ref="J11" ca="1" si="6">I11+H11</f>
        <v>7</v>
      </c>
      <c r="K11" s="490"/>
    </row>
    <row r="12" spans="1:11" ht="16.2" thickBot="1">
      <c r="A12" s="483" t="s">
        <v>397</v>
      </c>
      <c r="B12" s="484" t="s">
        <v>398</v>
      </c>
      <c r="C12" s="485" t="s">
        <v>65</v>
      </c>
      <c r="D12" s="485" t="s">
        <v>65</v>
      </c>
      <c r="E12" s="484" t="s">
        <v>365</v>
      </c>
      <c r="F12" s="485" t="s">
        <v>89</v>
      </c>
      <c r="G12" s="486">
        <v>2</v>
      </c>
      <c r="H12" s="553" t="str">
        <f>CONCATENATE("+",RIGHT('Personal File'!$B$9,1)+RIGHT('Personal File'!$C$13)+D12)</f>
        <v>+5</v>
      </c>
      <c r="I12" s="487">
        <f ca="1">RANDBETWEEN(1,20)</f>
        <v>11</v>
      </c>
      <c r="J12" s="488">
        <f ca="1">I12+H12</f>
        <v>16</v>
      </c>
      <c r="K12" s="489" t="s">
        <v>387</v>
      </c>
    </row>
    <row r="13" spans="1:11" ht="6" customHeight="1" thickTop="1" thickBot="1">
      <c r="D13" s="25"/>
      <c r="E13" s="25"/>
      <c r="G13" s="26"/>
      <c r="H13" s="26"/>
      <c r="I13" s="26"/>
      <c r="J13" s="26"/>
    </row>
    <row r="14" spans="1:11" ht="16.8" thickTop="1" thickBot="1">
      <c r="A14" s="283" t="s">
        <v>72</v>
      </c>
      <c r="B14" s="284" t="s">
        <v>18</v>
      </c>
      <c r="C14" s="284" t="s">
        <v>37</v>
      </c>
      <c r="D14" s="284" t="s">
        <v>96</v>
      </c>
      <c r="E14" s="284" t="s">
        <v>97</v>
      </c>
      <c r="F14" s="284" t="s">
        <v>98</v>
      </c>
      <c r="G14" s="284" t="s">
        <v>30</v>
      </c>
      <c r="H14" s="288" t="s">
        <v>94</v>
      </c>
      <c r="I14" s="319"/>
      <c r="J14" s="319"/>
      <c r="K14" s="291"/>
    </row>
    <row r="15" spans="1:11">
      <c r="A15" s="395" t="s">
        <v>394</v>
      </c>
      <c r="B15" s="347">
        <v>2</v>
      </c>
      <c r="C15" s="348" t="s">
        <v>324</v>
      </c>
      <c r="D15" s="349">
        <v>0</v>
      </c>
      <c r="E15" s="350">
        <v>0.05</v>
      </c>
      <c r="F15" s="348" t="s">
        <v>324</v>
      </c>
      <c r="G15" s="351">
        <v>5</v>
      </c>
      <c r="H15" s="352"/>
      <c r="I15" s="353"/>
      <c r="J15" s="353"/>
      <c r="K15" s="354"/>
    </row>
    <row r="16" spans="1:11">
      <c r="A16" s="355" t="s">
        <v>328</v>
      </c>
      <c r="B16" s="356">
        <v>2</v>
      </c>
      <c r="C16" s="357" t="s">
        <v>324</v>
      </c>
      <c r="D16" s="356" t="s">
        <v>324</v>
      </c>
      <c r="E16" s="358" t="s">
        <v>324</v>
      </c>
      <c r="F16" s="356" t="s">
        <v>390</v>
      </c>
      <c r="G16" s="359">
        <v>0</v>
      </c>
      <c r="H16" s="360"/>
      <c r="I16" s="361"/>
      <c r="J16" s="361"/>
      <c r="K16" s="362"/>
    </row>
    <row r="17" spans="1:13" ht="6.75" customHeight="1" thickBot="1"/>
    <row r="18" spans="1:13" ht="16.8" thickTop="1" thickBot="1">
      <c r="A18" s="27"/>
      <c r="B18" s="26"/>
      <c r="D18" s="289" t="s">
        <v>73</v>
      </c>
      <c r="E18" s="290"/>
      <c r="F18" s="288" t="s">
        <v>7</v>
      </c>
      <c r="G18" s="284" t="s">
        <v>30</v>
      </c>
      <c r="H18" s="286" t="s">
        <v>147</v>
      </c>
      <c r="I18" s="288"/>
      <c r="J18" s="319"/>
      <c r="K18" s="291" t="s">
        <v>94</v>
      </c>
    </row>
    <row r="19" spans="1:13">
      <c r="A19" s="27"/>
      <c r="B19" s="26"/>
      <c r="D19" s="472" t="s">
        <v>403</v>
      </c>
      <c r="E19" s="459"/>
      <c r="F19" s="460">
        <v>2</v>
      </c>
      <c r="G19" s="461">
        <f t="shared" ref="G19:G21" si="7">F19*3/20</f>
        <v>0.3</v>
      </c>
      <c r="H19" s="461" t="s">
        <v>367</v>
      </c>
      <c r="I19" s="462"/>
      <c r="J19" s="463"/>
      <c r="K19" s="464"/>
    </row>
    <row r="20" spans="1:13">
      <c r="A20" s="27"/>
      <c r="B20" s="26"/>
      <c r="D20" s="471" t="s">
        <v>404</v>
      </c>
      <c r="E20" s="465"/>
      <c r="F20" s="466">
        <v>2</v>
      </c>
      <c r="G20" s="467">
        <f t="shared" si="7"/>
        <v>0.3</v>
      </c>
      <c r="H20" s="467" t="s">
        <v>367</v>
      </c>
      <c r="I20" s="468"/>
      <c r="J20" s="469"/>
      <c r="K20" s="470"/>
    </row>
    <row r="21" spans="1:13" ht="16.2" thickBot="1">
      <c r="A21" s="27"/>
      <c r="B21" s="26"/>
      <c r="D21" s="457" t="s">
        <v>366</v>
      </c>
      <c r="E21" s="458"/>
      <c r="F21" s="451">
        <v>37</v>
      </c>
      <c r="G21" s="452">
        <f t="shared" si="7"/>
        <v>5.55</v>
      </c>
      <c r="H21" s="453" t="s">
        <v>367</v>
      </c>
      <c r="I21" s="454"/>
      <c r="J21" s="455"/>
      <c r="K21" s="456"/>
    </row>
    <row r="22" spans="1:13" ht="16.8" thickTop="1" thickBot="1"/>
    <row r="23" spans="1:13" ht="16.8" thickTop="1" thickBot="1">
      <c r="D23" s="528" t="s">
        <v>451</v>
      </c>
      <c r="E23" s="529"/>
      <c r="F23" s="529"/>
      <c r="G23" s="530" t="s">
        <v>7</v>
      </c>
      <c r="H23" s="530" t="s">
        <v>4</v>
      </c>
      <c r="I23" s="530" t="s">
        <v>452</v>
      </c>
      <c r="J23" s="531" t="s">
        <v>94</v>
      </c>
      <c r="K23" s="532"/>
      <c r="L23" s="533"/>
      <c r="M23" s="533"/>
    </row>
    <row r="24" spans="1:13">
      <c r="D24" s="534" t="s">
        <v>453</v>
      </c>
      <c r="E24" s="535"/>
      <c r="F24" s="535"/>
      <c r="G24" s="536">
        <v>1</v>
      </c>
      <c r="H24" s="536">
        <v>2</v>
      </c>
      <c r="I24" s="536">
        <v>4</v>
      </c>
      <c r="J24" s="537"/>
      <c r="K24" s="538"/>
      <c r="L24" s="533"/>
      <c r="M24" s="533"/>
    </row>
    <row r="25" spans="1:13">
      <c r="D25" s="539"/>
      <c r="E25" s="540"/>
      <c r="F25" s="540"/>
      <c r="G25" s="541"/>
      <c r="H25" s="541"/>
      <c r="I25" s="541"/>
      <c r="J25" s="542"/>
      <c r="K25" s="543"/>
      <c r="L25" s="533"/>
      <c r="M25" s="533"/>
    </row>
    <row r="26" spans="1:13" ht="16.2" thickBot="1">
      <c r="D26" s="544"/>
      <c r="E26" s="545"/>
      <c r="F26" s="545"/>
      <c r="G26" s="546"/>
      <c r="H26" s="546"/>
      <c r="I26" s="546"/>
      <c r="J26" s="547"/>
      <c r="K26" s="548"/>
      <c r="L26" s="533"/>
      <c r="M26" s="533"/>
    </row>
    <row r="27" spans="1:13" ht="16.2" thickTop="1"/>
  </sheetData>
  <phoneticPr fontId="0" type="noConversion"/>
  <conditionalFormatting sqref="B16">
    <cfRule type="cellIs" dxfId="10" priority="15" operator="equal">
      <formula>2</formula>
    </cfRule>
  </conditionalFormatting>
  <conditionalFormatting sqref="I3:I4">
    <cfRule type="cellIs" dxfId="9" priority="11" operator="equal">
      <formula>20</formula>
    </cfRule>
    <cfRule type="cellIs" dxfId="8" priority="12" operator="equal">
      <formula>1</formula>
    </cfRule>
  </conditionalFormatting>
  <conditionalFormatting sqref="I12">
    <cfRule type="cellIs" dxfId="7" priority="9" operator="equal">
      <formula>20</formula>
    </cfRule>
    <cfRule type="cellIs" dxfId="6" priority="10" operator="equal">
      <formula>1</formula>
    </cfRule>
  </conditionalFormatting>
  <conditionalFormatting sqref="I10">
    <cfRule type="cellIs" dxfId="5" priority="5" operator="equal">
      <formula>20</formula>
    </cfRule>
    <cfRule type="cellIs" dxfId="4" priority="6" operator="equal">
      <formula>1</formula>
    </cfRule>
  </conditionalFormatting>
  <conditionalFormatting sqref="I11">
    <cfRule type="cellIs" dxfId="3" priority="1" operator="equal">
      <formula>20</formula>
    </cfRule>
    <cfRule type="cellIs" dxfId="2"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1"/>
  <sheetViews>
    <sheetView showGridLines="0" workbookViewId="0"/>
  </sheetViews>
  <sheetFormatPr defaultColWidth="13" defaultRowHeight="15.6"/>
  <cols>
    <col min="1" max="1" width="24.19921875" style="24" customWidth="1"/>
    <col min="2" max="2" width="4.5" style="24" bestFit="1" customWidth="1"/>
    <col min="3" max="3" width="5.59765625" style="26" bestFit="1" customWidth="1"/>
    <col min="4" max="5" width="26.59765625" style="1" customWidth="1"/>
    <col min="6" max="6" width="7" style="24" customWidth="1"/>
    <col min="7" max="16384" width="13" style="1"/>
  </cols>
  <sheetData>
    <row r="1" spans="1:6" ht="23.4" thickBot="1">
      <c r="A1" s="23" t="s">
        <v>91</v>
      </c>
      <c r="B1" s="23"/>
      <c r="C1" s="98"/>
      <c r="D1" s="23"/>
      <c r="E1" s="23"/>
    </row>
    <row r="2" spans="1:6" s="24" customFormat="1" ht="16.2" thickBot="1">
      <c r="A2" s="99" t="s">
        <v>92</v>
      </c>
      <c r="B2" s="99" t="s">
        <v>7</v>
      </c>
      <c r="C2" s="100" t="s">
        <v>30</v>
      </c>
      <c r="D2" s="101" t="s">
        <v>93</v>
      </c>
      <c r="E2" s="102" t="s">
        <v>94</v>
      </c>
    </row>
    <row r="3" spans="1:6">
      <c r="A3" s="199" t="s">
        <v>347</v>
      </c>
      <c r="B3" s="427">
        <v>1</v>
      </c>
      <c r="C3" s="104">
        <v>2</v>
      </c>
      <c r="D3" s="105"/>
      <c r="E3" s="106"/>
      <c r="F3" s="282"/>
    </row>
    <row r="4" spans="1:6">
      <c r="A4" s="199" t="s">
        <v>348</v>
      </c>
      <c r="B4" s="428">
        <v>4</v>
      </c>
      <c r="C4" s="104">
        <f>B4*0.5</f>
        <v>2</v>
      </c>
      <c r="D4" s="105"/>
      <c r="E4" s="106"/>
    </row>
    <row r="5" spans="1:6">
      <c r="A5" s="199" t="s">
        <v>350</v>
      </c>
      <c r="B5" s="428">
        <v>1</v>
      </c>
      <c r="C5" s="104">
        <v>0</v>
      </c>
      <c r="D5" s="105"/>
      <c r="E5" s="106"/>
    </row>
    <row r="6" spans="1:6" ht="16.2" thickBot="1">
      <c r="A6" s="200" t="s">
        <v>401</v>
      </c>
      <c r="B6" s="429">
        <v>1</v>
      </c>
      <c r="C6" s="450" t="s">
        <v>402</v>
      </c>
      <c r="D6" s="112"/>
      <c r="E6" s="113"/>
    </row>
    <row r="7" spans="1:6" ht="24" thickTop="1" thickBot="1">
      <c r="A7" s="23" t="s">
        <v>95</v>
      </c>
      <c r="B7" s="23"/>
      <c r="C7" s="114"/>
      <c r="D7" s="23"/>
      <c r="E7" s="115"/>
    </row>
    <row r="8" spans="1:6" ht="16.2" thickBot="1">
      <c r="A8" s="99" t="s">
        <v>92</v>
      </c>
      <c r="B8" s="99" t="s">
        <v>7</v>
      </c>
      <c r="C8" s="100" t="s">
        <v>30</v>
      </c>
      <c r="D8" s="101" t="s">
        <v>93</v>
      </c>
      <c r="E8" s="102" t="s">
        <v>94</v>
      </c>
    </row>
    <row r="9" spans="1:6">
      <c r="A9" s="199" t="s">
        <v>349</v>
      </c>
      <c r="B9" s="427">
        <v>20</v>
      </c>
      <c r="C9" s="104">
        <v>0</v>
      </c>
      <c r="D9" s="105"/>
      <c r="E9" s="106"/>
      <c r="F9" s="282"/>
    </row>
    <row r="10" spans="1:6">
      <c r="A10" s="199" t="s">
        <v>351</v>
      </c>
      <c r="B10" s="428">
        <v>2</v>
      </c>
      <c r="C10" s="104">
        <f>B10*0.5</f>
        <v>1</v>
      </c>
      <c r="D10" s="105"/>
      <c r="E10" s="106"/>
      <c r="F10" s="282"/>
    </row>
    <row r="11" spans="1:6">
      <c r="A11" s="191" t="s">
        <v>352</v>
      </c>
      <c r="B11" s="428">
        <v>1</v>
      </c>
      <c r="C11" s="107">
        <v>5</v>
      </c>
      <c r="D11" s="108"/>
      <c r="E11" s="109"/>
      <c r="F11" s="282"/>
    </row>
    <row r="12" spans="1:6">
      <c r="A12" s="199" t="s">
        <v>353</v>
      </c>
      <c r="B12" s="428">
        <v>7</v>
      </c>
      <c r="C12" s="104">
        <f>B12</f>
        <v>7</v>
      </c>
      <c r="D12" s="105"/>
      <c r="E12" s="106"/>
      <c r="F12" s="282"/>
    </row>
    <row r="13" spans="1:6">
      <c r="A13" s="199" t="s">
        <v>354</v>
      </c>
      <c r="B13" s="428">
        <v>1</v>
      </c>
      <c r="C13" s="104">
        <v>3</v>
      </c>
      <c r="D13" s="105"/>
      <c r="E13" s="106"/>
      <c r="F13" s="282"/>
    </row>
    <row r="14" spans="1:6">
      <c r="A14" s="199" t="s">
        <v>355</v>
      </c>
      <c r="B14" s="428">
        <v>7</v>
      </c>
      <c r="C14" s="104">
        <f>B14</f>
        <v>7</v>
      </c>
      <c r="D14" s="105"/>
      <c r="E14" s="106"/>
      <c r="F14" s="282"/>
    </row>
    <row r="15" spans="1:6">
      <c r="A15" s="199" t="s">
        <v>356</v>
      </c>
      <c r="B15" s="428">
        <v>2</v>
      </c>
      <c r="C15" s="104">
        <f>B15</f>
        <v>2</v>
      </c>
      <c r="D15" s="105"/>
      <c r="E15" s="106"/>
      <c r="F15" s="282"/>
    </row>
    <row r="16" spans="1:6">
      <c r="A16" s="191" t="s">
        <v>357</v>
      </c>
      <c r="B16" s="428">
        <v>1</v>
      </c>
      <c r="C16" s="107">
        <v>0</v>
      </c>
      <c r="D16" s="108"/>
      <c r="E16" s="109"/>
      <c r="F16" s="282"/>
    </row>
    <row r="17" spans="1:6">
      <c r="A17" s="191" t="s">
        <v>358</v>
      </c>
      <c r="B17" s="428">
        <v>1</v>
      </c>
      <c r="C17" s="107">
        <v>4</v>
      </c>
      <c r="D17" s="108"/>
      <c r="E17" s="109"/>
      <c r="F17" s="282"/>
    </row>
    <row r="18" spans="1:6">
      <c r="A18" s="191" t="s">
        <v>389</v>
      </c>
      <c r="B18" s="428">
        <v>918</v>
      </c>
      <c r="C18" s="107">
        <f>B18/100</f>
        <v>9.18</v>
      </c>
      <c r="D18" s="108"/>
      <c r="E18" s="109"/>
      <c r="F18" s="282"/>
    </row>
    <row r="19" spans="1:6">
      <c r="A19" s="191"/>
      <c r="B19" s="428"/>
      <c r="C19" s="107"/>
      <c r="D19" s="108"/>
      <c r="E19" s="109"/>
      <c r="F19" s="282"/>
    </row>
    <row r="20" spans="1:6" ht="16.2" thickBot="1">
      <c r="A20" s="200"/>
      <c r="B20" s="429"/>
      <c r="C20" s="111"/>
      <c r="D20" s="201"/>
      <c r="E20" s="113"/>
      <c r="F20" s="282"/>
    </row>
    <row r="21" spans="1:6" ht="24" thickTop="1" thickBot="1">
      <c r="A21" s="20"/>
      <c r="B21" s="20"/>
      <c r="D21" s="116" t="s">
        <v>392</v>
      </c>
      <c r="E21" s="115"/>
    </row>
    <row r="22" spans="1:6" ht="16.2" thickBot="1">
      <c r="A22" s="99" t="s">
        <v>92</v>
      </c>
      <c r="B22" s="99" t="s">
        <v>7</v>
      </c>
      <c r="C22" s="100" t="s">
        <v>30</v>
      </c>
      <c r="D22" s="101" t="s">
        <v>93</v>
      </c>
      <c r="E22" s="102" t="s">
        <v>94</v>
      </c>
    </row>
    <row r="23" spans="1:6">
      <c r="A23" s="119"/>
      <c r="B23" s="428"/>
      <c r="C23" s="120"/>
      <c r="D23" s="121"/>
      <c r="E23" s="117"/>
    </row>
    <row r="24" spans="1:6">
      <c r="A24" s="119"/>
      <c r="B24" s="428"/>
      <c r="C24" s="122"/>
      <c r="D24" s="123"/>
      <c r="E24" s="118"/>
    </row>
    <row r="25" spans="1:6">
      <c r="A25" s="119"/>
      <c r="B25" s="428"/>
      <c r="C25" s="122"/>
      <c r="D25" s="123"/>
      <c r="E25" s="118"/>
    </row>
    <row r="26" spans="1:6">
      <c r="A26" s="119"/>
      <c r="B26" s="428"/>
      <c r="C26" s="122"/>
      <c r="D26" s="123"/>
      <c r="E26" s="118"/>
    </row>
    <row r="27" spans="1:6" ht="16.2" thickBot="1">
      <c r="A27" s="110"/>
      <c r="B27" s="429"/>
      <c r="C27" s="111"/>
      <c r="D27" s="112"/>
      <c r="E27" s="113"/>
    </row>
    <row r="28" spans="1:6" ht="24" thickTop="1" thickBot="1">
      <c r="A28" s="20" t="s">
        <v>408</v>
      </c>
      <c r="B28" s="20"/>
      <c r="C28" s="26">
        <f>SUM(C23:C27)</f>
        <v>0</v>
      </c>
      <c r="D28" s="116" t="s">
        <v>391</v>
      </c>
      <c r="E28" s="115"/>
    </row>
    <row r="29" spans="1:6" s="24" customFormat="1" ht="16.2" thickBot="1">
      <c r="A29" s="99" t="s">
        <v>92</v>
      </c>
      <c r="B29" s="99" t="s">
        <v>7</v>
      </c>
      <c r="C29" s="100" t="s">
        <v>30</v>
      </c>
      <c r="D29" s="101" t="s">
        <v>93</v>
      </c>
      <c r="E29" s="102" t="s">
        <v>94</v>
      </c>
    </row>
    <row r="30" spans="1:6">
      <c r="A30" s="294"/>
      <c r="B30" s="428"/>
      <c r="C30" s="120"/>
      <c r="D30" s="121"/>
      <c r="E30" s="117"/>
    </row>
    <row r="31" spans="1:6">
      <c r="A31" s="119"/>
      <c r="B31" s="428"/>
      <c r="C31" s="122"/>
      <c r="D31" s="123"/>
      <c r="E31" s="118"/>
    </row>
    <row r="32" spans="1:6">
      <c r="A32" s="103"/>
      <c r="B32" s="428"/>
      <c r="C32" s="104"/>
      <c r="D32" s="123"/>
      <c r="E32" s="118"/>
    </row>
    <row r="33" spans="1:5">
      <c r="A33" s="119"/>
      <c r="B33" s="428"/>
      <c r="C33" s="122"/>
      <c r="D33" s="123"/>
      <c r="E33" s="118"/>
    </row>
    <row r="34" spans="1:5">
      <c r="A34" s="119"/>
      <c r="B34" s="428"/>
      <c r="C34" s="122"/>
      <c r="D34" s="123"/>
      <c r="E34" s="118"/>
    </row>
    <row r="35" spans="1:5">
      <c r="A35" s="119"/>
      <c r="B35" s="428"/>
      <c r="C35" s="122"/>
      <c r="D35" s="123"/>
      <c r="E35" s="118"/>
    </row>
    <row r="36" spans="1:5">
      <c r="A36" s="119"/>
      <c r="B36" s="428"/>
      <c r="C36" s="122"/>
      <c r="D36" s="123"/>
      <c r="E36" s="118"/>
    </row>
    <row r="37" spans="1:5">
      <c r="A37" s="119"/>
      <c r="B37" s="428"/>
      <c r="C37" s="122"/>
      <c r="D37" s="123"/>
      <c r="E37" s="118"/>
    </row>
    <row r="38" spans="1:5">
      <c r="A38" s="119"/>
      <c r="B38" s="428"/>
      <c r="C38" s="122"/>
      <c r="D38" s="123"/>
      <c r="E38" s="118"/>
    </row>
    <row r="39" spans="1:5" ht="16.2" thickBot="1">
      <c r="A39" s="110"/>
      <c r="B39" s="429"/>
      <c r="C39" s="111"/>
      <c r="D39" s="112"/>
      <c r="E39" s="113"/>
    </row>
    <row r="40" spans="1:5" ht="16.2" thickTop="1"/>
    <row r="41" spans="1:5">
      <c r="A41" s="1"/>
      <c r="B41" s="1"/>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showGridLines="0" workbookViewId="0"/>
  </sheetViews>
  <sheetFormatPr defaultColWidth="13" defaultRowHeight="15.6"/>
  <cols>
    <col min="1" max="1" width="18.5" style="20" customWidth="1"/>
    <col min="2" max="2" width="10" style="366" customWidth="1"/>
    <col min="3" max="3" width="4.59765625" style="366" customWidth="1"/>
    <col min="4" max="4" width="13.69921875" style="20" bestFit="1" customWidth="1"/>
    <col min="5" max="5" width="9.59765625" style="366" bestFit="1" customWidth="1"/>
    <col min="6" max="6" width="14.8984375" style="20" customWidth="1"/>
    <col min="7" max="7" width="17.8984375" style="366" customWidth="1"/>
    <col min="8" max="16384" width="13" style="192"/>
  </cols>
  <sheetData>
    <row r="1" spans="1:7" ht="29.4" thickTop="1" thickBot="1">
      <c r="A1" s="397" t="s">
        <v>378</v>
      </c>
      <c r="B1" s="398"/>
      <c r="C1" s="398"/>
      <c r="D1" s="399"/>
      <c r="E1" s="400"/>
      <c r="F1" s="401"/>
      <c r="G1" s="402" t="s">
        <v>149</v>
      </c>
    </row>
    <row r="2" spans="1:7" ht="18.600000000000001" thickTop="1">
      <c r="A2" s="2" t="s">
        <v>0</v>
      </c>
      <c r="B2" s="420" t="s">
        <v>379</v>
      </c>
      <c r="C2" s="33"/>
      <c r="D2" s="4" t="s">
        <v>1</v>
      </c>
      <c r="E2" s="44" t="s">
        <v>152</v>
      </c>
      <c r="F2" s="4" t="s">
        <v>370</v>
      </c>
      <c r="G2" s="403" t="s">
        <v>381</v>
      </c>
    </row>
    <row r="3" spans="1:7" ht="17.399999999999999" thickBot="1">
      <c r="A3" s="404" t="s">
        <v>371</v>
      </c>
      <c r="B3" s="405" t="s">
        <v>372</v>
      </c>
      <c r="C3" s="406"/>
      <c r="D3" s="407" t="s">
        <v>373</v>
      </c>
      <c r="E3" s="408" t="s">
        <v>380</v>
      </c>
      <c r="F3" s="407" t="s">
        <v>374</v>
      </c>
      <c r="G3" s="409" t="s">
        <v>382</v>
      </c>
    </row>
    <row r="4" spans="1:7" ht="17.399999999999999" thickTop="1">
      <c r="A4" s="30" t="s">
        <v>2</v>
      </c>
      <c r="B4" s="178">
        <v>4</v>
      </c>
      <c r="C4" s="410">
        <f t="shared" ref="C4:C9" si="0">IF(B4&gt;9.9,CONCATENATE("+",ROUNDDOWN((B4-10)/2,0)),ROUNDUP((B4-10)/2,0))</f>
        <v>-3</v>
      </c>
      <c r="D4" s="430" t="s">
        <v>15</v>
      </c>
      <c r="E4" s="431">
        <v>4</v>
      </c>
      <c r="F4" s="422">
        <v>4</v>
      </c>
      <c r="G4" s="411"/>
    </row>
    <row r="5" spans="1:7" ht="17.399999999999999" thickBot="1">
      <c r="A5" s="7" t="s">
        <v>3</v>
      </c>
      <c r="B5" s="412">
        <v>17</v>
      </c>
      <c r="C5" s="413" t="str">
        <f t="shared" si="0"/>
        <v>+3</v>
      </c>
      <c r="D5" s="432" t="s">
        <v>385</v>
      </c>
      <c r="E5" s="433" t="s">
        <v>383</v>
      </c>
      <c r="F5" s="421">
        <f>E5+4</f>
        <v>21</v>
      </c>
      <c r="G5" s="415"/>
    </row>
    <row r="6" spans="1:7" ht="17.399999999999999" thickTop="1">
      <c r="A6" s="28" t="s">
        <v>13</v>
      </c>
      <c r="B6" s="412">
        <v>10</v>
      </c>
      <c r="C6" s="413" t="str">
        <f t="shared" si="0"/>
        <v>+0</v>
      </c>
      <c r="D6" s="434" t="s">
        <v>386</v>
      </c>
      <c r="E6" s="435">
        <v>5</v>
      </c>
      <c r="F6" s="423"/>
      <c r="G6" s="415"/>
    </row>
    <row r="7" spans="1:7" ht="16.8">
      <c r="A7" s="416" t="s">
        <v>14</v>
      </c>
      <c r="B7" s="412">
        <v>2</v>
      </c>
      <c r="C7" s="413">
        <f t="shared" si="0"/>
        <v>-4</v>
      </c>
      <c r="D7" s="434" t="s">
        <v>375</v>
      </c>
      <c r="E7" s="436">
        <v>2</v>
      </c>
      <c r="F7" s="424"/>
      <c r="G7" s="415"/>
    </row>
    <row r="8" spans="1:7" ht="16.8">
      <c r="A8" s="29" t="s">
        <v>16</v>
      </c>
      <c r="B8" s="412">
        <v>14</v>
      </c>
      <c r="C8" s="417" t="str">
        <f t="shared" si="0"/>
        <v>+2</v>
      </c>
      <c r="D8" s="439" t="s">
        <v>376</v>
      </c>
      <c r="E8" s="436" t="s">
        <v>384</v>
      </c>
      <c r="F8" s="424"/>
      <c r="G8" s="415"/>
    </row>
    <row r="9" spans="1:7" ht="17.399999999999999" thickBot="1">
      <c r="A9" s="31" t="s">
        <v>12</v>
      </c>
      <c r="B9" s="418">
        <v>4</v>
      </c>
      <c r="C9" s="419">
        <f t="shared" si="0"/>
        <v>-3</v>
      </c>
      <c r="D9" s="437" t="s">
        <v>377</v>
      </c>
      <c r="E9" s="438">
        <v>2</v>
      </c>
      <c r="F9" s="424"/>
      <c r="G9" s="415"/>
    </row>
    <row r="10" spans="1:7" ht="17.399999999999999" thickTop="1">
      <c r="A10" s="2"/>
      <c r="B10" s="3"/>
      <c r="C10" s="3"/>
      <c r="D10" s="3"/>
      <c r="E10" s="5"/>
      <c r="F10" s="414"/>
      <c r="G10" s="415"/>
    </row>
    <row r="11" spans="1:7" ht="16.8">
      <c r="A11" s="85"/>
      <c r="B11" s="3"/>
      <c r="C11" s="3"/>
      <c r="D11" s="3"/>
      <c r="E11" s="5"/>
      <c r="F11" s="3"/>
      <c r="G11" s="5"/>
    </row>
    <row r="12" spans="1:7" ht="17.399999999999999" thickBot="1">
      <c r="A12" s="17"/>
      <c r="B12" s="18"/>
      <c r="C12" s="18"/>
      <c r="D12" s="18"/>
      <c r="E12" s="19"/>
      <c r="F12" s="18"/>
      <c r="G12" s="19"/>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Corellion</vt:lpstr>
      <vt:lpstr>Spells</vt:lpstr>
      <vt:lpstr>Feats</vt:lpstr>
      <vt:lpstr>Martial</vt:lpstr>
      <vt:lpstr>Equipment</vt:lpstr>
      <vt:lpstr>Animal</vt:lpstr>
      <vt:lpstr>Animal!Print_Area</vt:lpstr>
      <vt:lpstr>Corellion!Print_Area</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2012-09-23T20:38:46Z</cp:lastPrinted>
  <dcterms:created xsi:type="dcterms:W3CDTF">2000-10-24T15:39:59Z</dcterms:created>
  <dcterms:modified xsi:type="dcterms:W3CDTF">2020-02-13T09:08:20Z</dcterms:modified>
</cp:coreProperties>
</file>