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A\Jue\FoL\PCs\"/>
    </mc:Choice>
  </mc:AlternateContent>
  <xr:revisionPtr revIDLastSave="0" documentId="13_ncr:1_{D4662D07-190E-42BF-85B4-59396CB27D00}"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3" r:id="rId3"/>
    <sheet name="Feats" sheetId="20" r:id="rId4"/>
    <sheet name="Martial" sheetId="6" r:id="rId5"/>
    <sheet name="Equipment" sheetId="19" r:id="rId6"/>
    <sheet name="XP Awards" sheetId="21" r:id="rId7"/>
  </sheets>
  <definedNames>
    <definedName name="OLE_LINK1" localSheetId="3">Feats!#REF!</definedName>
    <definedName name="_xlnm.Print_Area" localSheetId="5">Equipment!#REF!</definedName>
    <definedName name="_xlnm.Print_Area" localSheetId="3">Feats!#REF!</definedName>
    <definedName name="_xlnm.Print_Area" localSheetId="2">Invocations!$A$1:$H$4</definedName>
    <definedName name="_xlnm.Print_Area" localSheetId="4">Martial!#REF!</definedName>
    <definedName name="_xlnm.Print_Area" localSheetId="0">'Personal File'!$A$1:$H$55</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21" l="1"/>
  <c r="C7" i="21"/>
  <c r="B11" i="21" s="1"/>
  <c r="B13" i="21" s="1"/>
  <c r="B15" i="21" s="1"/>
  <c r="G14" i="19" l="1"/>
  <c r="C14" i="19"/>
  <c r="E13" i="4" l="1"/>
  <c r="I6" i="6" l="1"/>
  <c r="H6" i="6"/>
  <c r="I5" i="6"/>
  <c r="I4" i="6"/>
  <c r="H3" i="6"/>
  <c r="H4" i="6"/>
  <c r="H5" i="6"/>
  <c r="H10" i="6"/>
  <c r="H7" i="6"/>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D25" i="15"/>
  <c r="E25" i="15" s="1"/>
  <c r="E45" i="15"/>
  <c r="J6" i="6" l="1"/>
  <c r="J4" i="6"/>
  <c r="J5" i="6"/>
  <c r="G25" i="15"/>
  <c r="I25" i="15" s="1"/>
  <c r="I10" i="6" l="1"/>
  <c r="B13" i="4" l="1"/>
  <c r="I11" i="6" l="1"/>
  <c r="I3" i="6"/>
  <c r="I7" i="6"/>
  <c r="G18" i="19" l="1"/>
  <c r="E11" i="4" l="1"/>
  <c r="H43" i="15" l="1"/>
  <c r="H9" i="15"/>
  <c r="H8" i="15"/>
  <c r="H7" i="15"/>
  <c r="H6" i="15"/>
  <c r="H5" i="15" l="1"/>
  <c r="H4" i="15"/>
  <c r="H3" i="15"/>
  <c r="C12" i="4" l="1"/>
  <c r="E12" i="4" s="1"/>
  <c r="D3" i="15" l="1"/>
  <c r="E3" i="15" s="1"/>
  <c r="D10" i="15"/>
  <c r="E10" i="15" s="1"/>
  <c r="C10" i="4"/>
  <c r="C11" i="4"/>
  <c r="C13" i="4"/>
  <c r="C14" i="4"/>
  <c r="C15" i="4"/>
  <c r="D12" i="15" l="1"/>
  <c r="E12" i="15" s="1"/>
  <c r="D14" i="15"/>
  <c r="E14" i="15" s="1"/>
  <c r="D6" i="15"/>
  <c r="E6" i="15" s="1"/>
  <c r="D17" i="15"/>
  <c r="E17" i="15" s="1"/>
  <c r="D33" i="15"/>
  <c r="E33" i="15" s="1"/>
  <c r="D36" i="15"/>
  <c r="E36" i="15" s="1"/>
  <c r="D11" i="15"/>
  <c r="E11" i="15" s="1"/>
  <c r="D24" i="15"/>
  <c r="E24" i="15" s="1"/>
  <c r="D37" i="15"/>
  <c r="E37" i="15" s="1"/>
  <c r="D26" i="15"/>
  <c r="E26" i="15" s="1"/>
  <c r="D4" i="15"/>
  <c r="E4" i="15" s="1"/>
  <c r="D43" i="15"/>
  <c r="E43" i="15" s="1"/>
  <c r="D16" i="15"/>
  <c r="E16" i="15" s="1"/>
  <c r="D32" i="15"/>
  <c r="E32" i="15" s="1"/>
  <c r="D21" i="15"/>
  <c r="E21" i="15" s="1"/>
  <c r="D7" i="15"/>
  <c r="E7" i="15" s="1"/>
  <c r="D35" i="15"/>
  <c r="E35" i="15" s="1"/>
  <c r="D41" i="15"/>
  <c r="E41" i="15" s="1"/>
  <c r="D29" i="15"/>
  <c r="E29" i="15" s="1"/>
  <c r="D28" i="15"/>
  <c r="E28" i="15" s="1"/>
  <c r="J7" i="6"/>
  <c r="D9" i="15"/>
  <c r="E9" i="15" s="1"/>
  <c r="D23" i="15"/>
  <c r="E23" i="15" s="1"/>
  <c r="D40" i="15"/>
  <c r="E40" i="15" s="1"/>
  <c r="G3" i="15"/>
  <c r="I3" i="15" s="1"/>
  <c r="D8" i="15"/>
  <c r="E8" i="15" s="1"/>
  <c r="D15" i="15"/>
  <c r="E15" i="15" s="1"/>
  <c r="D19" i="15"/>
  <c r="E19" i="15" s="1"/>
  <c r="D30" i="15"/>
  <c r="E30" i="15" s="1"/>
  <c r="D42" i="15"/>
  <c r="E42" i="15" s="1"/>
  <c r="D18" i="15"/>
  <c r="E18" i="15" s="1"/>
  <c r="D13" i="15"/>
  <c r="E13" i="15" s="1"/>
  <c r="D22" i="15"/>
  <c r="E22" i="15" s="1"/>
  <c r="D38" i="15"/>
  <c r="E38" i="15" s="1"/>
  <c r="D31" i="15"/>
  <c r="E31" i="15" s="1"/>
  <c r="D5" i="15"/>
  <c r="E5" i="15" s="1"/>
  <c r="D20" i="15"/>
  <c r="E20" i="15" s="1"/>
  <c r="D34" i="15"/>
  <c r="E34" i="15" s="1"/>
  <c r="D27" i="15"/>
  <c r="E27" i="15" s="1"/>
  <c r="D39" i="15"/>
  <c r="E39" i="15" s="1"/>
  <c r="B9" i="4"/>
  <c r="H11" i="6"/>
  <c r="J11" i="6" s="1"/>
  <c r="E15" i="4"/>
  <c r="E14" i="4" s="1"/>
  <c r="J10" i="6" l="1"/>
  <c r="E44" i="15"/>
  <c r="G5" i="15"/>
  <c r="I5" i="15" s="1"/>
  <c r="G4" i="15"/>
  <c r="I4" i="15" s="1"/>
  <c r="J3" i="6"/>
  <c r="G26" i="15"/>
  <c r="I26" i="15" s="1"/>
  <c r="G24" i="15" l="1"/>
  <c r="B44" i="15"/>
  <c r="I24" i="15" l="1"/>
  <c r="G31" i="15" l="1"/>
  <c r="G11" i="15" l="1"/>
  <c r="G22" i="15"/>
  <c r="G30" i="15"/>
  <c r="G12" i="15"/>
  <c r="G42" i="15"/>
  <c r="G41" i="15"/>
  <c r="G19" i="15"/>
  <c r="G7" i="15"/>
  <c r="G17" i="15"/>
  <c r="G8" i="15"/>
  <c r="G13" i="15"/>
  <c r="G18" i="15"/>
  <c r="G23" i="15"/>
  <c r="G32" i="15"/>
  <c r="G14" i="15"/>
  <c r="G33" i="15"/>
  <c r="G37" i="15"/>
  <c r="G15" i="15"/>
  <c r="G20" i="15"/>
  <c r="G27" i="15"/>
  <c r="G34" i="15"/>
  <c r="G35" i="15"/>
  <c r="G40" i="15"/>
  <c r="G36" i="15"/>
  <c r="G9" i="15"/>
  <c r="G6" i="15"/>
  <c r="G10" i="15"/>
  <c r="G16" i="15"/>
  <c r="G21" i="15"/>
  <c r="G28" i="15"/>
  <c r="G43" i="15"/>
  <c r="G29" i="15"/>
  <c r="G38" i="15"/>
  <c r="G39" i="15"/>
  <c r="I31" i="15"/>
  <c r="I10" i="15" l="1"/>
  <c r="I40" i="15"/>
  <c r="I38" i="15"/>
  <c r="I43" i="15"/>
  <c r="I34" i="15"/>
  <c r="I20" i="15"/>
  <c r="I37" i="15"/>
  <c r="I14" i="15"/>
  <c r="I13" i="15"/>
  <c r="I23" i="15"/>
  <c r="I21" i="15"/>
  <c r="I9" i="15"/>
  <c r="I39" i="15"/>
  <c r="I29" i="15"/>
  <c r="I28" i="15"/>
  <c r="I16" i="15"/>
  <c r="I36" i="15"/>
  <c r="I35" i="15"/>
  <c r="I27" i="15"/>
  <c r="I15" i="15"/>
  <c r="I33" i="15"/>
  <c r="I32" i="15"/>
  <c r="I18" i="15"/>
  <c r="I8" i="15"/>
  <c r="I7" i="15"/>
  <c r="I41" i="15"/>
  <c r="I12" i="15"/>
  <c r="I22" i="15"/>
  <c r="I6" i="15"/>
  <c r="I17" i="15"/>
  <c r="I19" i="15"/>
  <c r="I42" i="15"/>
  <c r="I30" i="15"/>
  <c r="I1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9E0385AE-7271-48E4-9E94-B6D7C1F96828}">
      <text>
        <r>
          <rPr>
            <sz val="12"/>
            <color indexed="81"/>
            <rFont val="Times New Roman"/>
            <family val="1"/>
          </rPr>
          <t>Next level at 2000 XPs</t>
        </r>
      </text>
    </comment>
    <comment ref="E10" authorId="0" shapeId="0" xr:uid="{351F0054-8EFF-4694-B2AB-C607BDEA3251}">
      <text>
        <r>
          <rPr>
            <sz val="12"/>
            <color indexed="81"/>
            <rFont val="Times New Roman"/>
            <family val="1"/>
          </rPr>
          <t>See PHB 162</t>
        </r>
      </text>
    </comment>
    <comment ref="E12" authorId="0" shapeId="0" xr:uid="{00000000-0006-0000-0000-000005000000}">
      <text>
        <r>
          <rPr>
            <sz val="12"/>
            <color indexed="81"/>
            <rFont val="Times New Roman"/>
            <family val="1"/>
          </rPr>
          <t>[(1 * 6 Warlock) * 75%] + 
(1 * 0 Con)</t>
        </r>
      </text>
    </comment>
    <comment ref="E13" authorId="0" shapeId="0" xr:uid="{57A6CDEA-AB0D-4E7E-B581-58E755C14FA9}">
      <text>
        <r>
          <rPr>
            <sz val="12"/>
            <color indexed="81"/>
            <rFont val="Times New Roman"/>
            <family val="1"/>
          </rPr>
          <t>Vulnerable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4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<sst xmlns="http://schemas.openxmlformats.org/spreadsheetml/2006/main" count="342" uniqueCount="195">
  <si>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</si>
  <si>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</si>
  <si>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</si>
  <si>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</si>
  <si>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</si>
  <si>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</si>
  <si>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</si>
  <si>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</si>
  <si>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</si>
  <si>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</si>
  <si>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</si>
  <si>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</si>
  <si>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</si>
  <si>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</si>
  <si>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</si>
  <si>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</si>
  <si>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</si>
  <si>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</si>
  <si>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</si>
  <si>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</si>
  <si>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</si>
  <si>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</si>
  <si>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</si>
  <si>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</si>
  <si>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</si>
  <si>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</si>
  <si>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</si>
  <si>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</si>
  <si>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</si>
  <si>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</si>
  <si>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</si>
  <si>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</si>
  <si>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</si>
  <si>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</si>
  <si>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</si>
  <si>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</si>
  <si>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</si>
  <si>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</si>
  <si>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</si>
  <si>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</si>
  <si>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</si>
  <si>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</si>
  <si>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</si>
  <si>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</si>
  <si>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</si>
  <si>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</si>
  <si>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</si>
  <si>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</si>
  <si>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</si>
  <si>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</si>
  <si>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</si>
  <si>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</si>
  <si>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</si>
  <si>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</si>
  <si>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</si>
  <si>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</si>
  <si>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</si>
  <si>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</si>
  <si>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</si>
  <si>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</si>
  <si>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</si>
  <si>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</si>
  <si>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</si>
  <si>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</si>
  <si>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</si>
  <si>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</si>
  <si>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</si>
  <si>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</si>
  <si>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</si>
  <si>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</si>
  <si>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Feats</t>
  </si>
  <si>
    <t>Roll</t>
  </si>
  <si>
    <t>Simple Weapons</t>
  </si>
  <si>
    <t>Light Armor</t>
  </si>
  <si>
    <t>Bedroll</t>
  </si>
  <si>
    <t>Skill/Save</t>
  </si>
  <si>
    <t>Waterskin</t>
  </si>
  <si>
    <t>Whetstone</t>
  </si>
  <si>
    <t>Bludgeon</t>
  </si>
  <si>
    <t>1d6</t>
  </si>
  <si>
    <t>Thrown Weapon</t>
  </si>
  <si>
    <t>Equipment Carried</t>
  </si>
  <si>
    <t>30’</t>
  </si>
  <si>
    <t>-</t>
  </si>
  <si>
    <t>Value</t>
  </si>
  <si>
    <t>Backpack</t>
  </si>
  <si>
    <t>Scrolls and Potions</t>
  </si>
  <si>
    <t>Level</t>
  </si>
  <si>
    <t>CLev</t>
  </si>
  <si>
    <t>Total Equity:</t>
  </si>
  <si>
    <t>Current XP Balance</t>
  </si>
  <si>
    <t>Previous XP Balance</t>
  </si>
  <si>
    <t>Extra XPs</t>
  </si>
  <si>
    <t xml:space="preserve"> Character award for this segment</t>
  </si>
  <si>
    <t>Maximum award for this segment</t>
  </si>
  <si>
    <t>Missed Posts</t>
  </si>
  <si>
    <t>%</t>
  </si>
  <si>
    <t>Character:</t>
  </si>
  <si>
    <t>Properties</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</si>
  <si>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</si>
  <si>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</si>
  <si>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</si>
  <si>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</si>
  <si>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</si>
  <si>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</si>
  <si>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</si>
  <si>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</si>
  <si>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</si>
  <si>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</si>
  <si>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</si>
  <si>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</si>
  <si>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</si>
  <si>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</si>
  <si>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</si>
  <si>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</si>
  <si>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</si>
  <si>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</si>
  <si>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</si>
  <si>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Lb. Capacity</t>
  </si>
  <si>
    <t>Lb. Carried</t>
  </si>
  <si>
    <t>Hit Points</t>
  </si>
  <si>
    <t>Touch AC</t>
  </si>
  <si>
    <t>FF AC</t>
  </si>
  <si>
    <t>AC</t>
  </si>
  <si>
    <t>Instant</t>
  </si>
  <si>
    <t>Personal</t>
  </si>
  <si>
    <t>60’</t>
  </si>
  <si>
    <t>24 hours</t>
  </si>
  <si>
    <t>Duration</t>
  </si>
  <si>
    <t>Range</t>
  </si>
  <si>
    <t>Spell</t>
  </si>
  <si>
    <t>Warlock</t>
  </si>
  <si>
    <t>Warlock 1</t>
  </si>
  <si>
    <t>Invocations</t>
  </si>
  <si>
    <t>Grade</t>
  </si>
  <si>
    <t>ESP</t>
  </si>
  <si>
    <t>Components &amp; Casting</t>
  </si>
  <si>
    <t>Eldritch Blast</t>
  </si>
  <si>
    <t>n/a</t>
  </si>
  <si>
    <t>S, 1</t>
  </si>
  <si>
    <t>Least</t>
  </si>
  <si>
    <t>1d6, x2 on 20</t>
  </si>
  <si>
    <t>BelDamon</t>
  </si>
  <si>
    <t>Played by Darryl "Damionte" Harris</t>
  </si>
  <si>
    <t>155 lbs.</t>
  </si>
  <si>
    <t>5’ 9”</t>
  </si>
  <si>
    <t>Male</t>
  </si>
  <si>
    <t>Chaotic Good</t>
  </si>
  <si>
    <t>Human</t>
  </si>
  <si>
    <t>Halruaa</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</si>
  <si>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</si>
  <si>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Class Features</t>
  </si>
  <si>
    <t>Flaws</t>
  </si>
  <si>
    <t>Vulnerable (-1 to AC)</t>
  </si>
  <si>
    <t>Regional:  Arcane Training</t>
  </si>
  <si>
    <t>Human:  Spell Hand</t>
  </si>
  <si>
    <t>Flaw:  Night Haunt</t>
  </si>
  <si>
    <t>1st:  ?</t>
  </si>
  <si>
    <t>Knowledge:  Arcana</t>
  </si>
  <si>
    <t>Knowledge:  The Planes</t>
  </si>
  <si>
    <t>Knowledge:  Religion</t>
  </si>
  <si>
    <t>Profession:  Barrister</t>
  </si>
  <si>
    <t>Perform:  Harmonica</t>
  </si>
  <si>
    <t>Craft:  [type]</t>
  </si>
  <si>
    <t>Least Invocation</t>
  </si>
  <si>
    <t>Common, 2 MORE</t>
  </si>
  <si>
    <t>Unarmed Attack / Grapple</t>
  </si>
  <si>
    <t>1d4</t>
  </si>
  <si>
    <t>Studded Leather Armor</t>
  </si>
  <si>
    <t>Light Mace</t>
  </si>
  <si>
    <t>Dagger 1</t>
  </si>
  <si>
    <t>Dagger 2</t>
  </si>
  <si>
    <t>19-20/x2</t>
  </si>
  <si>
    <t>Prc/Slash</t>
  </si>
  <si>
    <t>Quarterstaff</t>
  </si>
  <si>
    <t>20</t>
  </si>
  <si>
    <t>Belt Pouch</t>
  </si>
  <si>
    <t>Flint &amp; Steel</t>
  </si>
  <si>
    <t>Hooded Lantern</t>
  </si>
  <si>
    <t>Oil, Pint</t>
  </si>
  <si>
    <t>Trail Rations</t>
  </si>
  <si>
    <t>Sack</t>
  </si>
  <si>
    <t>Beguiling Influence</t>
  </si>
  <si>
    <t>+6 to Bluff, Diplomacy, Intimidate</t>
  </si>
  <si>
    <t>x2</t>
  </si>
  <si>
    <t>Attention to spelling &amp; punctuation; Consistent use of past tense, third person</t>
  </si>
  <si>
    <t>Poor</t>
  </si>
  <si>
    <t>Thoroughness and clarity</t>
  </si>
  <si>
    <t>Average</t>
  </si>
  <si>
    <t>Level-appropriate use of skills, feats, limitations, and other features</t>
  </si>
  <si>
    <t>Convincing role-playing and character development</t>
  </si>
  <si>
    <t>Consistency with other characters’ actions and setting description</t>
  </si>
  <si>
    <t>Good</t>
  </si>
  <si>
    <t>Fair</t>
  </si>
  <si>
    <t>1040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</si>
</sst>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sz val="13"/>
      <color rgb="FF7030A0"/>
      <name val="Times New Roman"/>
      <family val="1"/>
    </font>
    <font>
      <i/>
      <sz val="16"/>
      <color indexed="53"/>
      <name val="Times New Roman"/>
      <family val="1"/>
    </font>
    <font>
      <i/>
      <sz val="16"/>
      <color indexed="57"/>
      <name val="Times New Roman"/>
      <family val="1"/>
    </font>
    <font>
      <i/>
      <sz val="22"/>
      <color theme="6" tint="-0.249977111117893"/>
      <name val="Times New Roman"/>
      <family val="1"/>
    </font>
    <font>
      <i/>
      <sz val="16"/>
      <color indexed="10"/>
      <name val="Times New Roman"/>
      <family val="1"/>
    </font>
    <font>
      <b/>
      <i/>
      <sz val="13"/>
      <color indexed="17"/>
      <name val="Times New Roman"/>
      <family val="1"/>
    </font>
    <font>
      <sz val="13"/>
      <color indexed="20"/>
      <name val="Times New Roman"/>
      <family val="1"/>
    </font>
    <font>
      <i/>
      <sz val="18"/>
      <color indexed="20"/>
      <name val="Times New Roman"/>
      <family val="1"/>
    </font>
    <font>
      <sz val="12"/>
      <color rgb="FFFF0000"/>
      <name val="Times New Roman"/>
      <family val="1"/>
    </font>
    <font>
      <i/>
      <sz val="16"/>
      <color indexed="23"/>
      <name val="Times New Roman"/>
      <family val="1"/>
    </font>
    <font>
      <sz val="13"/>
      <color rgb="FFCC66FF"/>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indexed="46"/>
        <bgColor indexed="64"/>
      </patternFill>
    </fill>
  </fills>
  <borders count="10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medium">
        <color auto="1"/>
      </right>
      <top style="thin">
        <color auto="1"/>
      </top>
      <bottom style="double">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cellStyleXfs>
  <cellXfs count="40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49" fontId="25"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Border="1" applyAlignment="1">
      <alignment horizontal="center"/>
    </xf>
    <xf numFmtId="0" fontId="6" fillId="0" borderId="24" xfId="0" applyNumberFormat="1" applyFont="1" applyFill="1" applyBorder="1" applyAlignment="1">
      <alignment horizontal="center"/>
    </xf>
    <xf numFmtId="49" fontId="6" fillId="0" borderId="25" xfId="0" applyNumberFormat="1" applyFont="1" applyFill="1" applyBorder="1" applyAlignment="1">
      <alignment horizontal="center"/>
    </xf>
    <xf numFmtId="0" fontId="6" fillId="0" borderId="26"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164" fontId="2" fillId="0" borderId="0" xfId="0" applyNumberFormat="1" applyFont="1" applyBorder="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applyAlignment="1"/>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7" fillId="4" borderId="45" xfId="0" applyFont="1" applyFill="1" applyBorder="1" applyAlignment="1">
      <alignment horizontal="right"/>
    </xf>
    <xf numFmtId="0" fontId="7" fillId="4" borderId="44" xfId="0" applyFont="1" applyFill="1" applyBorder="1" applyAlignment="1">
      <alignment horizontal="right"/>
    </xf>
    <xf numFmtId="0" fontId="13" fillId="6" borderId="1" xfId="0" applyFont="1" applyFill="1" applyBorder="1" applyAlignment="1"/>
    <xf numFmtId="0" fontId="6" fillId="6" borderId="24" xfId="0" applyNumberFormat="1" applyFont="1" applyFill="1" applyBorder="1" applyAlignment="1">
      <alignment horizontal="center"/>
    </xf>
    <xf numFmtId="49" fontId="22" fillId="6" borderId="24" xfId="0" applyNumberFormat="1" applyFont="1" applyFill="1" applyBorder="1" applyAlignment="1">
      <alignment horizontal="center"/>
    </xf>
    <xf numFmtId="0" fontId="22" fillId="6" borderId="25" xfId="0" applyNumberFormat="1"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NumberFormat="1" applyFont="1" applyFill="1" applyBorder="1" applyAlignment="1">
      <alignment horizontal="center"/>
    </xf>
    <xf numFmtId="164" fontId="1" fillId="0" borderId="36" xfId="0" applyNumberFormat="1" applyFont="1" applyBorder="1" applyAlignment="1">
      <alignment horizontal="center" shrinkToFit="1"/>
    </xf>
    <xf numFmtId="0" fontId="37" fillId="2" borderId="4" xfId="0" applyFont="1" applyFill="1" applyBorder="1" applyAlignment="1">
      <alignment horizontal="right"/>
    </xf>
    <xf numFmtId="0" fontId="13" fillId="6" borderId="25" xfId="0" applyNumberFormat="1" applyFont="1" applyFill="1" applyBorder="1" applyAlignment="1">
      <alignment horizontal="center"/>
    </xf>
    <xf numFmtId="0" fontId="1" fillId="0" borderId="0" xfId="0" applyFont="1" applyBorder="1" applyAlignment="1">
      <alignment horizontal="center"/>
    </xf>
    <xf numFmtId="0" fontId="10" fillId="6" borderId="1" xfId="0" applyFont="1" applyFill="1" applyBorder="1" applyAlignment="1"/>
    <xf numFmtId="49" fontId="16" fillId="6" borderId="24" xfId="0" applyNumberFormat="1" applyFont="1" applyFill="1" applyBorder="1" applyAlignment="1">
      <alignment horizontal="center"/>
    </xf>
    <xf numFmtId="0" fontId="16" fillId="6" borderId="25" xfId="0" applyNumberFormat="1" applyFont="1" applyFill="1" applyBorder="1" applyAlignment="1">
      <alignment horizontal="center"/>
    </xf>
    <xf numFmtId="0" fontId="10" fillId="6" borderId="25" xfId="0" applyNumberFormat="1" applyFont="1" applyFill="1" applyBorder="1" applyAlignment="1">
      <alignment horizontal="center"/>
    </xf>
    <xf numFmtId="0" fontId="21" fillId="6" borderId="1" xfId="0" applyFont="1" applyFill="1" applyBorder="1" applyAlignment="1"/>
    <xf numFmtId="49" fontId="27" fillId="6" borderId="24" xfId="0" applyNumberFormat="1" applyFont="1" applyFill="1" applyBorder="1" applyAlignment="1">
      <alignment horizontal="center"/>
    </xf>
    <xf numFmtId="0" fontId="27" fillId="6" borderId="25" xfId="0" applyNumberFormat="1" applyFont="1" applyFill="1" applyBorder="1" applyAlignment="1">
      <alignment horizontal="center"/>
    </xf>
    <xf numFmtId="0" fontId="21" fillId="6" borderId="25" xfId="0" applyNumberFormat="1" applyFont="1" applyFill="1" applyBorder="1" applyAlignment="1">
      <alignment horizontal="center"/>
    </xf>
    <xf numFmtId="0" fontId="25" fillId="0" borderId="14" xfId="0" applyNumberFormat="1" applyFont="1" applyBorder="1" applyAlignment="1">
      <alignment horizontal="center"/>
    </xf>
    <xf numFmtId="0" fontId="13" fillId="0" borderId="1" xfId="0" applyFont="1" applyFill="1" applyBorder="1" applyAlignment="1"/>
    <xf numFmtId="49" fontId="22" fillId="0" borderId="24" xfId="0" applyNumberFormat="1" applyFont="1" applyFill="1" applyBorder="1" applyAlignment="1">
      <alignment horizontal="center"/>
    </xf>
    <xf numFmtId="0" fontId="22" fillId="0" borderId="25" xfId="0" applyNumberFormat="1" applyFont="1" applyFill="1" applyBorder="1" applyAlignment="1">
      <alignment horizontal="center"/>
    </xf>
    <xf numFmtId="0" fontId="13" fillId="0" borderId="25" xfId="0" applyNumberFormat="1" applyFont="1" applyFill="1" applyBorder="1" applyAlignment="1">
      <alignment horizontal="center"/>
    </xf>
    <xf numFmtId="0" fontId="12" fillId="0" borderId="1" xfId="0" applyFont="1" applyFill="1" applyBorder="1" applyAlignment="1"/>
    <xf numFmtId="49" fontId="23" fillId="0" borderId="24" xfId="0" applyNumberFormat="1" applyFont="1" applyFill="1" applyBorder="1" applyAlignment="1">
      <alignment horizontal="center"/>
    </xf>
    <xf numFmtId="0" fontId="23" fillId="0" borderId="25" xfId="0" applyNumberFormat="1" applyFont="1" applyFill="1" applyBorder="1" applyAlignment="1">
      <alignment horizontal="center"/>
    </xf>
    <xf numFmtId="0" fontId="12" fillId="0" borderId="25" xfId="0" applyNumberFormat="1" applyFont="1" applyFill="1" applyBorder="1" applyAlignment="1">
      <alignment horizontal="center"/>
    </xf>
    <xf numFmtId="0" fontId="21" fillId="0" borderId="1" xfId="0" applyFont="1" applyFill="1" applyBorder="1" applyAlignment="1"/>
    <xf numFmtId="49" fontId="27" fillId="0" borderId="24" xfId="0" applyNumberFormat="1" applyFont="1" applyFill="1" applyBorder="1" applyAlignment="1">
      <alignment horizontal="center"/>
    </xf>
    <xf numFmtId="0" fontId="27" fillId="0" borderId="25" xfId="0" applyNumberFormat="1" applyFont="1" applyFill="1" applyBorder="1" applyAlignment="1">
      <alignment horizontal="center"/>
    </xf>
    <xf numFmtId="0" fontId="21" fillId="0" borderId="25" xfId="0" applyNumberFormat="1" applyFont="1" applyFill="1" applyBorder="1" applyAlignment="1">
      <alignment horizontal="center"/>
    </xf>
    <xf numFmtId="0" fontId="7" fillId="0" borderId="1" xfId="0" applyFont="1" applyFill="1" applyBorder="1" applyAlignment="1"/>
    <xf numFmtId="49" fontId="17" fillId="0" borderId="24" xfId="0" applyNumberFormat="1" applyFont="1" applyFill="1" applyBorder="1" applyAlignment="1">
      <alignment horizontal="center"/>
    </xf>
    <xf numFmtId="0" fontId="17" fillId="0" borderId="25" xfId="0" applyNumberFormat="1" applyFont="1" applyFill="1" applyBorder="1" applyAlignment="1">
      <alignment horizontal="center"/>
    </xf>
    <xf numFmtId="0" fontId="7" fillId="0" borderId="25" xfId="0" applyNumberFormat="1" applyFont="1" applyFill="1" applyBorder="1" applyAlignment="1">
      <alignment horizontal="center"/>
    </xf>
    <xf numFmtId="0" fontId="3" fillId="0" borderId="0" xfId="0" applyFont="1" applyBorder="1" applyAlignment="1">
      <alignment horizontal="left"/>
    </xf>
    <xf numFmtId="0" fontId="1" fillId="0" borderId="49" xfId="0" applyFont="1" applyBorder="1" applyAlignment="1">
      <alignment horizontal="center" shrinkToFit="1"/>
    </xf>
    <xf numFmtId="0" fontId="38" fillId="0" borderId="32" xfId="0" applyFont="1" applyFill="1" applyBorder="1" applyAlignment="1">
      <alignment horizontal="centerContinuous"/>
    </xf>
    <xf numFmtId="0" fontId="3" fillId="2" borderId="51" xfId="0" applyFont="1" applyFill="1" applyBorder="1" applyAlignment="1">
      <alignment horizontal="centerContinuous"/>
    </xf>
    <xf numFmtId="0" fontId="4" fillId="2" borderId="51" xfId="0" applyFont="1" applyFill="1" applyBorder="1" applyAlignment="1">
      <alignment horizontal="centerContinuous"/>
    </xf>
    <xf numFmtId="0" fontId="39" fillId="0" borderId="1" xfId="0" applyFont="1" applyFill="1" applyBorder="1" applyAlignment="1"/>
    <xf numFmtId="0" fontId="5" fillId="0" borderId="24" xfId="0" applyFont="1" applyFill="1" applyBorder="1" applyAlignment="1">
      <alignment horizontal="center"/>
    </xf>
    <xf numFmtId="0" fontId="6" fillId="0" borderId="24" xfId="0" applyFont="1" applyFill="1" applyBorder="1" applyAlignment="1">
      <alignment horizontal="center"/>
    </xf>
    <xf numFmtId="1" fontId="6" fillId="0" borderId="24" xfId="0" applyNumberFormat="1" applyFont="1" applyFill="1" applyBorder="1" applyAlignment="1">
      <alignment horizontal="center" wrapText="1"/>
    </xf>
    <xf numFmtId="0" fontId="40" fillId="8" borderId="25" xfId="0" applyNumberFormat="1" applyFont="1" applyFill="1" applyBorder="1" applyAlignment="1">
      <alignment horizontal="center"/>
    </xf>
    <xf numFmtId="49" fontId="6" fillId="0" borderId="24" xfId="0" applyNumberFormat="1" applyFont="1" applyFill="1" applyBorder="1" applyAlignment="1">
      <alignment horizontal="center" wrapText="1"/>
    </xf>
    <xf numFmtId="0" fontId="41" fillId="0" borderId="1" xfId="0" applyFont="1" applyFill="1" applyBorder="1" applyAlignment="1"/>
    <xf numFmtId="0" fontId="42" fillId="0" borderId="55" xfId="0" applyFont="1" applyFill="1" applyBorder="1" applyAlignment="1"/>
    <xf numFmtId="0" fontId="5" fillId="0" borderId="56" xfId="0" applyFont="1" applyFill="1" applyBorder="1" applyAlignment="1">
      <alignment horizontal="center"/>
    </xf>
    <xf numFmtId="0" fontId="6" fillId="0" borderId="56" xfId="0" applyFont="1" applyFill="1" applyBorder="1" applyAlignment="1">
      <alignment horizontal="center"/>
    </xf>
    <xf numFmtId="1" fontId="6" fillId="0" borderId="56" xfId="0" applyNumberFormat="1" applyFont="1" applyFill="1" applyBorder="1" applyAlignment="1">
      <alignment horizontal="center" wrapText="1"/>
    </xf>
    <xf numFmtId="0" fontId="40" fillId="8" borderId="56" xfId="0" applyNumberFormat="1" applyFont="1" applyFill="1" applyBorder="1" applyAlignment="1">
      <alignment horizontal="center"/>
    </xf>
    <xf numFmtId="49" fontId="6" fillId="0" borderId="56" xfId="0" applyNumberFormat="1" applyFont="1" applyFill="1" applyBorder="1" applyAlignment="1">
      <alignment horizontal="center" wrapText="1"/>
    </xf>
    <xf numFmtId="0" fontId="42" fillId="0" borderId="24" xfId="0" applyFont="1" applyFill="1" applyBorder="1" applyAlignment="1">
      <alignment horizontal="center" wrapText="1"/>
    </xf>
    <xf numFmtId="0" fontId="43" fillId="0" borderId="56" xfId="0" applyFont="1" applyFill="1" applyBorder="1" applyAlignment="1">
      <alignment horizontal="center" wrapText="1"/>
    </xf>
    <xf numFmtId="0" fontId="5" fillId="4" borderId="57" xfId="0" applyFont="1" applyFill="1" applyBorder="1" applyAlignment="1">
      <alignment horizontal="right"/>
    </xf>
    <xf numFmtId="0" fontId="5" fillId="4" borderId="58" xfId="0" applyFont="1" applyFill="1" applyBorder="1" applyAlignment="1">
      <alignment horizontal="right"/>
    </xf>
    <xf numFmtId="0" fontId="44" fillId="2" borderId="51" xfId="0" applyFont="1" applyFill="1" applyBorder="1" applyAlignment="1">
      <alignment horizontal="left"/>
    </xf>
    <xf numFmtId="0" fontId="6" fillId="0" borderId="60" xfId="0" quotePrefix="1" applyFont="1" applyFill="1" applyBorder="1" applyAlignment="1">
      <alignment horizontal="center"/>
    </xf>
    <xf numFmtId="0" fontId="10" fillId="0" borderId="1" xfId="0" applyFont="1" applyFill="1" applyBorder="1" applyAlignment="1"/>
    <xf numFmtId="49" fontId="16" fillId="0" borderId="24" xfId="0" applyNumberFormat="1" applyFont="1" applyFill="1" applyBorder="1" applyAlignment="1">
      <alignment horizontal="center"/>
    </xf>
    <xf numFmtId="0" fontId="16" fillId="0" borderId="25" xfId="0" applyNumberFormat="1" applyFont="1" applyFill="1" applyBorder="1" applyAlignment="1">
      <alignment horizontal="center"/>
    </xf>
    <xf numFmtId="0" fontId="10" fillId="0" borderId="25" xfId="0" applyNumberFormat="1" applyFont="1" applyFill="1" applyBorder="1" applyAlignment="1">
      <alignment horizontal="center"/>
    </xf>
    <xf numFmtId="0" fontId="40" fillId="8" borderId="40" xfId="0" applyNumberFormat="1" applyFont="1" applyFill="1" applyBorder="1" applyAlignment="1">
      <alignment horizontal="center"/>
    </xf>
    <xf numFmtId="0" fontId="1" fillId="0" borderId="36" xfId="0" applyFont="1" applyBorder="1" applyAlignment="1">
      <alignment horizontal="left"/>
    </xf>
    <xf numFmtId="0" fontId="1" fillId="0" borderId="67" xfId="0" applyFont="1" applyBorder="1" applyAlignment="1">
      <alignment horizontal="center" shrinkToFit="1"/>
    </xf>
    <xf numFmtId="0" fontId="1" fillId="0" borderId="38" xfId="0" applyFont="1" applyBorder="1" applyAlignment="1">
      <alignment horizontal="left"/>
    </xf>
    <xf numFmtId="0" fontId="1" fillId="0" borderId="69" xfId="0" applyFont="1" applyFill="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1" fillId="3" borderId="53"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43" fillId="8" borderId="33"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xf>
    <xf numFmtId="0" fontId="11" fillId="3" borderId="54" xfId="0" applyFont="1" applyFill="1" applyBorder="1" applyAlignment="1">
      <alignment horizontal="center" vertical="center"/>
    </xf>
    <xf numFmtId="0" fontId="3" fillId="0" borderId="0" xfId="0" applyFont="1" applyBorder="1" applyAlignment="1">
      <alignment vertical="center"/>
    </xf>
    <xf numFmtId="0" fontId="10" fillId="9" borderId="1" xfId="0" applyFont="1" applyFill="1" applyBorder="1" applyAlignment="1"/>
    <xf numFmtId="0" fontId="6" fillId="9" borderId="24" xfId="0" applyNumberFormat="1" applyFont="1" applyFill="1" applyBorder="1" applyAlignment="1">
      <alignment horizontal="center"/>
    </xf>
    <xf numFmtId="49" fontId="16" fillId="9" borderId="24" xfId="0" applyNumberFormat="1" applyFont="1" applyFill="1" applyBorder="1" applyAlignment="1">
      <alignment horizontal="center"/>
    </xf>
    <xf numFmtId="0" fontId="16" fillId="9" borderId="25" xfId="0" applyNumberFormat="1" applyFont="1" applyFill="1" applyBorder="1" applyAlignment="1">
      <alignment horizontal="center"/>
    </xf>
    <xf numFmtId="0" fontId="10" fillId="9" borderId="25" xfId="0" applyNumberFormat="1" applyFont="1" applyFill="1" applyBorder="1" applyAlignment="1">
      <alignment horizontal="center"/>
    </xf>
    <xf numFmtId="49" fontId="6" fillId="9" borderId="25" xfId="0" applyNumberFormat="1" applyFont="1" applyFill="1" applyBorder="1" applyAlignment="1">
      <alignment horizontal="center"/>
    </xf>
    <xf numFmtId="0" fontId="6" fillId="9" borderId="26" xfId="0" quotePrefix="1" applyNumberFormat="1" applyFont="1" applyFill="1" applyBorder="1" applyAlignment="1">
      <alignment horizontal="center"/>
    </xf>
    <xf numFmtId="0" fontId="6" fillId="9" borderId="26" xfId="0" applyNumberFormat="1" applyFont="1" applyFill="1" applyBorder="1" applyAlignment="1">
      <alignment horizontal="center"/>
    </xf>
    <xf numFmtId="0" fontId="1" fillId="0" borderId="81" xfId="0" applyFont="1" applyBorder="1" applyAlignment="1">
      <alignment horizontal="center" shrinkToFit="1"/>
    </xf>
    <xf numFmtId="0" fontId="1" fillId="0" borderId="82" xfId="0" applyFont="1" applyBorder="1" applyAlignment="1">
      <alignment horizontal="center" shrinkToFit="1"/>
    </xf>
    <xf numFmtId="0" fontId="20" fillId="3" borderId="34" xfId="0" applyFont="1" applyFill="1" applyBorder="1" applyAlignment="1">
      <alignment horizontal="center"/>
    </xf>
    <xf numFmtId="0" fontId="10" fillId="4" borderId="84" xfId="0" applyFont="1" applyFill="1" applyBorder="1" applyAlignment="1">
      <alignment horizontal="right"/>
    </xf>
    <xf numFmtId="0" fontId="10" fillId="4" borderId="85" xfId="0" applyFont="1" applyFill="1" applyBorder="1" applyAlignment="1">
      <alignment horizontal="right"/>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5"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Border="1" applyAlignment="1">
      <alignment horizontal="center" vertical="center"/>
    </xf>
    <xf numFmtId="0" fontId="1" fillId="0" borderId="65" xfId="0" applyFont="1" applyBorder="1" applyAlignment="1">
      <alignment horizontal="center" vertical="center"/>
    </xf>
    <xf numFmtId="0" fontId="1" fillId="10" borderId="15" xfId="0" applyFont="1" applyFill="1" applyBorder="1" applyAlignment="1">
      <alignment horizontal="center" vertical="center"/>
    </xf>
    <xf numFmtId="0" fontId="1" fillId="10" borderId="40" xfId="0" applyFont="1" applyFill="1" applyBorder="1" applyAlignment="1">
      <alignment horizontal="center" vertical="center"/>
    </xf>
    <xf numFmtId="49" fontId="1" fillId="10" borderId="40" xfId="0" applyNumberFormat="1" applyFont="1" applyFill="1" applyBorder="1" applyAlignment="1">
      <alignment horizontal="center" vertical="center"/>
    </xf>
    <xf numFmtId="164" fontId="1" fillId="10" borderId="40" xfId="0" applyNumberFormat="1" applyFont="1" applyFill="1" applyBorder="1" applyAlignment="1">
      <alignment horizontal="center" vertical="center"/>
    </xf>
    <xf numFmtId="164" fontId="1" fillId="10" borderId="41" xfId="0" applyNumberFormat="1" applyFont="1" applyFill="1" applyBorder="1" applyAlignment="1">
      <alignment horizontal="center" vertical="center"/>
    </xf>
    <xf numFmtId="1" fontId="46" fillId="8" borderId="41" xfId="0" applyNumberFormat="1" applyFont="1" applyFill="1" applyBorder="1" applyAlignment="1">
      <alignment horizontal="center" vertical="center"/>
    </xf>
    <xf numFmtId="1" fontId="1" fillId="10" borderId="41"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1" xfId="0" applyFont="1" applyFill="1" applyBorder="1" applyAlignment="1">
      <alignment horizontal="centerContinuous" vertical="center"/>
    </xf>
    <xf numFmtId="0" fontId="20" fillId="7" borderId="66" xfId="0" applyFont="1" applyFill="1" applyBorder="1" applyAlignment="1">
      <alignment horizontal="centerContinuous" vertical="center"/>
    </xf>
    <xf numFmtId="0" fontId="20" fillId="7" borderId="43" xfId="0" applyFont="1" applyFill="1" applyBorder="1" applyAlignment="1">
      <alignment horizontal="centerContinuous" vertical="center"/>
    </xf>
    <xf numFmtId="0" fontId="1" fillId="0" borderId="65" xfId="0" quotePrefix="1" applyFont="1" applyBorder="1" applyAlignment="1">
      <alignment horizontal="center" vertical="center"/>
    </xf>
    <xf numFmtId="9" fontId="1" fillId="0" borderId="65" xfId="0" applyNumberFormat="1" applyFont="1" applyBorder="1" applyAlignment="1">
      <alignment horizontal="center" vertical="center"/>
    </xf>
    <xf numFmtId="49" fontId="1" fillId="0" borderId="65" xfId="0" quotePrefix="1" applyNumberFormat="1" applyFont="1" applyBorder="1" applyAlignment="1">
      <alignment horizontal="center" vertical="center"/>
    </xf>
    <xf numFmtId="164" fontId="4" fillId="0" borderId="65" xfId="0" applyNumberFormat="1" applyFont="1" applyFill="1" applyBorder="1" applyAlignment="1">
      <alignment horizontal="center" vertical="center"/>
    </xf>
    <xf numFmtId="164" fontId="1" fillId="0" borderId="64"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4" fillId="0" borderId="74" xfId="0" quotePrefix="1" applyFont="1" applyBorder="1" applyAlignment="1">
      <alignment horizontal="centerContinuous" vertical="center"/>
    </xf>
    <xf numFmtId="164" fontId="4" fillId="0" borderId="75" xfId="0" applyNumberFormat="1" applyFont="1" applyBorder="1" applyAlignment="1">
      <alignment horizontal="centerContinuous" vertical="center"/>
    </xf>
    <xf numFmtId="0" fontId="4" fillId="0" borderId="76" xfId="0" applyFont="1" applyBorder="1" applyAlignment="1">
      <alignment horizontal="centerContinuous" vertical="center"/>
    </xf>
    <xf numFmtId="0" fontId="18" fillId="0" borderId="0" xfId="0" applyFont="1" applyBorder="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2"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64" xfId="0" applyFont="1" applyFill="1" applyBorder="1" applyAlignment="1">
      <alignment horizontal="centerContinuous" vertical="center"/>
    </xf>
    <xf numFmtId="49" fontId="1" fillId="0" borderId="65" xfId="0" applyNumberFormat="1" applyFont="1" applyFill="1" applyBorder="1" applyAlignment="1">
      <alignment horizontal="center" vertical="center"/>
    </xf>
    <xf numFmtId="49" fontId="1" fillId="0" borderId="64"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4" fillId="0" borderId="61" xfId="0" applyFont="1" applyFill="1" applyBorder="1" applyAlignment="1">
      <alignment horizontal="centerContinuous" vertical="center"/>
    </xf>
    <xf numFmtId="0" fontId="4" fillId="0" borderId="41" xfId="0" applyFont="1" applyFill="1" applyBorder="1" applyAlignment="1">
      <alignment horizontal="centerContinuous" vertical="center"/>
    </xf>
    <xf numFmtId="164" fontId="4" fillId="0" borderId="40"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41" xfId="0" applyNumberFormat="1" applyFont="1" applyFill="1" applyBorder="1" applyAlignment="1">
      <alignment horizontal="centerContinuous" vertical="center"/>
    </xf>
    <xf numFmtId="49" fontId="1" fillId="0" borderId="9" xfId="0" applyNumberFormat="1" applyFont="1" applyFill="1" applyBorder="1" applyAlignment="1">
      <alignment horizontal="centerContinuous" vertical="center"/>
    </xf>
    <xf numFmtId="0" fontId="1" fillId="0" borderId="10" xfId="0" applyFont="1" applyFill="1" applyBorder="1" applyAlignment="1">
      <alignment horizontal="centerContinuous" vertical="center"/>
    </xf>
    <xf numFmtId="0" fontId="34" fillId="2" borderId="52" xfId="1" applyFont="1" applyFill="1" applyBorder="1" applyAlignment="1" applyProtection="1">
      <alignment horizontal="right" vertical="center"/>
    </xf>
    <xf numFmtId="1" fontId="1" fillId="0" borderId="0" xfId="0" applyNumberFormat="1" applyFont="1" applyBorder="1" applyAlignment="1">
      <alignment horizontal="center"/>
    </xf>
    <xf numFmtId="1" fontId="3" fillId="0" borderId="0" xfId="0" applyNumberFormat="1" applyFont="1" applyBorder="1" applyAlignment="1">
      <alignment horizontal="center"/>
    </xf>
    <xf numFmtId="1" fontId="4" fillId="0" borderId="0" xfId="0" applyNumberFormat="1" applyFont="1" applyBorder="1" applyAlignment="1">
      <alignment horizontal="center"/>
    </xf>
    <xf numFmtId="0" fontId="1" fillId="0" borderId="68" xfId="0" applyFont="1" applyBorder="1" applyAlignment="1">
      <alignment horizontal="center" vertical="center" shrinkToFit="1"/>
    </xf>
    <xf numFmtId="0" fontId="20" fillId="7" borderId="29" xfId="0" applyFont="1" applyFill="1" applyBorder="1" applyAlignment="1">
      <alignment horizontal="center" vertical="center"/>
    </xf>
    <xf numFmtId="1" fontId="1" fillId="0" borderId="86" xfId="0" applyNumberFormat="1" applyFont="1" applyFill="1" applyBorder="1" applyAlignment="1">
      <alignment horizontal="center" vertical="center"/>
    </xf>
    <xf numFmtId="1" fontId="1" fillId="0" borderId="32" xfId="0" applyNumberFormat="1" applyFont="1" applyFill="1" applyBorder="1" applyAlignment="1">
      <alignment horizontal="center" vertical="center"/>
    </xf>
    <xf numFmtId="1" fontId="1" fillId="0" borderId="42" xfId="0" applyNumberFormat="1" applyFont="1" applyFill="1" applyBorder="1" applyAlignment="1">
      <alignment horizontal="center" vertical="center"/>
    </xf>
    <xf numFmtId="0" fontId="1" fillId="0" borderId="71" xfId="0" quotePrefix="1" applyFont="1" applyBorder="1" applyAlignment="1">
      <alignment horizontal="center" vertical="center"/>
    </xf>
    <xf numFmtId="9" fontId="1" fillId="0" borderId="71" xfId="0" applyNumberFormat="1" applyFont="1" applyBorder="1" applyAlignment="1">
      <alignment horizontal="center" vertical="center"/>
    </xf>
    <xf numFmtId="0" fontId="1" fillId="0" borderId="71" xfId="0" applyNumberFormat="1" applyFont="1" applyBorder="1" applyAlignment="1">
      <alignment horizontal="center" vertical="center"/>
    </xf>
    <xf numFmtId="164" fontId="1" fillId="0" borderId="71" xfId="0" applyNumberFormat="1" applyFont="1" applyBorder="1" applyAlignment="1">
      <alignment horizontal="center" vertical="center"/>
    </xf>
    <xf numFmtId="0" fontId="3" fillId="0" borderId="49" xfId="0" applyFont="1" applyFill="1" applyBorder="1" applyAlignment="1">
      <alignment shrinkToFit="1"/>
    </xf>
    <xf numFmtId="0" fontId="1" fillId="0" borderId="81" xfId="0" applyFont="1" applyFill="1" applyBorder="1" applyAlignment="1">
      <alignment horizontal="center" shrinkToFit="1"/>
    </xf>
    <xf numFmtId="164" fontId="4" fillId="0" borderId="36" xfId="0" applyNumberFormat="1" applyFont="1" applyFill="1" applyBorder="1" applyAlignment="1">
      <alignment horizontal="center" shrinkToFit="1"/>
    </xf>
    <xf numFmtId="0" fontId="1" fillId="0" borderId="36" xfId="0" quotePrefix="1" applyFont="1" applyFill="1" applyBorder="1" applyAlignment="1">
      <alignment horizontal="left"/>
    </xf>
    <xf numFmtId="0" fontId="1" fillId="0" borderId="37" xfId="0" applyFont="1" applyFill="1" applyBorder="1" applyAlignment="1">
      <alignment horizontal="center" shrinkToFit="1"/>
    </xf>
    <xf numFmtId="0" fontId="1" fillId="0" borderId="49" xfId="0" applyFont="1" applyFill="1" applyBorder="1" applyAlignment="1">
      <alignment horizontal="center" shrinkToFit="1"/>
    </xf>
    <xf numFmtId="0" fontId="1" fillId="0" borderId="79" xfId="0" applyFont="1" applyFill="1" applyBorder="1" applyAlignment="1">
      <alignment horizontal="center" shrinkToFit="1"/>
    </xf>
    <xf numFmtId="164" fontId="1" fillId="0" borderId="36" xfId="0" applyNumberFormat="1" applyFont="1" applyFill="1" applyBorder="1" applyAlignment="1">
      <alignment horizontal="center" shrinkToFit="1"/>
    </xf>
    <xf numFmtId="0" fontId="1" fillId="0" borderId="77" xfId="0" applyFont="1" applyFill="1" applyBorder="1" applyAlignment="1">
      <alignment horizontal="center" shrinkToFit="1"/>
    </xf>
    <xf numFmtId="0" fontId="1" fillId="0" borderId="83" xfId="0" applyFont="1" applyFill="1" applyBorder="1" applyAlignment="1">
      <alignment horizontal="center" shrinkToFit="1"/>
    </xf>
    <xf numFmtId="164" fontId="4" fillId="0" borderId="78" xfId="0" applyNumberFormat="1" applyFont="1" applyFill="1" applyBorder="1" applyAlignment="1">
      <alignment horizontal="center" shrinkToFit="1"/>
    </xf>
    <xf numFmtId="0" fontId="4" fillId="0" borderId="78" xfId="0" applyFont="1" applyFill="1" applyBorder="1" applyAlignment="1">
      <alignment horizontal="left"/>
    </xf>
    <xf numFmtId="0" fontId="1" fillId="0" borderId="67" xfId="0" applyFont="1" applyFill="1" applyBorder="1" applyAlignment="1">
      <alignment horizontal="center" shrinkToFit="1"/>
    </xf>
    <xf numFmtId="0" fontId="1" fillId="0" borderId="82" xfId="0" applyFont="1" applyFill="1" applyBorder="1" applyAlignment="1">
      <alignment horizontal="center" shrinkToFit="1"/>
    </xf>
    <xf numFmtId="164" fontId="4" fillId="0" borderId="38" xfId="0" applyNumberFormat="1" applyFont="1" applyFill="1" applyBorder="1" applyAlignment="1">
      <alignment horizontal="center" shrinkToFit="1"/>
    </xf>
    <xf numFmtId="0" fontId="4" fillId="0" borderId="38" xfId="0" applyFont="1" applyFill="1" applyBorder="1" applyAlignment="1">
      <alignment horizontal="left"/>
    </xf>
    <xf numFmtId="0" fontId="1" fillId="0" borderId="39" xfId="0" applyFont="1" applyFill="1" applyBorder="1" applyAlignment="1">
      <alignment horizontal="center" shrinkToFit="1"/>
    </xf>
    <xf numFmtId="1" fontId="20" fillId="3" borderId="29" xfId="0" applyNumberFormat="1" applyFont="1" applyFill="1" applyBorder="1" applyAlignment="1">
      <alignment horizontal="center" vertical="center"/>
    </xf>
    <xf numFmtId="1" fontId="1" fillId="0" borderId="46"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2" xfId="0" applyNumberFormat="1" applyFont="1" applyBorder="1" applyAlignment="1">
      <alignment horizontal="center" vertical="center" shrinkToFit="1"/>
    </xf>
    <xf numFmtId="0" fontId="20" fillId="7" borderId="87" xfId="0" applyFont="1" applyFill="1" applyBorder="1" applyAlignment="1">
      <alignment horizontal="center" vertical="center"/>
    </xf>
    <xf numFmtId="0" fontId="1" fillId="0" borderId="0" xfId="0" applyFont="1" applyBorder="1" applyAlignment="1">
      <alignment vertical="center"/>
    </xf>
    <xf numFmtId="0" fontId="1" fillId="0" borderId="88" xfId="0" applyFont="1" applyFill="1" applyBorder="1" applyAlignment="1">
      <alignment horizontal="centerContinuous" vertical="center" shrinkToFit="1"/>
    </xf>
    <xf numFmtId="0" fontId="20" fillId="0" borderId="89" xfId="0" applyFont="1" applyFill="1" applyBorder="1" applyAlignment="1">
      <alignment horizontal="centerContinuous" vertical="center"/>
    </xf>
    <xf numFmtId="0" fontId="1" fillId="0" borderId="90" xfId="0" applyFont="1" applyFill="1" applyBorder="1" applyAlignment="1">
      <alignment horizontal="centerContinuous" vertical="center"/>
    </xf>
    <xf numFmtId="0" fontId="1" fillId="0" borderId="91" xfId="0" applyFont="1" applyFill="1" applyBorder="1" applyAlignment="1">
      <alignment horizontal="centerContinuous" vertical="center" shrinkToFit="1"/>
    </xf>
    <xf numFmtId="0" fontId="20" fillId="0" borderId="75" xfId="0" applyFont="1" applyFill="1" applyBorder="1" applyAlignment="1">
      <alignment horizontal="centerContinuous" vertical="center"/>
    </xf>
    <xf numFmtId="0" fontId="1" fillId="0" borderId="71" xfId="0" applyFont="1" applyFill="1" applyBorder="1" applyAlignment="1">
      <alignment horizontal="center" vertical="center"/>
    </xf>
    <xf numFmtId="164" fontId="1" fillId="0" borderId="72" xfId="0" quotePrefix="1" applyNumberFormat="1" applyFont="1" applyBorder="1" applyAlignment="1">
      <alignment horizontal="centerContinuous" vertical="center"/>
    </xf>
    <xf numFmtId="0" fontId="3" fillId="0" borderId="0" xfId="0" applyFont="1" applyBorder="1" applyAlignment="1">
      <alignment horizontal="right" vertical="center"/>
    </xf>
    <xf numFmtId="165" fontId="1" fillId="0" borderId="0"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4" xfId="0" quotePrefix="1" applyFont="1" applyBorder="1" applyAlignment="1">
      <alignment horizontal="center" vertical="center"/>
    </xf>
    <xf numFmtId="0" fontId="1" fillId="0" borderId="24" xfId="0" applyFont="1" applyBorder="1" applyAlignment="1">
      <alignment horizontal="center" vertical="center"/>
    </xf>
    <xf numFmtId="9" fontId="1" fillId="0" borderId="24" xfId="0" applyNumberFormat="1" applyFont="1" applyBorder="1" applyAlignment="1">
      <alignment horizontal="center" vertical="center"/>
    </xf>
    <xf numFmtId="49" fontId="1" fillId="0" borderId="24" xfId="0" quotePrefix="1" applyNumberFormat="1" applyFont="1" applyBorder="1" applyAlignment="1">
      <alignment horizontal="center" vertical="center"/>
    </xf>
    <xf numFmtId="164" fontId="4" fillId="0" borderId="24" xfId="0" applyNumberFormat="1" applyFont="1" applyFill="1" applyBorder="1" applyAlignment="1">
      <alignment horizontal="center" vertical="center"/>
    </xf>
    <xf numFmtId="164" fontId="1" fillId="0" borderId="25" xfId="0" applyNumberFormat="1" applyFont="1" applyFill="1" applyBorder="1" applyAlignment="1">
      <alignment horizontal="centerContinuous" vertical="center"/>
    </xf>
    <xf numFmtId="164" fontId="1" fillId="0" borderId="0" xfId="0" applyNumberFormat="1" applyFont="1" applyFill="1" applyBorder="1" applyAlignment="1">
      <alignment horizontal="centerContinuous" vertical="center"/>
    </xf>
    <xf numFmtId="0" fontId="4" fillId="0" borderId="2" xfId="0" quotePrefix="1" applyFont="1" applyBorder="1" applyAlignment="1">
      <alignment horizontal="centerContinuous" vertical="center"/>
    </xf>
    <xf numFmtId="1" fontId="1" fillId="0" borderId="92" xfId="0" applyNumberFormat="1" applyFont="1" applyFill="1" applyBorder="1" applyAlignment="1">
      <alignment horizontal="center" vertical="center"/>
    </xf>
    <xf numFmtId="0" fontId="48" fillId="0" borderId="29" xfId="0" applyFont="1" applyFill="1" applyBorder="1" applyAlignment="1">
      <alignment horizontal="centerContinuous"/>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5" applyAlignment="1">
      <alignment vertical="center"/>
    </xf>
    <xf numFmtId="1" fontId="3" fillId="0" borderId="0" xfId="5" applyNumberFormat="1" applyFont="1" applyAlignment="1">
      <alignment horizontal="center" vertical="center"/>
    </xf>
    <xf numFmtId="0" fontId="3" fillId="0" borderId="0" xfId="0" applyFont="1" applyAlignment="1">
      <alignment horizontal="right" vertical="center"/>
    </xf>
    <xf numFmtId="1" fontId="1" fillId="0" borderId="0" xfId="5" applyNumberFormat="1" applyAlignment="1">
      <alignment horizontal="center" vertical="center"/>
    </xf>
    <xf numFmtId="0" fontId="3" fillId="0" borderId="0" xfId="5" applyFont="1" applyAlignment="1">
      <alignment vertical="center"/>
    </xf>
    <xf numFmtId="9" fontId="3" fillId="0" borderId="0" xfId="7" applyFont="1" applyAlignment="1">
      <alignment horizontal="center" vertical="center"/>
    </xf>
    <xf numFmtId="0" fontId="3" fillId="0" borderId="0" xfId="0" applyFont="1" applyAlignment="1">
      <alignment horizontal="center" vertical="center"/>
    </xf>
    <xf numFmtId="9" fontId="1" fillId="0" borderId="0" xfId="7"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5" fillId="0" borderId="27" xfId="0" applyFont="1" applyBorder="1" applyAlignment="1">
      <alignment horizontal="center" vertical="center"/>
    </xf>
    <xf numFmtId="0" fontId="6" fillId="0" borderId="0" xfId="0" applyFont="1" applyFill="1" applyBorder="1" applyAlignment="1"/>
    <xf numFmtId="1" fontId="1" fillId="0" borderId="46" xfId="0" applyNumberFormat="1" applyFont="1" applyFill="1" applyBorder="1" applyAlignment="1">
      <alignment horizontal="center" vertical="center"/>
    </xf>
    <xf numFmtId="0" fontId="1" fillId="0" borderId="26" xfId="0" quotePrefix="1" applyFont="1" applyBorder="1" applyAlignment="1">
      <alignment horizontal="center" vertical="center"/>
    </xf>
    <xf numFmtId="1" fontId="1" fillId="0" borderId="94" xfId="0" applyNumberFormat="1" applyFont="1" applyFill="1" applyBorder="1" applyAlignment="1">
      <alignment horizontal="center" vertical="center"/>
    </xf>
    <xf numFmtId="0" fontId="1" fillId="0" borderId="96" xfId="0" applyFont="1" applyFill="1" applyBorder="1" applyAlignment="1">
      <alignment horizontal="center" vertical="center"/>
    </xf>
    <xf numFmtId="0" fontId="1" fillId="0" borderId="96" xfId="0" quotePrefix="1" applyFont="1" applyFill="1" applyBorder="1" applyAlignment="1">
      <alignment horizontal="center" vertical="center" wrapText="1"/>
    </xf>
    <xf numFmtId="49" fontId="1" fillId="0" borderId="96" xfId="2" applyNumberFormat="1" applyFont="1" applyFill="1" applyBorder="1" applyAlignment="1">
      <alignment horizontal="center" vertical="center"/>
    </xf>
    <xf numFmtId="0" fontId="1" fillId="0" borderId="96" xfId="0" applyFont="1" applyFill="1" applyBorder="1" applyAlignment="1">
      <alignment horizontal="center" vertical="center" shrinkToFit="1"/>
    </xf>
    <xf numFmtId="164" fontId="1" fillId="0" borderId="96" xfId="0" applyNumberFormat="1" applyFont="1" applyFill="1" applyBorder="1" applyAlignment="1">
      <alignment horizontal="center" vertical="center"/>
    </xf>
    <xf numFmtId="164" fontId="4" fillId="0" borderId="97" xfId="0" applyNumberFormat="1" applyFont="1" applyBorder="1" applyAlignment="1">
      <alignment horizontal="center" vertical="center"/>
    </xf>
    <xf numFmtId="1" fontId="46" fillId="8" borderId="97" xfId="0" applyNumberFormat="1" applyFont="1" applyFill="1" applyBorder="1" applyAlignment="1">
      <alignment horizontal="center" vertical="center"/>
    </xf>
    <xf numFmtId="1" fontId="1" fillId="0" borderId="97" xfId="0" applyNumberFormat="1" applyFont="1" applyBorder="1" applyAlignment="1">
      <alignment horizontal="center" vertical="center"/>
    </xf>
    <xf numFmtId="0" fontId="1" fillId="0" borderId="98" xfId="0" quotePrefix="1" applyFont="1" applyBorder="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Fill="1" applyBorder="1" applyAlignment="1">
      <alignment horizontal="center" vertical="center" shrinkToFit="1"/>
    </xf>
    <xf numFmtId="164" fontId="1" fillId="0" borderId="24" xfId="0" applyNumberFormat="1" applyFont="1" applyFill="1" applyBorder="1" applyAlignment="1">
      <alignment horizontal="center" vertical="center"/>
    </xf>
    <xf numFmtId="164" fontId="4" fillId="0" borderId="25" xfId="0" applyNumberFormat="1" applyFont="1" applyBorder="1" applyAlignment="1">
      <alignment horizontal="center" vertical="center"/>
    </xf>
    <xf numFmtId="1" fontId="46"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40" xfId="0" applyFont="1" applyBorder="1" applyAlignment="1">
      <alignment horizontal="center" vertical="center"/>
    </xf>
    <xf numFmtId="49" fontId="1" fillId="0" borderId="40" xfId="2" applyNumberFormat="1" applyFont="1" applyBorder="1" applyAlignment="1">
      <alignment horizontal="center" vertical="center"/>
    </xf>
    <xf numFmtId="0" fontId="1" fillId="0" borderId="40" xfId="0" applyFont="1" applyBorder="1" applyAlignment="1">
      <alignment horizontal="center" vertical="center" shrinkToFit="1"/>
    </xf>
    <xf numFmtId="164" fontId="4" fillId="0" borderId="41" xfId="0" applyNumberFormat="1" applyFont="1" applyBorder="1" applyAlignment="1">
      <alignment horizontal="center" vertical="center"/>
    </xf>
    <xf numFmtId="1" fontId="1" fillId="0" borderId="41" xfId="0" applyNumberFormat="1" applyFont="1" applyFill="1" applyBorder="1" applyAlignment="1">
      <alignment horizontal="center" vertical="center"/>
    </xf>
    <xf numFmtId="164" fontId="1" fillId="9" borderId="40"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50" fillId="2" borderId="50" xfId="0" applyFont="1" applyFill="1" applyBorder="1" applyAlignment="1">
      <alignment horizontal="right"/>
    </xf>
    <xf numFmtId="0" fontId="50" fillId="2" borderId="51" xfId="0" applyFont="1" applyFill="1" applyBorder="1" applyAlignment="1">
      <alignment horizontal="left"/>
    </xf>
    <xf numFmtId="49" fontId="15" fillId="0" borderId="0" xfId="0" applyNumberFormat="1" applyFont="1" applyBorder="1" applyAlignment="1"/>
    <xf numFmtId="1" fontId="6" fillId="0" borderId="59" xfId="0" applyNumberFormat="1" applyFont="1" applyFill="1" applyBorder="1" applyAlignment="1">
      <alignment horizontal="center"/>
    </xf>
    <xf numFmtId="0" fontId="1" fillId="0" borderId="15" xfId="0" applyFont="1" applyFill="1" applyBorder="1" applyAlignment="1">
      <alignment horizontal="center" vertical="center"/>
    </xf>
    <xf numFmtId="0" fontId="1" fillId="0" borderId="31" xfId="0" applyFont="1" applyFill="1" applyBorder="1" applyAlignment="1">
      <alignment horizontal="center" vertical="center"/>
    </xf>
    <xf numFmtId="1" fontId="1" fillId="9" borderId="47" xfId="0" applyNumberFormat="1" applyFont="1" applyFill="1" applyBorder="1" applyAlignment="1">
      <alignment horizontal="center" vertical="center"/>
    </xf>
    <xf numFmtId="0" fontId="1" fillId="0" borderId="13" xfId="0" applyFont="1" applyBorder="1" applyAlignment="1">
      <alignment horizontal="center" vertical="center"/>
    </xf>
    <xf numFmtId="49" fontId="1" fillId="0" borderId="24" xfId="0" applyNumberFormat="1" applyFont="1" applyBorder="1" applyAlignment="1">
      <alignment horizontal="center" vertical="center"/>
    </xf>
    <xf numFmtId="49" fontId="6" fillId="0" borderId="25" xfId="0" applyNumberFormat="1" applyFont="1" applyFill="1" applyBorder="1" applyAlignment="1">
      <alignment horizontal="center" wrapText="1"/>
    </xf>
    <xf numFmtId="49" fontId="6" fillId="6" borderId="25" xfId="0" applyNumberFormat="1" applyFont="1" applyFill="1" applyBorder="1" applyAlignment="1">
      <alignment horizontal="center" wrapText="1"/>
    </xf>
    <xf numFmtId="49" fontId="6" fillId="9" borderId="25" xfId="0" applyNumberFormat="1" applyFont="1" applyFill="1" applyBorder="1" applyAlignment="1">
      <alignment horizontal="center" wrapText="1"/>
    </xf>
    <xf numFmtId="0" fontId="6" fillId="0" borderId="0" xfId="0" applyFont="1" applyFill="1" applyBorder="1" applyAlignment="1">
      <alignment horizontal="center"/>
    </xf>
    <xf numFmtId="0" fontId="1" fillId="0" borderId="101" xfId="0" applyFont="1" applyFill="1" applyBorder="1" applyAlignment="1">
      <alignment horizontal="centerContinuous" vertical="center" shrinkToFit="1"/>
    </xf>
    <xf numFmtId="0" fontId="20" fillId="0" borderId="102"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103" xfId="0" applyFont="1" applyFill="1" applyBorder="1" applyAlignment="1">
      <alignment horizontal="centerContinuous" vertical="center" shrinkToFit="1"/>
    </xf>
    <xf numFmtId="0" fontId="1" fillId="0" borderId="76" xfId="0" applyFont="1" applyFill="1" applyBorder="1" applyAlignment="1">
      <alignment horizontal="centerContinuous" vertical="center" shrinkToFit="1"/>
    </xf>
    <xf numFmtId="0" fontId="8" fillId="0" borderId="3" xfId="0" quotePrefix="1" applyFont="1" applyFill="1" applyBorder="1" applyAlignment="1">
      <alignment horizontal="center"/>
    </xf>
    <xf numFmtId="0" fontId="8" fillId="0" borderId="3" xfId="0" applyFont="1" applyFill="1" applyBorder="1" applyAlignment="1">
      <alignment horizontal="center"/>
    </xf>
    <xf numFmtId="0" fontId="6" fillId="0" borderId="23" xfId="0" quotePrefix="1" applyFont="1" applyFill="1" applyBorder="1" applyAlignment="1">
      <alignment horizontal="center"/>
    </xf>
    <xf numFmtId="1" fontId="1" fillId="0" borderId="47" xfId="0" applyNumberFormat="1" applyFont="1" applyFill="1" applyBorder="1" applyAlignment="1">
      <alignment horizontal="center" vertical="center"/>
    </xf>
    <xf numFmtId="0" fontId="12" fillId="0" borderId="8" xfId="0" applyFont="1" applyFill="1" applyBorder="1" applyAlignment="1"/>
    <xf numFmtId="0" fontId="6" fillId="0" borderId="40" xfId="0" applyNumberFormat="1" applyFont="1" applyFill="1" applyBorder="1" applyAlignment="1">
      <alignment horizontal="center"/>
    </xf>
    <xf numFmtId="49" fontId="23" fillId="0" borderId="40" xfId="0" applyNumberFormat="1" applyFont="1" applyFill="1" applyBorder="1" applyAlignment="1">
      <alignment horizontal="center"/>
    </xf>
    <xf numFmtId="0" fontId="23" fillId="0" borderId="41" xfId="0" applyNumberFormat="1" applyFont="1" applyFill="1" applyBorder="1" applyAlignment="1">
      <alignment horizontal="center"/>
    </xf>
    <xf numFmtId="0" fontId="12" fillId="0" borderId="41" xfId="0" applyNumberFormat="1" applyFont="1" applyFill="1" applyBorder="1" applyAlignment="1">
      <alignment horizontal="center"/>
    </xf>
    <xf numFmtId="49" fontId="6" fillId="0" borderId="41" xfId="0" applyNumberFormat="1" applyFont="1" applyFill="1" applyBorder="1" applyAlignment="1">
      <alignment horizontal="center" wrapText="1"/>
    </xf>
    <xf numFmtId="49" fontId="6" fillId="0" borderId="41" xfId="0" applyNumberFormat="1" applyFont="1" applyFill="1" applyBorder="1" applyAlignment="1">
      <alignment horizontal="center"/>
    </xf>
    <xf numFmtId="0" fontId="6" fillId="0" borderId="31" xfId="0" applyNumberFormat="1" applyFont="1" applyFill="1" applyBorder="1" applyAlignment="1">
      <alignment horizontal="center"/>
    </xf>
    <xf numFmtId="1" fontId="6" fillId="0" borderId="99" xfId="0" applyNumberFormat="1" applyFont="1" applyFill="1" applyBorder="1" applyAlignment="1">
      <alignment horizontal="centerContinuous"/>
    </xf>
    <xf numFmtId="1" fontId="1" fillId="0" borderId="100" xfId="0" applyNumberFormat="1" applyFont="1" applyFill="1" applyBorder="1" applyAlignment="1">
      <alignment horizontal="centerContinuous"/>
    </xf>
    <xf numFmtId="49" fontId="6" fillId="0" borderId="27" xfId="0" applyNumberFormat="1" applyFont="1" applyFill="1" applyBorder="1" applyAlignment="1">
      <alignment horizontal="center"/>
    </xf>
    <xf numFmtId="0" fontId="6" fillId="0" borderId="26" xfId="0" quotePrefix="1" applyNumberFormat="1" applyFont="1" applyFill="1" applyBorder="1" applyAlignment="1">
      <alignment horizontal="center"/>
    </xf>
    <xf numFmtId="0" fontId="6" fillId="0" borderId="25" xfId="2" applyNumberFormat="1" applyFont="1" applyBorder="1" applyAlignment="1">
      <alignment horizontal="center" vertical="center" shrinkToFit="1"/>
    </xf>
    <xf numFmtId="9" fontId="6" fillId="0" borderId="25" xfId="2" applyFont="1" applyBorder="1" applyAlignment="1">
      <alignment horizontal="center" vertical="center" shrinkToFit="1"/>
    </xf>
    <xf numFmtId="0" fontId="38" fillId="0" borderId="42" xfId="0" applyFont="1" applyFill="1" applyBorder="1" applyAlignment="1">
      <alignment horizontal="center" shrinkToFit="1"/>
    </xf>
    <xf numFmtId="0" fontId="54" fillId="0" borderId="22" xfId="0" applyFont="1" applyBorder="1" applyAlignment="1">
      <alignment horizontal="centerContinuous" wrapText="1"/>
    </xf>
    <xf numFmtId="0" fontId="15" fillId="0" borderId="0" xfId="0" applyFont="1" applyBorder="1" applyAlignment="1">
      <alignment horizontal="centerContinuous" wrapText="1"/>
    </xf>
    <xf numFmtId="0" fontId="1" fillId="0" borderId="0" xfId="0" applyFont="1" applyBorder="1" applyAlignment="1">
      <alignment wrapText="1"/>
    </xf>
    <xf numFmtId="0" fontId="3" fillId="0" borderId="0" xfId="0" applyFont="1" applyBorder="1" applyAlignment="1">
      <alignment wrapText="1"/>
    </xf>
    <xf numFmtId="0" fontId="53" fillId="0" borderId="1" xfId="0" applyFont="1" applyBorder="1" applyAlignment="1">
      <alignment horizontal="center" vertical="center" shrinkToFit="1"/>
    </xf>
    <xf numFmtId="0" fontId="6" fillId="0" borderId="24" xfId="0" applyFont="1" applyBorder="1" applyAlignment="1">
      <alignment horizontal="center" vertical="center" wrapText="1"/>
    </xf>
    <xf numFmtId="0" fontId="6" fillId="0" borderId="24" xfId="0" applyNumberFormat="1" applyFont="1" applyBorder="1" applyAlignment="1">
      <alignment horizontal="center" vertical="center" shrinkToFit="1"/>
    </xf>
    <xf numFmtId="49" fontId="6" fillId="0" borderId="26" xfId="0" applyNumberFormat="1" applyFont="1" applyBorder="1" applyAlignment="1">
      <alignment horizontal="center" vertical="center" wrapText="1"/>
    </xf>
    <xf numFmtId="0" fontId="52"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3" fillId="0" borderId="0" xfId="0" applyFont="1" applyBorder="1" applyAlignment="1">
      <alignment horizontal="right" wrapText="1"/>
    </xf>
    <xf numFmtId="0" fontId="1" fillId="0" borderId="0" xfId="0" applyFont="1" applyBorder="1" applyAlignment="1">
      <alignment horizontal="left" wrapText="1"/>
    </xf>
    <xf numFmtId="0" fontId="11" fillId="11" borderId="53" xfId="0" applyFont="1" applyFill="1" applyBorder="1" applyAlignment="1">
      <alignment horizontal="centerContinuous" wrapText="1"/>
    </xf>
    <xf numFmtId="0" fontId="11" fillId="11" borderId="34" xfId="0" applyFont="1" applyFill="1" applyBorder="1" applyAlignment="1">
      <alignment horizontal="center" wrapText="1"/>
    </xf>
    <xf numFmtId="0" fontId="20" fillId="11" borderId="34" xfId="0" applyFont="1" applyFill="1" applyBorder="1" applyAlignment="1">
      <alignment horizontal="center" wrapText="1"/>
    </xf>
    <xf numFmtId="0" fontId="11" fillId="11" borderId="54" xfId="0" applyFont="1" applyFill="1" applyBorder="1" applyAlignment="1">
      <alignment horizontal="centerContinuous" wrapText="1"/>
    </xf>
    <xf numFmtId="0" fontId="55" fillId="0" borderId="0" xfId="0" applyFont="1" applyBorder="1" applyAlignment="1">
      <alignment horizontal="center" vertical="center"/>
    </xf>
    <xf numFmtId="0" fontId="53" fillId="0" borderId="8" xfId="0" applyFont="1" applyFill="1" applyBorder="1" applyAlignment="1">
      <alignment horizontal="center" vertical="center" shrinkToFit="1"/>
    </xf>
    <xf numFmtId="0" fontId="6" fillId="0" borderId="40" xfId="0" applyFont="1" applyFill="1" applyBorder="1" applyAlignment="1">
      <alignment horizontal="center" vertical="center" wrapText="1"/>
    </xf>
    <xf numFmtId="0" fontId="6" fillId="0" borderId="40" xfId="2" applyNumberFormat="1" applyFont="1" applyFill="1" applyBorder="1" applyAlignment="1">
      <alignment horizontal="center" vertical="center" shrinkToFit="1"/>
    </xf>
    <xf numFmtId="9" fontId="6" fillId="0" borderId="41" xfId="2" applyFont="1" applyFill="1" applyBorder="1" applyAlignment="1">
      <alignment horizontal="center" vertical="center" shrinkToFit="1"/>
    </xf>
    <xf numFmtId="0" fontId="6" fillId="0" borderId="41" xfId="2" applyNumberFormat="1" applyFont="1" applyFill="1" applyBorder="1" applyAlignment="1">
      <alignment horizontal="center" vertical="center" shrinkToFit="1"/>
    </xf>
    <xf numFmtId="0" fontId="6" fillId="0" borderId="31" xfId="0" quotePrefix="1" applyNumberFormat="1" applyFont="1" applyFill="1" applyBorder="1" applyAlignment="1">
      <alignment horizontal="center" vertical="center" wrapText="1"/>
    </xf>
    <xf numFmtId="0" fontId="1" fillId="0" borderId="0" xfId="0" applyFont="1" applyBorder="1" applyAlignment="1">
      <alignment horizontal="right" vertical="center"/>
    </xf>
    <xf numFmtId="0" fontId="5" fillId="4" borderId="11" xfId="0" applyFont="1" applyFill="1" applyBorder="1" applyAlignment="1">
      <alignment horizontal="right"/>
    </xf>
    <xf numFmtId="1" fontId="6" fillId="0" borderId="23" xfId="0" applyNumberFormat="1" applyFont="1" applyFill="1" applyBorder="1" applyAlignment="1">
      <alignment horizontal="centerContinuous"/>
    </xf>
    <xf numFmtId="1" fontId="1" fillId="0" borderId="104" xfId="0" applyNumberFormat="1" applyFont="1" applyFill="1" applyBorder="1" applyAlignment="1">
      <alignment horizontal="centerContinuous"/>
    </xf>
    <xf numFmtId="0" fontId="5" fillId="4" borderId="80" xfId="0" applyFont="1" applyFill="1" applyBorder="1" applyAlignment="1">
      <alignment horizontal="right"/>
    </xf>
    <xf numFmtId="49" fontId="6" fillId="0" borderId="12" xfId="0" applyNumberFormat="1" applyFont="1" applyFill="1" applyBorder="1" applyAlignment="1">
      <alignment horizontal="center"/>
    </xf>
    <xf numFmtId="0" fontId="5" fillId="9" borderId="1" xfId="0" applyFont="1" applyFill="1" applyBorder="1" applyAlignment="1">
      <alignment horizontal="right"/>
    </xf>
    <xf numFmtId="0" fontId="6" fillId="9" borderId="0" xfId="0" applyFont="1" applyFill="1" applyBorder="1" applyAlignment="1">
      <alignment horizontal="centerContinuous"/>
    </xf>
    <xf numFmtId="0" fontId="5" fillId="9" borderId="0" xfId="0" applyFont="1" applyFill="1" applyBorder="1" applyAlignment="1">
      <alignment horizontal="right"/>
    </xf>
    <xf numFmtId="0" fontId="6" fillId="9" borderId="0" xfId="0" applyFont="1" applyFill="1" applyBorder="1" applyAlignment="1">
      <alignment horizontal="center"/>
    </xf>
    <xf numFmtId="0" fontId="16" fillId="0" borderId="30" xfId="0" applyFont="1" applyBorder="1" applyAlignment="1">
      <alignment horizontal="center" shrinkToFit="1"/>
    </xf>
    <xf numFmtId="0" fontId="6" fillId="0" borderId="47" xfId="0" applyFont="1" applyFill="1" applyBorder="1" applyAlignment="1">
      <alignment horizontal="centerContinuous"/>
    </xf>
    <xf numFmtId="0" fontId="6" fillId="0" borderId="48" xfId="0" applyFont="1" applyFill="1" applyBorder="1" applyAlignment="1">
      <alignment horizontal="centerContinuous"/>
    </xf>
    <xf numFmtId="0" fontId="6" fillId="0" borderId="42" xfId="0" applyFont="1" applyFill="1" applyBorder="1" applyAlignment="1">
      <alignment horizontal="centerContinuous"/>
    </xf>
    <xf numFmtId="0" fontId="49" fillId="0" borderId="29" xfId="0" applyFont="1" applyFill="1" applyBorder="1" applyAlignment="1">
      <alignment horizontal="centerContinuous" vertical="center"/>
    </xf>
    <xf numFmtId="0" fontId="6" fillId="0" borderId="0" xfId="0" applyFont="1" applyFill="1" applyBorder="1" applyAlignment="1">
      <alignment horizontal="left"/>
    </xf>
    <xf numFmtId="0" fontId="5" fillId="0" borderId="0" xfId="0" applyFont="1" applyFill="1" applyBorder="1" applyAlignment="1">
      <alignment horizontal="right"/>
    </xf>
    <xf numFmtId="0" fontId="51" fillId="0" borderId="29" xfId="0" applyFont="1" applyFill="1" applyBorder="1" applyAlignment="1">
      <alignment horizontal="centerContinuous" vertical="center"/>
    </xf>
    <xf numFmtId="0" fontId="56" fillId="0" borderId="29" xfId="0" applyFont="1" applyBorder="1" applyAlignment="1">
      <alignment horizontal="centerContinuous" vertical="center" wrapText="1"/>
    </xf>
    <xf numFmtId="0" fontId="47" fillId="0" borderId="47" xfId="0" applyFont="1" applyBorder="1" applyAlignment="1">
      <alignment horizontal="center" vertical="center" shrinkToFit="1"/>
    </xf>
    <xf numFmtId="0" fontId="57" fillId="0" borderId="94" xfId="0" applyFont="1" applyFill="1" applyBorder="1" applyAlignment="1">
      <alignment horizontal="centerContinuous"/>
    </xf>
    <xf numFmtId="0" fontId="57" fillId="0" borderId="42" xfId="0" applyFont="1" applyFill="1" applyBorder="1" applyAlignment="1">
      <alignment horizontal="center" shrinkToFit="1"/>
    </xf>
    <xf numFmtId="0" fontId="57" fillId="0" borderId="32" xfId="0" applyFont="1" applyFill="1" applyBorder="1" applyAlignment="1">
      <alignment horizontal="centerContinuous"/>
    </xf>
    <xf numFmtId="0" fontId="9" fillId="6" borderId="1" xfId="0" applyFont="1" applyFill="1" applyBorder="1" applyAlignment="1"/>
    <xf numFmtId="49" fontId="26" fillId="6" borderId="24" xfId="0" applyNumberFormat="1" applyFont="1" applyFill="1" applyBorder="1" applyAlignment="1">
      <alignment horizontal="center"/>
    </xf>
    <xf numFmtId="0" fontId="26" fillId="6" borderId="25" xfId="0" applyNumberFormat="1" applyFont="1" applyFill="1" applyBorder="1" applyAlignment="1">
      <alignment horizontal="center"/>
    </xf>
    <xf numFmtId="0" fontId="9" fillId="6" borderId="25" xfId="0" applyNumberFormat="1" applyFont="1" applyFill="1" applyBorder="1" applyAlignment="1">
      <alignment horizontal="center"/>
    </xf>
    <xf numFmtId="0" fontId="12" fillId="9" borderId="1" xfId="0" applyFont="1" applyFill="1" applyBorder="1" applyAlignment="1"/>
    <xf numFmtId="49" fontId="23" fillId="9" borderId="24" xfId="0" applyNumberFormat="1" applyFont="1" applyFill="1" applyBorder="1" applyAlignment="1">
      <alignment horizontal="center"/>
    </xf>
    <xf numFmtId="0" fontId="23" fillId="9" borderId="25" xfId="0" applyNumberFormat="1" applyFont="1" applyFill="1" applyBorder="1" applyAlignment="1">
      <alignment horizontal="center"/>
    </xf>
    <xf numFmtId="0" fontId="12" fillId="9" borderId="25" xfId="0" applyNumberFormat="1" applyFont="1" applyFill="1" applyBorder="1" applyAlignment="1">
      <alignment horizontal="center"/>
    </xf>
    <xf numFmtId="0" fontId="1" fillId="0" borderId="40" xfId="0" quotePrefix="1" applyFont="1" applyBorder="1" applyAlignment="1">
      <alignment horizontal="center" vertical="center" wrapText="1"/>
    </xf>
    <xf numFmtId="0" fontId="1" fillId="0" borderId="0" xfId="0" applyFont="1" applyFill="1" applyBorder="1" applyAlignment="1">
      <alignment horizontal="center" shrinkToFit="1"/>
    </xf>
    <xf numFmtId="164" fontId="4" fillId="0" borderId="0" xfId="0" applyNumberFormat="1" applyFont="1" applyFill="1" applyBorder="1" applyAlignment="1">
      <alignment horizontal="center" shrinkToFit="1"/>
    </xf>
    <xf numFmtId="0" fontId="4" fillId="0" borderId="0" xfId="0" applyFont="1" applyFill="1" applyBorder="1" applyAlignment="1">
      <alignment horizontal="left"/>
    </xf>
    <xf numFmtId="1" fontId="1" fillId="0" borderId="0"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1" fontId="1" fillId="0" borderId="93" xfId="5" applyNumberFormat="1" applyBorder="1" applyAlignment="1">
      <alignment horizontal="center" vertical="center"/>
    </xf>
  </cellXfs>
  <cellStyles count="9">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7">
    <dxf>
      <font>
        <color rgb="FFFF0000"/>
      </font>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CC66FF"/>
      <color rgb="FF009900"/>
      <color rgb="FF9933FF"/>
      <color rgb="FF008000"/>
      <color rgb="FF66FF33"/>
      <color rgb="FFCCFF99"/>
      <color rgb="FF00FF00"/>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57150</xdr:rowOff>
    </xdr:from>
    <xdr:to>
      <xdr:col>6</xdr:col>
      <xdr:colOff>1276350</xdr:colOff>
      <xdr:row>54</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BelDamon is approximately 5’ 9”, 155lbs.  He has a thin athletic frame like a dancer.</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BelDamon’s family originally hails from Chult.  Generations of his family have acted as agents of importance or influence in local affairs.  8 Generations of his family have set down roots in Chult, Tashalar, &amp; Halruaa.  Establishing a competitive trade empire which though it has gone through good times and bad, has never fully died.  Various heads of the family branches have always managed to keep the family above water in both times of peace or conflict.</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BelDamon’s link to this family of some influence is though his mother Indiga.  The eldest daughter of a second son in the Halruaa branch of the family.  She decided not to take a direct interest in the business in her youth, and wanted to focus on her magical studies.  This lead her into an adventuring lifestyle where she met her future husband.  BelDamon’s father Damionte was a priest and apprentice of the 6th sword.  After nearly a decade as adventurers, the two retired to the Halruaa border with Tashalar.  Running one of the families road houses and raising their multiple children in peace.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BelDamon is the third eldest in the family, but just barely.  His older sister Oni, his slightly older twin brother named Damion, and younger sister, Lesedi.</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Growing up BelDamon and Damion were identical.  As they’ve grown and their interests varied, they developed a bit differently.  Damion is a bit more rough-and-tumble in life and outlook as BelDamon.  He’s gruff, and far more athletic.  He has a more filled out frame having spent much more time working on his body than his mind.  He’s also less aware of his looks and general upkeep.  BelDamon on the other hand, tries to keep himself looking crisp and proper whenever he can.  He’s also spent far more time at his mother’s side than his twin and has focused on developing his mind.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The two though due to their similar upbringing to have many similarities.  They both share an outlook on life with emphasizes gaining firsthand experience in the world.  A trait Indiga and Damionte drilled into their children from day one.  The kinds have all trained in the philosophies of the flow.  That they must find their own path to happiness and fulfillment in whatever they do.  They can follow someone else’s life as an example of how to go about things, but that their path needs to be their own.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BelDamon is a scholar at heart, and not a warrior.  He’s trained to protect himself and those around him, but is not a particularly aggressive person.  He understands intellectually that growth comes through overcoming resistance and has dedicated himself to going out into the world and finding challenges to force himself to grow.</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BelDamon usually has his head in a book, even when on the road.  He carries a small library of travel books on various subjects and goes over their teachings daily trying to decipher new meanings from old teachings as he combines ancient knowledge with his personal experience.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Arcane Schooling:  </a:t>
          </a:r>
          <a:r>
            <a:rPr lang="en-US" sz="1200">
              <a:effectLst/>
              <a:latin typeface="Times New Roman" panose="02020603050405020304" pitchFamily="18" charset="0"/>
              <a:ea typeface="+mn-ea"/>
              <a:cs typeface="Times New Roman" panose="02020603050405020304" pitchFamily="18" charset="0"/>
            </a:rPr>
            <a:t>Warlocks, Dragonfire adepts, and sorcerers are not uncommon in his families bloodline.  Thier mother Indiga as well as his eldest sister are both talented Sorcerors.  His twi brother like himself is a warlock, and thier younger sister has shown signs of talent as a dragonfire adept.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Studying at their mother’s knee since they were little, he has a basic understanding of arcane principles, and as such can use spell trigger items as a sorcerer.</a:t>
          </a:r>
        </a:p>
      </xdr:txBody>
    </xdr:sp>
    <xdr:clientData/>
  </xdr:twoCellAnchor>
  <xdr:twoCellAnchor>
    <xdr:from>
      <xdr:col>5</xdr:col>
      <xdr:colOff>76200</xdr:colOff>
      <xdr:row>14</xdr:row>
      <xdr:rowOff>22860</xdr:rowOff>
    </xdr:from>
    <xdr:to>
      <xdr:col>6</xdr:col>
      <xdr:colOff>998219</xdr:colOff>
      <xdr:row>15</xdr:row>
      <xdr:rowOff>241934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35780" y="3208020"/>
          <a:ext cx="1988819" cy="4400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83820</xdr:colOff>
      <xdr:row>1</xdr:row>
      <xdr:rowOff>76200</xdr:rowOff>
    </xdr:from>
    <xdr:to>
      <xdr:col>6</xdr:col>
      <xdr:colOff>996863</xdr:colOff>
      <xdr:row>13</xdr:row>
      <xdr:rowOff>166717</xdr:rowOff>
    </xdr:to>
    <xdr:pic>
      <xdr:nvPicPr>
        <xdr:cNvPr id="6" name="Picture 5">
          <a:extLst>
            <a:ext uri="{FF2B5EF4-FFF2-40B4-BE49-F238E27FC236}">
              <a16:creationId xmlns:a16="http://schemas.microsoft.com/office/drawing/2014/main" id="{F0A54A97-1A71-4C64-8736-404C25BBA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3400" y="449580"/>
          <a:ext cx="1979843" cy="2688937"/>
        </a:xfrm>
        <a:prstGeom prst="rect">
          <a:avLst/>
        </a:prstGeom>
        <a:ln w="38100" cmpd="dbl">
          <a:solidFill>
            <a:srgbClr val="6666FF"/>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120640" y="0"/>
          <a:ext cx="204978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154305</xdr:colOff>
      <xdr:row>1</xdr:row>
      <xdr:rowOff>123825</xdr:rowOff>
    </xdr:from>
    <xdr:to>
      <xdr:col>4</xdr:col>
      <xdr:colOff>41910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rrylDNHarris@hotmai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tabSelected="1" zoomScaleNormal="100" workbookViewId="0"/>
  </sheetViews>
  <sheetFormatPr defaultColWidth="13" defaultRowHeight="15.6"/>
  <cols>
    <col min="1" max="1" width="17.59765625" style="19" customWidth="1"/>
    <col min="2" max="2" width="9" style="20" customWidth="1"/>
    <col min="3" max="3" width="5" style="20" customWidth="1"/>
    <col min="4" max="4" width="13.69921875" style="19" bestFit="1" customWidth="1"/>
    <col min="5" max="5" width="9.8984375" style="20" bestFit="1" customWidth="1"/>
    <col min="6" max="6" width="14" style="19" customWidth="1"/>
    <col min="7" max="7" width="14" style="20" customWidth="1"/>
    <col min="8" max="16384" width="13" style="1"/>
  </cols>
  <sheetData>
    <row r="1" spans="1:7" ht="29.4" thickTop="1" thickBot="1">
      <c r="A1" s="303" t="s">
        <v>142</v>
      </c>
      <c r="B1" s="304"/>
      <c r="C1" s="120"/>
      <c r="D1" s="101"/>
      <c r="E1" s="102"/>
      <c r="F1" s="101"/>
      <c r="G1" s="204" t="s">
        <v>143</v>
      </c>
    </row>
    <row r="2" spans="1:7" ht="17.399999999999999" thickTop="1">
      <c r="A2" s="2" t="s">
        <v>105</v>
      </c>
      <c r="B2" s="30" t="s">
        <v>148</v>
      </c>
      <c r="C2" s="30"/>
      <c r="D2" s="4" t="s">
        <v>113</v>
      </c>
      <c r="E2" s="41" t="s">
        <v>146</v>
      </c>
      <c r="F2"/>
      <c r="G2" s="5"/>
    </row>
    <row r="3" spans="1:7" ht="16.8">
      <c r="A3" s="2" t="s">
        <v>106</v>
      </c>
      <c r="B3" s="30" t="s">
        <v>131</v>
      </c>
      <c r="C3" s="30"/>
      <c r="D3" s="4" t="s">
        <v>87</v>
      </c>
      <c r="E3" s="41">
        <v>1</v>
      </c>
      <c r="F3" s="4"/>
      <c r="G3" s="5"/>
    </row>
    <row r="4" spans="1:7" ht="16.8">
      <c r="A4" s="371" t="s">
        <v>106</v>
      </c>
      <c r="B4" s="372"/>
      <c r="C4" s="372"/>
      <c r="D4" s="373" t="s">
        <v>87</v>
      </c>
      <c r="E4" s="374"/>
      <c r="F4" s="4"/>
      <c r="G4" s="5"/>
    </row>
    <row r="5" spans="1:7" ht="16.8">
      <c r="A5" s="2" t="s">
        <v>107</v>
      </c>
      <c r="B5" s="30" t="s">
        <v>149</v>
      </c>
      <c r="C5" s="30"/>
      <c r="D5" s="4" t="s">
        <v>114</v>
      </c>
      <c r="E5" s="41">
        <v>17</v>
      </c>
      <c r="F5" s="4"/>
      <c r="G5" s="5"/>
    </row>
    <row r="6" spans="1:7" ht="16.8">
      <c r="A6" s="2" t="s">
        <v>108</v>
      </c>
      <c r="B6" s="30"/>
      <c r="C6" s="30"/>
      <c r="D6" s="4" t="s">
        <v>115</v>
      </c>
      <c r="E6" s="41" t="s">
        <v>145</v>
      </c>
      <c r="F6" s="4"/>
      <c r="G6" s="5"/>
    </row>
    <row r="7" spans="1:7" ht="17.399999999999999" thickBot="1">
      <c r="A7" s="2" t="s">
        <v>109</v>
      </c>
      <c r="B7" s="30" t="s">
        <v>147</v>
      </c>
      <c r="C7" s="30"/>
      <c r="D7" s="4" t="s">
        <v>116</v>
      </c>
      <c r="E7" s="41" t="s">
        <v>144</v>
      </c>
      <c r="F7" s="4"/>
      <c r="G7" s="5"/>
    </row>
    <row r="8" spans="1:7" ht="17.399999999999999" thickTop="1">
      <c r="A8" s="118" t="s">
        <v>110</v>
      </c>
      <c r="B8" s="333">
        <v>0</v>
      </c>
      <c r="C8" s="334"/>
      <c r="D8" s="119" t="s">
        <v>117</v>
      </c>
      <c r="E8" s="306" t="s">
        <v>82</v>
      </c>
      <c r="F8" s="3"/>
      <c r="G8" s="5"/>
    </row>
    <row r="9" spans="1:7" ht="17.399999999999999" thickBot="1">
      <c r="A9" s="366" t="s">
        <v>111</v>
      </c>
      <c r="B9" s="367" t="str">
        <f>C11</f>
        <v>+2</v>
      </c>
      <c r="C9" s="368"/>
      <c r="D9" s="369" t="s">
        <v>112</v>
      </c>
      <c r="E9" s="370" t="s">
        <v>194</v>
      </c>
      <c r="F9" s="3"/>
      <c r="G9" s="5"/>
    </row>
    <row r="10" spans="1:7" ht="17.399999999999999" thickTop="1">
      <c r="A10" s="27" t="s">
        <v>104</v>
      </c>
      <c r="B10" s="302">
        <v>12</v>
      </c>
      <c r="C10" s="81" t="str">
        <f t="shared" ref="C10:C15" si="0">IF(B10&gt;9.9,CONCATENATE("+",ROUNDDOWN((B10-10)/2,0)),ROUNDUP((B10-10)/2,0))</f>
        <v>+1</v>
      </c>
      <c r="D10" s="61" t="s">
        <v>118</v>
      </c>
      <c r="E10" s="375" t="s">
        <v>150</v>
      </c>
      <c r="F10" s="3"/>
      <c r="G10" s="5"/>
    </row>
    <row r="11" spans="1:7" ht="16.8">
      <c r="A11" s="6" t="s">
        <v>100</v>
      </c>
      <c r="B11" s="50">
        <v>15</v>
      </c>
      <c r="C11" s="38" t="str">
        <f t="shared" si="0"/>
        <v>+2</v>
      </c>
      <c r="D11" s="62" t="s">
        <v>119</v>
      </c>
      <c r="E11" s="43">
        <f>SUM(Martial!G3:G20)+SUM(Equipment!C3:C16)-SUM(Equipment!C9:C16)</f>
        <v>35</v>
      </c>
      <c r="F11" s="3"/>
      <c r="G11" s="5"/>
    </row>
    <row r="12" spans="1:7" ht="16.8">
      <c r="A12" s="25" t="s">
        <v>99</v>
      </c>
      <c r="B12" s="321">
        <v>10</v>
      </c>
      <c r="C12" s="31" t="str">
        <f t="shared" si="0"/>
        <v>+0</v>
      </c>
      <c r="D12" s="62" t="s">
        <v>120</v>
      </c>
      <c r="E12" s="273">
        <f>ROUNDUP(((E3*6)*0.75)+((E4*6)*0.75)+((E3+E4)*C12),0)</f>
        <v>5</v>
      </c>
      <c r="F12" s="3"/>
      <c r="G12" s="5"/>
    </row>
    <row r="13" spans="1:7" ht="16.8">
      <c r="A13" s="70" t="s">
        <v>102</v>
      </c>
      <c r="B13" s="321">
        <f>14</f>
        <v>14</v>
      </c>
      <c r="C13" s="38" t="str">
        <f t="shared" si="0"/>
        <v>+2</v>
      </c>
      <c r="D13" s="152" t="s">
        <v>121</v>
      </c>
      <c r="E13" s="335">
        <f>-1+10+C11</f>
        <v>11</v>
      </c>
      <c r="F13" s="2"/>
      <c r="G13" s="5"/>
    </row>
    <row r="14" spans="1:7" ht="16.8">
      <c r="A14" s="26" t="s">
        <v>101</v>
      </c>
      <c r="B14" s="322">
        <v>15</v>
      </c>
      <c r="C14" s="38" t="str">
        <f t="shared" si="0"/>
        <v>+2</v>
      </c>
      <c r="D14" s="152" t="s">
        <v>122</v>
      </c>
      <c r="E14" s="335">
        <f>E15-C11</f>
        <v>12</v>
      </c>
      <c r="F14" s="3"/>
      <c r="G14" s="5"/>
    </row>
    <row r="15" spans="1:7" ht="17.399999999999999" thickBot="1">
      <c r="A15" s="28" t="s">
        <v>103</v>
      </c>
      <c r="B15" s="323">
        <v>17</v>
      </c>
      <c r="C15" s="32" t="str">
        <f t="shared" si="0"/>
        <v>+3</v>
      </c>
      <c r="D15" s="153" t="s">
        <v>123</v>
      </c>
      <c r="E15" s="42">
        <f>E13+SUM(Martial!B14:B16)</f>
        <v>14</v>
      </c>
      <c r="F15" s="3"/>
      <c r="G15" s="5"/>
    </row>
    <row r="16" spans="1:7" ht="24" thickTop="1" thickBot="1">
      <c r="A16" s="7" t="s">
        <v>16</v>
      </c>
      <c r="B16" s="8"/>
      <c r="C16" s="8"/>
      <c r="D16" s="9"/>
      <c r="E16" s="305"/>
      <c r="F16" s="9"/>
      <c r="G16" s="10"/>
    </row>
    <row r="17" spans="1:7" s="14" customFormat="1" ht="17.399999999999999" thickTop="1">
      <c r="A17" s="11"/>
      <c r="B17" s="12"/>
      <c r="C17" s="12"/>
      <c r="D17" s="12"/>
      <c r="E17" s="12"/>
      <c r="F17" s="12"/>
      <c r="G17" s="13"/>
    </row>
    <row r="18" spans="1:7" s="14" customFormat="1" ht="16.8">
      <c r="A18" s="48"/>
      <c r="B18" s="15"/>
      <c r="C18" s="15"/>
      <c r="D18" s="15"/>
      <c r="E18" s="15"/>
      <c r="F18" s="15"/>
      <c r="G18" s="49"/>
    </row>
    <row r="19" spans="1:7" s="14" customFormat="1" ht="16.8">
      <c r="A19" s="48"/>
      <c r="B19" s="15"/>
      <c r="C19" s="15"/>
      <c r="D19" s="15"/>
      <c r="E19" s="15"/>
      <c r="F19" s="15"/>
      <c r="G19" s="49"/>
    </row>
    <row r="20" spans="1:7" s="14" customFormat="1" ht="16.8">
      <c r="A20" s="48"/>
      <c r="B20" s="15"/>
      <c r="C20" s="15"/>
      <c r="D20" s="15"/>
      <c r="E20" s="15"/>
      <c r="F20" s="15"/>
      <c r="G20" s="49"/>
    </row>
    <row r="21" spans="1:7" s="14" customFormat="1" ht="16.8">
      <c r="A21" s="48"/>
      <c r="B21" s="15"/>
      <c r="C21" s="15"/>
      <c r="D21" s="15"/>
      <c r="E21" s="15"/>
      <c r="F21" s="15"/>
      <c r="G21" s="49"/>
    </row>
    <row r="22" spans="1:7" s="14" customFormat="1" ht="16.8">
      <c r="A22" s="48"/>
      <c r="B22" s="15"/>
      <c r="C22" s="15"/>
      <c r="D22" s="15"/>
      <c r="E22" s="15"/>
      <c r="F22" s="15"/>
      <c r="G22" s="49"/>
    </row>
    <row r="23" spans="1:7" s="14" customFormat="1" ht="16.8">
      <c r="A23" s="48"/>
      <c r="B23" s="15"/>
      <c r="C23" s="15"/>
      <c r="D23" s="15"/>
      <c r="E23" s="15"/>
      <c r="F23" s="15"/>
      <c r="G23" s="49"/>
    </row>
    <row r="24" spans="1:7" s="14" customFormat="1" ht="16.8">
      <c r="A24" s="48"/>
      <c r="B24" s="15"/>
      <c r="C24" s="15"/>
      <c r="D24" s="15"/>
      <c r="E24" s="15"/>
      <c r="F24" s="15"/>
      <c r="G24" s="49"/>
    </row>
    <row r="25" spans="1:7" s="14" customFormat="1" ht="16.8">
      <c r="A25" s="48"/>
      <c r="B25" s="15"/>
      <c r="C25" s="15"/>
      <c r="D25" s="15"/>
      <c r="E25" s="15"/>
      <c r="F25" s="15"/>
      <c r="G25" s="49"/>
    </row>
    <row r="26" spans="1:7" s="14" customFormat="1" ht="16.8">
      <c r="A26" s="48"/>
      <c r="B26" s="15"/>
      <c r="C26" s="15"/>
      <c r="D26" s="15"/>
      <c r="E26" s="15"/>
      <c r="F26" s="15"/>
      <c r="G26" s="49"/>
    </row>
    <row r="27" spans="1:7" s="14" customFormat="1" ht="16.8">
      <c r="A27" s="48"/>
      <c r="B27" s="15"/>
      <c r="C27" s="15"/>
      <c r="D27" s="15"/>
      <c r="E27" s="15"/>
      <c r="F27" s="15"/>
      <c r="G27" s="49"/>
    </row>
    <row r="28" spans="1:7" s="14" customFormat="1" ht="16.8">
      <c r="A28" s="48"/>
      <c r="B28" s="15"/>
      <c r="C28" s="15"/>
      <c r="D28" s="15"/>
      <c r="E28" s="15"/>
      <c r="F28" s="15"/>
      <c r="G28" s="49"/>
    </row>
    <row r="29" spans="1:7" s="14" customFormat="1" ht="16.8">
      <c r="A29" s="48"/>
      <c r="B29" s="15"/>
      <c r="C29" s="15"/>
      <c r="D29" s="15"/>
      <c r="E29" s="15"/>
      <c r="F29" s="15"/>
      <c r="G29" s="49"/>
    </row>
    <row r="30" spans="1:7" s="14" customFormat="1" ht="16.8">
      <c r="A30" s="48"/>
      <c r="B30" s="15"/>
      <c r="C30" s="15"/>
      <c r="D30" s="15"/>
      <c r="E30" s="15"/>
      <c r="F30" s="15"/>
      <c r="G30" s="49"/>
    </row>
    <row r="31" spans="1:7" s="14" customFormat="1" ht="16.8">
      <c r="A31" s="48"/>
      <c r="B31" s="15"/>
      <c r="C31" s="15"/>
      <c r="D31" s="15"/>
      <c r="E31" s="15"/>
      <c r="F31" s="15"/>
      <c r="G31" s="49"/>
    </row>
    <row r="32" spans="1:7" s="14" customFormat="1" ht="16.8">
      <c r="A32" s="48"/>
      <c r="B32" s="15"/>
      <c r="C32" s="15"/>
      <c r="D32" s="15"/>
      <c r="E32" s="15"/>
      <c r="F32" s="15"/>
      <c r="G32" s="49"/>
    </row>
    <row r="33" spans="1:7" s="14" customFormat="1" ht="16.8">
      <c r="A33" s="48"/>
      <c r="B33" s="15"/>
      <c r="C33" s="15"/>
      <c r="D33" s="15"/>
      <c r="E33" s="15"/>
      <c r="F33" s="15"/>
      <c r="G33" s="49"/>
    </row>
    <row r="34" spans="1:7" s="14" customFormat="1" ht="16.8">
      <c r="A34" s="48"/>
      <c r="B34" s="15"/>
      <c r="C34" s="15"/>
      <c r="D34" s="15"/>
      <c r="E34" s="15"/>
      <c r="F34" s="15"/>
      <c r="G34" s="49"/>
    </row>
    <row r="35" spans="1:7" s="14" customFormat="1" ht="16.8">
      <c r="A35" s="48"/>
      <c r="B35" s="15"/>
      <c r="C35" s="15"/>
      <c r="D35" s="15"/>
      <c r="E35" s="15"/>
      <c r="F35" s="15"/>
      <c r="G35" s="49"/>
    </row>
    <row r="36" spans="1:7" s="14" customFormat="1" ht="16.8">
      <c r="A36" s="48"/>
      <c r="B36" s="15"/>
      <c r="C36" s="15"/>
      <c r="D36" s="15"/>
      <c r="E36" s="15"/>
      <c r="F36" s="15"/>
      <c r="G36" s="49"/>
    </row>
    <row r="37" spans="1:7" s="14" customFormat="1" ht="16.8">
      <c r="A37" s="48"/>
      <c r="B37" s="15"/>
      <c r="C37" s="15"/>
      <c r="D37" s="15"/>
      <c r="E37" s="15"/>
      <c r="F37" s="15"/>
      <c r="G37" s="49"/>
    </row>
    <row r="38" spans="1:7" s="14" customFormat="1" ht="16.8">
      <c r="A38" s="48"/>
      <c r="B38" s="15"/>
      <c r="C38" s="15"/>
      <c r="D38" s="15"/>
      <c r="E38" s="15"/>
      <c r="F38" s="15"/>
      <c r="G38" s="49"/>
    </row>
    <row r="39" spans="1:7" s="14" customFormat="1" ht="16.8">
      <c r="A39" s="48"/>
      <c r="B39" s="15"/>
      <c r="C39" s="15"/>
      <c r="D39" s="15"/>
      <c r="E39" s="15"/>
      <c r="F39" s="15"/>
      <c r="G39" s="49"/>
    </row>
    <row r="40" spans="1:7" s="14" customFormat="1" ht="16.8">
      <c r="A40" s="48"/>
      <c r="B40" s="15"/>
      <c r="C40" s="15"/>
      <c r="D40" s="15"/>
      <c r="E40" s="15"/>
      <c r="F40" s="15"/>
      <c r="G40" s="49"/>
    </row>
    <row r="41" spans="1:7" s="14" customFormat="1" ht="16.8">
      <c r="A41" s="48"/>
      <c r="B41" s="15"/>
      <c r="C41" s="15"/>
      <c r="D41" s="15"/>
      <c r="E41" s="15"/>
      <c r="F41" s="15"/>
      <c r="G41" s="49"/>
    </row>
    <row r="42" spans="1:7" s="14" customFormat="1" ht="16.8">
      <c r="A42" s="48"/>
      <c r="B42" s="15"/>
      <c r="C42" s="15"/>
      <c r="D42" s="15"/>
      <c r="E42" s="15"/>
      <c r="F42" s="15"/>
      <c r="G42" s="49"/>
    </row>
    <row r="43" spans="1:7" s="14" customFormat="1" ht="16.8">
      <c r="A43" s="48"/>
      <c r="B43" s="15"/>
      <c r="C43" s="15"/>
      <c r="D43" s="15"/>
      <c r="E43" s="15"/>
      <c r="F43" s="15"/>
      <c r="G43" s="49"/>
    </row>
    <row r="44" spans="1:7" s="14" customFormat="1" ht="16.8">
      <c r="A44" s="48"/>
      <c r="B44" s="15"/>
      <c r="C44" s="15"/>
      <c r="D44" s="15"/>
      <c r="E44" s="15"/>
      <c r="F44" s="15"/>
      <c r="G44" s="49"/>
    </row>
    <row r="45" spans="1:7" s="14" customFormat="1" ht="16.8">
      <c r="A45" s="48"/>
      <c r="B45" s="15"/>
      <c r="C45" s="15"/>
      <c r="D45" s="15"/>
      <c r="E45" s="15"/>
      <c r="F45" s="15"/>
      <c r="G45" s="49"/>
    </row>
    <row r="46" spans="1:7" s="14" customFormat="1" ht="16.8">
      <c r="A46" s="48"/>
      <c r="B46" s="15"/>
      <c r="C46" s="15"/>
      <c r="D46" s="15"/>
      <c r="E46" s="15"/>
      <c r="F46" s="15"/>
      <c r="G46" s="49"/>
    </row>
    <row r="47" spans="1:7" s="14" customFormat="1" ht="16.8">
      <c r="A47" s="48"/>
      <c r="B47" s="15"/>
      <c r="C47" s="15"/>
      <c r="D47" s="15"/>
      <c r="E47" s="15"/>
      <c r="F47" s="15"/>
      <c r="G47" s="49"/>
    </row>
    <row r="48" spans="1:7" s="14" customFormat="1" ht="16.8">
      <c r="A48" s="48"/>
      <c r="B48" s="15"/>
      <c r="C48" s="15"/>
      <c r="D48" s="15"/>
      <c r="E48" s="15"/>
      <c r="F48" s="15"/>
      <c r="G48" s="49"/>
    </row>
    <row r="49" spans="1:7" s="14" customFormat="1" ht="16.8">
      <c r="A49" s="48"/>
      <c r="B49" s="15"/>
      <c r="C49" s="15"/>
      <c r="D49" s="15"/>
      <c r="E49" s="15"/>
      <c r="F49" s="15"/>
      <c r="G49" s="49"/>
    </row>
    <row r="50" spans="1:7" s="14" customFormat="1" ht="16.8">
      <c r="A50" s="48"/>
      <c r="B50" s="15"/>
      <c r="C50" s="15"/>
      <c r="D50" s="15"/>
      <c r="E50" s="15"/>
      <c r="F50" s="15"/>
      <c r="G50" s="49"/>
    </row>
    <row r="51" spans="1:7" s="14" customFormat="1" ht="16.8">
      <c r="A51" s="48"/>
      <c r="B51" s="15"/>
      <c r="C51" s="15"/>
      <c r="D51" s="15"/>
      <c r="E51" s="15"/>
      <c r="F51" s="15"/>
      <c r="G51" s="49"/>
    </row>
    <row r="52" spans="1:7" s="14" customFormat="1" ht="16.8">
      <c r="A52" s="48"/>
      <c r="B52" s="15"/>
      <c r="C52" s="15"/>
      <c r="D52" s="15"/>
      <c r="E52" s="15"/>
      <c r="F52" s="15"/>
      <c r="G52" s="49"/>
    </row>
    <row r="53" spans="1:7" s="14" customFormat="1" ht="16.8">
      <c r="A53" s="48"/>
      <c r="B53" s="15"/>
      <c r="C53" s="15"/>
      <c r="D53" s="15"/>
      <c r="E53" s="15"/>
      <c r="F53" s="15"/>
      <c r="G53" s="49"/>
    </row>
    <row r="54" spans="1:7" s="14" customFormat="1" ht="16.8">
      <c r="A54" s="48"/>
      <c r="B54" s="15"/>
      <c r="C54" s="15"/>
      <c r="D54" s="15"/>
      <c r="E54" s="15"/>
      <c r="F54" s="15"/>
      <c r="G54" s="49"/>
    </row>
    <row r="55" spans="1:7" ht="17.399999999999999" thickBot="1">
      <c r="A55" s="16"/>
      <c r="B55" s="17"/>
      <c r="C55" s="17"/>
      <c r="D55" s="17"/>
      <c r="E55" s="17"/>
      <c r="F55" s="17"/>
      <c r="G55" s="18"/>
    </row>
    <row r="56" spans="1:7" ht="16.2" thickTop="1"/>
  </sheetData>
  <phoneticPr fontId="0" type="noConversion"/>
  <conditionalFormatting sqref="E11">
    <cfRule type="cellIs" dxfId="6" priority="4" stopIfTrue="1" operator="greaterThan">
      <formula>86</formula>
    </cfRule>
    <cfRule type="cellIs" dxfId="5" priority="5" stopIfTrue="1" operator="between">
      <formula>43</formula>
      <formula>86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showGridLines="0" workbookViewId="0">
      <pane ySplit="2" topLeftCell="A3" activePane="bottomLeft" state="frozen"/>
      <selection pane="bottomLeft" activeCell="A3" sqref="A3"/>
    </sheetView>
  </sheetViews>
  <sheetFormatPr defaultColWidth="13" defaultRowHeight="15.6"/>
  <cols>
    <col min="1" max="1" width="29.296875" style="19" customWidth="1"/>
    <col min="2" max="2" width="5.8984375" style="19" bestFit="1" customWidth="1"/>
    <col min="3" max="3" width="11.59765625" style="20" hidden="1" customWidth="1"/>
    <col min="4" max="4" width="5.796875" style="20" hidden="1" customWidth="1"/>
    <col min="5" max="5" width="9.19921875" style="20" bestFit="1" customWidth="1"/>
    <col min="6" max="6" width="7.8984375" style="20" bestFit="1" customWidth="1"/>
    <col min="7" max="7" width="6" style="40" bestFit="1" customWidth="1"/>
    <col min="8" max="8" width="5.19921875" style="40" bestFit="1" customWidth="1"/>
    <col min="9" max="9" width="6.8984375" style="40" bestFit="1" customWidth="1"/>
    <col min="10" max="10" width="29.296875" style="19" customWidth="1"/>
    <col min="11" max="16384" width="13" style="1"/>
  </cols>
  <sheetData>
    <row r="1" spans="1:10" ht="23.4" thickBot="1">
      <c r="A1" s="29" t="s">
        <v>6</v>
      </c>
      <c r="B1" s="21"/>
      <c r="C1" s="21"/>
      <c r="D1" s="21"/>
      <c r="E1" s="21"/>
      <c r="F1" s="21"/>
      <c r="G1" s="39"/>
      <c r="H1" s="39"/>
      <c r="I1" s="39"/>
      <c r="J1" s="21"/>
    </row>
    <row r="2" spans="1:10" s="140" customFormat="1" ht="34.200000000000003" thickBot="1">
      <c r="A2" s="133" t="s">
        <v>75</v>
      </c>
      <c r="B2" s="134" t="s">
        <v>21</v>
      </c>
      <c r="C2" s="134" t="s">
        <v>23</v>
      </c>
      <c r="D2" s="134" t="s">
        <v>20</v>
      </c>
      <c r="E2" s="135" t="s">
        <v>48</v>
      </c>
      <c r="F2" s="135" t="s">
        <v>24</v>
      </c>
      <c r="G2" s="136" t="s">
        <v>50</v>
      </c>
      <c r="H2" s="137" t="s">
        <v>71</v>
      </c>
      <c r="I2" s="138" t="s">
        <v>62</v>
      </c>
      <c r="J2" s="139" t="s">
        <v>61</v>
      </c>
    </row>
    <row r="3" spans="1:10" s="14" customFormat="1" ht="16.8">
      <c r="A3" s="103" t="s">
        <v>52</v>
      </c>
      <c r="B3" s="104">
        <v>0</v>
      </c>
      <c r="C3" s="105" t="s">
        <v>99</v>
      </c>
      <c r="D3" s="105" t="str">
        <f>VLOOKUP(C3,'Personal File'!$A$10:$C$15,3,FALSE)</f>
        <v>+0</v>
      </c>
      <c r="E3" s="116" t="str">
        <f t="shared" ref="E3:E43" si="0">CONCATENATE(LEFT(C3,3)," (",D3,")")</f>
        <v>Con (+0)</v>
      </c>
      <c r="F3" s="106">
        <v>0</v>
      </c>
      <c r="G3" s="106">
        <f t="shared" ref="G3:G5" si="1">B3+D3+F3</f>
        <v>0</v>
      </c>
      <c r="H3" s="107">
        <f t="shared" ref="H3:H43" ca="1" si="2">RANDBETWEEN(1,20)</f>
        <v>14</v>
      </c>
      <c r="I3" s="108">
        <f t="shared" ref="I3:I5" ca="1" si="3">SUM(G3:H3)</f>
        <v>14</v>
      </c>
      <c r="J3" s="47"/>
    </row>
    <row r="4" spans="1:10" s="14" customFormat="1" ht="16.8">
      <c r="A4" s="109" t="s">
        <v>53</v>
      </c>
      <c r="B4" s="104">
        <v>0</v>
      </c>
      <c r="C4" s="105" t="s">
        <v>100</v>
      </c>
      <c r="D4" s="105" t="str">
        <f>VLOOKUP(C4,'Personal File'!$A$10:$C$15,3,FALSE)</f>
        <v>+2</v>
      </c>
      <c r="E4" s="89" t="str">
        <f t="shared" si="0"/>
        <v>Dex (+2)</v>
      </c>
      <c r="F4" s="106">
        <v>0</v>
      </c>
      <c r="G4" s="106">
        <f t="shared" si="1"/>
        <v>2</v>
      </c>
      <c r="H4" s="107">
        <f t="shared" ca="1" si="2"/>
        <v>5</v>
      </c>
      <c r="I4" s="108">
        <f t="shared" ca="1" si="3"/>
        <v>7</v>
      </c>
      <c r="J4" s="336"/>
    </row>
    <row r="5" spans="1:10" s="14" customFormat="1" ht="16.8">
      <c r="A5" s="110" t="s">
        <v>54</v>
      </c>
      <c r="B5" s="111">
        <v>2</v>
      </c>
      <c r="C5" s="112" t="s">
        <v>101</v>
      </c>
      <c r="D5" s="112" t="str">
        <f>VLOOKUP(C5,'Personal File'!$A$10:$C$15,3,FALSE)</f>
        <v>+2</v>
      </c>
      <c r="E5" s="117" t="str">
        <f t="shared" si="0"/>
        <v>Wis (+2)</v>
      </c>
      <c r="F5" s="113">
        <v>0</v>
      </c>
      <c r="G5" s="113">
        <f t="shared" si="1"/>
        <v>4</v>
      </c>
      <c r="H5" s="114">
        <f t="shared" ca="1" si="2"/>
        <v>17</v>
      </c>
      <c r="I5" s="115">
        <f t="shared" ca="1" si="3"/>
        <v>21</v>
      </c>
      <c r="J5" s="121"/>
    </row>
    <row r="6" spans="1:10" s="33" customFormat="1" ht="16.8">
      <c r="A6" s="122" t="s">
        <v>25</v>
      </c>
      <c r="B6" s="45">
        <v>0</v>
      </c>
      <c r="C6" s="123" t="s">
        <v>102</v>
      </c>
      <c r="D6" s="124" t="str">
        <f>VLOOKUP(C6,'Personal File'!$A$10:$C$15,3,FALSE)</f>
        <v>+2</v>
      </c>
      <c r="E6" s="125" t="str">
        <f t="shared" si="0"/>
        <v>Int (+2)</v>
      </c>
      <c r="F6" s="312" t="s">
        <v>49</v>
      </c>
      <c r="G6" s="46">
        <f t="shared" ref="G6:G43" si="4">B6+D6+F6</f>
        <v>2</v>
      </c>
      <c r="H6" s="107">
        <f t="shared" ca="1" si="2"/>
        <v>19</v>
      </c>
      <c r="I6" s="46">
        <f t="shared" ref="I6:I7" ca="1" si="5">SUM(G6:H6)</f>
        <v>21</v>
      </c>
      <c r="J6" s="47"/>
    </row>
    <row r="7" spans="1:10" s="37" customFormat="1" ht="16.8">
      <c r="A7" s="86" t="s">
        <v>26</v>
      </c>
      <c r="B7" s="45">
        <v>0</v>
      </c>
      <c r="C7" s="87" t="s">
        <v>100</v>
      </c>
      <c r="D7" s="88" t="str">
        <f>VLOOKUP(C7,'Personal File'!$A$10:$C$15,3,FALSE)</f>
        <v>+2</v>
      </c>
      <c r="E7" s="89" t="str">
        <f t="shared" si="0"/>
        <v>Dex (+2)</v>
      </c>
      <c r="F7" s="312" t="s">
        <v>49</v>
      </c>
      <c r="G7" s="46">
        <f t="shared" si="4"/>
        <v>2</v>
      </c>
      <c r="H7" s="107">
        <f t="shared" ca="1" si="2"/>
        <v>3</v>
      </c>
      <c r="I7" s="46">
        <f t="shared" ca="1" si="5"/>
        <v>5</v>
      </c>
      <c r="J7" s="47"/>
    </row>
    <row r="8" spans="1:10" s="35" customFormat="1" ht="16.8">
      <c r="A8" s="63" t="s">
        <v>27</v>
      </c>
      <c r="B8" s="64">
        <v>3</v>
      </c>
      <c r="C8" s="65" t="s">
        <v>103</v>
      </c>
      <c r="D8" s="66" t="str">
        <f>VLOOKUP(C8,'Personal File'!$A$10:$C$15,3,FALSE)</f>
        <v>+3</v>
      </c>
      <c r="E8" s="71" t="str">
        <f t="shared" si="0"/>
        <v>Cha (+3)</v>
      </c>
      <c r="F8" s="313" t="s">
        <v>49</v>
      </c>
      <c r="G8" s="67">
        <f t="shared" si="4"/>
        <v>6</v>
      </c>
      <c r="H8" s="107">
        <f t="shared" ca="1" si="2"/>
        <v>20</v>
      </c>
      <c r="I8" s="67">
        <f t="shared" ref="I8:I43" ca="1" si="6">SUM(G8:H8)</f>
        <v>26</v>
      </c>
      <c r="J8" s="68"/>
    </row>
    <row r="9" spans="1:10" s="34" customFormat="1" ht="16.8">
      <c r="A9" s="94" t="s">
        <v>28</v>
      </c>
      <c r="B9" s="45">
        <v>0</v>
      </c>
      <c r="C9" s="95" t="s">
        <v>104</v>
      </c>
      <c r="D9" s="96" t="str">
        <f>VLOOKUP(C9,'Personal File'!$A$10:$C$15,3,FALSE)</f>
        <v>+1</v>
      </c>
      <c r="E9" s="97" t="str">
        <f t="shared" si="0"/>
        <v>Str (+1)</v>
      </c>
      <c r="F9" s="312" t="s">
        <v>49</v>
      </c>
      <c r="G9" s="46">
        <f t="shared" si="4"/>
        <v>1</v>
      </c>
      <c r="H9" s="107">
        <f t="shared" ca="1" si="2"/>
        <v>12</v>
      </c>
      <c r="I9" s="46">
        <f t="shared" ca="1" si="6"/>
        <v>13</v>
      </c>
      <c r="J9" s="47"/>
    </row>
    <row r="10" spans="1:10" s="34" customFormat="1" ht="16.8">
      <c r="A10" s="388" t="s">
        <v>7</v>
      </c>
      <c r="B10" s="64">
        <v>4</v>
      </c>
      <c r="C10" s="389" t="s">
        <v>99</v>
      </c>
      <c r="D10" s="390" t="str">
        <f>VLOOKUP(C10,'Personal File'!$A$10:$C$15,3,FALSE)</f>
        <v>+0</v>
      </c>
      <c r="E10" s="391" t="str">
        <f t="shared" si="0"/>
        <v>Con (+0)</v>
      </c>
      <c r="F10" s="313" t="s">
        <v>49</v>
      </c>
      <c r="G10" s="67">
        <f t="shared" si="4"/>
        <v>4</v>
      </c>
      <c r="H10" s="107">
        <f t="shared" ca="1" si="2"/>
        <v>9</v>
      </c>
      <c r="I10" s="67">
        <f t="shared" ca="1" si="6"/>
        <v>13</v>
      </c>
      <c r="J10" s="68"/>
    </row>
    <row r="11" spans="1:10" s="33" customFormat="1" ht="16.8">
      <c r="A11" s="141" t="s">
        <v>163</v>
      </c>
      <c r="B11" s="142">
        <v>0</v>
      </c>
      <c r="C11" s="143" t="s">
        <v>102</v>
      </c>
      <c r="D11" s="144" t="str">
        <f>VLOOKUP(C11,'Personal File'!$A$10:$C$15,3,FALSE)</f>
        <v>+2</v>
      </c>
      <c r="E11" s="145" t="str">
        <f t="shared" si="0"/>
        <v>Int (+2)</v>
      </c>
      <c r="F11" s="314" t="s">
        <v>49</v>
      </c>
      <c r="G11" s="146">
        <f t="shared" si="4"/>
        <v>2</v>
      </c>
      <c r="H11" s="107">
        <f t="shared" ca="1" si="2"/>
        <v>17</v>
      </c>
      <c r="I11" s="146">
        <f t="shared" ca="1" si="6"/>
        <v>19</v>
      </c>
      <c r="J11" s="148"/>
    </row>
    <row r="12" spans="1:10" s="36" customFormat="1" ht="16.8">
      <c r="A12" s="141" t="s">
        <v>29</v>
      </c>
      <c r="B12" s="142">
        <v>0</v>
      </c>
      <c r="C12" s="143" t="s">
        <v>102</v>
      </c>
      <c r="D12" s="144" t="str">
        <f>VLOOKUP(C12,'Personal File'!$A$10:$C$15,3,FALSE)</f>
        <v>+2</v>
      </c>
      <c r="E12" s="145" t="str">
        <f t="shared" si="0"/>
        <v>Int (+2)</v>
      </c>
      <c r="F12" s="314" t="s">
        <v>49</v>
      </c>
      <c r="G12" s="146">
        <f t="shared" si="4"/>
        <v>2</v>
      </c>
      <c r="H12" s="107">
        <f t="shared" ca="1" si="2"/>
        <v>12</v>
      </c>
      <c r="I12" s="146">
        <f t="shared" ca="1" si="6"/>
        <v>14</v>
      </c>
      <c r="J12" s="148"/>
    </row>
    <row r="13" spans="1:10" s="37" customFormat="1" ht="16.8">
      <c r="A13" s="82" t="s">
        <v>30</v>
      </c>
      <c r="B13" s="45">
        <v>0</v>
      </c>
      <c r="C13" s="83" t="s">
        <v>103</v>
      </c>
      <c r="D13" s="84" t="str">
        <f>VLOOKUP(C13,'Personal File'!$A$10:$C$15,3,FALSE)</f>
        <v>+3</v>
      </c>
      <c r="E13" s="85" t="str">
        <f t="shared" si="0"/>
        <v>Cha (+3)</v>
      </c>
      <c r="F13" s="312" t="s">
        <v>49</v>
      </c>
      <c r="G13" s="46">
        <f t="shared" si="4"/>
        <v>3</v>
      </c>
      <c r="H13" s="107">
        <f t="shared" ca="1" si="2"/>
        <v>14</v>
      </c>
      <c r="I13" s="46">
        <f t="shared" ca="1" si="6"/>
        <v>17</v>
      </c>
      <c r="J13" s="47"/>
    </row>
    <row r="14" spans="1:10" s="37" customFormat="1" ht="16.8">
      <c r="A14" s="141" t="s">
        <v>31</v>
      </c>
      <c r="B14" s="142">
        <v>0</v>
      </c>
      <c r="C14" s="143" t="s">
        <v>102</v>
      </c>
      <c r="D14" s="144" t="str">
        <f>VLOOKUP(C14,'Personal File'!$A$10:$C$15,3,FALSE)</f>
        <v>+2</v>
      </c>
      <c r="E14" s="145" t="str">
        <f t="shared" si="0"/>
        <v>Int (+2)</v>
      </c>
      <c r="F14" s="314" t="s">
        <v>49</v>
      </c>
      <c r="G14" s="146">
        <f t="shared" si="4"/>
        <v>2</v>
      </c>
      <c r="H14" s="107">
        <f t="shared" ca="1" si="2"/>
        <v>7</v>
      </c>
      <c r="I14" s="146">
        <f t="shared" ca="1" si="6"/>
        <v>9</v>
      </c>
      <c r="J14" s="148"/>
    </row>
    <row r="15" spans="1:10" s="37" customFormat="1" ht="16.8">
      <c r="A15" s="82" t="s">
        <v>32</v>
      </c>
      <c r="B15" s="45">
        <v>0</v>
      </c>
      <c r="C15" s="83" t="s">
        <v>103</v>
      </c>
      <c r="D15" s="84" t="str">
        <f>VLOOKUP(C15,'Personal File'!$A$10:$C$15,3,FALSE)</f>
        <v>+3</v>
      </c>
      <c r="E15" s="85" t="str">
        <f t="shared" si="0"/>
        <v>Cha (+3)</v>
      </c>
      <c r="F15" s="312" t="s">
        <v>49</v>
      </c>
      <c r="G15" s="46">
        <f t="shared" si="4"/>
        <v>3</v>
      </c>
      <c r="H15" s="107">
        <f t="shared" ca="1" si="2"/>
        <v>5</v>
      </c>
      <c r="I15" s="46">
        <f t="shared" ca="1" si="6"/>
        <v>8</v>
      </c>
      <c r="J15" s="336"/>
    </row>
    <row r="16" spans="1:10" s="37" customFormat="1" ht="16.8">
      <c r="A16" s="86" t="s">
        <v>33</v>
      </c>
      <c r="B16" s="45">
        <v>0</v>
      </c>
      <c r="C16" s="87" t="s">
        <v>100</v>
      </c>
      <c r="D16" s="88" t="str">
        <f>VLOOKUP(C16,'Personal File'!$A$10:$C$15,3,FALSE)</f>
        <v>+2</v>
      </c>
      <c r="E16" s="89" t="str">
        <f t="shared" si="0"/>
        <v>Dex (+2)</v>
      </c>
      <c r="F16" s="312" t="s">
        <v>49</v>
      </c>
      <c r="G16" s="46">
        <f t="shared" si="4"/>
        <v>2</v>
      </c>
      <c r="H16" s="107">
        <f t="shared" ca="1" si="2"/>
        <v>11</v>
      </c>
      <c r="I16" s="46">
        <f t="shared" ca="1" si="6"/>
        <v>13</v>
      </c>
      <c r="J16" s="47"/>
    </row>
    <row r="17" spans="1:10" s="37" customFormat="1" ht="16.8">
      <c r="A17" s="122" t="s">
        <v>34</v>
      </c>
      <c r="B17" s="45">
        <v>0</v>
      </c>
      <c r="C17" s="123" t="s">
        <v>102</v>
      </c>
      <c r="D17" s="124" t="str">
        <f>VLOOKUP(C17,'Personal File'!$A$10:$C$15,3,FALSE)</f>
        <v>+2</v>
      </c>
      <c r="E17" s="125" t="str">
        <f t="shared" si="0"/>
        <v>Int (+2)</v>
      </c>
      <c r="F17" s="312" t="s">
        <v>49</v>
      </c>
      <c r="G17" s="46">
        <f t="shared" si="4"/>
        <v>2</v>
      </c>
      <c r="H17" s="107">
        <f t="shared" ca="1" si="2"/>
        <v>16</v>
      </c>
      <c r="I17" s="46">
        <f t="shared" ca="1" si="6"/>
        <v>18</v>
      </c>
      <c r="J17" s="47"/>
    </row>
    <row r="18" spans="1:10" s="37" customFormat="1" ht="16.8">
      <c r="A18" s="82" t="s">
        <v>35</v>
      </c>
      <c r="B18" s="45">
        <v>0</v>
      </c>
      <c r="C18" s="83" t="s">
        <v>103</v>
      </c>
      <c r="D18" s="84" t="str">
        <f>VLOOKUP(C18,'Personal File'!$A$10:$C$15,3,FALSE)</f>
        <v>+3</v>
      </c>
      <c r="E18" s="85" t="str">
        <f t="shared" si="0"/>
        <v>Cha (+3)</v>
      </c>
      <c r="F18" s="312" t="s">
        <v>49</v>
      </c>
      <c r="G18" s="46">
        <f t="shared" si="4"/>
        <v>3</v>
      </c>
      <c r="H18" s="107">
        <f t="shared" ca="1" si="2"/>
        <v>5</v>
      </c>
      <c r="I18" s="46">
        <f t="shared" ca="1" si="6"/>
        <v>8</v>
      </c>
      <c r="J18" s="47"/>
    </row>
    <row r="19" spans="1:10" s="37" customFormat="1" ht="16.8">
      <c r="A19" s="82" t="s">
        <v>9</v>
      </c>
      <c r="B19" s="45">
        <v>0</v>
      </c>
      <c r="C19" s="83" t="s">
        <v>103</v>
      </c>
      <c r="D19" s="84" t="str">
        <f>VLOOKUP(C19,'Personal File'!$A$10:$C$15,3,FALSE)</f>
        <v>+3</v>
      </c>
      <c r="E19" s="85" t="str">
        <f t="shared" si="0"/>
        <v>Cha (+3)</v>
      </c>
      <c r="F19" s="312" t="s">
        <v>49</v>
      </c>
      <c r="G19" s="46">
        <f t="shared" si="4"/>
        <v>3</v>
      </c>
      <c r="H19" s="107">
        <f t="shared" ca="1" si="2"/>
        <v>1</v>
      </c>
      <c r="I19" s="46">
        <f t="shared" ca="1" si="6"/>
        <v>4</v>
      </c>
      <c r="J19" s="47"/>
    </row>
    <row r="20" spans="1:10" s="37" customFormat="1" ht="16.8">
      <c r="A20" s="90" t="s">
        <v>36</v>
      </c>
      <c r="B20" s="45">
        <v>0</v>
      </c>
      <c r="C20" s="91" t="s">
        <v>101</v>
      </c>
      <c r="D20" s="92" t="str">
        <f>VLOOKUP(C20,'Personal File'!$A$10:$C$15,3,FALSE)</f>
        <v>+2</v>
      </c>
      <c r="E20" s="93" t="str">
        <f t="shared" si="0"/>
        <v>Wis (+2)</v>
      </c>
      <c r="F20" s="312" t="s">
        <v>49</v>
      </c>
      <c r="G20" s="46">
        <f t="shared" si="4"/>
        <v>2</v>
      </c>
      <c r="H20" s="107">
        <f t="shared" ca="1" si="2"/>
        <v>2</v>
      </c>
      <c r="I20" s="46">
        <f t="shared" ca="1" si="6"/>
        <v>4</v>
      </c>
      <c r="J20" s="47"/>
    </row>
    <row r="21" spans="1:10" s="37" customFormat="1" ht="16.8">
      <c r="A21" s="86" t="s">
        <v>37</v>
      </c>
      <c r="B21" s="45">
        <v>0</v>
      </c>
      <c r="C21" s="87" t="s">
        <v>100</v>
      </c>
      <c r="D21" s="88" t="str">
        <f>VLOOKUP(C21,'Personal File'!$A$10:$C$15,3,FALSE)</f>
        <v>+2</v>
      </c>
      <c r="E21" s="89" t="str">
        <f t="shared" si="0"/>
        <v>Dex (+2)</v>
      </c>
      <c r="F21" s="312" t="s">
        <v>49</v>
      </c>
      <c r="G21" s="46">
        <f t="shared" si="4"/>
        <v>2</v>
      </c>
      <c r="H21" s="107">
        <f t="shared" ca="1" si="2"/>
        <v>9</v>
      </c>
      <c r="I21" s="46">
        <f t="shared" ca="1" si="6"/>
        <v>11</v>
      </c>
      <c r="J21" s="336"/>
    </row>
    <row r="22" spans="1:10" s="37" customFormat="1" ht="16.8">
      <c r="A22" s="82" t="s">
        <v>38</v>
      </c>
      <c r="B22" s="45">
        <v>0</v>
      </c>
      <c r="C22" s="83" t="s">
        <v>103</v>
      </c>
      <c r="D22" s="84" t="str">
        <f>VLOOKUP(C22,'Personal File'!$A$10:$C$15,3,FALSE)</f>
        <v>+3</v>
      </c>
      <c r="E22" s="85" t="str">
        <f t="shared" si="0"/>
        <v>Cha (+3)</v>
      </c>
      <c r="F22" s="312" t="s">
        <v>49</v>
      </c>
      <c r="G22" s="46">
        <f t="shared" si="4"/>
        <v>3</v>
      </c>
      <c r="H22" s="107">
        <f t="shared" ca="1" si="2"/>
        <v>2</v>
      </c>
      <c r="I22" s="46">
        <f t="shared" ca="1" si="6"/>
        <v>5</v>
      </c>
      <c r="J22" s="47"/>
    </row>
    <row r="23" spans="1:10" s="37" customFormat="1" ht="16.8">
      <c r="A23" s="94" t="s">
        <v>39</v>
      </c>
      <c r="B23" s="45">
        <v>0</v>
      </c>
      <c r="C23" s="95" t="s">
        <v>104</v>
      </c>
      <c r="D23" s="96" t="str">
        <f>VLOOKUP(C23,'Personal File'!$A$10:$C$15,3,FALSE)</f>
        <v>+1</v>
      </c>
      <c r="E23" s="97" t="str">
        <f t="shared" si="0"/>
        <v>Str (+1)</v>
      </c>
      <c r="F23" s="312" t="s">
        <v>49</v>
      </c>
      <c r="G23" s="46">
        <f t="shared" si="4"/>
        <v>1</v>
      </c>
      <c r="H23" s="107">
        <f t="shared" ca="1" si="2"/>
        <v>3</v>
      </c>
      <c r="I23" s="46">
        <f t="shared" ca="1" si="6"/>
        <v>4</v>
      </c>
      <c r="J23" s="47"/>
    </row>
    <row r="24" spans="1:10" s="37" customFormat="1" ht="16.8">
      <c r="A24" s="73" t="s">
        <v>158</v>
      </c>
      <c r="B24" s="64">
        <v>2</v>
      </c>
      <c r="C24" s="74" t="s">
        <v>102</v>
      </c>
      <c r="D24" s="75" t="str">
        <f>VLOOKUP(C24,'Personal File'!$A$10:$C$15,3,FALSE)</f>
        <v>+2</v>
      </c>
      <c r="E24" s="76" t="str">
        <f t="shared" si="0"/>
        <v>Int (+2)</v>
      </c>
      <c r="F24" s="313" t="s">
        <v>49</v>
      </c>
      <c r="G24" s="67">
        <f t="shared" si="4"/>
        <v>4</v>
      </c>
      <c r="H24" s="107">
        <f t="shared" ca="1" si="2"/>
        <v>18</v>
      </c>
      <c r="I24" s="67">
        <f t="shared" ca="1" si="6"/>
        <v>22</v>
      </c>
      <c r="J24" s="68"/>
    </row>
    <row r="25" spans="1:10" s="37" customFormat="1" ht="16.8">
      <c r="A25" s="73" t="s">
        <v>159</v>
      </c>
      <c r="B25" s="64">
        <v>1</v>
      </c>
      <c r="C25" s="74" t="s">
        <v>102</v>
      </c>
      <c r="D25" s="75" t="str">
        <f>VLOOKUP(C25,'Personal File'!$A$10:$C$15,3,FALSE)</f>
        <v>+2</v>
      </c>
      <c r="E25" s="76" t="str">
        <f t="shared" ref="E25" si="7">CONCATENATE(LEFT(C25,3)," (",D25,")")</f>
        <v>Int (+2)</v>
      </c>
      <c r="F25" s="313" t="s">
        <v>49</v>
      </c>
      <c r="G25" s="67">
        <f t="shared" si="4"/>
        <v>3</v>
      </c>
      <c r="H25" s="107">
        <f t="shared" ca="1" si="2"/>
        <v>14</v>
      </c>
      <c r="I25" s="67">
        <f t="shared" ca="1" si="6"/>
        <v>17</v>
      </c>
      <c r="J25" s="68"/>
    </row>
    <row r="26" spans="1:10" s="37" customFormat="1" ht="16.8">
      <c r="A26" s="73" t="s">
        <v>160</v>
      </c>
      <c r="B26" s="64">
        <v>1</v>
      </c>
      <c r="C26" s="74" t="s">
        <v>102</v>
      </c>
      <c r="D26" s="75" t="str">
        <f>VLOOKUP(C26,'Personal File'!$A$10:$C$15,3,FALSE)</f>
        <v>+2</v>
      </c>
      <c r="E26" s="76" t="str">
        <f t="shared" si="0"/>
        <v>Int (+2)</v>
      </c>
      <c r="F26" s="313" t="s">
        <v>49</v>
      </c>
      <c r="G26" s="67">
        <f t="shared" ref="G26" si="8">B26+D26+F26</f>
        <v>3</v>
      </c>
      <c r="H26" s="107">
        <f t="shared" ca="1" si="2"/>
        <v>17</v>
      </c>
      <c r="I26" s="67">
        <f t="shared" ref="I26" ca="1" si="9">SUM(G26:H26)</f>
        <v>20</v>
      </c>
      <c r="J26" s="68"/>
    </row>
    <row r="27" spans="1:10" s="37" customFormat="1" ht="16.8">
      <c r="A27" s="90" t="s">
        <v>40</v>
      </c>
      <c r="B27" s="45">
        <v>0</v>
      </c>
      <c r="C27" s="91" t="s">
        <v>101</v>
      </c>
      <c r="D27" s="92" t="str">
        <f>VLOOKUP(C27,'Personal File'!$A$10:$C$15,3,FALSE)</f>
        <v>+2</v>
      </c>
      <c r="E27" s="93" t="str">
        <f t="shared" si="0"/>
        <v>Wis (+2)</v>
      </c>
      <c r="F27" s="312" t="s">
        <v>49</v>
      </c>
      <c r="G27" s="46">
        <f t="shared" si="4"/>
        <v>2</v>
      </c>
      <c r="H27" s="107">
        <f t="shared" ca="1" si="2"/>
        <v>19</v>
      </c>
      <c r="I27" s="46">
        <f t="shared" ca="1" si="6"/>
        <v>21</v>
      </c>
      <c r="J27" s="47"/>
    </row>
    <row r="28" spans="1:10" s="37" customFormat="1" ht="16.8">
      <c r="A28" s="86" t="s">
        <v>10</v>
      </c>
      <c r="B28" s="45">
        <v>0</v>
      </c>
      <c r="C28" s="87" t="s">
        <v>100</v>
      </c>
      <c r="D28" s="88" t="str">
        <f>VLOOKUP(C28,'Personal File'!$A$10:$C$15,3,FALSE)</f>
        <v>+2</v>
      </c>
      <c r="E28" s="89" t="str">
        <f t="shared" si="0"/>
        <v>Dex (+2)</v>
      </c>
      <c r="F28" s="312" t="s">
        <v>49</v>
      </c>
      <c r="G28" s="46">
        <f t="shared" si="4"/>
        <v>2</v>
      </c>
      <c r="H28" s="107">
        <f t="shared" ca="1" si="2"/>
        <v>11</v>
      </c>
      <c r="I28" s="46">
        <f t="shared" ca="1" si="6"/>
        <v>13</v>
      </c>
      <c r="J28" s="47"/>
    </row>
    <row r="29" spans="1:10" s="37" customFormat="1" ht="16.8">
      <c r="A29" s="392" t="s">
        <v>41</v>
      </c>
      <c r="B29" s="142">
        <v>0</v>
      </c>
      <c r="C29" s="393" t="s">
        <v>100</v>
      </c>
      <c r="D29" s="394" t="str">
        <f>VLOOKUP(C29,'Personal File'!$A$10:$C$15,3,FALSE)</f>
        <v>+2</v>
      </c>
      <c r="E29" s="395" t="str">
        <f t="shared" si="0"/>
        <v>Dex (+2)</v>
      </c>
      <c r="F29" s="314" t="s">
        <v>49</v>
      </c>
      <c r="G29" s="146">
        <f t="shared" si="4"/>
        <v>2</v>
      </c>
      <c r="H29" s="107">
        <f t="shared" ca="1" si="2"/>
        <v>7</v>
      </c>
      <c r="I29" s="146">
        <f t="shared" ca="1" si="6"/>
        <v>9</v>
      </c>
      <c r="J29" s="148"/>
    </row>
    <row r="30" spans="1:10" ht="16.8">
      <c r="A30" s="63" t="s">
        <v>162</v>
      </c>
      <c r="B30" s="64">
        <v>1</v>
      </c>
      <c r="C30" s="65" t="s">
        <v>103</v>
      </c>
      <c r="D30" s="66" t="str">
        <f>VLOOKUP(C30,'Personal File'!$A$10:$C$15,3,FALSE)</f>
        <v>+3</v>
      </c>
      <c r="E30" s="71" t="str">
        <f t="shared" si="0"/>
        <v>Cha (+3)</v>
      </c>
      <c r="F30" s="313" t="s">
        <v>49</v>
      </c>
      <c r="G30" s="67">
        <f t="shared" si="4"/>
        <v>4</v>
      </c>
      <c r="H30" s="107">
        <f t="shared" ca="1" si="2"/>
        <v>4</v>
      </c>
      <c r="I30" s="67">
        <f t="shared" ca="1" si="6"/>
        <v>8</v>
      </c>
      <c r="J30" s="68"/>
    </row>
    <row r="31" spans="1:10" ht="16.8">
      <c r="A31" s="63" t="s">
        <v>161</v>
      </c>
      <c r="B31" s="64">
        <v>1</v>
      </c>
      <c r="C31" s="78" t="s">
        <v>101</v>
      </c>
      <c r="D31" s="79" t="str">
        <f>VLOOKUP(C31,'Personal File'!$A$10:$C$15,3,FALSE)</f>
        <v>+2</v>
      </c>
      <c r="E31" s="80" t="str">
        <f t="shared" si="0"/>
        <v>Wis (+2)</v>
      </c>
      <c r="F31" s="313" t="s">
        <v>49</v>
      </c>
      <c r="G31" s="67">
        <f t="shared" si="4"/>
        <v>3</v>
      </c>
      <c r="H31" s="107">
        <f t="shared" ca="1" si="2"/>
        <v>1</v>
      </c>
      <c r="I31" s="67">
        <f t="shared" ca="1" si="6"/>
        <v>4</v>
      </c>
      <c r="J31" s="68"/>
    </row>
    <row r="32" spans="1:10" ht="16.8">
      <c r="A32" s="86" t="s">
        <v>11</v>
      </c>
      <c r="B32" s="45">
        <v>0</v>
      </c>
      <c r="C32" s="87" t="s">
        <v>100</v>
      </c>
      <c r="D32" s="88" t="str">
        <f>VLOOKUP(C32,'Personal File'!$A$10:$C$15,3,FALSE)</f>
        <v>+2</v>
      </c>
      <c r="E32" s="89" t="str">
        <f t="shared" si="0"/>
        <v>Dex (+2)</v>
      </c>
      <c r="F32" s="312" t="s">
        <v>49</v>
      </c>
      <c r="G32" s="46">
        <f t="shared" si="4"/>
        <v>2</v>
      </c>
      <c r="H32" s="107">
        <f t="shared" ca="1" si="2"/>
        <v>16</v>
      </c>
      <c r="I32" s="46">
        <f t="shared" ca="1" si="6"/>
        <v>18</v>
      </c>
      <c r="J32" s="47"/>
    </row>
    <row r="33" spans="1:10" ht="16.8">
      <c r="A33" s="122" t="s">
        <v>12</v>
      </c>
      <c r="B33" s="45">
        <v>0</v>
      </c>
      <c r="C33" s="123" t="s">
        <v>102</v>
      </c>
      <c r="D33" s="124" t="str">
        <f>VLOOKUP(C33,'Personal File'!$A$10:$C$15,3,FALSE)</f>
        <v>+2</v>
      </c>
      <c r="E33" s="125" t="str">
        <f t="shared" si="0"/>
        <v>Int (+2)</v>
      </c>
      <c r="F33" s="312" t="s">
        <v>49</v>
      </c>
      <c r="G33" s="46">
        <f t="shared" si="4"/>
        <v>2</v>
      </c>
      <c r="H33" s="107">
        <f t="shared" ca="1" si="2"/>
        <v>3</v>
      </c>
      <c r="I33" s="46">
        <f t="shared" ca="1" si="6"/>
        <v>5</v>
      </c>
      <c r="J33" s="336"/>
    </row>
    <row r="34" spans="1:10" ht="16.8">
      <c r="A34" s="77" t="s">
        <v>42</v>
      </c>
      <c r="B34" s="64">
        <v>1</v>
      </c>
      <c r="C34" s="78" t="s">
        <v>101</v>
      </c>
      <c r="D34" s="79" t="str">
        <f>VLOOKUP(C34,'Personal File'!$A$10:$C$15,3,FALSE)</f>
        <v>+2</v>
      </c>
      <c r="E34" s="80" t="str">
        <f t="shared" si="0"/>
        <v>Wis (+2)</v>
      </c>
      <c r="F34" s="313" t="s">
        <v>49</v>
      </c>
      <c r="G34" s="67">
        <f t="shared" si="4"/>
        <v>3</v>
      </c>
      <c r="H34" s="107">
        <f t="shared" ca="1" si="2"/>
        <v>3</v>
      </c>
      <c r="I34" s="67">
        <f t="shared" ca="1" si="6"/>
        <v>6</v>
      </c>
      <c r="J34" s="68"/>
    </row>
    <row r="35" spans="1:10" ht="16.8">
      <c r="A35" s="392" t="s">
        <v>66</v>
      </c>
      <c r="B35" s="142">
        <v>0</v>
      </c>
      <c r="C35" s="393" t="s">
        <v>100</v>
      </c>
      <c r="D35" s="394" t="str">
        <f>VLOOKUP(C35,'Personal File'!$A$10:$C$15,3,FALSE)</f>
        <v>+2</v>
      </c>
      <c r="E35" s="395" t="str">
        <f t="shared" si="0"/>
        <v>Dex (+2)</v>
      </c>
      <c r="F35" s="314" t="s">
        <v>49</v>
      </c>
      <c r="G35" s="146">
        <f t="shared" si="4"/>
        <v>2</v>
      </c>
      <c r="H35" s="107">
        <f t="shared" ca="1" si="2"/>
        <v>6</v>
      </c>
      <c r="I35" s="146">
        <f t="shared" ca="1" si="6"/>
        <v>8</v>
      </c>
      <c r="J35" s="148"/>
    </row>
    <row r="36" spans="1:10" ht="16.8">
      <c r="A36" s="141" t="s">
        <v>65</v>
      </c>
      <c r="B36" s="142">
        <v>0</v>
      </c>
      <c r="C36" s="143" t="s">
        <v>102</v>
      </c>
      <c r="D36" s="144" t="str">
        <f>VLOOKUP(C36,'Personal File'!$A$10:$C$15,3,FALSE)</f>
        <v>+2</v>
      </c>
      <c r="E36" s="145" t="str">
        <f t="shared" si="0"/>
        <v>Int (+2)</v>
      </c>
      <c r="F36" s="314" t="s">
        <v>49</v>
      </c>
      <c r="G36" s="146">
        <f t="shared" si="4"/>
        <v>2</v>
      </c>
      <c r="H36" s="107">
        <f t="shared" ca="1" si="2"/>
        <v>15</v>
      </c>
      <c r="I36" s="146">
        <f t="shared" ca="1" si="6"/>
        <v>17</v>
      </c>
      <c r="J36" s="147"/>
    </row>
    <row r="37" spans="1:10" ht="16.8">
      <c r="A37" s="141" t="s">
        <v>43</v>
      </c>
      <c r="B37" s="142">
        <v>1</v>
      </c>
      <c r="C37" s="143" t="s">
        <v>102</v>
      </c>
      <c r="D37" s="144" t="str">
        <f>VLOOKUP(C37,'Personal File'!$A$10:$C$15,3,FALSE)</f>
        <v>+2</v>
      </c>
      <c r="E37" s="145" t="str">
        <f t="shared" si="0"/>
        <v>Int (+2)</v>
      </c>
      <c r="F37" s="314" t="s">
        <v>49</v>
      </c>
      <c r="G37" s="146">
        <f t="shared" si="4"/>
        <v>3</v>
      </c>
      <c r="H37" s="107">
        <f t="shared" ca="1" si="2"/>
        <v>19</v>
      </c>
      <c r="I37" s="146">
        <f t="shared" ca="1" si="6"/>
        <v>22</v>
      </c>
      <c r="J37" s="147"/>
    </row>
    <row r="38" spans="1:10" ht="16.8">
      <c r="A38" s="90" t="s">
        <v>44</v>
      </c>
      <c r="B38" s="45">
        <v>0</v>
      </c>
      <c r="C38" s="91" t="s">
        <v>101</v>
      </c>
      <c r="D38" s="92" t="str">
        <f>VLOOKUP(C38,'Personal File'!$A$10:$C$15,3,FALSE)</f>
        <v>+2</v>
      </c>
      <c r="E38" s="93" t="str">
        <f t="shared" si="0"/>
        <v>Wis (+2)</v>
      </c>
      <c r="F38" s="312" t="s">
        <v>49</v>
      </c>
      <c r="G38" s="46">
        <f t="shared" si="4"/>
        <v>2</v>
      </c>
      <c r="H38" s="107">
        <f t="shared" ca="1" si="2"/>
        <v>11</v>
      </c>
      <c r="I38" s="46">
        <f t="shared" ca="1" si="6"/>
        <v>13</v>
      </c>
      <c r="J38" s="47"/>
    </row>
    <row r="39" spans="1:10" ht="16.8">
      <c r="A39" s="90" t="s">
        <v>67</v>
      </c>
      <c r="B39" s="45">
        <v>0</v>
      </c>
      <c r="C39" s="91" t="s">
        <v>101</v>
      </c>
      <c r="D39" s="92" t="str">
        <f>VLOOKUP(C39,'Personal File'!$A$10:$C$15,3,FALSE)</f>
        <v>+2</v>
      </c>
      <c r="E39" s="93" t="str">
        <f t="shared" si="0"/>
        <v>Wis (+2)</v>
      </c>
      <c r="F39" s="312" t="s">
        <v>49</v>
      </c>
      <c r="G39" s="46">
        <f t="shared" si="4"/>
        <v>2</v>
      </c>
      <c r="H39" s="107">
        <f t="shared" ca="1" si="2"/>
        <v>12</v>
      </c>
      <c r="I39" s="46">
        <f t="shared" ca="1" si="6"/>
        <v>14</v>
      </c>
      <c r="J39" s="47"/>
    </row>
    <row r="40" spans="1:10" ht="16.8">
      <c r="A40" s="94" t="s">
        <v>13</v>
      </c>
      <c r="B40" s="45">
        <v>0</v>
      </c>
      <c r="C40" s="95" t="s">
        <v>104</v>
      </c>
      <c r="D40" s="96" t="str">
        <f>VLOOKUP(C40,'Personal File'!$A$10:$C$15,3,FALSE)</f>
        <v>+1</v>
      </c>
      <c r="E40" s="97" t="str">
        <f t="shared" si="0"/>
        <v>Str (+1)</v>
      </c>
      <c r="F40" s="312" t="s">
        <v>49</v>
      </c>
      <c r="G40" s="46">
        <f t="shared" si="4"/>
        <v>1</v>
      </c>
      <c r="H40" s="107">
        <f t="shared" ca="1" si="2"/>
        <v>2</v>
      </c>
      <c r="I40" s="46">
        <f t="shared" ca="1" si="6"/>
        <v>3</v>
      </c>
      <c r="J40" s="47"/>
    </row>
    <row r="41" spans="1:10" ht="16.8">
      <c r="A41" s="392" t="s">
        <v>45</v>
      </c>
      <c r="B41" s="142">
        <v>0</v>
      </c>
      <c r="C41" s="393" t="s">
        <v>100</v>
      </c>
      <c r="D41" s="394" t="str">
        <f>VLOOKUP(C41,'Personal File'!$A$10:$C$15,3,FALSE)</f>
        <v>+2</v>
      </c>
      <c r="E41" s="395" t="str">
        <f t="shared" si="0"/>
        <v>Dex (+2)</v>
      </c>
      <c r="F41" s="314" t="s">
        <v>49</v>
      </c>
      <c r="G41" s="146">
        <f t="shared" si="4"/>
        <v>2</v>
      </c>
      <c r="H41" s="107">
        <f t="shared" ca="1" si="2"/>
        <v>16</v>
      </c>
      <c r="I41" s="146">
        <f t="shared" ca="1" si="6"/>
        <v>18</v>
      </c>
      <c r="J41" s="148"/>
    </row>
    <row r="42" spans="1:10" ht="16.8">
      <c r="A42" s="63" t="s">
        <v>46</v>
      </c>
      <c r="B42" s="64">
        <v>1</v>
      </c>
      <c r="C42" s="65" t="s">
        <v>103</v>
      </c>
      <c r="D42" s="66" t="str">
        <f>VLOOKUP(C42,'Personal File'!$A$10:$C$15,3,FALSE)</f>
        <v>+3</v>
      </c>
      <c r="E42" s="71" t="str">
        <f t="shared" si="0"/>
        <v>Cha (+3)</v>
      </c>
      <c r="F42" s="313" t="s">
        <v>49</v>
      </c>
      <c r="G42" s="67">
        <f t="shared" si="4"/>
        <v>4</v>
      </c>
      <c r="H42" s="107">
        <f t="shared" ca="1" si="2"/>
        <v>1</v>
      </c>
      <c r="I42" s="67">
        <f t="shared" ca="1" si="6"/>
        <v>5</v>
      </c>
      <c r="J42" s="68"/>
    </row>
    <row r="43" spans="1:10" ht="17.399999999999999" thickBot="1">
      <c r="A43" s="325" t="s">
        <v>47</v>
      </c>
      <c r="B43" s="326">
        <v>0</v>
      </c>
      <c r="C43" s="327" t="s">
        <v>100</v>
      </c>
      <c r="D43" s="328" t="str">
        <f>VLOOKUP(C43,'Personal File'!$A$10:$C$15,3,FALSE)</f>
        <v>+2</v>
      </c>
      <c r="E43" s="329" t="str">
        <f t="shared" si="0"/>
        <v>Dex (+2)</v>
      </c>
      <c r="F43" s="330" t="s">
        <v>49</v>
      </c>
      <c r="G43" s="331">
        <f t="shared" si="4"/>
        <v>2</v>
      </c>
      <c r="H43" s="126">
        <f t="shared" ca="1" si="2"/>
        <v>11</v>
      </c>
      <c r="I43" s="331">
        <f t="shared" ca="1" si="6"/>
        <v>13</v>
      </c>
      <c r="J43" s="332"/>
    </row>
    <row r="44" spans="1:10" ht="16.2" thickTop="1">
      <c r="B44" s="44">
        <f>SUM(B6:B43)</f>
        <v>16</v>
      </c>
      <c r="E44" s="206">
        <f>SUM(E45:E60)</f>
        <v>16</v>
      </c>
    </row>
    <row r="45" spans="1:10">
      <c r="B45" s="44"/>
      <c r="E45" s="205">
        <f>4*(2+'Personal File'!$C$13)</f>
        <v>16</v>
      </c>
      <c r="F45" s="98" t="s">
        <v>132</v>
      </c>
    </row>
    <row r="46" spans="1:10">
      <c r="E46" s="207"/>
      <c r="F46" s="98"/>
    </row>
    <row r="47" spans="1:10">
      <c r="E47" s="207"/>
      <c r="F47" s="98"/>
    </row>
    <row r="48" spans="1:10">
      <c r="E48" s="207"/>
      <c r="F48" s="98"/>
    </row>
    <row r="49" spans="5:6">
      <c r="E49" s="205"/>
      <c r="F49" s="98"/>
    </row>
    <row r="50" spans="5:6">
      <c r="E50" s="205"/>
      <c r="F50" s="98"/>
    </row>
    <row r="51" spans="5:6">
      <c r="E51" s="205"/>
      <c r="F51" s="98"/>
    </row>
    <row r="52" spans="5:6">
      <c r="E52" s="207"/>
      <c r="F52" s="98"/>
    </row>
    <row r="53" spans="5:6">
      <c r="E53" s="205"/>
      <c r="F53" s="98"/>
    </row>
    <row r="54" spans="5:6">
      <c r="E54" s="205"/>
      <c r="F54" s="98"/>
    </row>
    <row r="55" spans="5:6">
      <c r="E55" s="207"/>
      <c r="F55" s="98"/>
    </row>
    <row r="56" spans="5:6">
      <c r="E56" s="207"/>
      <c r="F56" s="98"/>
    </row>
    <row r="57" spans="5:6">
      <c r="E57" s="207"/>
      <c r="F57" s="98"/>
    </row>
    <row r="58" spans="5:6">
      <c r="E58" s="207"/>
      <c r="F58" s="98"/>
    </row>
    <row r="59" spans="5:6">
      <c r="E59" s="207"/>
      <c r="F59" s="98"/>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showGridLines="0" workbookViewId="0">
      <pane ySplit="2" topLeftCell="A3" activePane="bottomLeft" state="frozen"/>
      <selection pane="bottomLeft" activeCell="A3" sqref="A3"/>
    </sheetView>
  </sheetViews>
  <sheetFormatPr defaultColWidth="13" defaultRowHeight="15.6"/>
  <cols>
    <col min="1" max="1" width="18" style="352" bestFit="1" customWidth="1"/>
    <col min="2" max="2" width="6.796875" style="352" bestFit="1" customWidth="1"/>
    <col min="3" max="3" width="5" style="353" bestFit="1" customWidth="1"/>
    <col min="4" max="4" width="11.296875" style="353" bestFit="1" customWidth="1"/>
    <col min="5" max="5" width="8.3984375" style="353" bestFit="1" customWidth="1"/>
    <col min="6" max="6" width="9.296875" style="353" bestFit="1" customWidth="1"/>
    <col min="7" max="7" width="31.69921875" style="352" bestFit="1" customWidth="1"/>
    <col min="8" max="16384" width="13" style="342"/>
  </cols>
  <sheetData>
    <row r="1" spans="1:7" ht="23.4" thickBot="1">
      <c r="A1" s="340" t="s">
        <v>133</v>
      </c>
      <c r="B1" s="341"/>
      <c r="C1" s="341"/>
      <c r="D1" s="341"/>
      <c r="E1" s="341"/>
      <c r="F1" s="341"/>
      <c r="G1" s="341"/>
    </row>
    <row r="2" spans="1:7" s="343" customFormat="1" ht="31.8" thickBot="1">
      <c r="A2" s="354" t="s">
        <v>130</v>
      </c>
      <c r="B2" s="355" t="s">
        <v>134</v>
      </c>
      <c r="C2" s="355" t="s">
        <v>135</v>
      </c>
      <c r="D2" s="356" t="s">
        <v>136</v>
      </c>
      <c r="E2" s="355" t="s">
        <v>129</v>
      </c>
      <c r="F2" s="355" t="s">
        <v>128</v>
      </c>
      <c r="G2" s="357" t="s">
        <v>98</v>
      </c>
    </row>
    <row r="3" spans="1:7" s="343" customFormat="1" ht="16.8">
      <c r="A3" s="344" t="s">
        <v>137</v>
      </c>
      <c r="B3" s="345" t="s">
        <v>138</v>
      </c>
      <c r="C3" s="346">
        <v>1</v>
      </c>
      <c r="D3" s="338" t="s">
        <v>139</v>
      </c>
      <c r="E3" s="337" t="s">
        <v>126</v>
      </c>
      <c r="F3" s="337" t="s">
        <v>124</v>
      </c>
      <c r="G3" s="347" t="s">
        <v>141</v>
      </c>
    </row>
    <row r="4" spans="1:7" s="343" customFormat="1" ht="17.399999999999999" thickBot="1">
      <c r="A4" s="359" t="s">
        <v>182</v>
      </c>
      <c r="B4" s="360" t="s">
        <v>140</v>
      </c>
      <c r="C4" s="361">
        <v>2</v>
      </c>
      <c r="D4" s="362" t="s">
        <v>139</v>
      </c>
      <c r="E4" s="363" t="s">
        <v>125</v>
      </c>
      <c r="F4" s="363" t="s">
        <v>127</v>
      </c>
      <c r="G4" s="364" t="s">
        <v>183</v>
      </c>
    </row>
    <row r="5" spans="1:7" ht="17.399999999999999" thickTop="1">
      <c r="A5" s="348"/>
      <c r="B5" s="349"/>
      <c r="C5" s="350"/>
      <c r="D5" s="350"/>
      <c r="E5" s="350"/>
      <c r="F5" s="350"/>
      <c r="G5" s="351"/>
    </row>
    <row r="6" spans="1:7">
      <c r="A6" s="342"/>
      <c r="B6" s="342"/>
      <c r="C6" s="342"/>
      <c r="D6" s="342"/>
      <c r="E6" s="342"/>
      <c r="F6" s="342"/>
      <c r="G6" s="342"/>
    </row>
    <row r="7" spans="1:7">
      <c r="A7" s="342"/>
      <c r="B7" s="342"/>
      <c r="C7" s="342"/>
      <c r="D7" s="342"/>
      <c r="E7" s="342"/>
      <c r="F7" s="342"/>
      <c r="G7" s="342"/>
    </row>
    <row r="8" spans="1:7">
      <c r="A8" s="342"/>
      <c r="B8" s="342"/>
      <c r="C8" s="342"/>
      <c r="D8" s="342"/>
      <c r="E8" s="342"/>
      <c r="F8" s="342"/>
      <c r="G8" s="342"/>
    </row>
    <row r="9" spans="1:7">
      <c r="A9" s="342"/>
      <c r="B9" s="342"/>
      <c r="C9" s="342"/>
      <c r="D9" s="342"/>
      <c r="E9" s="342"/>
      <c r="F9" s="342"/>
      <c r="G9" s="342"/>
    </row>
    <row r="10" spans="1:7">
      <c r="A10" s="342"/>
      <c r="B10" s="342"/>
      <c r="C10" s="342"/>
      <c r="D10" s="342"/>
      <c r="E10" s="342"/>
      <c r="F10" s="342"/>
      <c r="G10" s="342"/>
    </row>
    <row r="11" spans="1:7">
      <c r="A11" s="342"/>
      <c r="B11" s="342"/>
      <c r="C11" s="342"/>
      <c r="D11" s="342"/>
      <c r="E11" s="342"/>
      <c r="F11" s="342"/>
      <c r="G11" s="342"/>
    </row>
    <row r="12" spans="1:7">
      <c r="A12" s="342"/>
      <c r="B12" s="342"/>
      <c r="C12" s="342"/>
      <c r="D12" s="342"/>
      <c r="E12" s="342"/>
      <c r="F12" s="342"/>
      <c r="G12" s="342"/>
    </row>
    <row r="13" spans="1:7">
      <c r="A13" s="342"/>
      <c r="B13" s="342"/>
      <c r="C13" s="342"/>
      <c r="D13" s="342"/>
      <c r="E13" s="342"/>
      <c r="F13" s="342"/>
      <c r="G13" s="342"/>
    </row>
    <row r="14" spans="1:7">
      <c r="A14" s="342"/>
      <c r="B14" s="342"/>
      <c r="C14" s="342"/>
      <c r="D14" s="342"/>
      <c r="E14" s="342"/>
      <c r="F14" s="342"/>
      <c r="G14" s="342"/>
    </row>
    <row r="15" spans="1:7">
      <c r="A15" s="342"/>
      <c r="B15" s="342"/>
      <c r="C15" s="342"/>
      <c r="D15" s="342"/>
      <c r="E15" s="342"/>
      <c r="F15" s="342"/>
      <c r="G15" s="342"/>
    </row>
    <row r="16" spans="1:7">
      <c r="A16" s="342"/>
      <c r="B16" s="342"/>
      <c r="C16" s="342"/>
      <c r="D16" s="342"/>
      <c r="E16" s="342"/>
      <c r="F16" s="342"/>
      <c r="G16" s="342"/>
    </row>
    <row r="17" spans="1:7">
      <c r="A17" s="342"/>
      <c r="B17" s="342"/>
      <c r="C17" s="342"/>
      <c r="D17" s="342"/>
      <c r="E17" s="342"/>
      <c r="F17" s="342"/>
      <c r="G17" s="342"/>
    </row>
    <row r="18" spans="1:7">
      <c r="A18" s="342"/>
      <c r="B18" s="342"/>
      <c r="C18" s="342"/>
      <c r="D18" s="342"/>
      <c r="E18" s="342"/>
      <c r="F18" s="342"/>
    </row>
    <row r="19" spans="1:7">
      <c r="A19" s="342"/>
      <c r="B19" s="342"/>
      <c r="C19" s="342"/>
      <c r="D19" s="342"/>
      <c r="E19" s="342"/>
      <c r="F19" s="342"/>
    </row>
    <row r="20" spans="1:7">
      <c r="A20" s="342"/>
      <c r="B20" s="342"/>
      <c r="C20" s="342"/>
      <c r="D20" s="342"/>
      <c r="E20" s="342"/>
      <c r="F20" s="342"/>
    </row>
    <row r="21" spans="1:7">
      <c r="A21" s="342"/>
      <c r="B21" s="342"/>
      <c r="C21" s="342"/>
    </row>
    <row r="22" spans="1:7">
      <c r="A22" s="342"/>
      <c r="B22" s="342"/>
      <c r="C22" s="342"/>
    </row>
    <row r="23" spans="1:7">
      <c r="A23" s="342"/>
      <c r="B23" s="342"/>
      <c r="C23" s="342"/>
    </row>
    <row r="24" spans="1:7">
      <c r="A24" s="342"/>
      <c r="B24" s="342"/>
      <c r="C24" s="342"/>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showGridLines="0" workbookViewId="0"/>
  </sheetViews>
  <sheetFormatPr defaultColWidth="8.69921875" defaultRowHeight="16.8"/>
  <cols>
    <col min="1" max="1" width="24.8984375" style="380" bestFit="1" customWidth="1"/>
    <col min="2" max="2" width="2.19921875" style="381" customWidth="1"/>
    <col min="3" max="3" width="26.796875" style="315" customWidth="1"/>
    <col min="4" max="4" width="13.19921875" style="315" bestFit="1" customWidth="1"/>
    <col min="5" max="5" width="9.296875" style="315" bestFit="1" customWidth="1"/>
    <col min="6" max="6" width="12.296875" style="315" bestFit="1" customWidth="1"/>
    <col min="7" max="7" width="11.69921875" style="315" bestFit="1" customWidth="1"/>
    <col min="8" max="16384" width="8.69921875" style="274"/>
  </cols>
  <sheetData>
    <row r="1" spans="1:7" ht="22.2" thickTop="1" thickBot="1">
      <c r="A1" s="259" t="s">
        <v>70</v>
      </c>
      <c r="B1" s="274"/>
      <c r="C1" s="379" t="s">
        <v>57</v>
      </c>
      <c r="D1" s="274"/>
      <c r="E1" s="274"/>
      <c r="F1" s="274"/>
      <c r="G1" s="274"/>
    </row>
    <row r="2" spans="1:7" ht="17.399999999999999" thickBot="1">
      <c r="A2" s="387" t="s">
        <v>157</v>
      </c>
      <c r="B2" s="274"/>
      <c r="C2" s="376" t="s">
        <v>165</v>
      </c>
      <c r="D2" s="274"/>
      <c r="E2" s="274"/>
      <c r="F2" s="274"/>
      <c r="G2" s="274"/>
    </row>
    <row r="3" spans="1:7" ht="18" thickTop="1" thickBot="1">
      <c r="A3" s="385" t="s">
        <v>154</v>
      </c>
      <c r="B3" s="274"/>
      <c r="C3" s="274"/>
      <c r="D3" s="274"/>
      <c r="E3" s="274"/>
      <c r="F3" s="274"/>
      <c r="G3" s="274"/>
    </row>
    <row r="4" spans="1:7" ht="22.2" thickTop="1" thickBot="1">
      <c r="A4" s="385" t="s">
        <v>155</v>
      </c>
      <c r="B4" s="274"/>
      <c r="C4" s="382" t="s">
        <v>68</v>
      </c>
      <c r="D4" s="274"/>
      <c r="E4" s="274"/>
      <c r="F4" s="274"/>
      <c r="G4" s="274"/>
    </row>
    <row r="5" spans="1:7" ht="17.399999999999999" thickBot="1">
      <c r="A5" s="386" t="s">
        <v>156</v>
      </c>
      <c r="B5" s="274"/>
      <c r="C5" s="377" t="s">
        <v>72</v>
      </c>
      <c r="D5" s="274"/>
      <c r="E5" s="274"/>
      <c r="F5" s="274"/>
      <c r="G5" s="274"/>
    </row>
    <row r="6" spans="1:7" ht="18" thickTop="1" thickBot="1">
      <c r="B6" s="274"/>
      <c r="C6" s="378" t="s">
        <v>73</v>
      </c>
      <c r="D6" s="274"/>
      <c r="E6" s="274"/>
      <c r="F6" s="274"/>
      <c r="G6" s="274"/>
    </row>
    <row r="7" spans="1:7" ht="22.2" thickTop="1" thickBot="1">
      <c r="A7" s="383" t="s">
        <v>152</v>
      </c>
      <c r="C7" s="274"/>
      <c r="F7" s="274"/>
      <c r="G7" s="274"/>
    </row>
    <row r="8" spans="1:7" ht="17.399999999999999" thickBot="1">
      <c r="A8" s="384" t="s">
        <v>153</v>
      </c>
      <c r="C8" s="274"/>
      <c r="F8" s="274"/>
      <c r="G8" s="274"/>
    </row>
    <row r="9" spans="1:7" ht="18" thickTop="1" thickBot="1">
      <c r="A9" s="274"/>
      <c r="F9" s="274"/>
      <c r="G9" s="274"/>
    </row>
    <row r="10" spans="1:7" ht="22.2" thickTop="1" thickBot="1">
      <c r="A10" s="259" t="s">
        <v>151</v>
      </c>
      <c r="F10" s="274"/>
      <c r="G10" s="274"/>
    </row>
    <row r="11" spans="1:7">
      <c r="A11" s="100" t="s">
        <v>137</v>
      </c>
    </row>
    <row r="12" spans="1:7" ht="17.399999999999999" thickBot="1">
      <c r="A12" s="339" t="s">
        <v>164</v>
      </c>
    </row>
    <row r="13" spans="1:7" ht="17.399999999999999" thickTop="1"/>
  </sheetData>
  <sortState ref="C6:G8">
    <sortCondition ref="D6:D8"/>
    <sortCondition ref="C6:C8"/>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6"/>
  <sheetViews>
    <sheetView showGridLines="0" workbookViewId="0"/>
  </sheetViews>
  <sheetFormatPr defaultColWidth="13" defaultRowHeight="15.6"/>
  <cols>
    <col min="1" max="1" width="22" style="162" bestFit="1" customWidth="1"/>
    <col min="2" max="2" width="8.5" style="162" bestFit="1" customWidth="1"/>
    <col min="3" max="3" width="4.296875" style="162" bestFit="1" customWidth="1"/>
    <col min="4" max="4" width="6.296875" style="162" bestFit="1" customWidth="1"/>
    <col min="5" max="5" width="8.09765625" style="162" bestFit="1" customWidth="1"/>
    <col min="6" max="6" width="8.5" style="162" bestFit="1" customWidth="1"/>
    <col min="7" max="7" width="4.3984375" style="162" bestFit="1" customWidth="1"/>
    <col min="8" max="8" width="4.69921875" style="162" bestFit="1" customWidth="1"/>
    <col min="9" max="9" width="5.69921875" style="162" bestFit="1" customWidth="1"/>
    <col min="10" max="10" width="6.296875" style="162" bestFit="1" customWidth="1"/>
    <col min="11" max="11" width="9.69921875" style="162" bestFit="1" customWidth="1"/>
    <col min="12" max="12" width="3" style="155" customWidth="1"/>
    <col min="13" max="13" width="5.796875" style="155" bestFit="1" customWidth="1"/>
    <col min="14" max="14" width="8.8984375" style="155" bestFit="1" customWidth="1"/>
    <col min="15" max="16384" width="13" style="155"/>
  </cols>
  <sheetData>
    <row r="1" spans="1:14" ht="23.4" thickBot="1">
      <c r="A1" s="154" t="s">
        <v>14</v>
      </c>
      <c r="B1" s="154"/>
      <c r="C1" s="154"/>
      <c r="D1" s="154"/>
      <c r="E1" s="154"/>
      <c r="F1" s="154"/>
      <c r="G1" s="154"/>
      <c r="H1" s="154"/>
      <c r="I1" s="154"/>
      <c r="J1" s="154"/>
      <c r="K1" s="154"/>
    </row>
    <row r="2" spans="1:14" ht="16.8" thickTop="1" thickBot="1">
      <c r="A2" s="156" t="s">
        <v>0</v>
      </c>
      <c r="B2" s="157" t="s">
        <v>1</v>
      </c>
      <c r="C2" s="157" t="s">
        <v>17</v>
      </c>
      <c r="D2" s="157" t="s">
        <v>18</v>
      </c>
      <c r="E2" s="158" t="s">
        <v>51</v>
      </c>
      <c r="F2" s="157" t="s">
        <v>15</v>
      </c>
      <c r="G2" s="157" t="s">
        <v>19</v>
      </c>
      <c r="H2" s="159" t="s">
        <v>69</v>
      </c>
      <c r="I2" s="160" t="s">
        <v>71</v>
      </c>
      <c r="J2" s="159" t="s">
        <v>62</v>
      </c>
      <c r="K2" s="161" t="s">
        <v>61</v>
      </c>
      <c r="M2" s="209" t="s">
        <v>84</v>
      </c>
    </row>
    <row r="3" spans="1:14">
      <c r="A3" s="287" t="s">
        <v>169</v>
      </c>
      <c r="B3" s="278" t="s">
        <v>79</v>
      </c>
      <c r="C3" s="279">
        <v>0</v>
      </c>
      <c r="D3" s="280" t="s">
        <v>49</v>
      </c>
      <c r="E3" s="280"/>
      <c r="F3" s="281" t="s">
        <v>78</v>
      </c>
      <c r="G3" s="282">
        <v>6</v>
      </c>
      <c r="H3" s="283" t="str">
        <f>CONCATENATE("+",'Personal File'!$B$8+'Personal File'!$C$11+D3)</f>
        <v>+2</v>
      </c>
      <c r="I3" s="284">
        <f t="shared" ref="I3:I6" ca="1" si="0">RANDBETWEEN(1,20)</f>
        <v>4</v>
      </c>
      <c r="J3" s="285">
        <f t="shared" ref="J3" ca="1" si="1">I3+H3</f>
        <v>6</v>
      </c>
      <c r="K3" s="286"/>
      <c r="M3" s="210">
        <v>5</v>
      </c>
      <c r="N3" s="358"/>
    </row>
    <row r="4" spans="1:14">
      <c r="A4" s="287" t="s">
        <v>170</v>
      </c>
      <c r="B4" s="288" t="s">
        <v>167</v>
      </c>
      <c r="C4" s="289">
        <v>0</v>
      </c>
      <c r="D4" s="290">
        <v>0</v>
      </c>
      <c r="E4" s="290" t="s">
        <v>172</v>
      </c>
      <c r="F4" s="291" t="s">
        <v>173</v>
      </c>
      <c r="G4" s="292">
        <v>1</v>
      </c>
      <c r="H4" s="293" t="str">
        <f>CONCATENATE("+",'Personal File'!$B$8+'Personal File'!$C$11+D4)</f>
        <v>+2</v>
      </c>
      <c r="I4" s="294">
        <f t="shared" ca="1" si="0"/>
        <v>1</v>
      </c>
      <c r="J4" s="295">
        <f t="shared" ref="J4:J5" ca="1" si="2">I4+H4</f>
        <v>3</v>
      </c>
      <c r="K4" s="276"/>
      <c r="M4" s="258">
        <v>1</v>
      </c>
      <c r="N4" s="358"/>
    </row>
    <row r="5" spans="1:14">
      <c r="A5" s="287" t="s">
        <v>171</v>
      </c>
      <c r="B5" s="288" t="s">
        <v>167</v>
      </c>
      <c r="C5" s="289">
        <v>0</v>
      </c>
      <c r="D5" s="290">
        <v>0</v>
      </c>
      <c r="E5" s="290" t="s">
        <v>172</v>
      </c>
      <c r="F5" s="291" t="s">
        <v>173</v>
      </c>
      <c r="G5" s="292">
        <v>1</v>
      </c>
      <c r="H5" s="293" t="str">
        <f>CONCATENATE("+",'Personal File'!$B$8+'Personal File'!$C$11+D5)</f>
        <v>+2</v>
      </c>
      <c r="I5" s="294">
        <f t="shared" ca="1" si="0"/>
        <v>7</v>
      </c>
      <c r="J5" s="295">
        <f t="shared" ca="1" si="2"/>
        <v>9</v>
      </c>
      <c r="K5" s="276"/>
      <c r="M5" s="258">
        <v>1</v>
      </c>
      <c r="N5" s="358"/>
    </row>
    <row r="6" spans="1:14">
      <c r="A6" s="287" t="s">
        <v>174</v>
      </c>
      <c r="B6" s="288" t="s">
        <v>79</v>
      </c>
      <c r="C6" s="289">
        <v>0</v>
      </c>
      <c r="D6" s="290">
        <v>0</v>
      </c>
      <c r="E6" s="290" t="s">
        <v>175</v>
      </c>
      <c r="F6" s="291" t="s">
        <v>78</v>
      </c>
      <c r="G6" s="292"/>
      <c r="H6" s="293" t="str">
        <f>CONCATENATE("+",'Personal File'!$B$8+'Personal File'!$C$11+D6)</f>
        <v>+2</v>
      </c>
      <c r="I6" s="294">
        <f t="shared" ca="1" si="0"/>
        <v>3</v>
      </c>
      <c r="J6" s="295">
        <f t="shared" ref="J6" ca="1" si="3">I6+H6</f>
        <v>5</v>
      </c>
      <c r="K6" s="276"/>
      <c r="M6" s="258">
        <v>1</v>
      </c>
      <c r="N6" s="358"/>
    </row>
    <row r="7" spans="1:14" ht="16.2" thickBot="1">
      <c r="A7" s="307" t="s">
        <v>166</v>
      </c>
      <c r="B7" s="296" t="s">
        <v>167</v>
      </c>
      <c r="C7" s="396" t="s">
        <v>83</v>
      </c>
      <c r="D7" s="297" t="s">
        <v>49</v>
      </c>
      <c r="E7" s="297" t="s">
        <v>83</v>
      </c>
      <c r="F7" s="298" t="s">
        <v>78</v>
      </c>
      <c r="G7" s="301" t="s">
        <v>83</v>
      </c>
      <c r="H7" s="299" t="str">
        <f>CONCATENATE("+",'Personal File'!$B$8+'Personal File'!$C$11+D7)</f>
        <v>+2</v>
      </c>
      <c r="I7" s="169">
        <f t="shared" ref="I7" ca="1" si="4">RANDBETWEEN(1,20)</f>
        <v>8</v>
      </c>
      <c r="J7" s="300">
        <f t="shared" ref="J7" ca="1" si="5">I7+H7</f>
        <v>10</v>
      </c>
      <c r="K7" s="308"/>
      <c r="M7" s="309" t="s">
        <v>83</v>
      </c>
    </row>
    <row r="8" spans="1:14" ht="6" customHeight="1" thickTop="1" thickBot="1"/>
    <row r="9" spans="1:14" ht="16.8" thickTop="1" thickBot="1">
      <c r="A9" s="156" t="s">
        <v>3</v>
      </c>
      <c r="B9" s="157" t="s">
        <v>4</v>
      </c>
      <c r="C9" s="157" t="s">
        <v>17</v>
      </c>
      <c r="D9" s="157" t="s">
        <v>18</v>
      </c>
      <c r="E9" s="158" t="s">
        <v>51</v>
      </c>
      <c r="F9" s="157" t="s">
        <v>5</v>
      </c>
      <c r="G9" s="157" t="s">
        <v>19</v>
      </c>
      <c r="H9" s="159" t="s">
        <v>69</v>
      </c>
      <c r="I9" s="160" t="s">
        <v>71</v>
      </c>
      <c r="J9" s="159" t="s">
        <v>62</v>
      </c>
      <c r="K9" s="161" t="s">
        <v>61</v>
      </c>
      <c r="M9" s="209" t="s">
        <v>84</v>
      </c>
    </row>
    <row r="10" spans="1:14">
      <c r="A10" s="310" t="s">
        <v>137</v>
      </c>
      <c r="B10" s="251" t="s">
        <v>79</v>
      </c>
      <c r="C10" s="311" t="s">
        <v>49</v>
      </c>
      <c r="D10" s="311" t="s">
        <v>49</v>
      </c>
      <c r="E10" s="251" t="s">
        <v>184</v>
      </c>
      <c r="F10" s="311" t="s">
        <v>126</v>
      </c>
      <c r="G10" s="282" t="s">
        <v>83</v>
      </c>
      <c r="H10" s="293" t="str">
        <f>CONCATENATE("+",'Personal File'!$B$8+'Personal File'!$C$11+D10)</f>
        <v>+2</v>
      </c>
      <c r="I10" s="294">
        <f t="shared" ref="I10" ca="1" si="6">RANDBETWEEN(1,20)</f>
        <v>10</v>
      </c>
      <c r="J10" s="295">
        <f t="shared" ref="J10" ca="1" si="7">I10+H10</f>
        <v>12</v>
      </c>
      <c r="K10" s="276"/>
      <c r="M10" s="210" t="s">
        <v>83</v>
      </c>
    </row>
    <row r="11" spans="1:14" ht="16.2" thickBot="1">
      <c r="A11" s="164" t="s">
        <v>80</v>
      </c>
      <c r="B11" s="165" t="s">
        <v>83</v>
      </c>
      <c r="C11" s="166" t="s">
        <v>83</v>
      </c>
      <c r="D11" s="166" t="s">
        <v>49</v>
      </c>
      <c r="E11" s="165" t="s">
        <v>83</v>
      </c>
      <c r="F11" s="166" t="s">
        <v>83</v>
      </c>
      <c r="G11" s="167" t="s">
        <v>83</v>
      </c>
      <c r="H11" s="168" t="str">
        <f>CONCATENATE("+",'Personal File'!$B$8+'Personal File'!$C$11+D11)</f>
        <v>+2</v>
      </c>
      <c r="I11" s="169">
        <f ca="1">RANDBETWEEN(1,20)</f>
        <v>17</v>
      </c>
      <c r="J11" s="170">
        <f ca="1">I11+H11</f>
        <v>19</v>
      </c>
      <c r="K11" s="171"/>
      <c r="M11" s="324" t="s">
        <v>83</v>
      </c>
    </row>
    <row r="12" spans="1:14" ht="6" customHeight="1" thickTop="1" thickBot="1">
      <c r="D12" s="172"/>
      <c r="E12" s="172"/>
      <c r="G12" s="173"/>
      <c r="H12" s="173"/>
      <c r="I12" s="173"/>
      <c r="J12" s="173"/>
    </row>
    <row r="13" spans="1:14" ht="16.8" thickTop="1" thickBot="1">
      <c r="A13" s="156" t="s">
        <v>55</v>
      </c>
      <c r="B13" s="157" t="s">
        <v>8</v>
      </c>
      <c r="C13" s="157" t="s">
        <v>22</v>
      </c>
      <c r="D13" s="157" t="s">
        <v>62</v>
      </c>
      <c r="E13" s="157" t="s">
        <v>63</v>
      </c>
      <c r="F13" s="157" t="s">
        <v>64</v>
      </c>
      <c r="G13" s="157" t="s">
        <v>19</v>
      </c>
      <c r="H13" s="174" t="s">
        <v>61</v>
      </c>
      <c r="I13" s="175"/>
      <c r="J13" s="175"/>
      <c r="K13" s="176"/>
      <c r="M13" s="209" t="s">
        <v>84</v>
      </c>
    </row>
    <row r="14" spans="1:14">
      <c r="A14" s="208" t="s">
        <v>168</v>
      </c>
      <c r="B14" s="163">
        <v>3</v>
      </c>
      <c r="C14" s="177">
        <v>5</v>
      </c>
      <c r="D14" s="163">
        <v>-1</v>
      </c>
      <c r="E14" s="178">
        <v>0.15</v>
      </c>
      <c r="F14" s="179" t="s">
        <v>82</v>
      </c>
      <c r="G14" s="180">
        <v>20</v>
      </c>
      <c r="H14" s="181"/>
      <c r="I14" s="182"/>
      <c r="J14" s="182"/>
      <c r="K14" s="183"/>
      <c r="M14" s="275">
        <v>25</v>
      </c>
      <c r="N14" s="358"/>
    </row>
    <row r="15" spans="1:14">
      <c r="A15" s="249"/>
      <c r="B15" s="251"/>
      <c r="C15" s="250"/>
      <c r="D15" s="251"/>
      <c r="E15" s="252"/>
      <c r="F15" s="253"/>
      <c r="G15" s="254"/>
      <c r="H15" s="255"/>
      <c r="I15" s="256"/>
      <c r="J15" s="256"/>
      <c r="K15" s="257"/>
      <c r="M15" s="258"/>
    </row>
    <row r="16" spans="1:14" ht="16.2" thickBot="1">
      <c r="A16" s="131"/>
      <c r="B16" s="132"/>
      <c r="C16" s="213"/>
      <c r="D16" s="132"/>
      <c r="E16" s="214"/>
      <c r="F16" s="215"/>
      <c r="G16" s="216"/>
      <c r="H16" s="246"/>
      <c r="I16" s="184"/>
      <c r="J16" s="184"/>
      <c r="K16" s="185"/>
      <c r="M16" s="212"/>
    </row>
    <row r="17" spans="1:13" ht="6.75" customHeight="1" thickTop="1" thickBot="1"/>
    <row r="18" spans="1:13" ht="16.8" thickTop="1" thickBot="1">
      <c r="A18" s="186"/>
      <c r="B18" s="173"/>
      <c r="D18" s="187" t="s">
        <v>56</v>
      </c>
      <c r="E18" s="188"/>
      <c r="F18" s="174" t="s">
        <v>2</v>
      </c>
      <c r="G18" s="157" t="s">
        <v>19</v>
      </c>
      <c r="H18" s="159" t="s">
        <v>69</v>
      </c>
      <c r="I18" s="174" t="s">
        <v>61</v>
      </c>
      <c r="J18" s="175"/>
      <c r="K18" s="176"/>
      <c r="M18" s="209" t="s">
        <v>84</v>
      </c>
    </row>
    <row r="19" spans="1:13">
      <c r="A19" s="186"/>
      <c r="B19" s="173"/>
      <c r="D19" s="189"/>
      <c r="E19" s="190"/>
      <c r="F19" s="191"/>
      <c r="G19" s="180"/>
      <c r="H19" s="192"/>
      <c r="I19" s="193"/>
      <c r="J19" s="194"/>
      <c r="K19" s="195"/>
      <c r="M19" s="211"/>
    </row>
    <row r="20" spans="1:13" ht="16.2" thickBot="1">
      <c r="A20" s="186"/>
      <c r="B20" s="173"/>
      <c r="D20" s="196"/>
      <c r="E20" s="197"/>
      <c r="F20" s="198"/>
      <c r="G20" s="199"/>
      <c r="H20" s="200"/>
      <c r="I20" s="201"/>
      <c r="J20" s="202"/>
      <c r="K20" s="203"/>
      <c r="M20" s="212"/>
    </row>
    <row r="21" spans="1:13" ht="6" customHeight="1" thickTop="1" thickBot="1"/>
    <row r="22" spans="1:13" ht="16.8" thickTop="1" thickBot="1">
      <c r="D22" s="187" t="s">
        <v>86</v>
      </c>
      <c r="E22" s="175"/>
      <c r="F22" s="175"/>
      <c r="G22" s="175"/>
      <c r="H22" s="238" t="s">
        <v>2</v>
      </c>
      <c r="I22" s="238" t="s">
        <v>87</v>
      </c>
      <c r="J22" s="238" t="s">
        <v>88</v>
      </c>
      <c r="K22" s="176" t="s">
        <v>98</v>
      </c>
      <c r="L22" s="239"/>
      <c r="M22" s="209" t="s">
        <v>84</v>
      </c>
    </row>
    <row r="23" spans="1:13">
      <c r="D23" s="240"/>
      <c r="E23" s="241"/>
      <c r="F23" s="241"/>
      <c r="G23" s="241"/>
      <c r="H23" s="130"/>
      <c r="I23" s="130"/>
      <c r="J23" s="130"/>
      <c r="K23" s="242"/>
      <c r="L23" s="239"/>
      <c r="M23" s="211"/>
    </row>
    <row r="24" spans="1:13">
      <c r="C24" s="365"/>
      <c r="D24" s="316"/>
      <c r="E24" s="317"/>
      <c r="F24" s="317"/>
      <c r="G24" s="317"/>
      <c r="H24" s="318"/>
      <c r="I24" s="318"/>
      <c r="J24" s="318"/>
      <c r="K24" s="319"/>
      <c r="L24" s="239"/>
      <c r="M24" s="277"/>
    </row>
    <row r="25" spans="1:13" ht="16.2" thickBot="1">
      <c r="D25" s="243"/>
      <c r="E25" s="244"/>
      <c r="F25" s="244"/>
      <c r="G25" s="244"/>
      <c r="H25" s="245"/>
      <c r="I25" s="245"/>
      <c r="J25" s="245"/>
      <c r="K25" s="320"/>
      <c r="L25" s="239"/>
      <c r="M25" s="212"/>
    </row>
    <row r="26" spans="1:13" ht="16.2" thickTop="1"/>
  </sheetData>
  <phoneticPr fontId="0" type="noConversion"/>
  <conditionalFormatting sqref="I2:I5 I7:I11">
    <cfRule type="cellIs" dxfId="4" priority="5" operator="equal">
      <formula>20</formula>
    </cfRule>
  </conditionalFormatting>
  <conditionalFormatting sqref="I3:I5 I7">
    <cfRule type="cellIs" dxfId="3" priority="4" operator="equal">
      <formula>19</formula>
    </cfRule>
  </conditionalFormatting>
  <conditionalFormatting sqref="I6">
    <cfRule type="cellIs" dxfId="2" priority="2" operator="equal">
      <formula>20</formula>
    </cfRule>
  </conditionalFormatting>
  <conditionalFormatting sqref="I6">
    <cfRule type="cellIs" dxfId="1"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
  <sheetViews>
    <sheetView showGridLines="0" workbookViewId="0"/>
  </sheetViews>
  <sheetFormatPr defaultColWidth="13" defaultRowHeight="15.6"/>
  <cols>
    <col min="1" max="1" width="13.69921875" style="23" bestFit="1" customWidth="1"/>
    <col min="2" max="2" width="4.5" style="23" bestFit="1" customWidth="1"/>
    <col min="3" max="3" width="5.59765625" style="24" bestFit="1" customWidth="1"/>
    <col min="4" max="5" width="26.59765625" style="1" customWidth="1"/>
    <col min="6" max="6" width="2.8984375" style="23" customWidth="1"/>
    <col min="7" max="7" width="5.796875" style="1" bestFit="1" customWidth="1"/>
    <col min="8" max="16384" width="13" style="1"/>
  </cols>
  <sheetData>
    <row r="1" spans="1:8" ht="23.4" thickBot="1">
      <c r="A1" s="22" t="s">
        <v>58</v>
      </c>
      <c r="B1" s="22"/>
      <c r="C1" s="51"/>
      <c r="D1" s="22"/>
      <c r="E1" s="22"/>
    </row>
    <row r="2" spans="1:8" s="23" customFormat="1" ht="16.8" thickTop="1" thickBot="1">
      <c r="A2" s="52" t="s">
        <v>59</v>
      </c>
      <c r="B2" s="151" t="s">
        <v>2</v>
      </c>
      <c r="C2" s="53" t="s">
        <v>19</v>
      </c>
      <c r="D2" s="54" t="s">
        <v>60</v>
      </c>
      <c r="E2" s="55" t="s">
        <v>61</v>
      </c>
      <c r="G2" s="234" t="s">
        <v>84</v>
      </c>
    </row>
    <row r="3" spans="1:8">
      <c r="A3" s="99" t="s">
        <v>85</v>
      </c>
      <c r="B3" s="149">
        <v>1</v>
      </c>
      <c r="C3" s="69">
        <v>2</v>
      </c>
      <c r="D3" s="127"/>
      <c r="E3" s="56"/>
      <c r="G3" s="236">
        <v>2</v>
      </c>
    </row>
    <row r="4" spans="1:8">
      <c r="A4" s="99" t="s">
        <v>176</v>
      </c>
      <c r="B4" s="149">
        <v>1</v>
      </c>
      <c r="C4" s="69">
        <v>0.5</v>
      </c>
      <c r="D4" s="127"/>
      <c r="E4" s="56"/>
      <c r="G4" s="236">
        <v>1</v>
      </c>
    </row>
    <row r="5" spans="1:8">
      <c r="A5" s="99" t="s">
        <v>181</v>
      </c>
      <c r="B5" s="149">
        <v>1</v>
      </c>
      <c r="C5" s="69">
        <v>0.5</v>
      </c>
      <c r="D5" s="127"/>
      <c r="E5" s="56"/>
      <c r="G5" s="401">
        <v>0.05</v>
      </c>
    </row>
    <row r="6" spans="1:8" ht="16.2" thickBot="1">
      <c r="A6" s="128" t="s">
        <v>76</v>
      </c>
      <c r="B6" s="150">
        <v>1</v>
      </c>
      <c r="C6" s="57">
        <v>4</v>
      </c>
      <c r="D6" s="129"/>
      <c r="E6" s="58"/>
      <c r="G6" s="237">
        <v>1</v>
      </c>
    </row>
    <row r="7" spans="1:8" ht="24" thickTop="1" thickBot="1">
      <c r="A7" s="22" t="s">
        <v>81</v>
      </c>
      <c r="B7" s="22"/>
      <c r="C7" s="59"/>
      <c r="D7" s="22"/>
      <c r="E7" s="60"/>
    </row>
    <row r="8" spans="1:8" ht="16.8" thickTop="1" thickBot="1">
      <c r="A8" s="52" t="s">
        <v>59</v>
      </c>
      <c r="B8" s="151" t="s">
        <v>2</v>
      </c>
      <c r="C8" s="53" t="s">
        <v>19</v>
      </c>
      <c r="D8" s="54" t="s">
        <v>60</v>
      </c>
      <c r="E8" s="55" t="s">
        <v>61</v>
      </c>
      <c r="G8" s="234" t="s">
        <v>84</v>
      </c>
    </row>
    <row r="9" spans="1:8">
      <c r="A9" s="217" t="s">
        <v>85</v>
      </c>
      <c r="B9" s="218">
        <v>1</v>
      </c>
      <c r="C9" s="219">
        <v>1</v>
      </c>
      <c r="D9" s="220"/>
      <c r="E9" s="221"/>
      <c r="F9" s="72"/>
      <c r="G9" s="235">
        <v>0</v>
      </c>
    </row>
    <row r="10" spans="1:8">
      <c r="A10" s="222" t="s">
        <v>74</v>
      </c>
      <c r="B10" s="218">
        <v>1</v>
      </c>
      <c r="C10" s="219">
        <v>5</v>
      </c>
      <c r="D10" s="220"/>
      <c r="E10" s="221"/>
      <c r="F10" s="72"/>
      <c r="G10" s="401">
        <v>0.05</v>
      </c>
    </row>
    <row r="11" spans="1:8">
      <c r="A11" s="222" t="s">
        <v>177</v>
      </c>
      <c r="B11" s="218">
        <v>1</v>
      </c>
      <c r="C11" s="219">
        <v>0</v>
      </c>
      <c r="D11" s="220"/>
      <c r="E11" s="223"/>
      <c r="F11" s="72"/>
      <c r="G11" s="236">
        <v>1</v>
      </c>
    </row>
    <row r="12" spans="1:8">
      <c r="A12" s="225" t="s">
        <v>178</v>
      </c>
      <c r="B12" s="226">
        <v>1</v>
      </c>
      <c r="C12" s="227">
        <v>2</v>
      </c>
      <c r="D12" s="220"/>
      <c r="E12" s="223"/>
      <c r="F12" s="72"/>
      <c r="G12" s="236">
        <v>7</v>
      </c>
      <c r="H12" s="358"/>
    </row>
    <row r="13" spans="1:8">
      <c r="A13" s="222" t="s">
        <v>179</v>
      </c>
      <c r="B13" s="218">
        <v>3</v>
      </c>
      <c r="C13" s="224">
        <v>1</v>
      </c>
      <c r="D13" s="220"/>
      <c r="E13" s="223"/>
      <c r="F13" s="72"/>
      <c r="G13" s="401">
        <v>0.05</v>
      </c>
    </row>
    <row r="14" spans="1:8">
      <c r="A14" s="222" t="s">
        <v>180</v>
      </c>
      <c r="B14" s="218">
        <v>7</v>
      </c>
      <c r="C14" s="224">
        <f>B14</f>
        <v>7</v>
      </c>
      <c r="D14" s="220"/>
      <c r="E14" s="223"/>
      <c r="F14" s="72"/>
      <c r="G14" s="401">
        <f>B14*0.05*5</f>
        <v>1.7500000000000002</v>
      </c>
    </row>
    <row r="15" spans="1:8">
      <c r="A15" s="225" t="s">
        <v>77</v>
      </c>
      <c r="B15" s="226">
        <v>1</v>
      </c>
      <c r="C15" s="227">
        <v>1</v>
      </c>
      <c r="D15" s="228"/>
      <c r="E15" s="223"/>
      <c r="F15" s="72"/>
      <c r="G15" s="401">
        <v>0.02</v>
      </c>
    </row>
    <row r="16" spans="1:8" ht="16.2" thickBot="1">
      <c r="A16" s="229"/>
      <c r="B16" s="230"/>
      <c r="C16" s="231"/>
      <c r="D16" s="232"/>
      <c r="E16" s="233"/>
      <c r="F16" s="72"/>
      <c r="G16" s="237"/>
    </row>
    <row r="17" spans="1:7" ht="16.2" thickTop="1">
      <c r="A17" s="397"/>
      <c r="B17" s="397"/>
      <c r="C17" s="398"/>
      <c r="D17" s="399"/>
      <c r="E17" s="397"/>
      <c r="F17" s="72"/>
      <c r="G17" s="400"/>
    </row>
    <row r="18" spans="1:7">
      <c r="E18" s="247" t="s">
        <v>89</v>
      </c>
      <c r="F18" s="239"/>
      <c r="G18" s="248">
        <f>SUM(G3:G16,Martial!M3:M25)</f>
        <v>46.92</v>
      </c>
    </row>
  </sheetData>
  <sortState ref="A3:E9">
    <sortCondition ref="A3:A9"/>
  </sortState>
  <phoneticPr fontId="0" type="noConversion"/>
  <conditionalFormatting sqref="G18">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
  <sheetViews>
    <sheetView showGridLines="0" workbookViewId="0"/>
  </sheetViews>
  <sheetFormatPr defaultColWidth="9" defaultRowHeight="15.6"/>
  <cols>
    <col min="1" max="1" width="62.796875" style="260" bestFit="1" customWidth="1"/>
    <col min="2" max="2" width="9.5" style="261" customWidth="1"/>
    <col min="3" max="3" width="6.3984375" style="260" customWidth="1"/>
    <col min="4" max="16384" width="9" style="260"/>
  </cols>
  <sheetData>
    <row r="1" spans="1:3">
      <c r="A1" s="265" t="s">
        <v>97</v>
      </c>
      <c r="B1" s="269" t="str">
        <f>'Personal File'!A1</f>
        <v>BelDamon</v>
      </c>
      <c r="C1" s="268" t="s">
        <v>96</v>
      </c>
    </row>
    <row r="2" spans="1:3">
      <c r="A2" s="272" t="s">
        <v>185</v>
      </c>
      <c r="B2" s="271" t="s">
        <v>186</v>
      </c>
      <c r="C2" s="270">
        <v>0.04</v>
      </c>
    </row>
    <row r="3" spans="1:3">
      <c r="A3" s="272" t="s">
        <v>187</v>
      </c>
      <c r="B3" s="271" t="s">
        <v>188</v>
      </c>
      <c r="C3" s="270">
        <v>0.12</v>
      </c>
    </row>
    <row r="4" spans="1:3">
      <c r="A4" s="272" t="s">
        <v>189</v>
      </c>
      <c r="B4" s="271" t="s">
        <v>192</v>
      </c>
      <c r="C4" s="270">
        <v>0.16</v>
      </c>
    </row>
    <row r="5" spans="1:3">
      <c r="A5" s="272" t="s">
        <v>190</v>
      </c>
      <c r="B5" s="271" t="s">
        <v>193</v>
      </c>
      <c r="C5" s="270">
        <v>0.08</v>
      </c>
    </row>
    <row r="6" spans="1:3">
      <c r="A6" s="272" t="s">
        <v>191</v>
      </c>
      <c r="B6" s="271" t="s">
        <v>188</v>
      </c>
      <c r="C6" s="270">
        <v>0.12</v>
      </c>
    </row>
    <row r="7" spans="1:3">
      <c r="A7" s="265" t="s">
        <v>50</v>
      </c>
      <c r="B7" s="269"/>
      <c r="C7" s="268">
        <f>SUM(C2:C6)</f>
        <v>0.52</v>
      </c>
    </row>
    <row r="8" spans="1:3">
      <c r="A8" s="265"/>
      <c r="B8" s="269"/>
      <c r="C8" s="268"/>
    </row>
    <row r="9" spans="1:3">
      <c r="A9" s="265" t="s">
        <v>95</v>
      </c>
      <c r="B9" s="266">
        <v>0</v>
      </c>
      <c r="C9" s="263"/>
    </row>
    <row r="10" spans="1:3">
      <c r="A10" s="265" t="s">
        <v>94</v>
      </c>
      <c r="B10" s="266">
        <v>2000</v>
      </c>
      <c r="C10" s="263"/>
    </row>
    <row r="11" spans="1:3">
      <c r="A11" s="265" t="s">
        <v>93</v>
      </c>
      <c r="B11" s="266">
        <f>IF(B9=0,B10*C7,(B10*C7*(1-(B9/4))))</f>
        <v>1040</v>
      </c>
      <c r="C11" s="263"/>
    </row>
    <row r="12" spans="1:3">
      <c r="A12" s="265" t="s">
        <v>92</v>
      </c>
      <c r="B12" s="402">
        <v>0</v>
      </c>
      <c r="C12" s="267"/>
    </row>
    <row r="13" spans="1:3">
      <c r="A13" s="265" t="s">
        <v>50</v>
      </c>
      <c r="B13" s="264">
        <f>SUM(B11:B12)</f>
        <v>1040</v>
      </c>
      <c r="C13" s="263"/>
    </row>
    <row r="14" spans="1:3">
      <c r="A14" s="265" t="s">
        <v>91</v>
      </c>
      <c r="B14" s="266">
        <v>0</v>
      </c>
      <c r="C14" s="263"/>
    </row>
    <row r="15" spans="1:3">
      <c r="A15" s="265" t="s">
        <v>90</v>
      </c>
      <c r="B15" s="264">
        <f>SUM(B13:B14)</f>
        <v>1040</v>
      </c>
      <c r="C15" s="263"/>
    </row>
    <row r="16" spans="1:3">
      <c r="A16" s="263"/>
      <c r="B16" s="263"/>
      <c r="C16" s="263"/>
    </row>
    <row r="17" spans="1:3">
      <c r="A17" s="263"/>
      <c r="B17" s="263"/>
      <c r="C17" s="267"/>
    </row>
    <row r="18" spans="1:3">
      <c r="A18" s="263"/>
      <c r="B18" s="263"/>
      <c r="C18" s="263"/>
    </row>
    <row r="19" spans="1:3">
      <c r="A19" s="263"/>
      <c r="B19" s="263"/>
      <c r="C19" s="263"/>
    </row>
    <row r="20" spans="1:3">
      <c r="A20" s="263"/>
      <c r="B20" s="263"/>
      <c r="C20" s="263"/>
    </row>
    <row r="21" spans="1:3">
      <c r="A21" s="263"/>
      <c r="B21" s="263"/>
    </row>
    <row r="22" spans="1:3">
      <c r="A22" s="263"/>
      <c r="B22" s="263"/>
    </row>
    <row r="24" spans="1:3">
      <c r="A24" s="26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Invocations</vt:lpstr>
      <vt:lpstr>Feats</vt:lpstr>
      <vt:lpstr>Martial</vt:lpstr>
      <vt:lpstr>Equipment</vt:lpstr>
      <vt:lpstr>XP Awards</vt:lpstr>
      <vt:lpstr>Invocations!Print_Area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2020-01-26T10:41:23Z</dcterms:modified>
</cp:coreProperties>
</file>