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325"/>
  <workbookPr/>
  <mc:AlternateContent xmlns:mc="http://schemas.openxmlformats.org/markup-compatibility/2006">
    <mc:Choice Requires="x15">
      <x15ac:absPath xmlns:x15ac="http://schemas.microsoft.com/office/spreadsheetml/2010/11/ac" url="C:\A\Jue\FoL\PCs\"/>
    </mc:Choice>
  </mc:AlternateContent>
  <xr:revisionPtr revIDLastSave="0" documentId="13_ncr:1_{D4662D07-190E-42BF-85B4-59396CB27D00}" xr6:coauthVersionLast="45" xr6:coauthVersionMax="45" xr10:uidLastSave="{00000000-0000-0000-0000-000000000000}"/>
  <bookViews>
    <workbookView xWindow="-108" yWindow="-108" windowWidth="23256" windowHeight="13176" tabRatio="638" xr2:uid="{00000000-000D-0000-FFFF-FFFF00000000}"/>
  </bookViews>
  <sheets>
    <sheet name="Personal File" sheetId="4" r:id="rId1"/>
    <sheet name="Skills" sheetId="15" r:id="rId2"/>
    <sheet name="Invocations" sheetId="23" r:id="rId3"/>
    <sheet name="Feats" sheetId="20" r:id="rId4"/>
    <sheet name="Martial" sheetId="6" r:id="rId5"/>
    <sheet name="Equipment" sheetId="19" r:id="rId6"/>
    <sheet name="XP Awards" sheetId="21" r:id="rId7"/>
  </sheets>
  <definedNames>
    <definedName name="OLE_LINK1" localSheetId="3">Feats!#REF!</definedName>
    <definedName name="_xlnm.Print_Area" localSheetId="5">Equipment!#REF!</definedName>
    <definedName name="_xlnm.Print_Area" localSheetId="3">Feats!#REF!</definedName>
    <definedName name="_xlnm.Print_Area" localSheetId="2">Invocations!$A$1:$H$4</definedName>
    <definedName name="_xlnm.Print_Area" localSheetId="4">Martial!#REF!</definedName>
    <definedName name="_xlnm.Print_Area" localSheetId="0">'Personal File'!$A$1:$H$55</definedName>
    <definedName name="_xlnm.Print_Area" localSheetId="1">Skills!$A$1:$K$29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 i="21" l="1"/>
  <c r="C7" i="21"/>
  <c r="B11" i="21" s="1"/>
  <c r="B13" i="21" s="1"/>
  <c r="B15" i="21" s="1"/>
  <c r="G14" i="19" l="1"/>
  <c r="C14" i="19"/>
  <c r="E13" i="4" l="1"/>
  <c r="I6" i="6" l="1"/>
  <c r="H6" i="6"/>
  <c r="I5" i="6"/>
  <c r="I4" i="6"/>
  <c r="H3" i="6"/>
  <c r="H4" i="6"/>
  <c r="H5" i="6"/>
  <c r="H10" i="6"/>
  <c r="H7" i="6"/>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D25" i="15"/>
  <c r="E25" i="15" s="1"/>
  <c r="E45" i="15"/>
  <c r="J6" i="6" l="1"/>
  <c r="J4" i="6"/>
  <c r="J5" i="6"/>
  <c r="G25" i="15"/>
  <c r="I25" i="15" s="1"/>
  <c r="I10" i="6" l="1"/>
  <c r="B13" i="4" l="1"/>
  <c r="I11" i="6" l="1"/>
  <c r="I3" i="6"/>
  <c r="I7" i="6"/>
  <c r="G18" i="19" l="1"/>
  <c r="E11" i="4" l="1"/>
  <c r="H43" i="15" l="1"/>
  <c r="H9" i="15"/>
  <c r="H8" i="15"/>
  <c r="H7" i="15"/>
  <c r="H6" i="15"/>
  <c r="H5" i="15" l="1"/>
  <c r="H4" i="15"/>
  <c r="H3" i="15"/>
  <c r="C12" i="4" l="1"/>
  <c r="E12" i="4" s="1"/>
  <c r="D3" i="15" l="1"/>
  <c r="E3" i="15" s="1"/>
  <c r="D10" i="15"/>
  <c r="E10" i="15" s="1"/>
  <c r="C10" i="4"/>
  <c r="C11" i="4"/>
  <c r="C13" i="4"/>
  <c r="C14" i="4"/>
  <c r="C15" i="4"/>
  <c r="D12" i="15" l="1"/>
  <c r="E12" i="15" s="1"/>
  <c r="D14" i="15"/>
  <c r="E14" i="15" s="1"/>
  <c r="D6" i="15"/>
  <c r="E6" i="15" s="1"/>
  <c r="D17" i="15"/>
  <c r="E17" i="15" s="1"/>
  <c r="D33" i="15"/>
  <c r="E33" i="15" s="1"/>
  <c r="D36" i="15"/>
  <c r="E36" i="15" s="1"/>
  <c r="D11" i="15"/>
  <c r="E11" i="15" s="1"/>
  <c r="D24" i="15"/>
  <c r="E24" i="15" s="1"/>
  <c r="D37" i="15"/>
  <c r="E37" i="15" s="1"/>
  <c r="D26" i="15"/>
  <c r="E26" i="15" s="1"/>
  <c r="D4" i="15"/>
  <c r="E4" i="15" s="1"/>
  <c r="D43" i="15"/>
  <c r="E43" i="15" s="1"/>
  <c r="D16" i="15"/>
  <c r="E16" i="15" s="1"/>
  <c r="D32" i="15"/>
  <c r="E32" i="15" s="1"/>
  <c r="D21" i="15"/>
  <c r="E21" i="15" s="1"/>
  <c r="D7" i="15"/>
  <c r="E7" i="15" s="1"/>
  <c r="D35" i="15"/>
  <c r="E35" i="15" s="1"/>
  <c r="D41" i="15"/>
  <c r="E41" i="15" s="1"/>
  <c r="D29" i="15"/>
  <c r="E29" i="15" s="1"/>
  <c r="D28" i="15"/>
  <c r="E28" i="15" s="1"/>
  <c r="J7" i="6"/>
  <c r="D9" i="15"/>
  <c r="E9" i="15" s="1"/>
  <c r="D23" i="15"/>
  <c r="E23" i="15" s="1"/>
  <c r="D40" i="15"/>
  <c r="E40" i="15" s="1"/>
  <c r="G3" i="15"/>
  <c r="I3" i="15" s="1"/>
  <c r="D8" i="15"/>
  <c r="E8" i="15" s="1"/>
  <c r="D15" i="15"/>
  <c r="E15" i="15" s="1"/>
  <c r="D19" i="15"/>
  <c r="E19" i="15" s="1"/>
  <c r="D30" i="15"/>
  <c r="E30" i="15" s="1"/>
  <c r="D42" i="15"/>
  <c r="E42" i="15" s="1"/>
  <c r="D18" i="15"/>
  <c r="E18" i="15" s="1"/>
  <c r="D13" i="15"/>
  <c r="E13" i="15" s="1"/>
  <c r="D22" i="15"/>
  <c r="E22" i="15" s="1"/>
  <c r="D38" i="15"/>
  <c r="E38" i="15" s="1"/>
  <c r="D31" i="15"/>
  <c r="E31" i="15" s="1"/>
  <c r="D5" i="15"/>
  <c r="E5" i="15" s="1"/>
  <c r="D20" i="15"/>
  <c r="E20" i="15" s="1"/>
  <c r="D34" i="15"/>
  <c r="E34" i="15" s="1"/>
  <c r="D27" i="15"/>
  <c r="E27" i="15" s="1"/>
  <c r="D39" i="15"/>
  <c r="E39" i="15" s="1"/>
  <c r="B9" i="4"/>
  <c r="H11" i="6"/>
  <c r="J11" i="6" s="1"/>
  <c r="E15" i="4"/>
  <c r="E14" i="4" s="1"/>
  <c r="J10" i="6" l="1"/>
  <c r="E44" i="15"/>
  <c r="G5" i="15"/>
  <c r="I5" i="15" s="1"/>
  <c r="G4" i="15"/>
  <c r="I4" i="15" s="1"/>
  <c r="J3" i="6"/>
  <c r="G26" i="15"/>
  <c r="I26" i="15" s="1"/>
  <c r="G24" i="15" l="1"/>
  <c r="B44" i="15"/>
  <c r="I24" i="15" l="1"/>
  <c r="G31" i="15" l="1"/>
  <c r="G11" i="15" l="1"/>
  <c r="G22" i="15"/>
  <c r="G30" i="15"/>
  <c r="G12" i="15"/>
  <c r="G42" i="15"/>
  <c r="G41" i="15"/>
  <c r="G19" i="15"/>
  <c r="G7" i="15"/>
  <c r="G17" i="15"/>
  <c r="G8" i="15"/>
  <c r="G13" i="15"/>
  <c r="G18" i="15"/>
  <c r="G23" i="15"/>
  <c r="G32" i="15"/>
  <c r="G14" i="15"/>
  <c r="G33" i="15"/>
  <c r="G37" i="15"/>
  <c r="G15" i="15"/>
  <c r="G20" i="15"/>
  <c r="G27" i="15"/>
  <c r="G34" i="15"/>
  <c r="G35" i="15"/>
  <c r="G40" i="15"/>
  <c r="G36" i="15"/>
  <c r="G9" i="15"/>
  <c r="G6" i="15"/>
  <c r="G10" i="15"/>
  <c r="G16" i="15"/>
  <c r="G21" i="15"/>
  <c r="G28" i="15"/>
  <c r="G43" i="15"/>
  <c r="G29" i="15"/>
  <c r="G38" i="15"/>
  <c r="G39" i="15"/>
  <c r="I31" i="15"/>
  <c r="I10" i="15" l="1"/>
  <c r="I40" i="15"/>
  <c r="I38" i="15"/>
  <c r="I43" i="15"/>
  <c r="I34" i="15"/>
  <c r="I20" i="15"/>
  <c r="I37" i="15"/>
  <c r="I14" i="15"/>
  <c r="I13" i="15"/>
  <c r="I23" i="15"/>
  <c r="I21" i="15"/>
  <c r="I9" i="15"/>
  <c r="I39" i="15"/>
  <c r="I29" i="15"/>
  <c r="I28" i="15"/>
  <c r="I16" i="15"/>
  <c r="I36" i="15"/>
  <c r="I35" i="15"/>
  <c r="I27" i="15"/>
  <c r="I15" i="15"/>
  <c r="I33" i="15"/>
  <c r="I32" i="15"/>
  <c r="I18" i="15"/>
  <c r="I8" i="15"/>
  <c r="I7" i="15"/>
  <c r="I41" i="15"/>
  <c r="I12" i="15"/>
  <c r="I22" i="15"/>
  <c r="I6" i="15"/>
  <c r="I17" i="15"/>
  <c r="I19" i="15"/>
  <c r="I42" i="15"/>
  <c r="I30" i="15"/>
  <c r="I11"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E9" authorId="0" shapeId="0" xr:uid="{9E0385AE-7271-48E4-9E94-B6D7C1F96828}">
      <text>
        <r>
          <rPr>
            <sz val="12"/>
            <color indexed="81"/>
            <rFont val="Times New Roman"/>
            <family val="1"/>
          </rPr>
          <t>Next level at 2000 XPs</t>
        </r>
      </text>
    </comment>
    <comment ref="E10" authorId="0" shapeId="0" xr:uid="{351F0054-8EFF-4694-B2AB-C607BDEA3251}">
      <text>
        <r>
          <rPr>
            <sz val="12"/>
            <color indexed="81"/>
            <rFont val="Times New Roman"/>
            <family val="1"/>
          </rPr>
          <t>See PHB 162</t>
        </r>
      </text>
    </comment>
    <comment ref="E12" authorId="0" shapeId="0" xr:uid="{00000000-0006-0000-0000-000005000000}">
      <text>
        <r>
          <rPr>
            <sz val="12"/>
            <color indexed="81"/>
            <rFont val="Times New Roman"/>
            <family val="1"/>
          </rPr>
          <t>[(1 * 6 Warlock) * 75%] + 
(1 * 0 Con)</t>
        </r>
      </text>
    </comment>
    <comment ref="E13" authorId="0" shapeId="0" xr:uid="{57A6CDEA-AB0D-4E7E-B581-58E755C14FA9}">
      <text>
        <r>
          <rPr>
            <sz val="12"/>
            <color indexed="81"/>
            <rFont val="Times New Roman"/>
            <family val="1"/>
          </rPr>
          <t>Vulnerable -1</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Alexis Álvarez</author>
  </authors>
  <commentList>
    <comment ref="D13" authorId="0" shapeId="0" xr:uid="{00000000-0006-0000-0400-000005000000}">
      <text>
        <r>
          <rPr>
            <sz val="12"/>
            <color indexed="81"/>
            <rFont val="Times New Roman"/>
            <family val="1"/>
          </rPr>
          <t>Balance, Climb, Escape Artist, Hide, Jump, Move Silently, Sleight of Hand, Tumble.</t>
        </r>
      </text>
    </comment>
  </commentList>
</comments>
</file>

<file path=xl/sharedStrings.xml><?xml version="1.0" encoding="utf-8"?>
<sst xmlns="http://schemas.openxmlformats.org/spreadsheetml/2006/main" count="342" uniqueCount="195">
  <si>
    <t>Melee Weapon</t>
  </si>
  <si>
    <t>Dmg</t>
  </si>
  <si>
    <t>Qty.</t>
  </si>
  <si>
    <t>Ranged Weapon</t>
  </si>
  <si>
    <t>Dmg.</t>
  </si>
  <si>
    <t>Rng.</t>
  </si>
  <si>
    <t>Skills</t>
  </si>
  <si>
    <t>Concentration</t>
  </si>
  <si>
    <t>AC Mod.</t>
  </si>
  <si>
    <t>Handle Animal</t>
  </si>
  <si>
    <t>Move Silently</t>
  </si>
  <si>
    <t>Ride</t>
  </si>
  <si>
    <t>Search</t>
  </si>
  <si>
    <t>Swim</t>
  </si>
  <si>
    <t>Weapons and Armor</t>
  </si>
  <si>
    <t>Type</t>
  </si>
  <si>
    <t>Personality, History, and Notes</t>
  </si>
  <si>
    <t>D+</t>
  </si>
  <si>
    <t>TH+</t>
  </si>
  <si>
    <t>Wt.</t>
  </si>
  <si>
    <t>Mod.</t>
  </si>
  <si>
    <t>Rank</t>
  </si>
  <si>
    <t>Dex</t>
  </si>
  <si>
    <t>Ability</t>
  </si>
  <si>
    <t>Misc. Mods.</t>
  </si>
  <si>
    <t>Appraise</t>
  </si>
  <si>
    <t>Balance</t>
  </si>
  <si>
    <t>Bluff</t>
  </si>
  <si>
    <t>Climb</t>
  </si>
  <si>
    <t>Decipher Script</t>
  </si>
  <si>
    <t>Diplomacy</t>
  </si>
  <si>
    <t>Disable Device</t>
  </si>
  <si>
    <t>Disguise</t>
  </si>
  <si>
    <t>Escape Artist</t>
  </si>
  <si>
    <t>Forgery</t>
  </si>
  <si>
    <t>Gather Information</t>
  </si>
  <si>
    <t>Heal</t>
  </si>
  <si>
    <t>Hide</t>
  </si>
  <si>
    <t>Intimidate</t>
  </si>
  <si>
    <t>Jump</t>
  </si>
  <si>
    <t>Listen</t>
  </si>
  <si>
    <t>Open Lock</t>
  </si>
  <si>
    <t>Sense Motive</t>
  </si>
  <si>
    <t>Spellcraft</t>
  </si>
  <si>
    <t>Spot</t>
  </si>
  <si>
    <t>Tumble</t>
  </si>
  <si>
    <t>Use Magic Device</t>
  </si>
  <si>
    <t>Use Rope</t>
  </si>
  <si>
    <t>Ability &amp; Mod.</t>
  </si>
  <si>
    <t>0</t>
  </si>
  <si>
    <t>Total</t>
  </si>
  <si>
    <t>Critical</t>
  </si>
  <si>
    <t>Fortitude</t>
  </si>
  <si>
    <t>Reflex</t>
  </si>
  <si>
    <t>Will</t>
  </si>
  <si>
    <t>Armor &amp; Shield</t>
  </si>
  <si>
    <t>Missiles</t>
  </si>
  <si>
    <t>Languages</t>
  </si>
  <si>
    <t>Equipment Worn</t>
  </si>
  <si>
    <t>Item</t>
  </si>
  <si>
    <t>Effects/</t>
  </si>
  <si>
    <t>Notes</t>
  </si>
  <si>
    <t>Check</t>
  </si>
  <si>
    <t>Arcane</t>
  </si>
  <si>
    <t>Speed</t>
  </si>
  <si>
    <t>Speak Language</t>
  </si>
  <si>
    <t>Sleight of Hand</t>
  </si>
  <si>
    <t>Survival</t>
  </si>
  <si>
    <t>Weapon Proficiencies</t>
  </si>
  <si>
    <t>Atk</t>
  </si>
  <si>
    <t>Feats</t>
  </si>
  <si>
    <t>Roll</t>
  </si>
  <si>
    <t>Simple Weapons</t>
  </si>
  <si>
    <t>Light Armor</t>
  </si>
  <si>
    <t>Bedroll</t>
  </si>
  <si>
    <t>Skill/Save</t>
  </si>
  <si>
    <t>Waterskin</t>
  </si>
  <si>
    <t>Whetstone</t>
  </si>
  <si>
    <t>Bludgeon</t>
  </si>
  <si>
    <t>1d6</t>
  </si>
  <si>
    <t>Thrown Weapon</t>
  </si>
  <si>
    <t>Equipment Carried</t>
  </si>
  <si>
    <t>30’</t>
  </si>
  <si>
    <t>-</t>
  </si>
  <si>
    <t>Value</t>
  </si>
  <si>
    <t>Backpack</t>
  </si>
  <si>
    <t>Scrolls and Potions</t>
  </si>
  <si>
    <t>Level</t>
  </si>
  <si>
    <t>CLev</t>
  </si>
  <si>
    <t>Total Equity:</t>
  </si>
  <si>
    <t>Current XP Balance</t>
  </si>
  <si>
    <t>Previous XP Balance</t>
  </si>
  <si>
    <t>Extra XPs</t>
  </si>
  <si>
    <t xml:space="preserve"> Character award for this segment</t>
  </si>
  <si>
    <t>Maximum award for this segment</t>
  </si>
  <si>
    <t>Missed Posts</t>
  </si>
  <si>
    <t>%</t>
  </si>
  <si>
    <t>Character:</t>
  </si>
  <si>
    <t>Properties</t>
  </si>
  <si>
    <t>Constitution</t>
  </si>
  <si>
    <t>Dexterity</t>
  </si>
  <si>
    <t>Wisdom</t>
  </si>
  <si>
    <t>Intelligence</t>
  </si>
  <si>
    <t>Charisma</t>
  </si>
  <si>
    <t>Strength</t>
  </si>
  <si>
    <t>Race</t>
  </si>
  <si>
    <t>Class</t>
  </si>
  <si>
    <t>Region</t>
  </si>
  <si>
    <t>Deity</t>
  </si>
  <si>
    <t>Alignment</t>
  </si>
  <si>
    <t>Attack Bonus</t>
  </si>
  <si>
    <t>Initiative</t>
  </si>
  <si>
    <t>XP</t>
  </si>
  <si>
    <t>Sex</t>
  </si>
  <si>
    <t>Age</t>
  </si>
  <si>
    <t>Height</t>
  </si>
  <si>
    <t>Weight</t>
  </si>
  <si>
    <t>Base Speed</t>
  </si>
  <si>
    <t>Lb. Capacity</t>
  </si>
  <si>
    <t>Lb. Carried</t>
  </si>
  <si>
    <t>Hit Points</t>
  </si>
  <si>
    <t>Touch AC</t>
  </si>
  <si>
    <t>FF AC</t>
  </si>
  <si>
    <t>AC</t>
  </si>
  <si>
    <t>Instant</t>
  </si>
  <si>
    <t>Personal</t>
  </si>
  <si>
    <t>60’</t>
  </si>
  <si>
    <t>24 hours</t>
  </si>
  <si>
    <t>Duration</t>
  </si>
  <si>
    <t>Range</t>
  </si>
  <si>
    <t>Spell</t>
  </si>
  <si>
    <t>Warlock</t>
  </si>
  <si>
    <t>Warlock 1</t>
  </si>
  <si>
    <t>Invocations</t>
  </si>
  <si>
    <t>Grade</t>
  </si>
  <si>
    <t>ESP</t>
  </si>
  <si>
    <t>Components &amp; Casting</t>
  </si>
  <si>
    <t>Eldritch Blast</t>
  </si>
  <si>
    <t>n/a</t>
  </si>
  <si>
    <t>S, 1</t>
  </si>
  <si>
    <t>Least</t>
  </si>
  <si>
    <t>1d6, x2 on 20</t>
  </si>
  <si>
    <t>BelDamon</t>
  </si>
  <si>
    <t>Played by Darryl "Damionte" Harris</t>
  </si>
  <si>
    <t>155 lbs.</t>
  </si>
  <si>
    <t>5’ 9”</t>
  </si>
  <si>
    <t>Male</t>
  </si>
  <si>
    <t>Chaotic Good</t>
  </si>
  <si>
    <t>Human</t>
  </si>
  <si>
    <t>Halruaa</t>
  </si>
  <si>
    <r>
      <t>43</t>
    </r>
    <r>
      <rPr>
        <sz val="13"/>
        <rFont val="Times New Roman"/>
        <family val="1"/>
      </rPr>
      <t>/</t>
    </r>
    <r>
      <rPr>
        <sz val="13"/>
        <color indexed="52"/>
        <rFont val="Times New Roman"/>
        <family val="1"/>
      </rPr>
      <t>86</t>
    </r>
    <r>
      <rPr>
        <sz val="13"/>
        <rFont val="Times New Roman"/>
        <family val="1"/>
      </rPr>
      <t>/</t>
    </r>
    <r>
      <rPr>
        <sz val="13"/>
        <color indexed="10"/>
        <rFont val="Times New Roman"/>
        <family val="1"/>
      </rPr>
      <t>130</t>
    </r>
  </si>
  <si>
    <t>Class Features</t>
  </si>
  <si>
    <t>Flaws</t>
  </si>
  <si>
    <t>Vulnerable (-1 to AC)</t>
  </si>
  <si>
    <t>Regional:  Arcane Training</t>
  </si>
  <si>
    <t>Human:  Spell Hand</t>
  </si>
  <si>
    <t>Flaw:  Night Haunt</t>
  </si>
  <si>
    <t>1st:  ?</t>
  </si>
  <si>
    <t>Knowledge:  Arcana</t>
  </si>
  <si>
    <t>Knowledge:  The Planes</t>
  </si>
  <si>
    <t>Knowledge:  Religion</t>
  </si>
  <si>
    <t>Profession:  Barrister</t>
  </si>
  <si>
    <t>Perform:  Harmonica</t>
  </si>
  <si>
    <t>Craft:  [type]</t>
  </si>
  <si>
    <t>Least Invocation</t>
  </si>
  <si>
    <t>Common, 2 MORE</t>
  </si>
  <si>
    <t>Unarmed Attack / Grapple</t>
  </si>
  <si>
    <t>1d4</t>
  </si>
  <si>
    <t>Studded Leather Armor</t>
  </si>
  <si>
    <t>Light Mace</t>
  </si>
  <si>
    <t>Dagger 1</t>
  </si>
  <si>
    <t>Dagger 2</t>
  </si>
  <si>
    <t>19-20/x2</t>
  </si>
  <si>
    <t>Prc/Slash</t>
  </si>
  <si>
    <t>Quarterstaff</t>
  </si>
  <si>
    <t>20</t>
  </si>
  <si>
    <t>Belt Pouch</t>
  </si>
  <si>
    <t>Flint &amp; Steel</t>
  </si>
  <si>
    <t>Hooded Lantern</t>
  </si>
  <si>
    <t>Oil, Pint</t>
  </si>
  <si>
    <t>Trail Rations</t>
  </si>
  <si>
    <t>Sack</t>
  </si>
  <si>
    <t>Beguiling Influence</t>
  </si>
  <si>
    <t>+6 to Bluff, Diplomacy, Intimidate</t>
  </si>
  <si>
    <t>x2</t>
  </si>
  <si>
    <t>Attention to spelling &amp; punctuation; Consistent use of past tense, third person</t>
  </si>
  <si>
    <t>Poor</t>
  </si>
  <si>
    <t>Thoroughness and clarity</t>
  </si>
  <si>
    <t>Average</t>
  </si>
  <si>
    <t>Level-appropriate use of skills, feats, limitations, and other features</t>
  </si>
  <si>
    <t>Convincing role-playing and character development</t>
  </si>
  <si>
    <t>Consistency with other characters’ actions and setting description</t>
  </si>
  <si>
    <t>Good</t>
  </si>
  <si>
    <t>Fair</t>
  </si>
  <si>
    <t>1040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</si>
</sst>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 [$₲-474]"/>
  </numFmts>
  <fonts count="58">
    <font>
      <sz val="12"/>
      <name val="Times New Roman"/>
    </font>
    <font>
      <sz val="12"/>
      <name val="Times New Roman"/>
      <family val="1"/>
    </font>
    <font>
      <i/>
      <sz val="18"/>
      <name val="Times New Roman"/>
      <family val="1"/>
    </font>
    <font>
      <b/>
      <sz val="12"/>
      <name val="Times New Roman"/>
      <family val="1"/>
    </font>
    <font>
      <sz val="12"/>
      <name val="Times New Roman"/>
      <family val="1"/>
    </font>
    <font>
      <b/>
      <sz val="13"/>
      <name val="Times New Roman"/>
      <family val="1"/>
    </font>
    <font>
      <sz val="13"/>
      <name val="Times New Roman"/>
      <family val="1"/>
    </font>
    <font>
      <b/>
      <sz val="13"/>
      <color indexed="10"/>
      <name val="Times New Roman"/>
      <family val="1"/>
    </font>
    <font>
      <sz val="13"/>
      <name val="Times New Roman"/>
      <family val="1"/>
    </font>
    <font>
      <b/>
      <sz val="13"/>
      <color indexed="12"/>
      <name val="Times New Roman"/>
      <family val="1"/>
    </font>
    <font>
      <b/>
      <sz val="13"/>
      <color indexed="17"/>
      <name val="Times New Roman"/>
      <family val="1"/>
    </font>
    <font>
      <b/>
      <sz val="13"/>
      <color indexed="9"/>
      <name val="Times New Roman"/>
      <family val="1"/>
    </font>
    <font>
      <b/>
      <sz val="13"/>
      <color indexed="46"/>
      <name val="Times New Roman"/>
      <family val="1"/>
    </font>
    <font>
      <b/>
      <sz val="13"/>
      <color indexed="52"/>
      <name val="Times New Roman"/>
      <family val="1"/>
    </font>
    <font>
      <sz val="18"/>
      <name val="Times New Roman"/>
      <family val="1"/>
    </font>
    <font>
      <b/>
      <sz val="18"/>
      <name val="Times New Roman"/>
      <family val="1"/>
    </font>
    <font>
      <sz val="13"/>
      <color indexed="17"/>
      <name val="Times New Roman"/>
      <family val="1"/>
    </font>
    <font>
      <sz val="13"/>
      <color indexed="10"/>
      <name val="Times New Roman"/>
      <family val="1"/>
    </font>
    <font>
      <sz val="11"/>
      <name val="Times New Roman"/>
      <family val="1"/>
    </font>
    <font>
      <sz val="12"/>
      <color indexed="17"/>
      <name val="Times New Roman"/>
      <family val="1"/>
    </font>
    <font>
      <b/>
      <sz val="12"/>
      <color indexed="9"/>
      <name val="Times New Roman"/>
      <family val="1"/>
    </font>
    <font>
      <b/>
      <sz val="13"/>
      <color indexed="51"/>
      <name val="Times New Roman"/>
      <family val="1"/>
    </font>
    <font>
      <sz val="13"/>
      <color indexed="52"/>
      <name val="Times New Roman"/>
      <family val="1"/>
    </font>
    <font>
      <sz val="13"/>
      <color indexed="46"/>
      <name val="Times New Roman"/>
      <family val="1"/>
    </font>
    <font>
      <i/>
      <sz val="18"/>
      <color indexed="17"/>
      <name val="Times New Roman"/>
      <family val="1"/>
    </font>
    <font>
      <sz val="13"/>
      <color indexed="23"/>
      <name val="Times New Roman"/>
      <family val="1"/>
    </font>
    <font>
      <sz val="13"/>
      <color indexed="12"/>
      <name val="Times New Roman"/>
      <family val="1"/>
    </font>
    <font>
      <sz val="13"/>
      <color indexed="51"/>
      <name val="Times New Roman"/>
      <family val="1"/>
    </font>
    <font>
      <sz val="12"/>
      <color indexed="46"/>
      <name val="Times New Roman"/>
      <family val="1"/>
    </font>
    <font>
      <sz val="12"/>
      <color indexed="52"/>
      <name val="Times New Roman"/>
      <family val="1"/>
    </font>
    <font>
      <sz val="12"/>
      <color indexed="10"/>
      <name val="Times New Roman"/>
      <family val="1"/>
    </font>
    <font>
      <sz val="12"/>
      <color indexed="51"/>
      <name val="Times New Roman"/>
      <family val="1"/>
    </font>
    <font>
      <u/>
      <sz val="12"/>
      <color indexed="12"/>
      <name val="Times New Roman"/>
      <family val="1"/>
    </font>
    <font>
      <sz val="12"/>
      <color indexed="81"/>
      <name val="Times New Roman"/>
      <family val="1"/>
    </font>
    <font>
      <i/>
      <sz val="12"/>
      <color indexed="42"/>
      <name val="Times New Roman"/>
      <family val="1"/>
    </font>
    <font>
      <sz val="10"/>
      <name val="Arial"/>
      <family val="2"/>
    </font>
    <font>
      <sz val="12"/>
      <name val="Times New Roman"/>
      <family val="1"/>
      <charset val="1"/>
    </font>
    <font>
      <b/>
      <sz val="13"/>
      <color rgb="FF00CC00"/>
      <name val="Times New Roman"/>
      <family val="1"/>
    </font>
    <font>
      <sz val="13"/>
      <color rgb="FF009900"/>
      <name val="Times New Roman"/>
      <family val="1"/>
    </font>
    <font>
      <b/>
      <sz val="13"/>
      <color rgb="FFFF0000"/>
      <name val="Times New Roman"/>
      <family val="1"/>
    </font>
    <font>
      <sz val="13"/>
      <color rgb="FFFFC000"/>
      <name val="Times New Roman"/>
      <family val="1"/>
    </font>
    <font>
      <b/>
      <sz val="13"/>
      <color rgb="FF7030A0"/>
      <name val="Times New Roman"/>
      <family val="1"/>
    </font>
    <font>
      <b/>
      <sz val="13"/>
      <color rgb="FF0000FF"/>
      <name val="Times New Roman"/>
      <family val="1"/>
    </font>
    <font>
      <b/>
      <sz val="13"/>
      <color rgb="FFFFC000"/>
      <name val="Times New Roman"/>
      <family val="1"/>
    </font>
    <font>
      <i/>
      <sz val="22"/>
      <color theme="7" tint="0.39997558519241921"/>
      <name val="Times New Roman"/>
      <family val="1"/>
    </font>
    <font>
      <b/>
      <sz val="12"/>
      <color rgb="FFFFC000"/>
      <name val="Times New Roman"/>
      <family val="1"/>
    </font>
    <font>
      <sz val="12"/>
      <color rgb="FFFFC000"/>
      <name val="Times New Roman"/>
      <family val="1"/>
    </font>
    <font>
      <sz val="13"/>
      <color rgb="FF7030A0"/>
      <name val="Times New Roman"/>
      <family val="1"/>
    </font>
    <font>
      <i/>
      <sz val="16"/>
      <color indexed="53"/>
      <name val="Times New Roman"/>
      <family val="1"/>
    </font>
    <font>
      <i/>
      <sz val="16"/>
      <color indexed="57"/>
      <name val="Times New Roman"/>
      <family val="1"/>
    </font>
    <font>
      <i/>
      <sz val="22"/>
      <color theme="6" tint="-0.249977111117893"/>
      <name val="Times New Roman"/>
      <family val="1"/>
    </font>
    <font>
      <i/>
      <sz val="16"/>
      <color indexed="10"/>
      <name val="Times New Roman"/>
      <family val="1"/>
    </font>
    <font>
      <b/>
      <i/>
      <sz val="13"/>
      <color indexed="17"/>
      <name val="Times New Roman"/>
      <family val="1"/>
    </font>
    <font>
      <sz val="13"/>
      <color indexed="20"/>
      <name val="Times New Roman"/>
      <family val="1"/>
    </font>
    <font>
      <i/>
      <sz val="18"/>
      <color indexed="20"/>
      <name val="Times New Roman"/>
      <family val="1"/>
    </font>
    <font>
      <sz val="12"/>
      <color rgb="FFFF0000"/>
      <name val="Times New Roman"/>
      <family val="1"/>
    </font>
    <font>
      <i/>
      <sz val="16"/>
      <color indexed="23"/>
      <name val="Times New Roman"/>
      <family val="1"/>
    </font>
    <font>
      <sz val="13"/>
      <color rgb="FFCC66FF"/>
      <name val="Times New Roman"/>
      <family val="1"/>
    </font>
  </fonts>
  <fills count="12">
    <fill>
      <patternFill patternType="none"/>
    </fill>
    <fill>
      <patternFill patternType="gray125"/>
    </fill>
    <fill>
      <patternFill patternType="solid">
        <fgColor indexed="8"/>
        <bgColor indexed="64"/>
      </patternFill>
    </fill>
    <fill>
      <patternFill patternType="solid">
        <fgColor indexed="17"/>
        <bgColor indexed="64"/>
      </patternFill>
    </fill>
    <fill>
      <patternFill patternType="solid">
        <fgColor indexed="22"/>
        <bgColor indexed="64"/>
      </patternFill>
    </fill>
    <fill>
      <patternFill patternType="solid">
        <fgColor indexed="11"/>
        <bgColor indexed="64"/>
      </patternFill>
    </fill>
    <fill>
      <patternFill patternType="solid">
        <fgColor rgb="FFCCFFCC"/>
        <bgColor indexed="64"/>
      </patternFill>
    </fill>
    <fill>
      <patternFill patternType="solid">
        <fgColor rgb="FFFF0000"/>
        <bgColor indexed="64"/>
      </patternFill>
    </fill>
    <fill>
      <patternFill patternType="solid">
        <fgColor rgb="FF7030A0"/>
        <bgColor indexed="64"/>
      </patternFill>
    </fill>
    <fill>
      <patternFill patternType="solid">
        <fgColor theme="0" tint="-0.249977111117893"/>
        <bgColor indexed="64"/>
      </patternFill>
    </fill>
    <fill>
      <patternFill patternType="solid">
        <fgColor rgb="FF66FFFF"/>
        <bgColor indexed="64"/>
      </patternFill>
    </fill>
    <fill>
      <patternFill patternType="solid">
        <fgColor indexed="46"/>
        <bgColor indexed="64"/>
      </patternFill>
    </fill>
  </fills>
  <borders count="105">
    <border>
      <left/>
      <right/>
      <top/>
      <bottom/>
      <diagonal/>
    </border>
    <border>
      <left style="double">
        <color indexed="64"/>
      </left>
      <right/>
      <top/>
      <bottom/>
      <diagonal/>
    </border>
    <border>
      <left/>
      <right style="double">
        <color indexed="64"/>
      </right>
      <top/>
      <bottom/>
      <diagonal/>
    </border>
    <border>
      <left style="thin">
        <color indexed="64"/>
      </left>
      <right/>
      <top style="thin">
        <color indexed="64"/>
      </top>
      <bottom style="thin">
        <color indexed="64"/>
      </bottom>
      <diagonal/>
    </border>
    <border>
      <left style="double">
        <color indexed="64"/>
      </left>
      <right style="thin">
        <color indexed="64"/>
      </right>
      <top style="thin">
        <color indexed="9"/>
      </top>
      <bottom style="thin">
        <color indexed="9"/>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bottom/>
      <diagonal/>
    </border>
    <border>
      <left style="thin">
        <color indexed="64"/>
      </left>
      <right/>
      <top/>
      <bottom style="thin">
        <color indexed="64"/>
      </bottom>
      <diagonal/>
    </border>
    <border>
      <left style="double">
        <color indexed="64"/>
      </left>
      <right style="thin">
        <color indexed="64"/>
      </right>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double">
        <color indexed="64"/>
      </top>
      <bottom style="medium">
        <color indexed="64"/>
      </bottom>
      <diagonal/>
    </border>
    <border>
      <left/>
      <right/>
      <top/>
      <bottom style="medium">
        <color indexed="64"/>
      </bottom>
      <diagonal/>
    </border>
    <border>
      <left style="thin">
        <color indexed="64"/>
      </left>
      <right/>
      <top style="thin">
        <color indexed="64"/>
      </top>
      <bottom style="double">
        <color indexed="64"/>
      </bottom>
      <diagonal/>
    </border>
    <border>
      <left style="thin">
        <color indexed="64"/>
      </left>
      <right style="thin">
        <color indexed="64"/>
      </right>
      <top/>
      <bottom/>
      <diagonal/>
    </border>
    <border>
      <left style="thin">
        <color indexed="64"/>
      </left>
      <right/>
      <top/>
      <bottom/>
      <diagonal/>
    </border>
    <border>
      <left style="thin">
        <color indexed="64"/>
      </left>
      <right style="double">
        <color indexed="64"/>
      </right>
      <top/>
      <bottom/>
      <diagonal/>
    </border>
    <border>
      <left/>
      <right style="double">
        <color indexed="64"/>
      </right>
      <top style="thin">
        <color indexed="64"/>
      </top>
      <bottom style="thin">
        <color indexed="64"/>
      </bottom>
      <diagonal/>
    </border>
    <border>
      <left style="thin">
        <color indexed="64"/>
      </left>
      <right style="double">
        <color indexed="64"/>
      </right>
      <top/>
      <bottom style="dotted">
        <color indexed="64"/>
      </bottom>
      <diagonal/>
    </border>
    <border>
      <left style="double">
        <color indexed="64"/>
      </left>
      <right style="double">
        <color indexed="64"/>
      </right>
      <top style="double">
        <color indexed="64"/>
      </top>
      <bottom style="medium">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style="double">
        <color indexed="64"/>
      </left>
      <right style="double">
        <color indexed="64"/>
      </right>
      <top style="hair">
        <color indexed="64"/>
      </top>
      <bottom style="hair">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double">
        <color indexed="64"/>
      </right>
      <top style="hair">
        <color indexed="64"/>
      </top>
      <bottom style="double">
        <color indexed="64"/>
      </bottom>
      <diagonal/>
    </border>
    <border>
      <left/>
      <right style="double">
        <color indexed="64"/>
      </right>
      <top style="double">
        <color indexed="64"/>
      </top>
      <bottom style="medium">
        <color indexed="64"/>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bottom style="thin">
        <color indexed="9"/>
      </bottom>
      <diagonal/>
    </border>
    <border>
      <left style="double">
        <color indexed="64"/>
      </left>
      <right style="double">
        <color indexed="64"/>
      </right>
      <top style="medium">
        <color indexed="64"/>
      </top>
      <bottom style="hair">
        <color indexed="64"/>
      </bottom>
      <diagonal/>
    </border>
    <border>
      <left style="double">
        <color indexed="64"/>
      </left>
      <right style="double">
        <color indexed="64"/>
      </right>
      <top/>
      <bottom style="double">
        <color indexed="64"/>
      </bottom>
      <diagonal/>
    </border>
    <border>
      <left style="double">
        <color indexed="64"/>
      </left>
      <right style="double">
        <color indexed="64"/>
      </right>
      <top/>
      <bottom style="hair">
        <color indexed="64"/>
      </bottom>
      <diagonal/>
    </border>
    <border>
      <left style="double">
        <color indexed="64"/>
      </left>
      <right style="hair">
        <color indexed="64"/>
      </right>
      <top style="hair">
        <color indexed="64"/>
      </top>
      <bottom style="hair">
        <color indexed="64"/>
      </bottom>
      <diagonal/>
    </border>
    <border>
      <left style="double">
        <color indexed="64"/>
      </left>
      <right/>
      <top style="double">
        <color indexed="64"/>
      </top>
      <bottom style="thick">
        <color rgb="FFFFC000"/>
      </bottom>
      <diagonal/>
    </border>
    <border>
      <left/>
      <right/>
      <top style="double">
        <color indexed="64"/>
      </top>
      <bottom style="thick">
        <color rgb="FFFFC000"/>
      </bottom>
      <diagonal/>
    </border>
    <border>
      <left/>
      <right style="double">
        <color indexed="64"/>
      </right>
      <top style="double">
        <color indexed="64"/>
      </top>
      <bottom style="thick">
        <color rgb="FFFFC000"/>
      </bottom>
      <diagonal/>
    </border>
    <border>
      <left style="double">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bottom style="thin">
        <color indexed="64"/>
      </bottom>
      <diagonal/>
    </border>
    <border>
      <left style="thin">
        <color indexed="64"/>
      </left>
      <right style="thin">
        <color indexed="64"/>
      </right>
      <top/>
      <bottom style="thin">
        <color indexed="64"/>
      </bottom>
      <diagonal/>
    </border>
    <border>
      <left style="double">
        <color auto="1"/>
      </left>
      <right style="thin">
        <color auto="1"/>
      </right>
      <top style="double">
        <color auto="1"/>
      </top>
      <bottom style="thin">
        <color auto="1"/>
      </bottom>
      <diagonal/>
    </border>
    <border>
      <left/>
      <right style="thin">
        <color auto="1"/>
      </right>
      <top style="double">
        <color auto="1"/>
      </top>
      <bottom style="thin">
        <color auto="1"/>
      </bottom>
      <diagonal/>
    </border>
    <border>
      <left style="thin">
        <color auto="1"/>
      </left>
      <right style="double">
        <color auto="1"/>
      </right>
      <top style="double">
        <color auto="1"/>
      </top>
      <bottom style="thin">
        <color auto="1"/>
      </bottom>
      <diagonal/>
    </border>
    <border>
      <left/>
      <right style="double">
        <color indexed="64"/>
      </right>
      <top/>
      <bottom style="thin">
        <color indexed="64"/>
      </bottom>
      <diagonal/>
    </border>
    <border>
      <left/>
      <right style="thin">
        <color indexed="64"/>
      </right>
      <top/>
      <bottom style="double">
        <color indexed="64"/>
      </bottom>
      <diagonal/>
    </border>
    <border>
      <left style="double">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right/>
      <top style="double">
        <color indexed="64"/>
      </top>
      <bottom style="medium">
        <color indexed="64"/>
      </bottom>
      <diagonal/>
    </border>
    <border>
      <left style="double">
        <color indexed="64"/>
      </left>
      <right style="hair">
        <color indexed="64"/>
      </right>
      <top style="hair">
        <color indexed="64"/>
      </top>
      <bottom style="double">
        <color indexed="64"/>
      </bottom>
      <diagonal/>
    </border>
    <border>
      <left style="double">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medium">
        <color indexed="64"/>
      </top>
      <bottom style="hair">
        <color indexed="64"/>
      </bottom>
      <diagonal/>
    </border>
    <border>
      <left/>
      <right style="double">
        <color indexed="64"/>
      </right>
      <top style="medium">
        <color indexed="64"/>
      </top>
      <bottom style="hair">
        <color indexed="64"/>
      </bottom>
      <diagonal/>
    </border>
    <border>
      <left/>
      <right/>
      <top style="hair">
        <color indexed="64"/>
      </top>
      <bottom style="double">
        <color indexed="64"/>
      </bottom>
      <diagonal/>
    </border>
    <border>
      <left/>
      <right style="double">
        <color indexed="64"/>
      </right>
      <top style="hair">
        <color indexed="64"/>
      </top>
      <bottom style="double">
        <color indexed="64"/>
      </bottom>
      <diagonal/>
    </border>
    <border>
      <left style="double">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double">
        <color indexed="64"/>
      </right>
      <top style="hair">
        <color indexed="64"/>
      </top>
      <bottom/>
      <diagonal/>
    </border>
    <border>
      <left/>
      <right style="thin">
        <color indexed="64"/>
      </right>
      <top style="thin">
        <color indexed="64"/>
      </top>
      <bottom style="double">
        <color indexed="64"/>
      </bottom>
      <diagonal/>
    </border>
    <border>
      <left/>
      <right style="hair">
        <color indexed="64"/>
      </right>
      <top style="hair">
        <color indexed="64"/>
      </top>
      <bottom style="hair">
        <color indexed="64"/>
      </bottom>
      <diagonal/>
    </border>
    <border>
      <left/>
      <right style="hair">
        <color indexed="64"/>
      </right>
      <top style="hair">
        <color indexed="64"/>
      </top>
      <bottom style="double">
        <color indexed="64"/>
      </bottom>
      <diagonal/>
    </border>
    <border>
      <left/>
      <right style="hair">
        <color indexed="64"/>
      </right>
      <top style="hair">
        <color indexed="64"/>
      </top>
      <bottom/>
      <diagonal/>
    </border>
    <border>
      <left style="medium">
        <color indexed="64"/>
      </left>
      <right style="thin">
        <color indexed="64"/>
      </right>
      <top style="thin">
        <color indexed="9"/>
      </top>
      <bottom style="thin">
        <color indexed="9"/>
      </bottom>
      <diagonal/>
    </border>
    <border>
      <left style="medium">
        <color indexed="64"/>
      </left>
      <right style="thin">
        <color indexed="64"/>
      </right>
      <top style="thin">
        <color indexed="9"/>
      </top>
      <bottom style="double">
        <color indexed="64"/>
      </bottom>
      <diagonal/>
    </border>
    <border>
      <left style="double">
        <color indexed="64"/>
      </left>
      <right style="double">
        <color indexed="64"/>
      </right>
      <top style="medium">
        <color indexed="64"/>
      </top>
      <bottom/>
      <diagonal/>
    </border>
    <border>
      <left style="thin">
        <color indexed="64"/>
      </left>
      <right style="thin">
        <color indexed="64"/>
      </right>
      <top style="double">
        <color indexed="64"/>
      </top>
      <bottom style="medium">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double">
        <color indexed="64"/>
      </right>
      <top style="hair">
        <color indexed="64"/>
      </top>
      <bottom style="hair">
        <color indexed="64"/>
      </bottom>
      <diagonal/>
    </border>
    <border>
      <left style="double">
        <color indexed="64"/>
      </left>
      <right/>
      <top style="hair">
        <color indexed="64"/>
      </top>
      <bottom style="double">
        <color indexed="64"/>
      </bottom>
      <diagonal/>
    </border>
    <border>
      <left style="double">
        <color indexed="64"/>
      </left>
      <right style="double">
        <color indexed="64"/>
      </right>
      <top/>
      <bottom/>
      <diagonal/>
    </border>
    <border>
      <left/>
      <right/>
      <top/>
      <bottom style="thin">
        <color indexed="64"/>
      </bottom>
      <diagonal/>
    </border>
    <border>
      <left style="double">
        <color indexed="64"/>
      </left>
      <right style="double">
        <color indexed="64"/>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style="thin">
        <color auto="1"/>
      </left>
      <right/>
      <top style="double">
        <color auto="1"/>
      </top>
      <bottom style="thin">
        <color auto="1"/>
      </bottom>
      <diagonal/>
    </border>
    <border>
      <left/>
      <right style="medium">
        <color auto="1"/>
      </right>
      <top style="double">
        <color auto="1"/>
      </top>
      <bottom style="thin">
        <color auto="1"/>
      </bottom>
      <diagonal/>
    </border>
    <border>
      <left style="double">
        <color indexed="64"/>
      </left>
      <right/>
      <top style="hair">
        <color indexed="64"/>
      </top>
      <bottom/>
      <diagonal/>
    </border>
    <border>
      <left/>
      <right/>
      <top style="hair">
        <color indexed="64"/>
      </top>
      <bottom/>
      <diagonal/>
    </border>
    <border>
      <left/>
      <right style="double">
        <color indexed="64"/>
      </right>
      <top style="hair">
        <color indexed="64"/>
      </top>
      <bottom/>
      <diagonal/>
    </border>
    <border>
      <left/>
      <right style="medium">
        <color auto="1"/>
      </right>
      <top style="thin">
        <color auto="1"/>
      </top>
      <bottom style="double">
        <color indexed="64"/>
      </bottom>
      <diagonal/>
    </border>
  </borders>
  <cellStyleXfs count="9">
    <xf numFmtId="0" fontId="0" fillId="0" borderId="0"/>
    <xf numFmtId="0" fontId="32" fillId="0" borderId="0" applyNumberFormat="0" applyFill="0" applyBorder="0" applyAlignment="0" applyProtection="0">
      <alignment vertical="top"/>
      <protection locked="0"/>
    </xf>
    <xf numFmtId="9" fontId="1" fillId="0" borderId="0" applyFont="0" applyFill="0" applyBorder="0" applyAlignment="0" applyProtection="0"/>
    <xf numFmtId="9" fontId="4" fillId="0" borderId="0" applyFont="0" applyFill="0" applyBorder="0" applyAlignment="0" applyProtection="0"/>
    <xf numFmtId="0" fontId="35" fillId="0" borderId="0"/>
    <xf numFmtId="0" fontId="1" fillId="0" borderId="0"/>
    <xf numFmtId="0" fontId="36" fillId="0" borderId="0"/>
    <xf numFmtId="9" fontId="1" fillId="0" borderId="0" applyFont="0" applyFill="0" applyBorder="0" applyAlignment="0" applyProtection="0"/>
    <xf numFmtId="0" fontId="1" fillId="0" borderId="0"/>
  </cellStyleXfs>
  <cellXfs count="403">
    <xf numFmtId="0" fontId="0" fillId="0" borderId="0" xfId="0"/>
    <xf numFmtId="0" fontId="4" fillId="0" borderId="0" xfId="0" applyFont="1" applyBorder="1" applyAlignment="1"/>
    <xf numFmtId="0" fontId="5" fillId="0" borderId="1" xfId="0" applyFont="1" applyBorder="1" applyAlignment="1">
      <alignment horizontal="right"/>
    </xf>
    <xf numFmtId="0" fontId="6" fillId="0" borderId="0" xfId="0" applyFont="1" applyBorder="1" applyAlignment="1">
      <alignment horizontal="left"/>
    </xf>
    <xf numFmtId="0" fontId="5" fillId="0" borderId="0" xfId="0" applyFont="1" applyBorder="1" applyAlignment="1">
      <alignment horizontal="right"/>
    </xf>
    <xf numFmtId="0" fontId="6" fillId="0" borderId="2" xfId="0" applyFont="1" applyBorder="1" applyAlignment="1">
      <alignment horizontal="left"/>
    </xf>
    <xf numFmtId="0" fontId="12" fillId="2" borderId="4" xfId="0" applyFont="1" applyFill="1" applyBorder="1" applyAlignment="1">
      <alignment horizontal="right"/>
    </xf>
    <xf numFmtId="0" fontId="2" fillId="0" borderId="1" xfId="0" applyFont="1" applyBorder="1" applyAlignment="1"/>
    <xf numFmtId="0" fontId="14" fillId="0" borderId="0" xfId="0" applyFont="1" applyBorder="1" applyAlignment="1"/>
    <xf numFmtId="0" fontId="15" fillId="0" borderId="0" xfId="0" applyFont="1" applyBorder="1" applyAlignment="1"/>
    <xf numFmtId="0" fontId="15" fillId="0" borderId="2" xfId="0" applyFont="1" applyBorder="1" applyAlignment="1"/>
    <xf numFmtId="0" fontId="6" fillId="0" borderId="5" xfId="0" applyFont="1" applyBorder="1" applyAlignment="1"/>
    <xf numFmtId="0" fontId="6" fillId="0" borderId="6" xfId="0" applyFont="1" applyBorder="1" applyAlignment="1"/>
    <xf numFmtId="0" fontId="6" fillId="0" borderId="7" xfId="0" applyFont="1" applyBorder="1" applyAlignment="1"/>
    <xf numFmtId="0" fontId="3" fillId="0" borderId="0" xfId="0" applyFont="1" applyBorder="1" applyAlignment="1"/>
    <xf numFmtId="0" fontId="6" fillId="0" borderId="0" xfId="0" applyFont="1" applyBorder="1" applyAlignment="1"/>
    <xf numFmtId="0" fontId="6" fillId="0" borderId="8" xfId="0" applyFont="1" applyBorder="1" applyAlignment="1"/>
    <xf numFmtId="0" fontId="6" fillId="0" borderId="9" xfId="0" applyFont="1" applyBorder="1" applyAlignment="1"/>
    <xf numFmtId="0" fontId="6" fillId="0" borderId="10" xfId="0" applyFont="1" applyBorder="1" applyAlignment="1"/>
    <xf numFmtId="0" fontId="3" fillId="0" borderId="0" xfId="0" applyFont="1" applyBorder="1" applyAlignment="1">
      <alignment horizontal="right"/>
    </xf>
    <xf numFmtId="0" fontId="4" fillId="0" borderId="0" xfId="0" applyFont="1" applyBorder="1" applyAlignment="1">
      <alignment horizontal="left"/>
    </xf>
    <xf numFmtId="0" fontId="15" fillId="0" borderId="0" xfId="0" applyFont="1" applyBorder="1" applyAlignment="1">
      <alignment horizontal="centerContinuous"/>
    </xf>
    <xf numFmtId="0" fontId="2" fillId="0" borderId="0" xfId="0" applyFont="1" applyBorder="1" applyAlignment="1">
      <alignment horizontal="centerContinuous"/>
    </xf>
    <xf numFmtId="0" fontId="4" fillId="0" borderId="0" xfId="0" applyFont="1" applyBorder="1" applyAlignment="1">
      <alignment horizontal="center"/>
    </xf>
    <xf numFmtId="164" fontId="4" fillId="0" borderId="0" xfId="0" applyNumberFormat="1" applyFont="1" applyBorder="1" applyAlignment="1">
      <alignment horizontal="center"/>
    </xf>
    <xf numFmtId="0" fontId="9" fillId="2" borderId="4" xfId="0" applyFont="1" applyFill="1" applyBorder="1" applyAlignment="1">
      <alignment horizontal="right"/>
    </xf>
    <xf numFmtId="0" fontId="21" fillId="2" borderId="4" xfId="0" applyFont="1" applyFill="1" applyBorder="1" applyAlignment="1">
      <alignment horizontal="right"/>
    </xf>
    <xf numFmtId="0" fontId="7" fillId="2" borderId="13" xfId="0" applyFont="1" applyFill="1" applyBorder="1" applyAlignment="1">
      <alignment horizontal="right"/>
    </xf>
    <xf numFmtId="0" fontId="13" fillId="2" borderId="15" xfId="0" applyFont="1" applyFill="1" applyBorder="1" applyAlignment="1">
      <alignment horizontal="right"/>
    </xf>
    <xf numFmtId="0" fontId="24" fillId="0" borderId="22" xfId="0" applyFont="1" applyBorder="1" applyAlignment="1">
      <alignment horizontal="centerContinuous"/>
    </xf>
    <xf numFmtId="0" fontId="6" fillId="0" borderId="0" xfId="0" applyFont="1" applyBorder="1" applyAlignment="1">
      <alignment horizontal="centerContinuous"/>
    </xf>
    <xf numFmtId="49" fontId="25" fillId="0" borderId="3" xfId="0" applyNumberFormat="1" applyFont="1" applyBorder="1" applyAlignment="1">
      <alignment horizontal="center"/>
    </xf>
    <xf numFmtId="49" fontId="25" fillId="0" borderId="23" xfId="0" applyNumberFormat="1" applyFont="1" applyBorder="1" applyAlignment="1">
      <alignment horizontal="center"/>
    </xf>
    <xf numFmtId="0" fontId="19" fillId="0" borderId="0" xfId="0" applyFont="1" applyBorder="1" applyAlignment="1"/>
    <xf numFmtId="0" fontId="28" fillId="0" borderId="0" xfId="0" applyFont="1" applyBorder="1" applyAlignment="1"/>
    <xf numFmtId="0" fontId="29" fillId="0" borderId="0" xfId="0" applyFont="1" applyBorder="1" applyAlignment="1"/>
    <xf numFmtId="0" fontId="30" fillId="0" borderId="0" xfId="0" applyFont="1" applyBorder="1" applyAlignment="1"/>
    <xf numFmtId="0" fontId="31" fillId="0" borderId="0" xfId="0" applyFont="1" applyBorder="1" applyAlignment="1"/>
    <xf numFmtId="49" fontId="25" fillId="0" borderId="14" xfId="0" applyNumberFormat="1" applyFont="1" applyBorder="1" applyAlignment="1">
      <alignment horizontal="center"/>
    </xf>
    <xf numFmtId="0" fontId="15" fillId="0" borderId="0" xfId="0" applyNumberFormat="1" applyFont="1" applyBorder="1" applyAlignment="1">
      <alignment horizontal="centerContinuous"/>
    </xf>
    <xf numFmtId="0" fontId="4" fillId="0" borderId="0" xfId="0" applyNumberFormat="1" applyFont="1" applyBorder="1" applyAlignment="1">
      <alignment horizontal="left"/>
    </xf>
    <xf numFmtId="0" fontId="6" fillId="0" borderId="0" xfId="0" applyFont="1" applyBorder="1" applyAlignment="1">
      <alignment horizontal="center"/>
    </xf>
    <xf numFmtId="49" fontId="6" fillId="0" borderId="12" xfId="0" applyNumberFormat="1" applyFont="1" applyBorder="1" applyAlignment="1">
      <alignment horizontal="center"/>
    </xf>
    <xf numFmtId="164" fontId="5" fillId="5" borderId="28" xfId="0" applyNumberFormat="1" applyFont="1" applyFill="1" applyBorder="1" applyAlignment="1">
      <alignment horizontal="center"/>
    </xf>
    <xf numFmtId="0" fontId="3" fillId="0" borderId="0" xfId="0" applyFont="1" applyBorder="1" applyAlignment="1">
      <alignment horizontal="center"/>
    </xf>
    <xf numFmtId="0" fontId="6" fillId="0" borderId="24" xfId="0" applyNumberFormat="1" applyFont="1" applyFill="1" applyBorder="1" applyAlignment="1">
      <alignment horizontal="center"/>
    </xf>
    <xf numFmtId="49" fontId="6" fillId="0" borderId="25" xfId="0" applyNumberFormat="1" applyFont="1" applyFill="1" applyBorder="1" applyAlignment="1">
      <alignment horizontal="center"/>
    </xf>
    <xf numFmtId="0" fontId="6" fillId="0" borderId="26" xfId="0" applyNumberFormat="1" applyFont="1" applyFill="1" applyBorder="1" applyAlignment="1">
      <alignment horizontal="center"/>
    </xf>
    <xf numFmtId="0" fontId="6" fillId="0" borderId="1" xfId="0" applyFont="1" applyBorder="1" applyAlignment="1"/>
    <xf numFmtId="0" fontId="6" fillId="0" borderId="2" xfId="0" applyFont="1" applyBorder="1" applyAlignment="1"/>
    <xf numFmtId="0" fontId="6" fillId="0" borderId="3" xfId="0" quotePrefix="1" applyFont="1" applyBorder="1" applyAlignment="1">
      <alignment horizontal="center"/>
    </xf>
    <xf numFmtId="164" fontId="2" fillId="0" borderId="0" xfId="0" applyNumberFormat="1" applyFont="1" applyBorder="1" applyAlignment="1">
      <alignment horizontal="centerContinuous"/>
    </xf>
    <xf numFmtId="0" fontId="20" fillId="3" borderId="33" xfId="0" applyFont="1" applyFill="1" applyBorder="1" applyAlignment="1">
      <alignment horizontal="center"/>
    </xf>
    <xf numFmtId="164" fontId="20" fillId="3" borderId="34" xfId="0" applyNumberFormat="1" applyFont="1" applyFill="1" applyBorder="1" applyAlignment="1">
      <alignment horizontal="center"/>
    </xf>
    <xf numFmtId="0" fontId="20" fillId="3" borderId="33" xfId="0" applyFont="1" applyFill="1" applyBorder="1" applyAlignment="1">
      <alignment horizontal="right"/>
    </xf>
    <xf numFmtId="0" fontId="20" fillId="3" borderId="35" xfId="0" applyFont="1" applyFill="1" applyBorder="1" applyAlignment="1"/>
    <xf numFmtId="0" fontId="4" fillId="0" borderId="37" xfId="0" applyFont="1" applyBorder="1" applyAlignment="1">
      <alignment horizontal="left" shrinkToFit="1"/>
    </xf>
    <xf numFmtId="164" fontId="4" fillId="0" borderId="38" xfId="0" applyNumberFormat="1" applyFont="1" applyBorder="1" applyAlignment="1">
      <alignment horizontal="center" shrinkToFit="1"/>
    </xf>
    <xf numFmtId="0" fontId="4" fillId="0" borderId="39" xfId="0" applyFont="1" applyBorder="1" applyAlignment="1">
      <alignment horizontal="left" shrinkToFit="1"/>
    </xf>
    <xf numFmtId="164" fontId="2" fillId="0" borderId="0" xfId="0" applyNumberFormat="1" applyFont="1" applyBorder="1" applyAlignment="1">
      <alignment horizontal="centerContinuous" shrinkToFit="1"/>
    </xf>
    <xf numFmtId="0" fontId="2" fillId="0" borderId="0" xfId="0" applyFont="1" applyBorder="1" applyAlignment="1">
      <alignment horizontal="centerContinuous" shrinkToFit="1"/>
    </xf>
    <xf numFmtId="0" fontId="7" fillId="4" borderId="45" xfId="0" applyFont="1" applyFill="1" applyBorder="1" applyAlignment="1">
      <alignment horizontal="right"/>
    </xf>
    <xf numFmtId="0" fontId="7" fillId="4" borderId="44" xfId="0" applyFont="1" applyFill="1" applyBorder="1" applyAlignment="1">
      <alignment horizontal="right"/>
    </xf>
    <xf numFmtId="0" fontId="13" fillId="6" borderId="1" xfId="0" applyFont="1" applyFill="1" applyBorder="1" applyAlignment="1"/>
    <xf numFmtId="0" fontId="6" fillId="6" borderId="24" xfId="0" applyNumberFormat="1" applyFont="1" applyFill="1" applyBorder="1" applyAlignment="1">
      <alignment horizontal="center"/>
    </xf>
    <xf numFmtId="49" fontId="22" fillId="6" borderId="24" xfId="0" applyNumberFormat="1" applyFont="1" applyFill="1" applyBorder="1" applyAlignment="1">
      <alignment horizontal="center"/>
    </xf>
    <xf numFmtId="0" fontId="22" fillId="6" borderId="25" xfId="0" applyNumberFormat="1" applyFont="1" applyFill="1" applyBorder="1" applyAlignment="1">
      <alignment horizontal="center"/>
    </xf>
    <xf numFmtId="49" fontId="6" fillId="6" borderId="25" xfId="0" applyNumberFormat="1" applyFont="1" applyFill="1" applyBorder="1" applyAlignment="1">
      <alignment horizontal="center"/>
    </xf>
    <xf numFmtId="0" fontId="6" fillId="6" borderId="26" xfId="0" applyNumberFormat="1" applyFont="1" applyFill="1" applyBorder="1" applyAlignment="1">
      <alignment horizontal="center"/>
    </xf>
    <xf numFmtId="164" fontId="1" fillId="0" borderId="36" xfId="0" applyNumberFormat="1" applyFont="1" applyBorder="1" applyAlignment="1">
      <alignment horizontal="center" shrinkToFit="1"/>
    </xf>
    <xf numFmtId="0" fontId="37" fillId="2" borderId="4" xfId="0" applyFont="1" applyFill="1" applyBorder="1" applyAlignment="1">
      <alignment horizontal="right"/>
    </xf>
    <xf numFmtId="0" fontId="13" fillId="6" borderId="25" xfId="0" applyNumberFormat="1" applyFont="1" applyFill="1" applyBorder="1" applyAlignment="1">
      <alignment horizontal="center"/>
    </xf>
    <xf numFmtId="0" fontId="1" fillId="0" borderId="0" xfId="0" applyFont="1" applyBorder="1" applyAlignment="1">
      <alignment horizontal="center"/>
    </xf>
    <xf numFmtId="0" fontId="10" fillId="6" borderId="1" xfId="0" applyFont="1" applyFill="1" applyBorder="1" applyAlignment="1"/>
    <xf numFmtId="49" fontId="16" fillId="6" borderId="24" xfId="0" applyNumberFormat="1" applyFont="1" applyFill="1" applyBorder="1" applyAlignment="1">
      <alignment horizontal="center"/>
    </xf>
    <xf numFmtId="0" fontId="16" fillId="6" borderId="25" xfId="0" applyNumberFormat="1" applyFont="1" applyFill="1" applyBorder="1" applyAlignment="1">
      <alignment horizontal="center"/>
    </xf>
    <xf numFmtId="0" fontId="10" fillId="6" borderId="25" xfId="0" applyNumberFormat="1" applyFont="1" applyFill="1" applyBorder="1" applyAlignment="1">
      <alignment horizontal="center"/>
    </xf>
    <xf numFmtId="0" fontId="21" fillId="6" borderId="1" xfId="0" applyFont="1" applyFill="1" applyBorder="1" applyAlignment="1"/>
    <xf numFmtId="49" fontId="27" fillId="6" borderId="24" xfId="0" applyNumberFormat="1" applyFont="1" applyFill="1" applyBorder="1" applyAlignment="1">
      <alignment horizontal="center"/>
    </xf>
    <xf numFmtId="0" fontId="27" fillId="6" borderId="25" xfId="0" applyNumberFormat="1" applyFont="1" applyFill="1" applyBorder="1" applyAlignment="1">
      <alignment horizontal="center"/>
    </xf>
    <xf numFmtId="0" fontId="21" fillId="6" borderId="25" xfId="0" applyNumberFormat="1" applyFont="1" applyFill="1" applyBorder="1" applyAlignment="1">
      <alignment horizontal="center"/>
    </xf>
    <xf numFmtId="0" fontId="25" fillId="0" borderId="14" xfId="0" applyNumberFormat="1" applyFont="1" applyBorder="1" applyAlignment="1">
      <alignment horizontal="center"/>
    </xf>
    <xf numFmtId="0" fontId="13" fillId="0" borderId="1" xfId="0" applyFont="1" applyFill="1" applyBorder="1" applyAlignment="1"/>
    <xf numFmtId="49" fontId="22" fillId="0" borderId="24" xfId="0" applyNumberFormat="1" applyFont="1" applyFill="1" applyBorder="1" applyAlignment="1">
      <alignment horizontal="center"/>
    </xf>
    <xf numFmtId="0" fontId="22" fillId="0" borderId="25" xfId="0" applyNumberFormat="1" applyFont="1" applyFill="1" applyBorder="1" applyAlignment="1">
      <alignment horizontal="center"/>
    </xf>
    <xf numFmtId="0" fontId="13" fillId="0" borderId="25" xfId="0" applyNumberFormat="1" applyFont="1" applyFill="1" applyBorder="1" applyAlignment="1">
      <alignment horizontal="center"/>
    </xf>
    <xf numFmtId="0" fontId="12" fillId="0" borderId="1" xfId="0" applyFont="1" applyFill="1" applyBorder="1" applyAlignment="1"/>
    <xf numFmtId="49" fontId="23" fillId="0" borderId="24" xfId="0" applyNumberFormat="1" applyFont="1" applyFill="1" applyBorder="1" applyAlignment="1">
      <alignment horizontal="center"/>
    </xf>
    <xf numFmtId="0" fontId="23" fillId="0" borderId="25" xfId="0" applyNumberFormat="1" applyFont="1" applyFill="1" applyBorder="1" applyAlignment="1">
      <alignment horizontal="center"/>
    </xf>
    <xf numFmtId="0" fontId="12" fillId="0" borderId="25" xfId="0" applyNumberFormat="1" applyFont="1" applyFill="1" applyBorder="1" applyAlignment="1">
      <alignment horizontal="center"/>
    </xf>
    <xf numFmtId="0" fontId="21" fillId="0" borderId="1" xfId="0" applyFont="1" applyFill="1" applyBorder="1" applyAlignment="1"/>
    <xf numFmtId="49" fontId="27" fillId="0" borderId="24" xfId="0" applyNumberFormat="1" applyFont="1" applyFill="1" applyBorder="1" applyAlignment="1">
      <alignment horizontal="center"/>
    </xf>
    <xf numFmtId="0" fontId="27" fillId="0" borderId="25" xfId="0" applyNumberFormat="1" applyFont="1" applyFill="1" applyBorder="1" applyAlignment="1">
      <alignment horizontal="center"/>
    </xf>
    <xf numFmtId="0" fontId="21" fillId="0" borderId="25" xfId="0" applyNumberFormat="1" applyFont="1" applyFill="1" applyBorder="1" applyAlignment="1">
      <alignment horizontal="center"/>
    </xf>
    <xf numFmtId="0" fontId="7" fillId="0" borderId="1" xfId="0" applyFont="1" applyFill="1" applyBorder="1" applyAlignment="1"/>
    <xf numFmtId="49" fontId="17" fillId="0" borderId="24" xfId="0" applyNumberFormat="1" applyFont="1" applyFill="1" applyBorder="1" applyAlignment="1">
      <alignment horizontal="center"/>
    </xf>
    <xf numFmtId="0" fontId="17" fillId="0" borderId="25" xfId="0" applyNumberFormat="1" applyFont="1" applyFill="1" applyBorder="1" applyAlignment="1">
      <alignment horizontal="center"/>
    </xf>
    <xf numFmtId="0" fontId="7" fillId="0" borderId="25" xfId="0" applyNumberFormat="1" applyFont="1" applyFill="1" applyBorder="1" applyAlignment="1">
      <alignment horizontal="center"/>
    </xf>
    <xf numFmtId="0" fontId="3" fillId="0" borderId="0" xfId="0" applyFont="1" applyBorder="1" applyAlignment="1">
      <alignment horizontal="left"/>
    </xf>
    <xf numFmtId="0" fontId="1" fillId="0" borderId="49" xfId="0" applyFont="1" applyBorder="1" applyAlignment="1">
      <alignment horizontal="center" shrinkToFit="1"/>
    </xf>
    <xf numFmtId="0" fontId="38" fillId="0" borderId="32" xfId="0" applyFont="1" applyFill="1" applyBorder="1" applyAlignment="1">
      <alignment horizontal="centerContinuous"/>
    </xf>
    <xf numFmtId="0" fontId="3" fillId="2" borderId="51" xfId="0" applyFont="1" applyFill="1" applyBorder="1" applyAlignment="1">
      <alignment horizontal="centerContinuous"/>
    </xf>
    <xf numFmtId="0" fontId="4" fillId="2" borderId="51" xfId="0" applyFont="1" applyFill="1" applyBorder="1" applyAlignment="1">
      <alignment horizontal="centerContinuous"/>
    </xf>
    <xf numFmtId="0" fontId="39" fillId="0" borderId="1" xfId="0" applyFont="1" applyFill="1" applyBorder="1" applyAlignment="1"/>
    <xf numFmtId="0" fontId="5" fillId="0" borderId="24" xfId="0" applyFont="1" applyFill="1" applyBorder="1" applyAlignment="1">
      <alignment horizontal="center"/>
    </xf>
    <xf numFmtId="0" fontId="6" fillId="0" borderId="24" xfId="0" applyFont="1" applyFill="1" applyBorder="1" applyAlignment="1">
      <alignment horizontal="center"/>
    </xf>
    <xf numFmtId="1" fontId="6" fillId="0" borderId="24" xfId="0" applyNumberFormat="1" applyFont="1" applyFill="1" applyBorder="1" applyAlignment="1">
      <alignment horizontal="center" wrapText="1"/>
    </xf>
    <xf numFmtId="0" fontId="40" fillId="8" borderId="25" xfId="0" applyNumberFormat="1" applyFont="1" applyFill="1" applyBorder="1" applyAlignment="1">
      <alignment horizontal="center"/>
    </xf>
    <xf numFmtId="49" fontId="6" fillId="0" borderId="24" xfId="0" applyNumberFormat="1" applyFont="1" applyFill="1" applyBorder="1" applyAlignment="1">
      <alignment horizontal="center" wrapText="1"/>
    </xf>
    <xf numFmtId="0" fontId="41" fillId="0" borderId="1" xfId="0" applyFont="1" applyFill="1" applyBorder="1" applyAlignment="1"/>
    <xf numFmtId="0" fontId="42" fillId="0" borderId="55" xfId="0" applyFont="1" applyFill="1" applyBorder="1" applyAlignment="1"/>
    <xf numFmtId="0" fontId="5" fillId="0" borderId="56" xfId="0" applyFont="1" applyFill="1" applyBorder="1" applyAlignment="1">
      <alignment horizontal="center"/>
    </xf>
    <xf numFmtId="0" fontId="6" fillId="0" borderId="56" xfId="0" applyFont="1" applyFill="1" applyBorder="1" applyAlignment="1">
      <alignment horizontal="center"/>
    </xf>
    <xf numFmtId="1" fontId="6" fillId="0" borderId="56" xfId="0" applyNumberFormat="1" applyFont="1" applyFill="1" applyBorder="1" applyAlignment="1">
      <alignment horizontal="center" wrapText="1"/>
    </xf>
    <xf numFmtId="0" fontId="40" fillId="8" borderId="56" xfId="0" applyNumberFormat="1" applyFont="1" applyFill="1" applyBorder="1" applyAlignment="1">
      <alignment horizontal="center"/>
    </xf>
    <xf numFmtId="49" fontId="6" fillId="0" borderId="56" xfId="0" applyNumberFormat="1" applyFont="1" applyFill="1" applyBorder="1" applyAlignment="1">
      <alignment horizontal="center" wrapText="1"/>
    </xf>
    <xf numFmtId="0" fontId="42" fillId="0" borderId="24" xfId="0" applyFont="1" applyFill="1" applyBorder="1" applyAlignment="1">
      <alignment horizontal="center" wrapText="1"/>
    </xf>
    <xf numFmtId="0" fontId="43" fillId="0" borderId="56" xfId="0" applyFont="1" applyFill="1" applyBorder="1" applyAlignment="1">
      <alignment horizontal="center" wrapText="1"/>
    </xf>
    <xf numFmtId="0" fontId="5" fillId="4" borderId="57" xfId="0" applyFont="1" applyFill="1" applyBorder="1" applyAlignment="1">
      <alignment horizontal="right"/>
    </xf>
    <xf numFmtId="0" fontId="5" fillId="4" borderId="58" xfId="0" applyFont="1" applyFill="1" applyBorder="1" applyAlignment="1">
      <alignment horizontal="right"/>
    </xf>
    <xf numFmtId="0" fontId="44" fillId="2" borderId="51" xfId="0" applyFont="1" applyFill="1" applyBorder="1" applyAlignment="1">
      <alignment horizontal="left"/>
    </xf>
    <xf numFmtId="0" fontId="6" fillId="0" borderId="60" xfId="0" quotePrefix="1" applyFont="1" applyFill="1" applyBorder="1" applyAlignment="1">
      <alignment horizontal="center"/>
    </xf>
    <xf numFmtId="0" fontId="10" fillId="0" borderId="1" xfId="0" applyFont="1" applyFill="1" applyBorder="1" applyAlignment="1"/>
    <xf numFmtId="49" fontId="16" fillId="0" borderId="24" xfId="0" applyNumberFormat="1" applyFont="1" applyFill="1" applyBorder="1" applyAlignment="1">
      <alignment horizontal="center"/>
    </xf>
    <xf numFmtId="0" fontId="16" fillId="0" borderId="25" xfId="0" applyNumberFormat="1" applyFont="1" applyFill="1" applyBorder="1" applyAlignment="1">
      <alignment horizontal="center"/>
    </xf>
    <xf numFmtId="0" fontId="10" fillId="0" borderId="25" xfId="0" applyNumberFormat="1" applyFont="1" applyFill="1" applyBorder="1" applyAlignment="1">
      <alignment horizontal="center"/>
    </xf>
    <xf numFmtId="0" fontId="40" fillId="8" borderId="40" xfId="0" applyNumberFormat="1" applyFont="1" applyFill="1" applyBorder="1" applyAlignment="1">
      <alignment horizontal="center"/>
    </xf>
    <xf numFmtId="0" fontId="1" fillId="0" borderId="36" xfId="0" applyFont="1" applyBorder="1" applyAlignment="1">
      <alignment horizontal="left"/>
    </xf>
    <xf numFmtId="0" fontId="1" fillId="0" borderId="67" xfId="0" applyFont="1" applyBorder="1" applyAlignment="1">
      <alignment horizontal="center" shrinkToFit="1"/>
    </xf>
    <xf numFmtId="0" fontId="1" fillId="0" borderId="38" xfId="0" applyFont="1" applyBorder="1" applyAlignment="1">
      <alignment horizontal="left"/>
    </xf>
    <xf numFmtId="0" fontId="1" fillId="0" borderId="69" xfId="0" applyFont="1" applyFill="1" applyBorder="1" applyAlignment="1">
      <alignment horizontal="center" vertical="center"/>
    </xf>
    <xf numFmtId="0" fontId="1" fillId="0" borderId="70" xfId="0" applyFont="1" applyBorder="1" applyAlignment="1">
      <alignment horizontal="center" vertical="center"/>
    </xf>
    <xf numFmtId="0" fontId="1" fillId="0" borderId="71" xfId="0" applyFont="1" applyBorder="1" applyAlignment="1">
      <alignment horizontal="center" vertical="center"/>
    </xf>
    <xf numFmtId="0" fontId="11" fillId="3" borderId="53" xfId="0" applyFont="1" applyFill="1" applyBorder="1" applyAlignment="1">
      <alignment horizontal="centerContinuous" vertical="center"/>
    </xf>
    <xf numFmtId="0" fontId="11" fillId="3" borderId="34" xfId="0" applyFont="1" applyFill="1" applyBorder="1" applyAlignment="1">
      <alignment horizontal="center" vertical="center"/>
    </xf>
    <xf numFmtId="0" fontId="11" fillId="3" borderId="34" xfId="0" applyFont="1" applyFill="1" applyBorder="1" applyAlignment="1">
      <alignment horizontal="center" vertical="center" wrapText="1"/>
    </xf>
    <xf numFmtId="0" fontId="11" fillId="3" borderId="34" xfId="0" applyNumberFormat="1" applyFont="1" applyFill="1" applyBorder="1" applyAlignment="1">
      <alignment horizontal="center" vertical="center" wrapText="1"/>
    </xf>
    <xf numFmtId="0" fontId="43" fillId="8" borderId="33" xfId="0" applyNumberFormat="1" applyFont="1" applyFill="1" applyBorder="1" applyAlignment="1">
      <alignment horizontal="center" vertical="center" wrapText="1"/>
    </xf>
    <xf numFmtId="0" fontId="11" fillId="3" borderId="34" xfId="0" applyNumberFormat="1" applyFont="1" applyFill="1" applyBorder="1" applyAlignment="1">
      <alignment horizontal="center" vertical="center"/>
    </xf>
    <xf numFmtId="0" fontId="11" fillId="3" borderId="54" xfId="0" applyFont="1" applyFill="1" applyBorder="1" applyAlignment="1">
      <alignment horizontal="center" vertical="center"/>
    </xf>
    <xf numFmtId="0" fontId="3" fillId="0" borderId="0" xfId="0" applyFont="1" applyBorder="1" applyAlignment="1">
      <alignment vertical="center"/>
    </xf>
    <xf numFmtId="0" fontId="10" fillId="9" borderId="1" xfId="0" applyFont="1" applyFill="1" applyBorder="1" applyAlignment="1"/>
    <xf numFmtId="0" fontId="6" fillId="9" borderId="24" xfId="0" applyNumberFormat="1" applyFont="1" applyFill="1" applyBorder="1" applyAlignment="1">
      <alignment horizontal="center"/>
    </xf>
    <xf numFmtId="49" fontId="16" fillId="9" borderId="24" xfId="0" applyNumberFormat="1" applyFont="1" applyFill="1" applyBorder="1" applyAlignment="1">
      <alignment horizontal="center"/>
    </xf>
    <xf numFmtId="0" fontId="16" fillId="9" borderId="25" xfId="0" applyNumberFormat="1" applyFont="1" applyFill="1" applyBorder="1" applyAlignment="1">
      <alignment horizontal="center"/>
    </xf>
    <xf numFmtId="0" fontId="10" fillId="9" borderId="25" xfId="0" applyNumberFormat="1" applyFont="1" applyFill="1" applyBorder="1" applyAlignment="1">
      <alignment horizontal="center"/>
    </xf>
    <xf numFmtId="49" fontId="6" fillId="9" borderId="25" xfId="0" applyNumberFormat="1" applyFont="1" applyFill="1" applyBorder="1" applyAlignment="1">
      <alignment horizontal="center"/>
    </xf>
    <xf numFmtId="0" fontId="6" fillId="9" borderId="26" xfId="0" quotePrefix="1" applyNumberFormat="1" applyFont="1" applyFill="1" applyBorder="1" applyAlignment="1">
      <alignment horizontal="center"/>
    </xf>
    <xf numFmtId="0" fontId="6" fillId="9" borderId="26" xfId="0" applyNumberFormat="1" applyFont="1" applyFill="1" applyBorder="1" applyAlignment="1">
      <alignment horizontal="center"/>
    </xf>
    <xf numFmtId="0" fontId="1" fillId="0" borderId="81" xfId="0" applyFont="1" applyBorder="1" applyAlignment="1">
      <alignment horizontal="center" shrinkToFit="1"/>
    </xf>
    <xf numFmtId="0" fontId="1" fillId="0" borderId="82" xfId="0" applyFont="1" applyBorder="1" applyAlignment="1">
      <alignment horizontal="center" shrinkToFit="1"/>
    </xf>
    <xf numFmtId="0" fontId="20" fillId="3" borderId="34" xfId="0" applyFont="1" applyFill="1" applyBorder="1" applyAlignment="1">
      <alignment horizontal="center"/>
    </xf>
    <xf numFmtId="0" fontId="10" fillId="4" borderId="84" xfId="0" applyFont="1" applyFill="1" applyBorder="1" applyAlignment="1">
      <alignment horizontal="right"/>
    </xf>
    <xf numFmtId="0" fontId="10" fillId="4" borderId="85" xfId="0" applyFont="1" applyFill="1" applyBorder="1" applyAlignment="1">
      <alignment horizontal="right"/>
    </xf>
    <xf numFmtId="0" fontId="2" fillId="0" borderId="0" xfId="0" applyFont="1" applyBorder="1" applyAlignment="1">
      <alignment horizontal="centerContinuous" vertical="center"/>
    </xf>
    <xf numFmtId="0" fontId="4" fillId="0" borderId="0" xfId="0" applyFont="1" applyBorder="1" applyAlignment="1">
      <alignment vertical="center"/>
    </xf>
    <xf numFmtId="0" fontId="20" fillId="7" borderId="16" xfId="0" applyFont="1" applyFill="1" applyBorder="1" applyAlignment="1">
      <alignment horizontal="center" vertical="center"/>
    </xf>
    <xf numFmtId="0" fontId="20" fillId="7" borderId="17" xfId="0" applyFont="1" applyFill="1" applyBorder="1" applyAlignment="1">
      <alignment horizontal="center" vertical="center"/>
    </xf>
    <xf numFmtId="49" fontId="20" fillId="7" borderId="17" xfId="0" applyNumberFormat="1" applyFont="1" applyFill="1" applyBorder="1" applyAlignment="1">
      <alignment horizontal="center" vertical="center"/>
    </xf>
    <xf numFmtId="0" fontId="20" fillId="7" borderId="21" xfId="0" applyFont="1" applyFill="1" applyBorder="1" applyAlignment="1">
      <alignment horizontal="center" vertical="center"/>
    </xf>
    <xf numFmtId="0" fontId="45" fillId="8" borderId="21" xfId="0" applyFont="1" applyFill="1" applyBorder="1" applyAlignment="1">
      <alignment horizontal="center" vertical="center"/>
    </xf>
    <xf numFmtId="0" fontId="20" fillId="7" borderId="18" xfId="0" applyFont="1" applyFill="1" applyBorder="1" applyAlignment="1">
      <alignment horizontal="center" vertical="center"/>
    </xf>
    <xf numFmtId="0" fontId="4" fillId="0" borderId="0" xfId="0" applyFont="1" applyBorder="1" applyAlignment="1">
      <alignment horizontal="center" vertical="center"/>
    </xf>
    <xf numFmtId="0" fontId="1" fillId="0" borderId="65" xfId="0" applyFont="1" applyBorder="1" applyAlignment="1">
      <alignment horizontal="center" vertical="center"/>
    </xf>
    <xf numFmtId="0" fontId="1" fillId="10" borderId="15" xfId="0" applyFont="1" applyFill="1" applyBorder="1" applyAlignment="1">
      <alignment horizontal="center" vertical="center"/>
    </xf>
    <xf numFmtId="0" fontId="1" fillId="10" borderId="40" xfId="0" applyFont="1" applyFill="1" applyBorder="1" applyAlignment="1">
      <alignment horizontal="center" vertical="center"/>
    </xf>
    <xf numFmtId="49" fontId="1" fillId="10" borderId="40" xfId="0" applyNumberFormat="1" applyFont="1" applyFill="1" applyBorder="1" applyAlignment="1">
      <alignment horizontal="center" vertical="center"/>
    </xf>
    <xf numFmtId="164" fontId="1" fillId="10" borderId="40" xfId="0" applyNumberFormat="1" applyFont="1" applyFill="1" applyBorder="1" applyAlignment="1">
      <alignment horizontal="center" vertical="center"/>
    </xf>
    <xf numFmtId="164" fontId="1" fillId="10" borderId="41" xfId="0" applyNumberFormat="1" applyFont="1" applyFill="1" applyBorder="1" applyAlignment="1">
      <alignment horizontal="center" vertical="center"/>
    </xf>
    <xf numFmtId="1" fontId="46" fillId="8" borderId="41" xfId="0" applyNumberFormat="1" applyFont="1" applyFill="1" applyBorder="1" applyAlignment="1">
      <alignment horizontal="center" vertical="center"/>
    </xf>
    <xf numFmtId="1" fontId="1" fillId="10" borderId="41" xfId="0" applyNumberFormat="1" applyFont="1" applyFill="1" applyBorder="1" applyAlignment="1">
      <alignment horizontal="center" vertical="center"/>
    </xf>
    <xf numFmtId="0" fontId="1" fillId="10" borderId="31" xfId="0" quotePrefix="1" applyFont="1" applyFill="1" applyBorder="1" applyAlignment="1">
      <alignment horizontal="center" vertical="center"/>
    </xf>
    <xf numFmtId="0" fontId="4" fillId="0" borderId="0" xfId="0" applyFont="1" applyBorder="1" applyAlignment="1">
      <alignment horizontal="centerContinuous" vertical="center"/>
    </xf>
    <xf numFmtId="164" fontId="4" fillId="0" borderId="0" xfId="0" applyNumberFormat="1" applyFont="1" applyBorder="1" applyAlignment="1">
      <alignment horizontal="center" vertical="center"/>
    </xf>
    <xf numFmtId="0" fontId="20" fillId="7" borderId="21" xfId="0" applyFont="1" applyFill="1" applyBorder="1" applyAlignment="1">
      <alignment horizontal="centerContinuous" vertical="center"/>
    </xf>
    <xf numFmtId="0" fontId="20" fillId="7" borderId="66" xfId="0" applyFont="1" applyFill="1" applyBorder="1" applyAlignment="1">
      <alignment horizontal="centerContinuous" vertical="center"/>
    </xf>
    <xf numFmtId="0" fontId="20" fillId="7" borderId="43" xfId="0" applyFont="1" applyFill="1" applyBorder="1" applyAlignment="1">
      <alignment horizontal="centerContinuous" vertical="center"/>
    </xf>
    <xf numFmtId="0" fontId="1" fillId="0" borderId="65" xfId="0" quotePrefix="1" applyFont="1" applyBorder="1" applyAlignment="1">
      <alignment horizontal="center" vertical="center"/>
    </xf>
    <xf numFmtId="9" fontId="1" fillId="0" borderId="65" xfId="0" applyNumberFormat="1" applyFont="1" applyBorder="1" applyAlignment="1">
      <alignment horizontal="center" vertical="center"/>
    </xf>
    <xf numFmtId="49" fontId="1" fillId="0" borderId="65" xfId="0" quotePrefix="1" applyNumberFormat="1" applyFont="1" applyBorder="1" applyAlignment="1">
      <alignment horizontal="center" vertical="center"/>
    </xf>
    <xf numFmtId="164" fontId="4" fillId="0" borderId="65" xfId="0" applyNumberFormat="1" applyFont="1" applyFill="1" applyBorder="1" applyAlignment="1">
      <alignment horizontal="center" vertical="center"/>
    </xf>
    <xf numFmtId="164" fontId="1" fillId="0" borderId="64" xfId="0" applyNumberFormat="1" applyFont="1" applyFill="1" applyBorder="1" applyAlignment="1">
      <alignment horizontal="centerContinuous" vertical="center"/>
    </xf>
    <xf numFmtId="164" fontId="1" fillId="0" borderId="73" xfId="0" applyNumberFormat="1" applyFont="1" applyFill="1" applyBorder="1" applyAlignment="1">
      <alignment horizontal="centerContinuous" vertical="center"/>
    </xf>
    <xf numFmtId="0" fontId="4" fillId="0" borderId="74" xfId="0" quotePrefix="1" applyFont="1" applyBorder="1" applyAlignment="1">
      <alignment horizontal="centerContinuous" vertical="center"/>
    </xf>
    <xf numFmtId="164" fontId="4" fillId="0" borderId="75" xfId="0" applyNumberFormat="1" applyFont="1" applyBorder="1" applyAlignment="1">
      <alignment horizontal="centerContinuous" vertical="center"/>
    </xf>
    <xf numFmtId="0" fontId="4" fillId="0" borderId="76" xfId="0" applyFont="1" applyBorder="1" applyAlignment="1">
      <alignment horizontal="centerContinuous" vertical="center"/>
    </xf>
    <xf numFmtId="0" fontId="18" fillId="0" borderId="0" xfId="0" applyFont="1" applyBorder="1" applyAlignment="1">
      <alignment horizontal="right" vertical="center"/>
    </xf>
    <xf numFmtId="0" fontId="20" fillId="7" borderId="19" xfId="0" applyFont="1" applyFill="1" applyBorder="1" applyAlignment="1">
      <alignment horizontal="centerContinuous" vertical="center"/>
    </xf>
    <xf numFmtId="0" fontId="20" fillId="7" borderId="20" xfId="0" applyFont="1" applyFill="1" applyBorder="1" applyAlignment="1">
      <alignment horizontal="centerContinuous" vertical="center"/>
    </xf>
    <xf numFmtId="0" fontId="1" fillId="0" borderId="62" xfId="0" applyFont="1" applyFill="1" applyBorder="1" applyAlignment="1">
      <alignment horizontal="centerContinuous" vertical="center"/>
    </xf>
    <xf numFmtId="0" fontId="4" fillId="0" borderId="63" xfId="0" applyFont="1" applyFill="1" applyBorder="1" applyAlignment="1">
      <alignment horizontal="centerContinuous" vertical="center"/>
    </xf>
    <xf numFmtId="0" fontId="4" fillId="0" borderId="64" xfId="0" applyFont="1" applyFill="1" applyBorder="1" applyAlignment="1">
      <alignment horizontal="centerContinuous" vertical="center"/>
    </xf>
    <xf numFmtId="49" fontId="1" fillId="0" borderId="65" xfId="0" applyNumberFormat="1" applyFont="1" applyFill="1" applyBorder="1" applyAlignment="1">
      <alignment horizontal="center" vertical="center"/>
    </xf>
    <xf numFmtId="49" fontId="1" fillId="0" borderId="64" xfId="0" applyNumberFormat="1" applyFont="1" applyFill="1" applyBorder="1" applyAlignment="1">
      <alignment horizontal="centerContinuous" vertical="center"/>
    </xf>
    <xf numFmtId="49" fontId="1" fillId="0" borderId="73" xfId="0" applyNumberFormat="1" applyFont="1" applyFill="1" applyBorder="1" applyAlignment="1">
      <alignment horizontal="centerContinuous" vertical="center"/>
    </xf>
    <xf numFmtId="0" fontId="4" fillId="0" borderId="74" xfId="0" applyFont="1" applyFill="1" applyBorder="1" applyAlignment="1">
      <alignment horizontal="centerContinuous" vertical="center"/>
    </xf>
    <xf numFmtId="0" fontId="1" fillId="0" borderId="8" xfId="0" applyFont="1" applyFill="1" applyBorder="1" applyAlignment="1">
      <alignment horizontal="centerContinuous" vertical="center"/>
    </xf>
    <xf numFmtId="0" fontId="4" fillId="0" borderId="61" xfId="0" applyFont="1" applyFill="1" applyBorder="1" applyAlignment="1">
      <alignment horizontal="centerContinuous" vertical="center"/>
    </xf>
    <xf numFmtId="0" fontId="4" fillId="0" borderId="41" xfId="0" applyFont="1" applyFill="1" applyBorder="1" applyAlignment="1">
      <alignment horizontal="centerContinuous" vertical="center"/>
    </xf>
    <xf numFmtId="164" fontId="4" fillId="0" borderId="40" xfId="0" applyNumberFormat="1" applyFont="1" applyFill="1" applyBorder="1" applyAlignment="1">
      <alignment horizontal="center" vertical="center"/>
    </xf>
    <xf numFmtId="49" fontId="1" fillId="0" borderId="40" xfId="0" applyNumberFormat="1" applyFont="1" applyFill="1" applyBorder="1" applyAlignment="1">
      <alignment horizontal="center" vertical="center"/>
    </xf>
    <xf numFmtId="49" fontId="1" fillId="0" borderId="41" xfId="0" applyNumberFormat="1" applyFont="1" applyFill="1" applyBorder="1" applyAlignment="1">
      <alignment horizontal="centerContinuous" vertical="center"/>
    </xf>
    <xf numFmtId="49" fontId="1" fillId="0" borderId="9" xfId="0" applyNumberFormat="1" applyFont="1" applyFill="1" applyBorder="1" applyAlignment="1">
      <alignment horizontal="centerContinuous" vertical="center"/>
    </xf>
    <xf numFmtId="0" fontId="1" fillId="0" borderId="10" xfId="0" applyFont="1" applyFill="1" applyBorder="1" applyAlignment="1">
      <alignment horizontal="centerContinuous" vertical="center"/>
    </xf>
    <xf numFmtId="0" fontId="34" fillId="2" borderId="52" xfId="1" applyFont="1" applyFill="1" applyBorder="1" applyAlignment="1" applyProtection="1">
      <alignment horizontal="right" vertical="center"/>
    </xf>
    <xf numFmtId="1" fontId="1" fillId="0" borderId="0" xfId="0" applyNumberFormat="1" applyFont="1" applyBorder="1" applyAlignment="1">
      <alignment horizontal="center"/>
    </xf>
    <xf numFmtId="1" fontId="3" fillId="0" borderId="0" xfId="0" applyNumberFormat="1" applyFont="1" applyBorder="1" applyAlignment="1">
      <alignment horizontal="center"/>
    </xf>
    <xf numFmtId="1" fontId="4" fillId="0" borderId="0" xfId="0" applyNumberFormat="1" applyFont="1" applyBorder="1" applyAlignment="1">
      <alignment horizontal="center"/>
    </xf>
    <xf numFmtId="0" fontId="1" fillId="0" borderId="68" xfId="0" applyFont="1" applyBorder="1" applyAlignment="1">
      <alignment horizontal="center" vertical="center" shrinkToFit="1"/>
    </xf>
    <xf numFmtId="0" fontId="20" fillId="7" borderId="29" xfId="0" applyFont="1" applyFill="1" applyBorder="1" applyAlignment="1">
      <alignment horizontal="center" vertical="center"/>
    </xf>
    <xf numFmtId="1" fontId="1" fillId="0" borderId="86" xfId="0" applyNumberFormat="1" applyFont="1" applyFill="1" applyBorder="1" applyAlignment="1">
      <alignment horizontal="center" vertical="center"/>
    </xf>
    <xf numFmtId="1" fontId="1" fillId="0" borderId="32" xfId="0" applyNumberFormat="1" applyFont="1" applyFill="1" applyBorder="1" applyAlignment="1">
      <alignment horizontal="center" vertical="center"/>
    </xf>
    <xf numFmtId="1" fontId="1" fillId="0" borderId="42" xfId="0" applyNumberFormat="1" applyFont="1" applyFill="1" applyBorder="1" applyAlignment="1">
      <alignment horizontal="center" vertical="center"/>
    </xf>
    <xf numFmtId="0" fontId="1" fillId="0" borderId="71" xfId="0" quotePrefix="1" applyFont="1" applyBorder="1" applyAlignment="1">
      <alignment horizontal="center" vertical="center"/>
    </xf>
    <xf numFmtId="9" fontId="1" fillId="0" borderId="71" xfId="0" applyNumberFormat="1" applyFont="1" applyBorder="1" applyAlignment="1">
      <alignment horizontal="center" vertical="center"/>
    </xf>
    <xf numFmtId="0" fontId="1" fillId="0" borderId="71" xfId="0" applyNumberFormat="1" applyFont="1" applyBorder="1" applyAlignment="1">
      <alignment horizontal="center" vertical="center"/>
    </xf>
    <xf numFmtId="164" fontId="1" fillId="0" borderId="71" xfId="0" applyNumberFormat="1" applyFont="1" applyBorder="1" applyAlignment="1">
      <alignment horizontal="center" vertical="center"/>
    </xf>
    <xf numFmtId="0" fontId="3" fillId="0" borderId="49" xfId="0" applyFont="1" applyFill="1" applyBorder="1" applyAlignment="1">
      <alignment shrinkToFit="1"/>
    </xf>
    <xf numFmtId="0" fontId="1" fillId="0" borderId="81" xfId="0" applyFont="1" applyFill="1" applyBorder="1" applyAlignment="1">
      <alignment horizontal="center" shrinkToFit="1"/>
    </xf>
    <xf numFmtId="164" fontId="4" fillId="0" borderId="36" xfId="0" applyNumberFormat="1" applyFont="1" applyFill="1" applyBorder="1" applyAlignment="1">
      <alignment horizontal="center" shrinkToFit="1"/>
    </xf>
    <xf numFmtId="0" fontId="1" fillId="0" borderId="36" xfId="0" quotePrefix="1" applyFont="1" applyFill="1" applyBorder="1" applyAlignment="1">
      <alignment horizontal="left"/>
    </xf>
    <xf numFmtId="0" fontId="1" fillId="0" borderId="37" xfId="0" applyFont="1" applyFill="1" applyBorder="1" applyAlignment="1">
      <alignment horizontal="center" shrinkToFit="1"/>
    </xf>
    <xf numFmtId="0" fontId="1" fillId="0" borderId="49" xfId="0" applyFont="1" applyFill="1" applyBorder="1" applyAlignment="1">
      <alignment horizontal="center" shrinkToFit="1"/>
    </xf>
    <xf numFmtId="0" fontId="1" fillId="0" borderId="79" xfId="0" applyFont="1" applyFill="1" applyBorder="1" applyAlignment="1">
      <alignment horizontal="center" shrinkToFit="1"/>
    </xf>
    <xf numFmtId="164" fontId="1" fillId="0" borderId="36" xfId="0" applyNumberFormat="1" applyFont="1" applyFill="1" applyBorder="1" applyAlignment="1">
      <alignment horizontal="center" shrinkToFit="1"/>
    </xf>
    <xf numFmtId="0" fontId="1" fillId="0" borderId="77" xfId="0" applyFont="1" applyFill="1" applyBorder="1" applyAlignment="1">
      <alignment horizontal="center" shrinkToFit="1"/>
    </xf>
    <xf numFmtId="0" fontId="1" fillId="0" borderId="83" xfId="0" applyFont="1" applyFill="1" applyBorder="1" applyAlignment="1">
      <alignment horizontal="center" shrinkToFit="1"/>
    </xf>
    <xf numFmtId="164" fontId="4" fillId="0" borderId="78" xfId="0" applyNumberFormat="1" applyFont="1" applyFill="1" applyBorder="1" applyAlignment="1">
      <alignment horizontal="center" shrinkToFit="1"/>
    </xf>
    <xf numFmtId="0" fontId="4" fillId="0" borderId="78" xfId="0" applyFont="1" applyFill="1" applyBorder="1" applyAlignment="1">
      <alignment horizontal="left"/>
    </xf>
    <xf numFmtId="0" fontId="1" fillId="0" borderId="67" xfId="0" applyFont="1" applyFill="1" applyBorder="1" applyAlignment="1">
      <alignment horizontal="center" shrinkToFit="1"/>
    </xf>
    <xf numFmtId="0" fontId="1" fillId="0" borderId="82" xfId="0" applyFont="1" applyFill="1" applyBorder="1" applyAlignment="1">
      <alignment horizontal="center" shrinkToFit="1"/>
    </xf>
    <xf numFmtId="164" fontId="4" fillId="0" borderId="38" xfId="0" applyNumberFormat="1" applyFont="1" applyFill="1" applyBorder="1" applyAlignment="1">
      <alignment horizontal="center" shrinkToFit="1"/>
    </xf>
    <xf numFmtId="0" fontId="4" fillId="0" borderId="38" xfId="0" applyFont="1" applyFill="1" applyBorder="1" applyAlignment="1">
      <alignment horizontal="left"/>
    </xf>
    <xf numFmtId="0" fontId="1" fillId="0" borderId="39" xfId="0" applyFont="1" applyFill="1" applyBorder="1" applyAlignment="1">
      <alignment horizontal="center" shrinkToFit="1"/>
    </xf>
    <xf numFmtId="1" fontId="20" fillId="3" borderId="29" xfId="0" applyNumberFormat="1" applyFont="1" applyFill="1" applyBorder="1" applyAlignment="1">
      <alignment horizontal="center" vertical="center"/>
    </xf>
    <xf numFmtId="1" fontId="1" fillId="0" borderId="46" xfId="0" applyNumberFormat="1" applyFont="1" applyBorder="1" applyAlignment="1">
      <alignment horizontal="center" vertical="center" shrinkToFit="1"/>
    </xf>
    <xf numFmtId="1" fontId="1" fillId="0" borderId="32" xfId="0" applyNumberFormat="1" applyFont="1" applyBorder="1" applyAlignment="1">
      <alignment horizontal="center" vertical="center" shrinkToFit="1"/>
    </xf>
    <xf numFmtId="1" fontId="1" fillId="0" borderId="42" xfId="0" applyNumberFormat="1" applyFont="1" applyBorder="1" applyAlignment="1">
      <alignment horizontal="center" vertical="center" shrinkToFit="1"/>
    </xf>
    <xf numFmtId="0" fontId="20" fillId="7" borderId="87" xfId="0" applyFont="1" applyFill="1" applyBorder="1" applyAlignment="1">
      <alignment horizontal="center" vertical="center"/>
    </xf>
    <xf numFmtId="0" fontId="1" fillId="0" borderId="0" xfId="0" applyFont="1" applyBorder="1" applyAlignment="1">
      <alignment vertical="center"/>
    </xf>
    <xf numFmtId="0" fontId="1" fillId="0" borderId="88" xfId="0" applyFont="1" applyFill="1" applyBorder="1" applyAlignment="1">
      <alignment horizontal="centerContinuous" vertical="center" shrinkToFit="1"/>
    </xf>
    <xf numFmtId="0" fontId="20" fillId="0" borderId="89" xfId="0" applyFont="1" applyFill="1" applyBorder="1" applyAlignment="1">
      <alignment horizontal="centerContinuous" vertical="center"/>
    </xf>
    <xf numFmtId="0" fontId="1" fillId="0" borderId="90" xfId="0" applyFont="1" applyFill="1" applyBorder="1" applyAlignment="1">
      <alignment horizontal="centerContinuous" vertical="center"/>
    </xf>
    <xf numFmtId="0" fontId="1" fillId="0" borderId="91" xfId="0" applyFont="1" applyFill="1" applyBorder="1" applyAlignment="1">
      <alignment horizontal="centerContinuous" vertical="center" shrinkToFit="1"/>
    </xf>
    <xf numFmtId="0" fontId="20" fillId="0" borderId="75" xfId="0" applyFont="1" applyFill="1" applyBorder="1" applyAlignment="1">
      <alignment horizontal="centerContinuous" vertical="center"/>
    </xf>
    <xf numFmtId="0" fontId="1" fillId="0" borderId="71" xfId="0" applyFont="1" applyFill="1" applyBorder="1" applyAlignment="1">
      <alignment horizontal="center" vertical="center"/>
    </xf>
    <xf numFmtId="164" fontId="1" fillId="0" borderId="72" xfId="0" quotePrefix="1" applyNumberFormat="1" applyFont="1" applyBorder="1" applyAlignment="1">
      <alignment horizontal="centerContinuous" vertical="center"/>
    </xf>
    <xf numFmtId="0" fontId="3" fillId="0" borderId="0" xfId="0" applyFont="1" applyBorder="1" applyAlignment="1">
      <alignment horizontal="right" vertical="center"/>
    </xf>
    <xf numFmtId="165" fontId="1" fillId="0" borderId="0" xfId="0" applyNumberFormat="1" applyFont="1" applyBorder="1" applyAlignment="1">
      <alignment horizontal="center" vertical="center"/>
    </xf>
    <xf numFmtId="0" fontId="1" fillId="0" borderId="13" xfId="0" applyFont="1" applyBorder="1" applyAlignment="1">
      <alignment horizontal="center" vertical="center" shrinkToFit="1"/>
    </xf>
    <xf numFmtId="0" fontId="1" fillId="0" borderId="24" xfId="0" quotePrefix="1" applyFont="1" applyBorder="1" applyAlignment="1">
      <alignment horizontal="center" vertical="center"/>
    </xf>
    <xf numFmtId="0" fontId="1" fillId="0" borderId="24" xfId="0" applyFont="1" applyBorder="1" applyAlignment="1">
      <alignment horizontal="center" vertical="center"/>
    </xf>
    <xf numFmtId="9" fontId="1" fillId="0" borderId="24" xfId="0" applyNumberFormat="1" applyFont="1" applyBorder="1" applyAlignment="1">
      <alignment horizontal="center" vertical="center"/>
    </xf>
    <xf numFmtId="49" fontId="1" fillId="0" borderId="24" xfId="0" quotePrefix="1" applyNumberFormat="1" applyFont="1" applyBorder="1" applyAlignment="1">
      <alignment horizontal="center" vertical="center"/>
    </xf>
    <xf numFmtId="164" fontId="4" fillId="0" borderId="24" xfId="0" applyNumberFormat="1" applyFont="1" applyFill="1" applyBorder="1" applyAlignment="1">
      <alignment horizontal="center" vertical="center"/>
    </xf>
    <xf numFmtId="164" fontId="1" fillId="0" borderId="25" xfId="0" applyNumberFormat="1" applyFont="1" applyFill="1" applyBorder="1" applyAlignment="1">
      <alignment horizontal="centerContinuous" vertical="center"/>
    </xf>
    <xf numFmtId="164" fontId="1" fillId="0" borderId="0" xfId="0" applyNumberFormat="1" applyFont="1" applyFill="1" applyBorder="1" applyAlignment="1">
      <alignment horizontal="centerContinuous" vertical="center"/>
    </xf>
    <xf numFmtId="0" fontId="4" fillId="0" borderId="2" xfId="0" quotePrefix="1" applyFont="1" applyBorder="1" applyAlignment="1">
      <alignment horizontal="centerContinuous" vertical="center"/>
    </xf>
    <xf numFmtId="1" fontId="1" fillId="0" borderId="92" xfId="0" applyNumberFormat="1" applyFont="1" applyFill="1" applyBorder="1" applyAlignment="1">
      <alignment horizontal="center" vertical="center"/>
    </xf>
    <xf numFmtId="0" fontId="48" fillId="0" borderId="29" xfId="0" applyFont="1" applyFill="1" applyBorder="1" applyAlignment="1">
      <alignment horizontal="centerContinuous"/>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vertical="center"/>
    </xf>
    <xf numFmtId="0" fontId="1" fillId="0" borderId="0" xfId="5" applyAlignment="1">
      <alignment vertical="center"/>
    </xf>
    <xf numFmtId="1" fontId="3" fillId="0" borderId="0" xfId="5" applyNumberFormat="1" applyFont="1" applyAlignment="1">
      <alignment horizontal="center" vertical="center"/>
    </xf>
    <xf numFmtId="0" fontId="3" fillId="0" borderId="0" xfId="0" applyFont="1" applyAlignment="1">
      <alignment horizontal="right" vertical="center"/>
    </xf>
    <xf numFmtId="1" fontId="1" fillId="0" borderId="0" xfId="5" applyNumberFormat="1" applyAlignment="1">
      <alignment horizontal="center" vertical="center"/>
    </xf>
    <xf numFmtId="0" fontId="3" fillId="0" borderId="0" xfId="5" applyFont="1" applyAlignment="1">
      <alignment vertical="center"/>
    </xf>
    <xf numFmtId="9" fontId="3" fillId="0" borderId="0" xfId="7" applyFont="1" applyAlignment="1">
      <alignment horizontal="center" vertical="center"/>
    </xf>
    <xf numFmtId="0" fontId="3" fillId="0" borderId="0" xfId="0" applyFont="1" applyAlignment="1">
      <alignment horizontal="center" vertical="center"/>
    </xf>
    <xf numFmtId="9" fontId="1" fillId="0" borderId="0" xfId="7" applyAlignment="1">
      <alignment horizontal="center" vertical="center"/>
    </xf>
    <xf numFmtId="0" fontId="1" fillId="0" borderId="0" xfId="0" applyFont="1" applyAlignment="1">
      <alignment horizontal="center" vertical="center"/>
    </xf>
    <xf numFmtId="0" fontId="1" fillId="0" borderId="0" xfId="0" applyFont="1" applyAlignment="1">
      <alignment horizontal="right" vertical="center"/>
    </xf>
    <xf numFmtId="0" fontId="5" fillId="0" borderId="27" xfId="0" applyFont="1" applyBorder="1" applyAlignment="1">
      <alignment horizontal="center" vertical="center"/>
    </xf>
    <xf numFmtId="0" fontId="6" fillId="0" borderId="0" xfId="0" applyFont="1" applyFill="1" applyBorder="1" applyAlignment="1"/>
    <xf numFmtId="1" fontId="1" fillId="0" borderId="46" xfId="0" applyNumberFormat="1" applyFont="1" applyFill="1" applyBorder="1" applyAlignment="1">
      <alignment horizontal="center" vertical="center"/>
    </xf>
    <xf numFmtId="0" fontId="1" fillId="0" borderId="26" xfId="0" quotePrefix="1" applyFont="1" applyBorder="1" applyAlignment="1">
      <alignment horizontal="center" vertical="center"/>
    </xf>
    <xf numFmtId="1" fontId="1" fillId="0" borderId="94" xfId="0" applyNumberFormat="1" applyFont="1" applyFill="1" applyBorder="1" applyAlignment="1">
      <alignment horizontal="center" vertical="center"/>
    </xf>
    <xf numFmtId="0" fontId="1" fillId="0" borderId="96" xfId="0" applyFont="1" applyFill="1" applyBorder="1" applyAlignment="1">
      <alignment horizontal="center" vertical="center"/>
    </xf>
    <xf numFmtId="0" fontId="1" fillId="0" borderId="96" xfId="0" quotePrefix="1" applyFont="1" applyFill="1" applyBorder="1" applyAlignment="1">
      <alignment horizontal="center" vertical="center" wrapText="1"/>
    </xf>
    <xf numFmtId="49" fontId="1" fillId="0" borderId="96" xfId="2" applyNumberFormat="1" applyFont="1" applyFill="1" applyBorder="1" applyAlignment="1">
      <alignment horizontal="center" vertical="center"/>
    </xf>
    <xf numFmtId="0" fontId="1" fillId="0" borderId="96" xfId="0" applyFont="1" applyFill="1" applyBorder="1" applyAlignment="1">
      <alignment horizontal="center" vertical="center" shrinkToFit="1"/>
    </xf>
    <xf numFmtId="164" fontId="1" fillId="0" borderId="96" xfId="0" applyNumberFormat="1" applyFont="1" applyFill="1" applyBorder="1" applyAlignment="1">
      <alignment horizontal="center" vertical="center"/>
    </xf>
    <xf numFmtId="164" fontId="4" fillId="0" borderId="97" xfId="0" applyNumberFormat="1" applyFont="1" applyBorder="1" applyAlignment="1">
      <alignment horizontal="center" vertical="center"/>
    </xf>
    <xf numFmtId="1" fontId="46" fillId="8" borderId="97" xfId="0" applyNumberFormat="1" applyFont="1" applyFill="1" applyBorder="1" applyAlignment="1">
      <alignment horizontal="center" vertical="center"/>
    </xf>
    <xf numFmtId="1" fontId="1" fillId="0" borderId="97" xfId="0" applyNumberFormat="1" applyFont="1" applyBorder="1" applyAlignment="1">
      <alignment horizontal="center" vertical="center"/>
    </xf>
    <xf numFmtId="0" fontId="1" fillId="0" borderId="98" xfId="0" quotePrefix="1" applyFont="1" applyBorder="1" applyAlignment="1">
      <alignment horizontal="center" vertical="center"/>
    </xf>
    <xf numFmtId="0" fontId="1" fillId="0" borderId="13"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4" xfId="0" quotePrefix="1" applyFont="1" applyFill="1" applyBorder="1" applyAlignment="1">
      <alignment horizontal="center" vertical="center" wrapText="1"/>
    </xf>
    <xf numFmtId="49" fontId="1" fillId="0" borderId="24" xfId="2" applyNumberFormat="1" applyFont="1" applyFill="1" applyBorder="1" applyAlignment="1">
      <alignment horizontal="center" vertical="center"/>
    </xf>
    <xf numFmtId="0" fontId="1" fillId="0" borderId="24" xfId="0" applyFont="1" applyFill="1" applyBorder="1" applyAlignment="1">
      <alignment horizontal="center" vertical="center" shrinkToFit="1"/>
    </xf>
    <xf numFmtId="164" fontId="1" fillId="0" borderId="24" xfId="0" applyNumberFormat="1" applyFont="1" applyFill="1" applyBorder="1" applyAlignment="1">
      <alignment horizontal="center" vertical="center"/>
    </xf>
    <xf numFmtId="164" fontId="4" fillId="0" borderId="25" xfId="0" applyNumberFormat="1" applyFont="1" applyBorder="1" applyAlignment="1">
      <alignment horizontal="center" vertical="center"/>
    </xf>
    <xf numFmtId="1" fontId="46" fillId="8" borderId="25" xfId="0" applyNumberFormat="1" applyFont="1" applyFill="1" applyBorder="1" applyAlignment="1">
      <alignment horizontal="center" vertical="center"/>
    </xf>
    <xf numFmtId="1" fontId="1" fillId="0" borderId="25" xfId="0" applyNumberFormat="1" applyFont="1" applyBorder="1" applyAlignment="1">
      <alignment horizontal="center" vertical="center"/>
    </xf>
    <xf numFmtId="0" fontId="1" fillId="0" borderId="40" xfId="0" applyFont="1" applyBorder="1" applyAlignment="1">
      <alignment horizontal="center" vertical="center"/>
    </xf>
    <xf numFmtId="49" fontId="1" fillId="0" borderId="40" xfId="2" applyNumberFormat="1" applyFont="1" applyBorder="1" applyAlignment="1">
      <alignment horizontal="center" vertical="center"/>
    </xf>
    <xf numFmtId="0" fontId="1" fillId="0" borderId="40" xfId="0" applyFont="1" applyBorder="1" applyAlignment="1">
      <alignment horizontal="center" vertical="center" shrinkToFit="1"/>
    </xf>
    <xf numFmtId="164" fontId="4" fillId="0" borderId="41" xfId="0" applyNumberFormat="1" applyFont="1" applyBorder="1" applyAlignment="1">
      <alignment horizontal="center" vertical="center"/>
    </xf>
    <xf numFmtId="1" fontId="1" fillId="0" borderId="41" xfId="0" applyNumberFormat="1" applyFont="1" applyFill="1" applyBorder="1" applyAlignment="1">
      <alignment horizontal="center" vertical="center"/>
    </xf>
    <xf numFmtId="164" fontId="1" fillId="9" borderId="40" xfId="0" applyNumberFormat="1" applyFont="1" applyFill="1" applyBorder="1" applyAlignment="1">
      <alignment horizontal="center" vertical="center"/>
    </xf>
    <xf numFmtId="0" fontId="6" fillId="0" borderId="14" xfId="0" applyFont="1" applyFill="1" applyBorder="1" applyAlignment="1">
      <alignment horizontal="center" vertical="center"/>
    </xf>
    <xf numFmtId="0" fontId="50" fillId="2" borderId="50" xfId="0" applyFont="1" applyFill="1" applyBorder="1" applyAlignment="1">
      <alignment horizontal="right"/>
    </xf>
    <xf numFmtId="0" fontId="50" fillId="2" borderId="51" xfId="0" applyFont="1" applyFill="1" applyBorder="1" applyAlignment="1">
      <alignment horizontal="left"/>
    </xf>
    <xf numFmtId="49" fontId="15" fillId="0" borderId="0" xfId="0" applyNumberFormat="1" applyFont="1" applyBorder="1" applyAlignment="1"/>
    <xf numFmtId="1" fontId="6" fillId="0" borderId="59" xfId="0" applyNumberFormat="1" applyFont="1" applyFill="1" applyBorder="1" applyAlignment="1">
      <alignment horizontal="center"/>
    </xf>
    <xf numFmtId="0" fontId="1" fillId="0" borderId="15" xfId="0" applyFont="1" applyFill="1" applyBorder="1" applyAlignment="1">
      <alignment horizontal="center" vertical="center"/>
    </xf>
    <xf numFmtId="0" fontId="1" fillId="0" borderId="31" xfId="0" applyFont="1" applyFill="1" applyBorder="1" applyAlignment="1">
      <alignment horizontal="center" vertical="center"/>
    </xf>
    <xf numFmtId="1" fontId="1" fillId="9" borderId="47" xfId="0" applyNumberFormat="1" applyFont="1" applyFill="1" applyBorder="1" applyAlignment="1">
      <alignment horizontal="center" vertical="center"/>
    </xf>
    <xf numFmtId="0" fontId="1" fillId="0" borderId="13" xfId="0" applyFont="1" applyBorder="1" applyAlignment="1">
      <alignment horizontal="center" vertical="center"/>
    </xf>
    <xf numFmtId="49" fontId="1" fillId="0" borderId="24" xfId="0" applyNumberFormat="1" applyFont="1" applyBorder="1" applyAlignment="1">
      <alignment horizontal="center" vertical="center"/>
    </xf>
    <xf numFmtId="49" fontId="6" fillId="0" borderId="25" xfId="0" applyNumberFormat="1" applyFont="1" applyFill="1" applyBorder="1" applyAlignment="1">
      <alignment horizontal="center" wrapText="1"/>
    </xf>
    <xf numFmtId="49" fontId="6" fillId="6" borderId="25" xfId="0" applyNumberFormat="1" applyFont="1" applyFill="1" applyBorder="1" applyAlignment="1">
      <alignment horizontal="center" wrapText="1"/>
    </xf>
    <xf numFmtId="49" fontId="6" fillId="9" borderId="25" xfId="0" applyNumberFormat="1" applyFont="1" applyFill="1" applyBorder="1" applyAlignment="1">
      <alignment horizontal="center" wrapText="1"/>
    </xf>
    <xf numFmtId="0" fontId="6" fillId="0" borderId="0" xfId="0" applyFont="1" applyFill="1" applyBorder="1" applyAlignment="1">
      <alignment horizontal="center"/>
    </xf>
    <xf numFmtId="0" fontId="1" fillId="0" borderId="101" xfId="0" applyFont="1" applyFill="1" applyBorder="1" applyAlignment="1">
      <alignment horizontal="centerContinuous" vertical="center" shrinkToFit="1"/>
    </xf>
    <xf numFmtId="0" fontId="20" fillId="0" borderId="102" xfId="0" applyFont="1" applyFill="1" applyBorder="1" applyAlignment="1">
      <alignment horizontal="centerContinuous" vertical="center"/>
    </xf>
    <xf numFmtId="0" fontId="1" fillId="0" borderId="95" xfId="0" applyFont="1" applyFill="1" applyBorder="1" applyAlignment="1">
      <alignment horizontal="center" vertical="center"/>
    </xf>
    <xf numFmtId="0" fontId="1" fillId="0" borderId="103" xfId="0" applyFont="1" applyFill="1" applyBorder="1" applyAlignment="1">
      <alignment horizontal="centerContinuous" vertical="center" shrinkToFit="1"/>
    </xf>
    <xf numFmtId="0" fontId="1" fillId="0" borderId="76" xfId="0" applyFont="1" applyFill="1" applyBorder="1" applyAlignment="1">
      <alignment horizontal="centerContinuous" vertical="center" shrinkToFit="1"/>
    </xf>
    <xf numFmtId="0" fontId="8" fillId="0" borderId="3" xfId="0" quotePrefix="1" applyFont="1" applyFill="1" applyBorder="1" applyAlignment="1">
      <alignment horizontal="center"/>
    </xf>
    <xf numFmtId="0" fontId="8" fillId="0" borderId="3" xfId="0" applyFont="1" applyFill="1" applyBorder="1" applyAlignment="1">
      <alignment horizontal="center"/>
    </xf>
    <xf numFmtId="0" fontId="6" fillId="0" borderId="23" xfId="0" quotePrefix="1" applyFont="1" applyFill="1" applyBorder="1" applyAlignment="1">
      <alignment horizontal="center"/>
    </xf>
    <xf numFmtId="1" fontId="1" fillId="0" borderId="47" xfId="0" applyNumberFormat="1" applyFont="1" applyFill="1" applyBorder="1" applyAlignment="1">
      <alignment horizontal="center" vertical="center"/>
    </xf>
    <xf numFmtId="0" fontId="12" fillId="0" borderId="8" xfId="0" applyFont="1" applyFill="1" applyBorder="1" applyAlignment="1"/>
    <xf numFmtId="0" fontId="6" fillId="0" borderId="40" xfId="0" applyNumberFormat="1" applyFont="1" applyFill="1" applyBorder="1" applyAlignment="1">
      <alignment horizontal="center"/>
    </xf>
    <xf numFmtId="49" fontId="23" fillId="0" borderId="40" xfId="0" applyNumberFormat="1" applyFont="1" applyFill="1" applyBorder="1" applyAlignment="1">
      <alignment horizontal="center"/>
    </xf>
    <xf numFmtId="0" fontId="23" fillId="0" borderId="41" xfId="0" applyNumberFormat="1" applyFont="1" applyFill="1" applyBorder="1" applyAlignment="1">
      <alignment horizontal="center"/>
    </xf>
    <xf numFmtId="0" fontId="12" fillId="0" borderId="41" xfId="0" applyNumberFormat="1" applyFont="1" applyFill="1" applyBorder="1" applyAlignment="1">
      <alignment horizontal="center"/>
    </xf>
    <xf numFmtId="49" fontId="6" fillId="0" borderId="41" xfId="0" applyNumberFormat="1" applyFont="1" applyFill="1" applyBorder="1" applyAlignment="1">
      <alignment horizontal="center" wrapText="1"/>
    </xf>
    <xf numFmtId="49" fontId="6" fillId="0" borderId="41" xfId="0" applyNumberFormat="1" applyFont="1" applyFill="1" applyBorder="1" applyAlignment="1">
      <alignment horizontal="center"/>
    </xf>
    <xf numFmtId="0" fontId="6" fillId="0" borderId="31" xfId="0" applyNumberFormat="1" applyFont="1" applyFill="1" applyBorder="1" applyAlignment="1">
      <alignment horizontal="center"/>
    </xf>
    <xf numFmtId="1" fontId="6" fillId="0" borderId="99" xfId="0" applyNumberFormat="1" applyFont="1" applyFill="1" applyBorder="1" applyAlignment="1">
      <alignment horizontal="centerContinuous"/>
    </xf>
    <xf numFmtId="1" fontId="1" fillId="0" borderId="100" xfId="0" applyNumberFormat="1" applyFont="1" applyFill="1" applyBorder="1" applyAlignment="1">
      <alignment horizontal="centerContinuous"/>
    </xf>
    <xf numFmtId="49" fontId="6" fillId="0" borderId="27" xfId="0" applyNumberFormat="1" applyFont="1" applyFill="1" applyBorder="1" applyAlignment="1">
      <alignment horizontal="center"/>
    </xf>
    <xf numFmtId="0" fontId="6" fillId="0" borderId="26" xfId="0" quotePrefix="1" applyNumberFormat="1" applyFont="1" applyFill="1" applyBorder="1" applyAlignment="1">
      <alignment horizontal="center"/>
    </xf>
    <xf numFmtId="0" fontId="6" fillId="0" borderId="25" xfId="2" applyNumberFormat="1" applyFont="1" applyBorder="1" applyAlignment="1">
      <alignment horizontal="center" vertical="center" shrinkToFit="1"/>
    </xf>
    <xf numFmtId="9" fontId="6" fillId="0" borderId="25" xfId="2" applyFont="1" applyBorder="1" applyAlignment="1">
      <alignment horizontal="center" vertical="center" shrinkToFit="1"/>
    </xf>
    <xf numFmtId="0" fontId="38" fillId="0" borderId="42" xfId="0" applyFont="1" applyFill="1" applyBorder="1" applyAlignment="1">
      <alignment horizontal="center" shrinkToFit="1"/>
    </xf>
    <xf numFmtId="0" fontId="54" fillId="0" borderId="22" xfId="0" applyFont="1" applyBorder="1" applyAlignment="1">
      <alignment horizontal="centerContinuous" wrapText="1"/>
    </xf>
    <xf numFmtId="0" fontId="15" fillId="0" borderId="0" xfId="0" applyFont="1" applyBorder="1" applyAlignment="1">
      <alignment horizontal="centerContinuous" wrapText="1"/>
    </xf>
    <xf numFmtId="0" fontId="1" fillId="0" borderId="0" xfId="0" applyFont="1" applyBorder="1" applyAlignment="1">
      <alignment wrapText="1"/>
    </xf>
    <xf numFmtId="0" fontId="3" fillId="0" borderId="0" xfId="0" applyFont="1" applyBorder="1" applyAlignment="1">
      <alignment wrapText="1"/>
    </xf>
    <xf numFmtId="0" fontId="53" fillId="0" borderId="1" xfId="0" applyFont="1" applyBorder="1" applyAlignment="1">
      <alignment horizontal="center" vertical="center" shrinkToFit="1"/>
    </xf>
    <xf numFmtId="0" fontId="6" fillId="0" borderId="24" xfId="0" applyFont="1" applyBorder="1" applyAlignment="1">
      <alignment horizontal="center" vertical="center" wrapText="1"/>
    </xf>
    <xf numFmtId="0" fontId="6" fillId="0" borderId="24" xfId="0" applyNumberFormat="1" applyFont="1" applyBorder="1" applyAlignment="1">
      <alignment horizontal="center" vertical="center" shrinkToFit="1"/>
    </xf>
    <xf numFmtId="49" fontId="6" fillId="0" borderId="26" xfId="0" applyNumberFormat="1" applyFont="1" applyBorder="1" applyAlignment="1">
      <alignment horizontal="center" vertical="center" wrapText="1"/>
    </xf>
    <xf numFmtId="0" fontId="52" fillId="0" borderId="0" xfId="0" applyFont="1" applyFill="1" applyBorder="1" applyAlignment="1">
      <alignment wrapText="1"/>
    </xf>
    <xf numFmtId="0" fontId="6" fillId="0" borderId="0" xfId="0" applyFont="1" applyFill="1" applyBorder="1" applyAlignment="1">
      <alignment horizontal="center" wrapText="1"/>
    </xf>
    <xf numFmtId="9" fontId="6" fillId="0" borderId="0" xfId="2" applyFont="1" applyFill="1" applyBorder="1" applyAlignment="1">
      <alignment horizontal="center" wrapText="1"/>
    </xf>
    <xf numFmtId="0" fontId="6" fillId="0" borderId="0" xfId="0" applyNumberFormat="1" applyFont="1" applyFill="1" applyBorder="1" applyAlignment="1">
      <alignment wrapText="1"/>
    </xf>
    <xf numFmtId="0" fontId="3" fillId="0" borderId="0" xfId="0" applyFont="1" applyBorder="1" applyAlignment="1">
      <alignment horizontal="right" wrapText="1"/>
    </xf>
    <xf numFmtId="0" fontId="1" fillId="0" borderId="0" xfId="0" applyFont="1" applyBorder="1" applyAlignment="1">
      <alignment horizontal="left" wrapText="1"/>
    </xf>
    <xf numFmtId="0" fontId="11" fillId="11" borderId="53" xfId="0" applyFont="1" applyFill="1" applyBorder="1" applyAlignment="1">
      <alignment horizontal="centerContinuous" wrapText="1"/>
    </xf>
    <xf numFmtId="0" fontId="11" fillId="11" borderId="34" xfId="0" applyFont="1" applyFill="1" applyBorder="1" applyAlignment="1">
      <alignment horizontal="center" wrapText="1"/>
    </xf>
    <xf numFmtId="0" fontId="20" fillId="11" borderId="34" xfId="0" applyFont="1" applyFill="1" applyBorder="1" applyAlignment="1">
      <alignment horizontal="center" wrapText="1"/>
    </xf>
    <xf numFmtId="0" fontId="11" fillId="11" borderId="54" xfId="0" applyFont="1" applyFill="1" applyBorder="1" applyAlignment="1">
      <alignment horizontal="centerContinuous" wrapText="1"/>
    </xf>
    <xf numFmtId="0" fontId="55" fillId="0" borderId="0" xfId="0" applyFont="1" applyBorder="1" applyAlignment="1">
      <alignment horizontal="center" vertical="center"/>
    </xf>
    <xf numFmtId="0" fontId="53" fillId="0" borderId="8" xfId="0" applyFont="1" applyFill="1" applyBorder="1" applyAlignment="1">
      <alignment horizontal="center" vertical="center" shrinkToFit="1"/>
    </xf>
    <xf numFmtId="0" fontId="6" fillId="0" borderId="40" xfId="0" applyFont="1" applyFill="1" applyBorder="1" applyAlignment="1">
      <alignment horizontal="center" vertical="center" wrapText="1"/>
    </xf>
    <xf numFmtId="0" fontId="6" fillId="0" borderId="40" xfId="2" applyNumberFormat="1" applyFont="1" applyFill="1" applyBorder="1" applyAlignment="1">
      <alignment horizontal="center" vertical="center" shrinkToFit="1"/>
    </xf>
    <xf numFmtId="9" fontId="6" fillId="0" borderId="41" xfId="2" applyFont="1" applyFill="1" applyBorder="1" applyAlignment="1">
      <alignment horizontal="center" vertical="center" shrinkToFit="1"/>
    </xf>
    <xf numFmtId="0" fontId="6" fillId="0" borderId="41" xfId="2" applyNumberFormat="1" applyFont="1" applyFill="1" applyBorder="1" applyAlignment="1">
      <alignment horizontal="center" vertical="center" shrinkToFit="1"/>
    </xf>
    <xf numFmtId="0" fontId="6" fillId="0" borderId="31" xfId="0" quotePrefix="1" applyNumberFormat="1" applyFont="1" applyFill="1" applyBorder="1" applyAlignment="1">
      <alignment horizontal="center" vertical="center" wrapText="1"/>
    </xf>
    <xf numFmtId="0" fontId="1" fillId="0" borderId="0" xfId="0" applyFont="1" applyBorder="1" applyAlignment="1">
      <alignment horizontal="right" vertical="center"/>
    </xf>
    <xf numFmtId="0" fontId="5" fillId="4" borderId="11" xfId="0" applyFont="1" applyFill="1" applyBorder="1" applyAlignment="1">
      <alignment horizontal="right"/>
    </xf>
    <xf numFmtId="1" fontId="6" fillId="0" borderId="23" xfId="0" applyNumberFormat="1" applyFont="1" applyFill="1" applyBorder="1" applyAlignment="1">
      <alignment horizontal="centerContinuous"/>
    </xf>
    <xf numFmtId="1" fontId="1" fillId="0" borderId="104" xfId="0" applyNumberFormat="1" applyFont="1" applyFill="1" applyBorder="1" applyAlignment="1">
      <alignment horizontal="centerContinuous"/>
    </xf>
    <xf numFmtId="0" fontId="5" fillId="4" borderId="80" xfId="0" applyFont="1" applyFill="1" applyBorder="1" applyAlignment="1">
      <alignment horizontal="right"/>
    </xf>
    <xf numFmtId="49" fontId="6" fillId="0" borderId="12" xfId="0" applyNumberFormat="1" applyFont="1" applyFill="1" applyBorder="1" applyAlignment="1">
      <alignment horizontal="center"/>
    </xf>
    <xf numFmtId="0" fontId="5" fillId="9" borderId="1" xfId="0" applyFont="1" applyFill="1" applyBorder="1" applyAlignment="1">
      <alignment horizontal="right"/>
    </xf>
    <xf numFmtId="0" fontId="6" fillId="9" borderId="0" xfId="0" applyFont="1" applyFill="1" applyBorder="1" applyAlignment="1">
      <alignment horizontal="centerContinuous"/>
    </xf>
    <xf numFmtId="0" fontId="5" fillId="9" borderId="0" xfId="0" applyFont="1" applyFill="1" applyBorder="1" applyAlignment="1">
      <alignment horizontal="right"/>
    </xf>
    <xf numFmtId="0" fontId="6" fillId="9" borderId="0" xfId="0" applyFont="1" applyFill="1" applyBorder="1" applyAlignment="1">
      <alignment horizontal="center"/>
    </xf>
    <xf numFmtId="0" fontId="16" fillId="0" borderId="30" xfId="0" applyFont="1" applyBorder="1" applyAlignment="1">
      <alignment horizontal="center" shrinkToFit="1"/>
    </xf>
    <xf numFmtId="0" fontId="6" fillId="0" borderId="47" xfId="0" applyFont="1" applyFill="1" applyBorder="1" applyAlignment="1">
      <alignment horizontal="centerContinuous"/>
    </xf>
    <xf numFmtId="0" fontId="6" fillId="0" borderId="48" xfId="0" applyFont="1" applyFill="1" applyBorder="1" applyAlignment="1">
      <alignment horizontal="centerContinuous"/>
    </xf>
    <xf numFmtId="0" fontId="6" fillId="0" borderId="42" xfId="0" applyFont="1" applyFill="1" applyBorder="1" applyAlignment="1">
      <alignment horizontal="centerContinuous"/>
    </xf>
    <xf numFmtId="0" fontId="49" fillId="0" borderId="29" xfId="0" applyFont="1" applyFill="1" applyBorder="1" applyAlignment="1">
      <alignment horizontal="centerContinuous" vertical="center"/>
    </xf>
    <xf numFmtId="0" fontId="6" fillId="0" borderId="0" xfId="0" applyFont="1" applyFill="1" applyBorder="1" applyAlignment="1">
      <alignment horizontal="left"/>
    </xf>
    <xf numFmtId="0" fontId="5" fillId="0" borderId="0" xfId="0" applyFont="1" applyFill="1" applyBorder="1" applyAlignment="1">
      <alignment horizontal="right"/>
    </xf>
    <xf numFmtId="0" fontId="51" fillId="0" borderId="29" xfId="0" applyFont="1" applyFill="1" applyBorder="1" applyAlignment="1">
      <alignment horizontal="centerContinuous" vertical="center"/>
    </xf>
    <xf numFmtId="0" fontId="56" fillId="0" borderId="29" xfId="0" applyFont="1" applyBorder="1" applyAlignment="1">
      <alignment horizontal="centerContinuous" vertical="center" wrapText="1"/>
    </xf>
    <xf numFmtId="0" fontId="47" fillId="0" borderId="47" xfId="0" applyFont="1" applyBorder="1" applyAlignment="1">
      <alignment horizontal="center" vertical="center" shrinkToFit="1"/>
    </xf>
    <xf numFmtId="0" fontId="57" fillId="0" borderId="94" xfId="0" applyFont="1" applyFill="1" applyBorder="1" applyAlignment="1">
      <alignment horizontal="centerContinuous"/>
    </xf>
    <xf numFmtId="0" fontId="57" fillId="0" borderId="42" xfId="0" applyFont="1" applyFill="1" applyBorder="1" applyAlignment="1">
      <alignment horizontal="center" shrinkToFit="1"/>
    </xf>
    <xf numFmtId="0" fontId="57" fillId="0" borderId="32" xfId="0" applyFont="1" applyFill="1" applyBorder="1" applyAlignment="1">
      <alignment horizontal="centerContinuous"/>
    </xf>
    <xf numFmtId="0" fontId="9" fillId="6" borderId="1" xfId="0" applyFont="1" applyFill="1" applyBorder="1" applyAlignment="1"/>
    <xf numFmtId="49" fontId="26" fillId="6" borderId="24" xfId="0" applyNumberFormat="1" applyFont="1" applyFill="1" applyBorder="1" applyAlignment="1">
      <alignment horizontal="center"/>
    </xf>
    <xf numFmtId="0" fontId="26" fillId="6" borderId="25" xfId="0" applyNumberFormat="1" applyFont="1" applyFill="1" applyBorder="1" applyAlignment="1">
      <alignment horizontal="center"/>
    </xf>
    <xf numFmtId="0" fontId="9" fillId="6" borderId="25" xfId="0" applyNumberFormat="1" applyFont="1" applyFill="1" applyBorder="1" applyAlignment="1">
      <alignment horizontal="center"/>
    </xf>
    <xf numFmtId="0" fontId="12" fillId="9" borderId="1" xfId="0" applyFont="1" applyFill="1" applyBorder="1" applyAlignment="1"/>
    <xf numFmtId="49" fontId="23" fillId="9" borderId="24" xfId="0" applyNumberFormat="1" applyFont="1" applyFill="1" applyBorder="1" applyAlignment="1">
      <alignment horizontal="center"/>
    </xf>
    <xf numFmtId="0" fontId="23" fillId="9" borderId="25" xfId="0" applyNumberFormat="1" applyFont="1" applyFill="1" applyBorder="1" applyAlignment="1">
      <alignment horizontal="center"/>
    </xf>
    <xf numFmtId="0" fontId="12" fillId="9" borderId="25" xfId="0" applyNumberFormat="1" applyFont="1" applyFill="1" applyBorder="1" applyAlignment="1">
      <alignment horizontal="center"/>
    </xf>
    <xf numFmtId="0" fontId="1" fillId="0" borderId="40" xfId="0" quotePrefix="1" applyFont="1" applyBorder="1" applyAlignment="1">
      <alignment horizontal="center" vertical="center" wrapText="1"/>
    </xf>
    <xf numFmtId="0" fontId="1" fillId="0" borderId="0" xfId="0" applyFont="1" applyFill="1" applyBorder="1" applyAlignment="1">
      <alignment horizontal="center" shrinkToFit="1"/>
    </xf>
    <xf numFmtId="164" fontId="4" fillId="0" borderId="0" xfId="0" applyNumberFormat="1" applyFont="1" applyFill="1" applyBorder="1" applyAlignment="1">
      <alignment horizontal="center" shrinkToFit="1"/>
    </xf>
    <xf numFmtId="0" fontId="4" fillId="0" borderId="0" xfId="0" applyFont="1" applyFill="1" applyBorder="1" applyAlignment="1">
      <alignment horizontal="left"/>
    </xf>
    <xf numFmtId="1" fontId="1" fillId="0" borderId="0" xfId="0" applyNumberFormat="1" applyFont="1" applyBorder="1" applyAlignment="1">
      <alignment horizontal="center" vertical="center" shrinkToFit="1"/>
    </xf>
    <xf numFmtId="2" fontId="1" fillId="0" borderId="32" xfId="0" applyNumberFormat="1" applyFont="1" applyBorder="1" applyAlignment="1">
      <alignment horizontal="center" vertical="center" shrinkToFit="1"/>
    </xf>
    <xf numFmtId="1" fontId="1" fillId="0" borderId="93" xfId="5" applyNumberFormat="1" applyBorder="1" applyAlignment="1">
      <alignment horizontal="center" vertical="center"/>
    </xf>
  </cellXfs>
  <cellStyles count="9">
    <cellStyle name="Excel Built-in Normal" xfId="6" xr:uid="{00000000-0005-0000-0000-000001000000}"/>
    <cellStyle name="Hyperlink" xfId="1" builtinId="8"/>
    <cellStyle name="Normal" xfId="0" builtinId="0"/>
    <cellStyle name="Normal 2" xfId="4" xr:uid="{00000000-0005-0000-0000-000004000000}"/>
    <cellStyle name="Normal 2 2" xfId="5" xr:uid="{00000000-0005-0000-0000-000005000000}"/>
    <cellStyle name="Normal 4" xfId="8" xr:uid="{00000000-0005-0000-0000-000006000000}"/>
    <cellStyle name="Percent" xfId="2" builtinId="5"/>
    <cellStyle name="Percent 2" xfId="3" xr:uid="{00000000-0005-0000-0000-000008000000}"/>
    <cellStyle name="Percent 2 2" xfId="7" xr:uid="{00000000-0005-0000-0000-000009000000}"/>
  </cellStyles>
  <dxfs count="7">
    <dxf>
      <font>
        <color rgb="FFFF0000"/>
      </font>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lor theme="1"/>
      </font>
      <fill>
        <patternFill>
          <bgColor rgb="FF66FF33"/>
        </patternFill>
      </fill>
    </dxf>
    <dxf>
      <font>
        <b/>
        <i val="0"/>
        <condense val="0"/>
        <extend val="0"/>
      </font>
      <fill>
        <patternFill>
          <bgColor indexed="51"/>
        </patternFill>
      </fill>
    </dxf>
    <dxf>
      <font>
        <b/>
        <i val="0"/>
        <condense val="0"/>
        <extend val="0"/>
      </font>
      <fill>
        <patternFill>
          <bgColor indexed="10"/>
        </patternFill>
      </fill>
    </dxf>
  </dxfs>
  <tableStyles count="0" defaultTableStyle="TableStyleMedium2" defaultPivotStyle="PivotStyleLight16"/>
  <colors>
    <mruColors>
      <color rgb="FFCCFFCC"/>
      <color rgb="FFCC66FF"/>
      <color rgb="FF009900"/>
      <color rgb="FF9933FF"/>
      <color rgb="FF008000"/>
      <color rgb="FF66FF33"/>
      <color rgb="FFCCFF99"/>
      <color rgb="FF00FF00"/>
      <color rgb="FF66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0</xdr:col>
      <xdr:colOff>57150</xdr:colOff>
      <xdr:row>16</xdr:row>
      <xdr:rowOff>57150</xdr:rowOff>
    </xdr:from>
    <xdr:to>
      <xdr:col>6</xdr:col>
      <xdr:colOff>1276350</xdr:colOff>
      <xdr:row>54</xdr:row>
      <xdr:rowOff>171450</xdr:rowOff>
    </xdr:to>
    <xdr:sp macro="" textlink="">
      <xdr:nvSpPr>
        <xdr:cNvPr id="4" name="Text 6">
          <a:extLst>
            <a:ext uri="{FF2B5EF4-FFF2-40B4-BE49-F238E27FC236}">
              <a16:creationId xmlns:a16="http://schemas.microsoft.com/office/drawing/2014/main" id="{00000000-0008-0000-0000-000004000000}"/>
            </a:ext>
          </a:extLst>
        </xdr:cNvPr>
        <xdr:cNvSpPr txBox="1">
          <a:spLocks noChangeArrowheads="1"/>
        </xdr:cNvSpPr>
      </xdr:nvSpPr>
      <xdr:spPr bwMode="auto">
        <a:xfrm>
          <a:off x="57150" y="3952875"/>
          <a:ext cx="6962775" cy="3057525"/>
        </a:xfrm>
        <a:prstGeom prst="rect">
          <a:avLst/>
        </a:prstGeom>
        <a:solidFill>
          <a:srgbClr val="FFFFFF"/>
        </a:solidFill>
        <a:ln w="9525">
          <a:noFill/>
          <a:miter lim="800000"/>
          <a:headEnd/>
          <a:tailEnd/>
        </a:ln>
      </xdr:spPr>
      <xdr:txBody>
        <a:bodyPr vertOverflow="clip" wrap="square" lIns="27432" tIns="27432" rIns="27432" bIns="0" anchor="t" upright="1"/>
        <a:lstStyle/>
        <a:p>
          <a:pPr algn="just"/>
          <a:r>
            <a:rPr lang="en-US" sz="1200" b="1">
              <a:effectLst/>
              <a:latin typeface="Times New Roman" panose="02020603050405020304" pitchFamily="18" charset="0"/>
              <a:ea typeface="+mn-ea"/>
              <a:cs typeface="Times New Roman" panose="02020603050405020304" pitchFamily="18" charset="0"/>
            </a:rPr>
            <a:t>Appearance:  </a:t>
          </a:r>
          <a:r>
            <a:rPr lang="en-US" sz="1200">
              <a:effectLst/>
              <a:latin typeface="Times New Roman" panose="02020603050405020304" pitchFamily="18" charset="0"/>
              <a:ea typeface="+mn-ea"/>
              <a:cs typeface="Times New Roman" panose="02020603050405020304" pitchFamily="18" charset="0"/>
            </a:rPr>
            <a:t>BelDamon is approximately 5’ 9”, 155lbs.  He has a thin athletic frame like a dancer.</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History:  </a:t>
          </a:r>
          <a:r>
            <a:rPr lang="en-US" sz="1200">
              <a:effectLst/>
              <a:latin typeface="Times New Roman" panose="02020603050405020304" pitchFamily="18" charset="0"/>
              <a:ea typeface="+mn-ea"/>
              <a:cs typeface="Times New Roman" panose="02020603050405020304" pitchFamily="18" charset="0"/>
            </a:rPr>
            <a:t>BelDamon’s family originally hails from Chult.  Generations of his family have acted as agents of importance or influence in local affairs.  8 Generations of his family have set down roots in Chult, Tashalar, &amp; Halruaa.  Establishing a competitive trade empire which though it has gone through good times and bad, has never fully died.  Various heads of the family branches have always managed to keep the family above water in both times of peace or conflict.</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BelDamon’s link to this family of some influence is though his mother Indiga.  The eldest daughter of a second son in the Halruaa branch of the family.  She decided not to take a direct interest in the business in her youth, and wanted to focus on her magical studies.  This lead her into an adventuring lifestyle where she met her future husband.  BelDamon’s father Damionte was a priest and apprentice of the 6th sword.  After nearly a decade as adventurers, the two retired to the Halruaa border with Tashalar.  Running one of the families road houses and raising their multiple children in peace.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BelDamon is the third eldest in the family, but just barely.  His older sister Oni, his slightly older twin brother named Damion, and younger sister, Lesedi.</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Growing up BelDamon and Damion were identical.  As they’ve grown and their interests varied, they developed a bit differently.  Damion is a bit more rough-and-tumble in life and outlook as BelDamon.  He’s gruff, and far more athletic.  He has a more filled out frame having spent much more time working on his body than his mind.  He’s also less aware of his looks and general upkeep.  BelDamon on the other hand, tries to keep himself looking crisp and proper whenever he can.  He’s also spent far more time at his mother’s side than his twin and has focused on developing his mind.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The two though due to their similar upbringing to have many similarities.  They both share an outlook on life with emphasizes gaining firsthand experience in the world.  A trait Indiga and Damionte drilled into their children from day one.  The kinds have all trained in the philosophies of the flow.  That they must find their own path to happiness and fulfillment in whatever they do.  They can follow someone else’s life as an example of how to go about things, but that their path needs to be their own.</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Personality:  </a:t>
          </a:r>
          <a:r>
            <a:rPr lang="en-US" sz="1200">
              <a:effectLst/>
              <a:latin typeface="Times New Roman" panose="02020603050405020304" pitchFamily="18" charset="0"/>
              <a:ea typeface="+mn-ea"/>
              <a:cs typeface="Times New Roman" panose="02020603050405020304" pitchFamily="18" charset="0"/>
            </a:rPr>
            <a:t>BelDamon is a scholar at heart, and not a warrior.  He’s trained to protect himself and those around him, but is not a particularly aggressive person.  He understands intellectually that growth comes through overcoming resistance and has dedicated himself to going out into the world and finding challenges to force himself to grow.</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BelDamon usually has his head in a book, even when on the road.  He carries a small library of travel books on various subjects and goes over their teachings daily trying to decipher new meanings from old teachings as he combines ancient knowledge with his personal experience.</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b="1">
              <a:effectLst/>
              <a:latin typeface="Times New Roman" panose="02020603050405020304" pitchFamily="18" charset="0"/>
              <a:ea typeface="+mn-ea"/>
              <a:cs typeface="Times New Roman" panose="02020603050405020304" pitchFamily="18" charset="0"/>
            </a:rPr>
            <a:t>Arcane Schooling:  </a:t>
          </a:r>
          <a:r>
            <a:rPr lang="en-US" sz="1200">
              <a:effectLst/>
              <a:latin typeface="Times New Roman" panose="02020603050405020304" pitchFamily="18" charset="0"/>
              <a:ea typeface="+mn-ea"/>
              <a:cs typeface="Times New Roman" panose="02020603050405020304" pitchFamily="18" charset="0"/>
            </a:rPr>
            <a:t>Warlocks, Dragonfire adepts, and sorcerers are not uncommon in his families bloodline.  Thier mother Indiga as well as his eldest sister are both talented Sorcerors.  His twi brother like himself is a warlock, and thier younger sister has shown signs of talent as a dragonfire adept. </a:t>
          </a:r>
        </a:p>
        <a:p>
          <a:pPr algn="just"/>
          <a:endParaRPr lang="en-US" sz="1200">
            <a:effectLst/>
            <a:latin typeface="Times New Roman" panose="02020603050405020304" pitchFamily="18" charset="0"/>
            <a:ea typeface="+mn-ea"/>
            <a:cs typeface="Times New Roman" panose="02020603050405020304" pitchFamily="18" charset="0"/>
          </a:endParaRPr>
        </a:p>
        <a:p>
          <a:pPr algn="just"/>
          <a:r>
            <a:rPr lang="en-US" sz="1200">
              <a:effectLst/>
              <a:latin typeface="Times New Roman" panose="02020603050405020304" pitchFamily="18" charset="0"/>
              <a:ea typeface="+mn-ea"/>
              <a:cs typeface="Times New Roman" panose="02020603050405020304" pitchFamily="18" charset="0"/>
            </a:rPr>
            <a:t>Studying at their mother’s knee since they were little, he has a basic understanding of arcane principles, and as such can use spell trigger items as a sorcerer.</a:t>
          </a:r>
        </a:p>
      </xdr:txBody>
    </xdr:sp>
    <xdr:clientData/>
  </xdr:twoCellAnchor>
  <xdr:twoCellAnchor>
    <xdr:from>
      <xdr:col>5</xdr:col>
      <xdr:colOff>76200</xdr:colOff>
      <xdr:row>14</xdr:row>
      <xdr:rowOff>22860</xdr:rowOff>
    </xdr:from>
    <xdr:to>
      <xdr:col>6</xdr:col>
      <xdr:colOff>998219</xdr:colOff>
      <xdr:row>15</xdr:row>
      <xdr:rowOff>241934</xdr:rowOff>
    </xdr:to>
    <xdr:sp macro="" textlink="">
      <xdr:nvSpPr>
        <xdr:cNvPr id="5" name="Text Box 60">
          <a:extLst>
            <a:ext uri="{FF2B5EF4-FFF2-40B4-BE49-F238E27FC236}">
              <a16:creationId xmlns:a16="http://schemas.microsoft.com/office/drawing/2014/main" id="{00000000-0008-0000-0000-000005000000}"/>
            </a:ext>
          </a:extLst>
        </xdr:cNvPr>
        <xdr:cNvSpPr txBox="1">
          <a:spLocks noChangeArrowheads="1"/>
        </xdr:cNvSpPr>
      </xdr:nvSpPr>
      <xdr:spPr bwMode="auto">
        <a:xfrm>
          <a:off x="4335780" y="3208020"/>
          <a:ext cx="1988819" cy="440054"/>
        </a:xfrm>
        <a:prstGeom prst="rect">
          <a:avLst/>
        </a:prstGeom>
        <a:solidFill>
          <a:srgbClr xmlns:mc="http://schemas.openxmlformats.org/markup-compatibility/2006" xmlns:a14="http://schemas.microsoft.com/office/drawing/2010/main" val="CCFFFF" mc:Ignorable="a14" a14:legacySpreadsheetColorIndex="41">
            <a:alpha val="52000"/>
          </a:srgbClr>
        </a:solidFill>
        <a:ln w="38100" cmpd="dbl">
          <a:solidFill>
            <a:srgbClr xmlns:mc="http://schemas.openxmlformats.org/markup-compatibility/2006" xmlns:a14="http://schemas.microsoft.com/office/drawing/2010/main" val="00FF00" mc:Ignorable="a14" a14:legacySpreadsheetColorIndex="11"/>
          </a:solidFill>
          <a:miter lim="800000"/>
          <a:headEnd/>
          <a:tailEnd/>
        </a:ln>
      </xdr:spPr>
      <xdr:txBody>
        <a:bodyPr vertOverflow="clip" wrap="square" lIns="27432" tIns="27432" rIns="27432" bIns="0" anchor="ctr" upright="1"/>
        <a:lstStyle/>
        <a:p>
          <a:pPr algn="ctr" rtl="0">
            <a:defRPr sz="1000"/>
          </a:pPr>
          <a:endParaRPr lang="en-US" sz="1200" b="0" i="0" u="none" strike="noStrike" baseline="0">
            <a:solidFill>
              <a:srgbClr val="000000"/>
            </a:solidFill>
            <a:latin typeface="Times New Roman"/>
            <a:cs typeface="Times New Roman"/>
          </a:endParaRPr>
        </a:p>
      </xdr:txBody>
    </xdr:sp>
    <xdr:clientData/>
  </xdr:twoCellAnchor>
  <xdr:twoCellAnchor editAs="oneCell">
    <xdr:from>
      <xdr:col>5</xdr:col>
      <xdr:colOff>83820</xdr:colOff>
      <xdr:row>1</xdr:row>
      <xdr:rowOff>76200</xdr:rowOff>
    </xdr:from>
    <xdr:to>
      <xdr:col>6</xdr:col>
      <xdr:colOff>996863</xdr:colOff>
      <xdr:row>13</xdr:row>
      <xdr:rowOff>166717</xdr:rowOff>
    </xdr:to>
    <xdr:pic>
      <xdr:nvPicPr>
        <xdr:cNvPr id="6" name="Picture 5">
          <a:extLst>
            <a:ext uri="{FF2B5EF4-FFF2-40B4-BE49-F238E27FC236}">
              <a16:creationId xmlns:a16="http://schemas.microsoft.com/office/drawing/2014/main" id="{F0A54A97-1A71-4C64-8736-404C25BBA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43400" y="449580"/>
          <a:ext cx="1979843" cy="2688937"/>
        </a:xfrm>
        <a:prstGeom prst="rect">
          <a:avLst/>
        </a:prstGeom>
        <a:ln w="38100" cmpd="dbl">
          <a:solidFill>
            <a:srgbClr val="6666FF"/>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9</xdr:col>
      <xdr:colOff>228600</xdr:colOff>
      <xdr:row>0</xdr:row>
      <xdr:rowOff>0</xdr:rowOff>
    </xdr:from>
    <xdr:to>
      <xdr:col>10</xdr:col>
      <xdr:colOff>0</xdr:colOff>
      <xdr:row>0</xdr:row>
      <xdr:rowOff>0</xdr:rowOff>
    </xdr:to>
    <xdr:sp macro="" textlink="">
      <xdr:nvSpPr>
        <xdr:cNvPr id="13396" name="Rectangle 1">
          <a:extLst>
            <a:ext uri="{FF2B5EF4-FFF2-40B4-BE49-F238E27FC236}">
              <a16:creationId xmlns:a16="http://schemas.microsoft.com/office/drawing/2014/main" id="{00000000-0008-0000-0100-000054340000}"/>
            </a:ext>
          </a:extLst>
        </xdr:cNvPr>
        <xdr:cNvSpPr>
          <a:spLocks noChangeArrowheads="1"/>
        </xdr:cNvSpPr>
      </xdr:nvSpPr>
      <xdr:spPr bwMode="auto">
        <a:xfrm>
          <a:off x="4619625" y="0"/>
          <a:ext cx="2867025"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228600</xdr:colOff>
      <xdr:row>0</xdr:row>
      <xdr:rowOff>0</xdr:rowOff>
    </xdr:from>
    <xdr:to>
      <xdr:col>7</xdr:col>
      <xdr:colOff>0</xdr:colOff>
      <xdr:row>0</xdr:row>
      <xdr:rowOff>0</xdr:rowOff>
    </xdr:to>
    <xdr:sp macro="" textlink="">
      <xdr:nvSpPr>
        <xdr:cNvPr id="2" name="Rectangle 1">
          <a:extLst>
            <a:ext uri="{FF2B5EF4-FFF2-40B4-BE49-F238E27FC236}">
              <a16:creationId xmlns:a16="http://schemas.microsoft.com/office/drawing/2014/main" id="{00000000-0008-0000-0200-000002000000}"/>
            </a:ext>
          </a:extLst>
        </xdr:cNvPr>
        <xdr:cNvSpPr>
          <a:spLocks noChangeArrowheads="1"/>
        </xdr:cNvSpPr>
      </xdr:nvSpPr>
      <xdr:spPr bwMode="auto">
        <a:xfrm>
          <a:off x="5120640" y="0"/>
          <a:ext cx="2049780"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228600</xdr:colOff>
      <xdr:row>0</xdr:row>
      <xdr:rowOff>0</xdr:rowOff>
    </xdr:from>
    <xdr:to>
      <xdr:col>2</xdr:col>
      <xdr:colOff>0</xdr:colOff>
      <xdr:row>0</xdr:row>
      <xdr:rowOff>0</xdr:rowOff>
    </xdr:to>
    <xdr:sp macro="" textlink="">
      <xdr:nvSpPr>
        <xdr:cNvPr id="19460" name="Rectangle 1">
          <a:extLst>
            <a:ext uri="{FF2B5EF4-FFF2-40B4-BE49-F238E27FC236}">
              <a16:creationId xmlns:a16="http://schemas.microsoft.com/office/drawing/2014/main" id="{00000000-0008-0000-0300-0000044C0000}"/>
            </a:ext>
          </a:extLst>
        </xdr:cNvPr>
        <xdr:cNvSpPr>
          <a:spLocks noChangeArrowheads="1"/>
        </xdr:cNvSpPr>
      </xdr:nvSpPr>
      <xdr:spPr bwMode="auto">
        <a:xfrm>
          <a:off x="5000625" y="0"/>
          <a:ext cx="0" cy="0"/>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editAs="absolute">
    <xdr:from>
      <xdr:col>2</xdr:col>
      <xdr:colOff>154305</xdr:colOff>
      <xdr:row>1</xdr:row>
      <xdr:rowOff>123825</xdr:rowOff>
    </xdr:from>
    <xdr:to>
      <xdr:col>4</xdr:col>
      <xdr:colOff>41910</xdr:colOff>
      <xdr:row>2</xdr:row>
      <xdr:rowOff>66675</xdr:rowOff>
    </xdr:to>
    <xdr:sp macro="" textlink="">
      <xdr:nvSpPr>
        <xdr:cNvPr id="3078" name="Text Box 6" hidden="1">
          <a:extLst>
            <a:ext uri="{FF2B5EF4-FFF2-40B4-BE49-F238E27FC236}">
              <a16:creationId xmlns:a16="http://schemas.microsoft.com/office/drawing/2014/main" id="{00000000-0008-0000-0400-0000060C0000}"/>
            </a:ext>
          </a:extLst>
        </xdr:cNvPr>
        <xdr:cNvSpPr txBox="1">
          <a:spLocks noChangeArrowheads="1"/>
        </xdr:cNvSpPr>
      </xdr:nvSpPr>
      <xdr:spPr bwMode="auto">
        <a:xfrm>
          <a:off x="2476500" y="428625"/>
          <a:ext cx="695325" cy="161925"/>
        </a:xfrm>
        <a:prstGeom prst="rect">
          <a:avLst/>
        </a:prstGeom>
        <a:solidFill>
          <a:srgbClr xmlns:mc="http://schemas.openxmlformats.org/markup-compatibility/2006" xmlns:a14="http://schemas.microsoft.com/office/drawing/2010/main" val="FFFFE1" mc:Ignorable="a14" a14:legacySpreadsheetColorIndex="80"/>
        </a:solidFill>
        <a:ln w="9525">
          <a:solidFill>
            <a:srgbClr val="000000"/>
          </a:solidFill>
          <a:miter lim="800000"/>
          <a:headEnd/>
          <a:tailEnd/>
        </a:ln>
        <a:effectLst>
          <a:outerShdw dist="35921" dir="2700000" algn="ctr" rotWithShape="0">
            <a:srgbClr val="000000"/>
          </a:outerShdw>
        </a:effectLst>
        <a:extLst>
          <a:ext uri="{53640926-AAD7-44D8-BBD7-CCE9431645EC}">
            <a14:shadowObscured xmlns:a14="http://schemas.microsoft.com/office/drawing/2010/main" val="1"/>
          </a:ext>
        </a:extLst>
      </xdr:spPr>
      <xdr:txBody>
        <a:bodyPr vertOverflow="clip" wrap="square" lIns="18288" tIns="0" rIns="0" bIns="0" anchor="t" upright="1"/>
        <a:lstStyle/>
        <a:p>
          <a:pPr algn="ctr" rtl="0">
            <a:defRPr sz="1000"/>
          </a:pPr>
          <a:endParaRPr lang="es-VE"/>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rrylDNHarris@hotmail.com?subject=Fist%20of%20Light"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56"/>
  <sheetViews>
    <sheetView showGridLines="0" tabSelected="1" zoomScaleNormal="100" workbookViewId="0"/>
  </sheetViews>
  <sheetFormatPr defaultColWidth="13" defaultRowHeight="15.6"/>
  <cols>
    <col min="1" max="1" width="17.59765625" style="19" customWidth="1"/>
    <col min="2" max="2" width="9" style="20" customWidth="1"/>
    <col min="3" max="3" width="5" style="20" customWidth="1"/>
    <col min="4" max="4" width="13.69921875" style="19" bestFit="1" customWidth="1"/>
    <col min="5" max="5" width="9.8984375" style="20" bestFit="1" customWidth="1"/>
    <col min="6" max="6" width="14" style="19" customWidth="1"/>
    <col min="7" max="7" width="14" style="20" customWidth="1"/>
    <col min="8" max="16384" width="13" style="1"/>
  </cols>
  <sheetData>
    <row r="1" spans="1:7" ht="29.4" thickTop="1" thickBot="1">
      <c r="A1" s="303" t="s">
        <v>142</v>
      </c>
      <c r="B1" s="304"/>
      <c r="C1" s="120"/>
      <c r="D1" s="101"/>
      <c r="E1" s="102"/>
      <c r="F1" s="101"/>
      <c r="G1" s="204" t="s">
        <v>143</v>
      </c>
    </row>
    <row r="2" spans="1:7" ht="17.399999999999999" thickTop="1">
      <c r="A2" s="2" t="s">
        <v>105</v>
      </c>
      <c r="B2" s="30" t="s">
        <v>148</v>
      </c>
      <c r="C2" s="30"/>
      <c r="D2" s="4" t="s">
        <v>113</v>
      </c>
      <c r="E2" s="41" t="s">
        <v>146</v>
      </c>
      <c r="F2"/>
      <c r="G2" s="5"/>
    </row>
    <row r="3" spans="1:7" ht="16.8">
      <c r="A3" s="2" t="s">
        <v>106</v>
      </c>
      <c r="B3" s="30" t="s">
        <v>131</v>
      </c>
      <c r="C3" s="30"/>
      <c r="D3" s="4" t="s">
        <v>87</v>
      </c>
      <c r="E3" s="41">
        <v>1</v>
      </c>
      <c r="F3" s="4"/>
      <c r="G3" s="5"/>
    </row>
    <row r="4" spans="1:7" ht="16.8">
      <c r="A4" s="371" t="s">
        <v>106</v>
      </c>
      <c r="B4" s="372"/>
      <c r="C4" s="372"/>
      <c r="D4" s="373" t="s">
        <v>87</v>
      </c>
      <c r="E4" s="374"/>
      <c r="F4" s="4"/>
      <c r="G4" s="5"/>
    </row>
    <row r="5" spans="1:7" ht="16.8">
      <c r="A5" s="2" t="s">
        <v>107</v>
      </c>
      <c r="B5" s="30" t="s">
        <v>149</v>
      </c>
      <c r="C5" s="30"/>
      <c r="D5" s="4" t="s">
        <v>114</v>
      </c>
      <c r="E5" s="41">
        <v>17</v>
      </c>
      <c r="F5" s="4"/>
      <c r="G5" s="5"/>
    </row>
    <row r="6" spans="1:7" ht="16.8">
      <c r="A6" s="2" t="s">
        <v>108</v>
      </c>
      <c r="B6" s="30"/>
      <c r="C6" s="30"/>
      <c r="D6" s="4" t="s">
        <v>115</v>
      </c>
      <c r="E6" s="41" t="s">
        <v>145</v>
      </c>
      <c r="F6" s="4"/>
      <c r="G6" s="5"/>
    </row>
    <row r="7" spans="1:7" ht="17.399999999999999" thickBot="1">
      <c r="A7" s="2" t="s">
        <v>109</v>
      </c>
      <c r="B7" s="30" t="s">
        <v>147</v>
      </c>
      <c r="C7" s="30"/>
      <c r="D7" s="4" t="s">
        <v>116</v>
      </c>
      <c r="E7" s="41" t="s">
        <v>144</v>
      </c>
      <c r="F7" s="4"/>
      <c r="G7" s="5"/>
    </row>
    <row r="8" spans="1:7" ht="17.399999999999999" thickTop="1">
      <c r="A8" s="118" t="s">
        <v>110</v>
      </c>
      <c r="B8" s="333">
        <v>0</v>
      </c>
      <c r="C8" s="334"/>
      <c r="D8" s="119" t="s">
        <v>117</v>
      </c>
      <c r="E8" s="306" t="s">
        <v>82</v>
      </c>
      <c r="F8" s="3"/>
      <c r="G8" s="5"/>
    </row>
    <row r="9" spans="1:7" ht="17.399999999999999" thickBot="1">
      <c r="A9" s="366" t="s">
        <v>111</v>
      </c>
      <c r="B9" s="367" t="str">
        <f>C11</f>
        <v>+2</v>
      </c>
      <c r="C9" s="368"/>
      <c r="D9" s="369" t="s">
        <v>112</v>
      </c>
      <c r="E9" s="370" t="s">
        <v>194</v>
      </c>
      <c r="F9" s="3"/>
      <c r="G9" s="5"/>
    </row>
    <row r="10" spans="1:7" ht="17.399999999999999" thickTop="1">
      <c r="A10" s="27" t="s">
        <v>104</v>
      </c>
      <c r="B10" s="302">
        <v>12</v>
      </c>
      <c r="C10" s="81" t="str">
        <f t="shared" ref="C10:C15" si="0">IF(B10&gt;9.9,CONCATENATE("+",ROUNDDOWN((B10-10)/2,0)),ROUNDUP((B10-10)/2,0))</f>
        <v>+1</v>
      </c>
      <c r="D10" s="61" t="s">
        <v>118</v>
      </c>
      <c r="E10" s="375" t="s">
        <v>150</v>
      </c>
      <c r="F10" s="3"/>
      <c r="G10" s="5"/>
    </row>
    <row r="11" spans="1:7" ht="16.8">
      <c r="A11" s="6" t="s">
        <v>100</v>
      </c>
      <c r="B11" s="50">
        <v>15</v>
      </c>
      <c r="C11" s="38" t="str">
        <f t="shared" si="0"/>
        <v>+2</v>
      </c>
      <c r="D11" s="62" t="s">
        <v>119</v>
      </c>
      <c r="E11" s="43">
        <f>SUM(Martial!G3:G20)+SUM(Equipment!C3:C16)-SUM(Equipment!C9:C16)</f>
        <v>35</v>
      </c>
      <c r="F11" s="3"/>
      <c r="G11" s="5"/>
    </row>
    <row r="12" spans="1:7" ht="16.8">
      <c r="A12" s="25" t="s">
        <v>99</v>
      </c>
      <c r="B12" s="321">
        <v>10</v>
      </c>
      <c r="C12" s="31" t="str">
        <f t="shared" si="0"/>
        <v>+0</v>
      </c>
      <c r="D12" s="62" t="s">
        <v>120</v>
      </c>
      <c r="E12" s="273">
        <f>ROUNDUP(((E3*6)*0.75)+((E4*6)*0.75)+((E3+E4)*C12),0)</f>
        <v>5</v>
      </c>
      <c r="F12" s="3"/>
      <c r="G12" s="5"/>
    </row>
    <row r="13" spans="1:7" ht="16.8">
      <c r="A13" s="70" t="s">
        <v>102</v>
      </c>
      <c r="B13" s="321">
        <f>14</f>
        <v>14</v>
      </c>
      <c r="C13" s="38" t="str">
        <f t="shared" si="0"/>
        <v>+2</v>
      </c>
      <c r="D13" s="152" t="s">
        <v>121</v>
      </c>
      <c r="E13" s="335">
        <f>-1+10+C11</f>
        <v>11</v>
      </c>
      <c r="F13" s="2"/>
      <c r="G13" s="5"/>
    </row>
    <row r="14" spans="1:7" ht="16.8">
      <c r="A14" s="26" t="s">
        <v>101</v>
      </c>
      <c r="B14" s="322">
        <v>15</v>
      </c>
      <c r="C14" s="38" t="str">
        <f t="shared" si="0"/>
        <v>+2</v>
      </c>
      <c r="D14" s="152" t="s">
        <v>122</v>
      </c>
      <c r="E14" s="335">
        <f>E15-C11</f>
        <v>12</v>
      </c>
      <c r="F14" s="3"/>
      <c r="G14" s="5"/>
    </row>
    <row r="15" spans="1:7" ht="17.399999999999999" thickBot="1">
      <c r="A15" s="28" t="s">
        <v>103</v>
      </c>
      <c r="B15" s="323">
        <v>17</v>
      </c>
      <c r="C15" s="32" t="str">
        <f t="shared" si="0"/>
        <v>+3</v>
      </c>
      <c r="D15" s="153" t="s">
        <v>123</v>
      </c>
      <c r="E15" s="42">
        <f>E13+SUM(Martial!B14:B16)</f>
        <v>14</v>
      </c>
      <c r="F15" s="3"/>
      <c r="G15" s="5"/>
    </row>
    <row r="16" spans="1:7" ht="24" thickTop="1" thickBot="1">
      <c r="A16" s="7" t="s">
        <v>16</v>
      </c>
      <c r="B16" s="8"/>
      <c r="C16" s="8"/>
      <c r="D16" s="9"/>
      <c r="E16" s="305"/>
      <c r="F16" s="9"/>
      <c r="G16" s="10"/>
    </row>
    <row r="17" spans="1:7" s="14" customFormat="1" ht="17.399999999999999" thickTop="1">
      <c r="A17" s="11"/>
      <c r="B17" s="12"/>
      <c r="C17" s="12"/>
      <c r="D17" s="12"/>
      <c r="E17" s="12"/>
      <c r="F17" s="12"/>
      <c r="G17" s="13"/>
    </row>
    <row r="18" spans="1:7" s="14" customFormat="1" ht="16.8">
      <c r="A18" s="48"/>
      <c r="B18" s="15"/>
      <c r="C18" s="15"/>
      <c r="D18" s="15"/>
      <c r="E18" s="15"/>
      <c r="F18" s="15"/>
      <c r="G18" s="49"/>
    </row>
    <row r="19" spans="1:7" s="14" customFormat="1" ht="16.8">
      <c r="A19" s="48"/>
      <c r="B19" s="15"/>
      <c r="C19" s="15"/>
      <c r="D19" s="15"/>
      <c r="E19" s="15"/>
      <c r="F19" s="15"/>
      <c r="G19" s="49"/>
    </row>
    <row r="20" spans="1:7" s="14" customFormat="1" ht="16.8">
      <c r="A20" s="48"/>
      <c r="B20" s="15"/>
      <c r="C20" s="15"/>
      <c r="D20" s="15"/>
      <c r="E20" s="15"/>
      <c r="F20" s="15"/>
      <c r="G20" s="49"/>
    </row>
    <row r="21" spans="1:7" s="14" customFormat="1" ht="16.8">
      <c r="A21" s="48"/>
      <c r="B21" s="15"/>
      <c r="C21" s="15"/>
      <c r="D21" s="15"/>
      <c r="E21" s="15"/>
      <c r="F21" s="15"/>
      <c r="G21" s="49"/>
    </row>
    <row r="22" spans="1:7" s="14" customFormat="1" ht="16.8">
      <c r="A22" s="48"/>
      <c r="B22" s="15"/>
      <c r="C22" s="15"/>
      <c r="D22" s="15"/>
      <c r="E22" s="15"/>
      <c r="F22" s="15"/>
      <c r="G22" s="49"/>
    </row>
    <row r="23" spans="1:7" s="14" customFormat="1" ht="16.8">
      <c r="A23" s="48"/>
      <c r="B23" s="15"/>
      <c r="C23" s="15"/>
      <c r="D23" s="15"/>
      <c r="E23" s="15"/>
      <c r="F23" s="15"/>
      <c r="G23" s="49"/>
    </row>
    <row r="24" spans="1:7" s="14" customFormat="1" ht="16.8">
      <c r="A24" s="48"/>
      <c r="B24" s="15"/>
      <c r="C24" s="15"/>
      <c r="D24" s="15"/>
      <c r="E24" s="15"/>
      <c r="F24" s="15"/>
      <c r="G24" s="49"/>
    </row>
    <row r="25" spans="1:7" s="14" customFormat="1" ht="16.8">
      <c r="A25" s="48"/>
      <c r="B25" s="15"/>
      <c r="C25" s="15"/>
      <c r="D25" s="15"/>
      <c r="E25" s="15"/>
      <c r="F25" s="15"/>
      <c r="G25" s="49"/>
    </row>
    <row r="26" spans="1:7" s="14" customFormat="1" ht="16.8">
      <c r="A26" s="48"/>
      <c r="B26" s="15"/>
      <c r="C26" s="15"/>
      <c r="D26" s="15"/>
      <c r="E26" s="15"/>
      <c r="F26" s="15"/>
      <c r="G26" s="49"/>
    </row>
    <row r="27" spans="1:7" s="14" customFormat="1" ht="16.8">
      <c r="A27" s="48"/>
      <c r="B27" s="15"/>
      <c r="C27" s="15"/>
      <c r="D27" s="15"/>
      <c r="E27" s="15"/>
      <c r="F27" s="15"/>
      <c r="G27" s="49"/>
    </row>
    <row r="28" spans="1:7" s="14" customFormat="1" ht="16.8">
      <c r="A28" s="48"/>
      <c r="B28" s="15"/>
      <c r="C28" s="15"/>
      <c r="D28" s="15"/>
      <c r="E28" s="15"/>
      <c r="F28" s="15"/>
      <c r="G28" s="49"/>
    </row>
    <row r="29" spans="1:7" s="14" customFormat="1" ht="16.8">
      <c r="A29" s="48"/>
      <c r="B29" s="15"/>
      <c r="C29" s="15"/>
      <c r="D29" s="15"/>
      <c r="E29" s="15"/>
      <c r="F29" s="15"/>
      <c r="G29" s="49"/>
    </row>
    <row r="30" spans="1:7" s="14" customFormat="1" ht="16.8">
      <c r="A30" s="48"/>
      <c r="B30" s="15"/>
      <c r="C30" s="15"/>
      <c r="D30" s="15"/>
      <c r="E30" s="15"/>
      <c r="F30" s="15"/>
      <c r="G30" s="49"/>
    </row>
    <row r="31" spans="1:7" s="14" customFormat="1" ht="16.8">
      <c r="A31" s="48"/>
      <c r="B31" s="15"/>
      <c r="C31" s="15"/>
      <c r="D31" s="15"/>
      <c r="E31" s="15"/>
      <c r="F31" s="15"/>
      <c r="G31" s="49"/>
    </row>
    <row r="32" spans="1:7" s="14" customFormat="1" ht="16.8">
      <c r="A32" s="48"/>
      <c r="B32" s="15"/>
      <c r="C32" s="15"/>
      <c r="D32" s="15"/>
      <c r="E32" s="15"/>
      <c r="F32" s="15"/>
      <c r="G32" s="49"/>
    </row>
    <row r="33" spans="1:7" s="14" customFormat="1" ht="16.8">
      <c r="A33" s="48"/>
      <c r="B33" s="15"/>
      <c r="C33" s="15"/>
      <c r="D33" s="15"/>
      <c r="E33" s="15"/>
      <c r="F33" s="15"/>
      <c r="G33" s="49"/>
    </row>
    <row r="34" spans="1:7" s="14" customFormat="1" ht="16.8">
      <c r="A34" s="48"/>
      <c r="B34" s="15"/>
      <c r="C34" s="15"/>
      <c r="D34" s="15"/>
      <c r="E34" s="15"/>
      <c r="F34" s="15"/>
      <c r="G34" s="49"/>
    </row>
    <row r="35" spans="1:7" s="14" customFormat="1" ht="16.8">
      <c r="A35" s="48"/>
      <c r="B35" s="15"/>
      <c r="C35" s="15"/>
      <c r="D35" s="15"/>
      <c r="E35" s="15"/>
      <c r="F35" s="15"/>
      <c r="G35" s="49"/>
    </row>
    <row r="36" spans="1:7" s="14" customFormat="1" ht="16.8">
      <c r="A36" s="48"/>
      <c r="B36" s="15"/>
      <c r="C36" s="15"/>
      <c r="D36" s="15"/>
      <c r="E36" s="15"/>
      <c r="F36" s="15"/>
      <c r="G36" s="49"/>
    </row>
    <row r="37" spans="1:7" s="14" customFormat="1" ht="16.8">
      <c r="A37" s="48"/>
      <c r="B37" s="15"/>
      <c r="C37" s="15"/>
      <c r="D37" s="15"/>
      <c r="E37" s="15"/>
      <c r="F37" s="15"/>
      <c r="G37" s="49"/>
    </row>
    <row r="38" spans="1:7" s="14" customFormat="1" ht="16.8">
      <c r="A38" s="48"/>
      <c r="B38" s="15"/>
      <c r="C38" s="15"/>
      <c r="D38" s="15"/>
      <c r="E38" s="15"/>
      <c r="F38" s="15"/>
      <c r="G38" s="49"/>
    </row>
    <row r="39" spans="1:7" s="14" customFormat="1" ht="16.8">
      <c r="A39" s="48"/>
      <c r="B39" s="15"/>
      <c r="C39" s="15"/>
      <c r="D39" s="15"/>
      <c r="E39" s="15"/>
      <c r="F39" s="15"/>
      <c r="G39" s="49"/>
    </row>
    <row r="40" spans="1:7" s="14" customFormat="1" ht="16.8">
      <c r="A40" s="48"/>
      <c r="B40" s="15"/>
      <c r="C40" s="15"/>
      <c r="D40" s="15"/>
      <c r="E40" s="15"/>
      <c r="F40" s="15"/>
      <c r="G40" s="49"/>
    </row>
    <row r="41" spans="1:7" s="14" customFormat="1" ht="16.8">
      <c r="A41" s="48"/>
      <c r="B41" s="15"/>
      <c r="C41" s="15"/>
      <c r="D41" s="15"/>
      <c r="E41" s="15"/>
      <c r="F41" s="15"/>
      <c r="G41" s="49"/>
    </row>
    <row r="42" spans="1:7" s="14" customFormat="1" ht="16.8">
      <c r="A42" s="48"/>
      <c r="B42" s="15"/>
      <c r="C42" s="15"/>
      <c r="D42" s="15"/>
      <c r="E42" s="15"/>
      <c r="F42" s="15"/>
      <c r="G42" s="49"/>
    </row>
    <row r="43" spans="1:7" s="14" customFormat="1" ht="16.8">
      <c r="A43" s="48"/>
      <c r="B43" s="15"/>
      <c r="C43" s="15"/>
      <c r="D43" s="15"/>
      <c r="E43" s="15"/>
      <c r="F43" s="15"/>
      <c r="G43" s="49"/>
    </row>
    <row r="44" spans="1:7" s="14" customFormat="1" ht="16.8">
      <c r="A44" s="48"/>
      <c r="B44" s="15"/>
      <c r="C44" s="15"/>
      <c r="D44" s="15"/>
      <c r="E44" s="15"/>
      <c r="F44" s="15"/>
      <c r="G44" s="49"/>
    </row>
    <row r="45" spans="1:7" s="14" customFormat="1" ht="16.8">
      <c r="A45" s="48"/>
      <c r="B45" s="15"/>
      <c r="C45" s="15"/>
      <c r="D45" s="15"/>
      <c r="E45" s="15"/>
      <c r="F45" s="15"/>
      <c r="G45" s="49"/>
    </row>
    <row r="46" spans="1:7" s="14" customFormat="1" ht="16.8">
      <c r="A46" s="48"/>
      <c r="B46" s="15"/>
      <c r="C46" s="15"/>
      <c r="D46" s="15"/>
      <c r="E46" s="15"/>
      <c r="F46" s="15"/>
      <c r="G46" s="49"/>
    </row>
    <row r="47" spans="1:7" s="14" customFormat="1" ht="16.8">
      <c r="A47" s="48"/>
      <c r="B47" s="15"/>
      <c r="C47" s="15"/>
      <c r="D47" s="15"/>
      <c r="E47" s="15"/>
      <c r="F47" s="15"/>
      <c r="G47" s="49"/>
    </row>
    <row r="48" spans="1:7" s="14" customFormat="1" ht="16.8">
      <c r="A48" s="48"/>
      <c r="B48" s="15"/>
      <c r="C48" s="15"/>
      <c r="D48" s="15"/>
      <c r="E48" s="15"/>
      <c r="F48" s="15"/>
      <c r="G48" s="49"/>
    </row>
    <row r="49" spans="1:7" s="14" customFormat="1" ht="16.8">
      <c r="A49" s="48"/>
      <c r="B49" s="15"/>
      <c r="C49" s="15"/>
      <c r="D49" s="15"/>
      <c r="E49" s="15"/>
      <c r="F49" s="15"/>
      <c r="G49" s="49"/>
    </row>
    <row r="50" spans="1:7" s="14" customFormat="1" ht="16.8">
      <c r="A50" s="48"/>
      <c r="B50" s="15"/>
      <c r="C50" s="15"/>
      <c r="D50" s="15"/>
      <c r="E50" s="15"/>
      <c r="F50" s="15"/>
      <c r="G50" s="49"/>
    </row>
    <row r="51" spans="1:7" s="14" customFormat="1" ht="16.8">
      <c r="A51" s="48"/>
      <c r="B51" s="15"/>
      <c r="C51" s="15"/>
      <c r="D51" s="15"/>
      <c r="E51" s="15"/>
      <c r="F51" s="15"/>
      <c r="G51" s="49"/>
    </row>
    <row r="52" spans="1:7" s="14" customFormat="1" ht="16.8">
      <c r="A52" s="48"/>
      <c r="B52" s="15"/>
      <c r="C52" s="15"/>
      <c r="D52" s="15"/>
      <c r="E52" s="15"/>
      <c r="F52" s="15"/>
      <c r="G52" s="49"/>
    </row>
    <row r="53" spans="1:7" s="14" customFormat="1" ht="16.8">
      <c r="A53" s="48"/>
      <c r="B53" s="15"/>
      <c r="C53" s="15"/>
      <c r="D53" s="15"/>
      <c r="E53" s="15"/>
      <c r="F53" s="15"/>
      <c r="G53" s="49"/>
    </row>
    <row r="54" spans="1:7" s="14" customFormat="1" ht="16.8">
      <c r="A54" s="48"/>
      <c r="B54" s="15"/>
      <c r="C54" s="15"/>
      <c r="D54" s="15"/>
      <c r="E54" s="15"/>
      <c r="F54" s="15"/>
      <c r="G54" s="49"/>
    </row>
    <row r="55" spans="1:7" ht="17.399999999999999" thickBot="1">
      <c r="A55" s="16"/>
      <c r="B55" s="17"/>
      <c r="C55" s="17"/>
      <c r="D55" s="17"/>
      <c r="E55" s="17"/>
      <c r="F55" s="17"/>
      <c r="G55" s="18"/>
    </row>
    <row r="56" spans="1:7" ht="16.2" thickTop="1"/>
  </sheetData>
  <phoneticPr fontId="0" type="noConversion"/>
  <conditionalFormatting sqref="E11">
    <cfRule type="cellIs" dxfId="6" priority="4" stopIfTrue="1" operator="greaterThan">
      <formula>86</formula>
    </cfRule>
    <cfRule type="cellIs" dxfId="5" priority="5" stopIfTrue="1" operator="between">
      <formula>43</formula>
      <formula>86</formula>
    </cfRule>
  </conditionalFormatting>
  <hyperlinks>
    <hyperlink ref="G1" r:id="rId1" xr:uid="{00000000-0004-0000-0000-000000000000}"/>
  </hyperlinks>
  <printOptions gridLinesSet="0"/>
  <pageMargins left="0.62" right="0.33" top="0.5" bottom="0.63" header="0.5" footer="0.5"/>
  <pageSetup orientation="portrait" horizontalDpi="120" verticalDpi="144"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9"/>
  <sheetViews>
    <sheetView showGridLines="0" workbookViewId="0">
      <pane ySplit="2" topLeftCell="A3" activePane="bottomLeft" state="frozen"/>
      <selection pane="bottomLeft" activeCell="A3" sqref="A3"/>
    </sheetView>
  </sheetViews>
  <sheetFormatPr defaultColWidth="13" defaultRowHeight="15.6"/>
  <cols>
    <col min="1" max="1" width="29.296875" style="19" customWidth="1"/>
    <col min="2" max="2" width="5.8984375" style="19" bestFit="1" customWidth="1"/>
    <col min="3" max="3" width="11.59765625" style="20" hidden="1" customWidth="1"/>
    <col min="4" max="4" width="5.796875" style="20" hidden="1" customWidth="1"/>
    <col min="5" max="5" width="9.19921875" style="20" bestFit="1" customWidth="1"/>
    <col min="6" max="6" width="7.8984375" style="20" bestFit="1" customWidth="1"/>
    <col min="7" max="7" width="6" style="40" bestFit="1" customWidth="1"/>
    <col min="8" max="8" width="5.19921875" style="40" bestFit="1" customWidth="1"/>
    <col min="9" max="9" width="6.8984375" style="40" bestFit="1" customWidth="1"/>
    <col min="10" max="10" width="29.296875" style="19" customWidth="1"/>
    <col min="11" max="16384" width="13" style="1"/>
  </cols>
  <sheetData>
    <row r="1" spans="1:10" ht="23.4" thickBot="1">
      <c r="A1" s="29" t="s">
        <v>6</v>
      </c>
      <c r="B1" s="21"/>
      <c r="C1" s="21"/>
      <c r="D1" s="21"/>
      <c r="E1" s="21"/>
      <c r="F1" s="21"/>
      <c r="G1" s="39"/>
      <c r="H1" s="39"/>
      <c r="I1" s="39"/>
      <c r="J1" s="21"/>
    </row>
    <row r="2" spans="1:10" s="140" customFormat="1" ht="34.200000000000003" thickBot="1">
      <c r="A2" s="133" t="s">
        <v>75</v>
      </c>
      <c r="B2" s="134" t="s">
        <v>21</v>
      </c>
      <c r="C2" s="134" t="s">
        <v>23</v>
      </c>
      <c r="D2" s="134" t="s">
        <v>20</v>
      </c>
      <c r="E2" s="135" t="s">
        <v>48</v>
      </c>
      <c r="F2" s="135" t="s">
        <v>24</v>
      </c>
      <c r="G2" s="136" t="s">
        <v>50</v>
      </c>
      <c r="H2" s="137" t="s">
        <v>71</v>
      </c>
      <c r="I2" s="138" t="s">
        <v>62</v>
      </c>
      <c r="J2" s="139" t="s">
        <v>61</v>
      </c>
    </row>
    <row r="3" spans="1:10" s="14" customFormat="1" ht="16.8">
      <c r="A3" s="103" t="s">
        <v>52</v>
      </c>
      <c r="B3" s="104">
        <v>0</v>
      </c>
      <c r="C3" s="105" t="s">
        <v>99</v>
      </c>
      <c r="D3" s="105" t="str">
        <f>VLOOKUP(C3,'Personal File'!$A$10:$C$15,3,FALSE)</f>
        <v>+0</v>
      </c>
      <c r="E3" s="116" t="str">
        <f t="shared" ref="E3:E43" si="0">CONCATENATE(LEFT(C3,3)," (",D3,")")</f>
        <v>Con (+0)</v>
      </c>
      <c r="F3" s="106">
        <v>0</v>
      </c>
      <c r="G3" s="106">
        <f t="shared" ref="G3:G5" si="1">B3+D3+F3</f>
        <v>0</v>
      </c>
      <c r="H3" s="107">
        <f t="shared" ref="H3:H43" ca="1" si="2">RANDBETWEEN(1,20)</f>
        <v>14</v>
      </c>
      <c r="I3" s="108">
        <f t="shared" ref="I3:I5" ca="1" si="3">SUM(G3:H3)</f>
        <v>14</v>
      </c>
      <c r="J3" s="47"/>
    </row>
    <row r="4" spans="1:10" s="14" customFormat="1" ht="16.8">
      <c r="A4" s="109" t="s">
        <v>53</v>
      </c>
      <c r="B4" s="104">
        <v>0</v>
      </c>
      <c r="C4" s="105" t="s">
        <v>100</v>
      </c>
      <c r="D4" s="105" t="str">
        <f>VLOOKUP(C4,'Personal File'!$A$10:$C$15,3,FALSE)</f>
        <v>+2</v>
      </c>
      <c r="E4" s="89" t="str">
        <f t="shared" si="0"/>
        <v>Dex (+2)</v>
      </c>
      <c r="F4" s="106">
        <v>0</v>
      </c>
      <c r="G4" s="106">
        <f t="shared" si="1"/>
        <v>2</v>
      </c>
      <c r="H4" s="107">
        <f t="shared" ca="1" si="2"/>
        <v>5</v>
      </c>
      <c r="I4" s="108">
        <f t="shared" ca="1" si="3"/>
        <v>7</v>
      </c>
      <c r="J4" s="336"/>
    </row>
    <row r="5" spans="1:10" s="14" customFormat="1" ht="16.8">
      <c r="A5" s="110" t="s">
        <v>54</v>
      </c>
      <c r="B5" s="111">
        <v>2</v>
      </c>
      <c r="C5" s="112" t="s">
        <v>101</v>
      </c>
      <c r="D5" s="112" t="str">
        <f>VLOOKUP(C5,'Personal File'!$A$10:$C$15,3,FALSE)</f>
        <v>+2</v>
      </c>
      <c r="E5" s="117" t="str">
        <f t="shared" si="0"/>
        <v>Wis (+2)</v>
      </c>
      <c r="F5" s="113">
        <v>0</v>
      </c>
      <c r="G5" s="113">
        <f t="shared" si="1"/>
        <v>4</v>
      </c>
      <c r="H5" s="114">
        <f t="shared" ca="1" si="2"/>
        <v>17</v>
      </c>
      <c r="I5" s="115">
        <f t="shared" ca="1" si="3"/>
        <v>21</v>
      </c>
      <c r="J5" s="121"/>
    </row>
    <row r="6" spans="1:10" s="33" customFormat="1" ht="16.8">
      <c r="A6" s="122" t="s">
        <v>25</v>
      </c>
      <c r="B6" s="45">
        <v>0</v>
      </c>
      <c r="C6" s="123" t="s">
        <v>102</v>
      </c>
      <c r="D6" s="124" t="str">
        <f>VLOOKUP(C6,'Personal File'!$A$10:$C$15,3,FALSE)</f>
        <v>+2</v>
      </c>
      <c r="E6" s="125" t="str">
        <f t="shared" si="0"/>
        <v>Int (+2)</v>
      </c>
      <c r="F6" s="312" t="s">
        <v>49</v>
      </c>
      <c r="G6" s="46">
        <f t="shared" ref="G6:G43" si="4">B6+D6+F6</f>
        <v>2</v>
      </c>
      <c r="H6" s="107">
        <f t="shared" ca="1" si="2"/>
        <v>19</v>
      </c>
      <c r="I6" s="46">
        <f t="shared" ref="I6:I7" ca="1" si="5">SUM(G6:H6)</f>
        <v>21</v>
      </c>
      <c r="J6" s="47"/>
    </row>
    <row r="7" spans="1:10" s="37" customFormat="1" ht="16.8">
      <c r="A7" s="86" t="s">
        <v>26</v>
      </c>
      <c r="B7" s="45">
        <v>0</v>
      </c>
      <c r="C7" s="87" t="s">
        <v>100</v>
      </c>
      <c r="D7" s="88" t="str">
        <f>VLOOKUP(C7,'Personal File'!$A$10:$C$15,3,FALSE)</f>
        <v>+2</v>
      </c>
      <c r="E7" s="89" t="str">
        <f t="shared" si="0"/>
        <v>Dex (+2)</v>
      </c>
      <c r="F7" s="312" t="s">
        <v>49</v>
      </c>
      <c r="G7" s="46">
        <f t="shared" si="4"/>
        <v>2</v>
      </c>
      <c r="H7" s="107">
        <f t="shared" ca="1" si="2"/>
        <v>3</v>
      </c>
      <c r="I7" s="46">
        <f t="shared" ca="1" si="5"/>
        <v>5</v>
      </c>
      <c r="J7" s="47"/>
    </row>
    <row r="8" spans="1:10" s="35" customFormat="1" ht="16.8">
      <c r="A8" s="63" t="s">
        <v>27</v>
      </c>
      <c r="B8" s="64">
        <v>3</v>
      </c>
      <c r="C8" s="65" t="s">
        <v>103</v>
      </c>
      <c r="D8" s="66" t="str">
        <f>VLOOKUP(C8,'Personal File'!$A$10:$C$15,3,FALSE)</f>
        <v>+3</v>
      </c>
      <c r="E8" s="71" t="str">
        <f t="shared" si="0"/>
        <v>Cha (+3)</v>
      </c>
      <c r="F8" s="313" t="s">
        <v>49</v>
      </c>
      <c r="G8" s="67">
        <f t="shared" si="4"/>
        <v>6</v>
      </c>
      <c r="H8" s="107">
        <f t="shared" ca="1" si="2"/>
        <v>20</v>
      </c>
      <c r="I8" s="67">
        <f t="shared" ref="I8:I43" ca="1" si="6">SUM(G8:H8)</f>
        <v>26</v>
      </c>
      <c r="J8" s="68"/>
    </row>
    <row r="9" spans="1:10" s="34" customFormat="1" ht="16.8">
      <c r="A9" s="94" t="s">
        <v>28</v>
      </c>
      <c r="B9" s="45">
        <v>0</v>
      </c>
      <c r="C9" s="95" t="s">
        <v>104</v>
      </c>
      <c r="D9" s="96" t="str">
        <f>VLOOKUP(C9,'Personal File'!$A$10:$C$15,3,FALSE)</f>
        <v>+1</v>
      </c>
      <c r="E9" s="97" t="str">
        <f t="shared" si="0"/>
        <v>Str (+1)</v>
      </c>
      <c r="F9" s="312" t="s">
        <v>49</v>
      </c>
      <c r="G9" s="46">
        <f t="shared" si="4"/>
        <v>1</v>
      </c>
      <c r="H9" s="107">
        <f t="shared" ca="1" si="2"/>
        <v>12</v>
      </c>
      <c r="I9" s="46">
        <f t="shared" ca="1" si="6"/>
        <v>13</v>
      </c>
      <c r="J9" s="47"/>
    </row>
    <row r="10" spans="1:10" s="34" customFormat="1" ht="16.8">
      <c r="A10" s="388" t="s">
        <v>7</v>
      </c>
      <c r="B10" s="64">
        <v>4</v>
      </c>
      <c r="C10" s="389" t="s">
        <v>99</v>
      </c>
      <c r="D10" s="390" t="str">
        <f>VLOOKUP(C10,'Personal File'!$A$10:$C$15,3,FALSE)</f>
        <v>+0</v>
      </c>
      <c r="E10" s="391" t="str">
        <f t="shared" si="0"/>
        <v>Con (+0)</v>
      </c>
      <c r="F10" s="313" t="s">
        <v>49</v>
      </c>
      <c r="G10" s="67">
        <f t="shared" si="4"/>
        <v>4</v>
      </c>
      <c r="H10" s="107">
        <f t="shared" ca="1" si="2"/>
        <v>9</v>
      </c>
      <c r="I10" s="67">
        <f t="shared" ca="1" si="6"/>
        <v>13</v>
      </c>
      <c r="J10" s="68"/>
    </row>
    <row r="11" spans="1:10" s="33" customFormat="1" ht="16.8">
      <c r="A11" s="141" t="s">
        <v>163</v>
      </c>
      <c r="B11" s="142">
        <v>0</v>
      </c>
      <c r="C11" s="143" t="s">
        <v>102</v>
      </c>
      <c r="D11" s="144" t="str">
        <f>VLOOKUP(C11,'Personal File'!$A$10:$C$15,3,FALSE)</f>
        <v>+2</v>
      </c>
      <c r="E11" s="145" t="str">
        <f t="shared" si="0"/>
        <v>Int (+2)</v>
      </c>
      <c r="F11" s="314" t="s">
        <v>49</v>
      </c>
      <c r="G11" s="146">
        <f t="shared" si="4"/>
        <v>2</v>
      </c>
      <c r="H11" s="107">
        <f t="shared" ca="1" si="2"/>
        <v>17</v>
      </c>
      <c r="I11" s="146">
        <f t="shared" ca="1" si="6"/>
        <v>19</v>
      </c>
      <c r="J11" s="148"/>
    </row>
    <row r="12" spans="1:10" s="36" customFormat="1" ht="16.8">
      <c r="A12" s="141" t="s">
        <v>29</v>
      </c>
      <c r="B12" s="142">
        <v>0</v>
      </c>
      <c r="C12" s="143" t="s">
        <v>102</v>
      </c>
      <c r="D12" s="144" t="str">
        <f>VLOOKUP(C12,'Personal File'!$A$10:$C$15,3,FALSE)</f>
        <v>+2</v>
      </c>
      <c r="E12" s="145" t="str">
        <f t="shared" si="0"/>
        <v>Int (+2)</v>
      </c>
      <c r="F12" s="314" t="s">
        <v>49</v>
      </c>
      <c r="G12" s="146">
        <f t="shared" si="4"/>
        <v>2</v>
      </c>
      <c r="H12" s="107">
        <f t="shared" ca="1" si="2"/>
        <v>12</v>
      </c>
      <c r="I12" s="146">
        <f t="shared" ca="1" si="6"/>
        <v>14</v>
      </c>
      <c r="J12" s="148"/>
    </row>
    <row r="13" spans="1:10" s="37" customFormat="1" ht="16.8">
      <c r="A13" s="82" t="s">
        <v>30</v>
      </c>
      <c r="B13" s="45">
        <v>0</v>
      </c>
      <c r="C13" s="83" t="s">
        <v>103</v>
      </c>
      <c r="D13" s="84" t="str">
        <f>VLOOKUP(C13,'Personal File'!$A$10:$C$15,3,FALSE)</f>
        <v>+3</v>
      </c>
      <c r="E13" s="85" t="str">
        <f t="shared" si="0"/>
        <v>Cha (+3)</v>
      </c>
      <c r="F13" s="312" t="s">
        <v>49</v>
      </c>
      <c r="G13" s="46">
        <f t="shared" si="4"/>
        <v>3</v>
      </c>
      <c r="H13" s="107">
        <f t="shared" ca="1" si="2"/>
        <v>14</v>
      </c>
      <c r="I13" s="46">
        <f t="shared" ca="1" si="6"/>
        <v>17</v>
      </c>
      <c r="J13" s="47"/>
    </row>
    <row r="14" spans="1:10" s="37" customFormat="1" ht="16.8">
      <c r="A14" s="141" t="s">
        <v>31</v>
      </c>
      <c r="B14" s="142">
        <v>0</v>
      </c>
      <c r="C14" s="143" t="s">
        <v>102</v>
      </c>
      <c r="D14" s="144" t="str">
        <f>VLOOKUP(C14,'Personal File'!$A$10:$C$15,3,FALSE)</f>
        <v>+2</v>
      </c>
      <c r="E14" s="145" t="str">
        <f t="shared" si="0"/>
        <v>Int (+2)</v>
      </c>
      <c r="F14" s="314" t="s">
        <v>49</v>
      </c>
      <c r="G14" s="146">
        <f t="shared" si="4"/>
        <v>2</v>
      </c>
      <c r="H14" s="107">
        <f t="shared" ca="1" si="2"/>
        <v>7</v>
      </c>
      <c r="I14" s="146">
        <f t="shared" ca="1" si="6"/>
        <v>9</v>
      </c>
      <c r="J14" s="148"/>
    </row>
    <row r="15" spans="1:10" s="37" customFormat="1" ht="16.8">
      <c r="A15" s="82" t="s">
        <v>32</v>
      </c>
      <c r="B15" s="45">
        <v>0</v>
      </c>
      <c r="C15" s="83" t="s">
        <v>103</v>
      </c>
      <c r="D15" s="84" t="str">
        <f>VLOOKUP(C15,'Personal File'!$A$10:$C$15,3,FALSE)</f>
        <v>+3</v>
      </c>
      <c r="E15" s="85" t="str">
        <f t="shared" si="0"/>
        <v>Cha (+3)</v>
      </c>
      <c r="F15" s="312" t="s">
        <v>49</v>
      </c>
      <c r="G15" s="46">
        <f t="shared" si="4"/>
        <v>3</v>
      </c>
      <c r="H15" s="107">
        <f t="shared" ca="1" si="2"/>
        <v>5</v>
      </c>
      <c r="I15" s="46">
        <f t="shared" ca="1" si="6"/>
        <v>8</v>
      </c>
      <c r="J15" s="336"/>
    </row>
    <row r="16" spans="1:10" s="37" customFormat="1" ht="16.8">
      <c r="A16" s="86" t="s">
        <v>33</v>
      </c>
      <c r="B16" s="45">
        <v>0</v>
      </c>
      <c r="C16" s="87" t="s">
        <v>100</v>
      </c>
      <c r="D16" s="88" t="str">
        <f>VLOOKUP(C16,'Personal File'!$A$10:$C$15,3,FALSE)</f>
        <v>+2</v>
      </c>
      <c r="E16" s="89" t="str">
        <f t="shared" si="0"/>
        <v>Dex (+2)</v>
      </c>
      <c r="F16" s="312" t="s">
        <v>49</v>
      </c>
      <c r="G16" s="46">
        <f t="shared" si="4"/>
        <v>2</v>
      </c>
      <c r="H16" s="107">
        <f t="shared" ca="1" si="2"/>
        <v>11</v>
      </c>
      <c r="I16" s="46">
        <f t="shared" ca="1" si="6"/>
        <v>13</v>
      </c>
      <c r="J16" s="47"/>
    </row>
    <row r="17" spans="1:10" s="37" customFormat="1" ht="16.8">
      <c r="A17" s="122" t="s">
        <v>34</v>
      </c>
      <c r="B17" s="45">
        <v>0</v>
      </c>
      <c r="C17" s="123" t="s">
        <v>102</v>
      </c>
      <c r="D17" s="124" t="str">
        <f>VLOOKUP(C17,'Personal File'!$A$10:$C$15,3,FALSE)</f>
        <v>+2</v>
      </c>
      <c r="E17" s="125" t="str">
        <f t="shared" si="0"/>
        <v>Int (+2)</v>
      </c>
      <c r="F17" s="312" t="s">
        <v>49</v>
      </c>
      <c r="G17" s="46">
        <f t="shared" si="4"/>
        <v>2</v>
      </c>
      <c r="H17" s="107">
        <f t="shared" ca="1" si="2"/>
        <v>16</v>
      </c>
      <c r="I17" s="46">
        <f t="shared" ca="1" si="6"/>
        <v>18</v>
      </c>
      <c r="J17" s="47"/>
    </row>
    <row r="18" spans="1:10" s="37" customFormat="1" ht="16.8">
      <c r="A18" s="82" t="s">
        <v>35</v>
      </c>
      <c r="B18" s="45">
        <v>0</v>
      </c>
      <c r="C18" s="83" t="s">
        <v>103</v>
      </c>
      <c r="D18" s="84" t="str">
        <f>VLOOKUP(C18,'Personal File'!$A$10:$C$15,3,FALSE)</f>
        <v>+3</v>
      </c>
      <c r="E18" s="85" t="str">
        <f t="shared" si="0"/>
        <v>Cha (+3)</v>
      </c>
      <c r="F18" s="312" t="s">
        <v>49</v>
      </c>
      <c r="G18" s="46">
        <f t="shared" si="4"/>
        <v>3</v>
      </c>
      <c r="H18" s="107">
        <f t="shared" ca="1" si="2"/>
        <v>5</v>
      </c>
      <c r="I18" s="46">
        <f t="shared" ca="1" si="6"/>
        <v>8</v>
      </c>
      <c r="J18" s="47"/>
    </row>
    <row r="19" spans="1:10" s="37" customFormat="1" ht="16.8">
      <c r="A19" s="82" t="s">
        <v>9</v>
      </c>
      <c r="B19" s="45">
        <v>0</v>
      </c>
      <c r="C19" s="83" t="s">
        <v>103</v>
      </c>
      <c r="D19" s="84" t="str">
        <f>VLOOKUP(C19,'Personal File'!$A$10:$C$15,3,FALSE)</f>
        <v>+3</v>
      </c>
      <c r="E19" s="85" t="str">
        <f t="shared" si="0"/>
        <v>Cha (+3)</v>
      </c>
      <c r="F19" s="312" t="s">
        <v>49</v>
      </c>
      <c r="G19" s="46">
        <f t="shared" si="4"/>
        <v>3</v>
      </c>
      <c r="H19" s="107">
        <f t="shared" ca="1" si="2"/>
        <v>1</v>
      </c>
      <c r="I19" s="46">
        <f t="shared" ca="1" si="6"/>
        <v>4</v>
      </c>
      <c r="J19" s="47"/>
    </row>
    <row r="20" spans="1:10" s="37" customFormat="1" ht="16.8">
      <c r="A20" s="90" t="s">
        <v>36</v>
      </c>
      <c r="B20" s="45">
        <v>0</v>
      </c>
      <c r="C20" s="91" t="s">
        <v>101</v>
      </c>
      <c r="D20" s="92" t="str">
        <f>VLOOKUP(C20,'Personal File'!$A$10:$C$15,3,FALSE)</f>
        <v>+2</v>
      </c>
      <c r="E20" s="93" t="str">
        <f t="shared" si="0"/>
        <v>Wis (+2)</v>
      </c>
      <c r="F20" s="312" t="s">
        <v>49</v>
      </c>
      <c r="G20" s="46">
        <f t="shared" si="4"/>
        <v>2</v>
      </c>
      <c r="H20" s="107">
        <f t="shared" ca="1" si="2"/>
        <v>2</v>
      </c>
      <c r="I20" s="46">
        <f t="shared" ca="1" si="6"/>
        <v>4</v>
      </c>
      <c r="J20" s="47"/>
    </row>
    <row r="21" spans="1:10" s="37" customFormat="1" ht="16.8">
      <c r="A21" s="86" t="s">
        <v>37</v>
      </c>
      <c r="B21" s="45">
        <v>0</v>
      </c>
      <c r="C21" s="87" t="s">
        <v>100</v>
      </c>
      <c r="D21" s="88" t="str">
        <f>VLOOKUP(C21,'Personal File'!$A$10:$C$15,3,FALSE)</f>
        <v>+2</v>
      </c>
      <c r="E21" s="89" t="str">
        <f t="shared" si="0"/>
        <v>Dex (+2)</v>
      </c>
      <c r="F21" s="312" t="s">
        <v>49</v>
      </c>
      <c r="G21" s="46">
        <f t="shared" si="4"/>
        <v>2</v>
      </c>
      <c r="H21" s="107">
        <f t="shared" ca="1" si="2"/>
        <v>9</v>
      </c>
      <c r="I21" s="46">
        <f t="shared" ca="1" si="6"/>
        <v>11</v>
      </c>
      <c r="J21" s="336"/>
    </row>
    <row r="22" spans="1:10" s="37" customFormat="1" ht="16.8">
      <c r="A22" s="82" t="s">
        <v>38</v>
      </c>
      <c r="B22" s="45">
        <v>0</v>
      </c>
      <c r="C22" s="83" t="s">
        <v>103</v>
      </c>
      <c r="D22" s="84" t="str">
        <f>VLOOKUP(C22,'Personal File'!$A$10:$C$15,3,FALSE)</f>
        <v>+3</v>
      </c>
      <c r="E22" s="85" t="str">
        <f t="shared" si="0"/>
        <v>Cha (+3)</v>
      </c>
      <c r="F22" s="312" t="s">
        <v>49</v>
      </c>
      <c r="G22" s="46">
        <f t="shared" si="4"/>
        <v>3</v>
      </c>
      <c r="H22" s="107">
        <f t="shared" ca="1" si="2"/>
        <v>2</v>
      </c>
      <c r="I22" s="46">
        <f t="shared" ca="1" si="6"/>
        <v>5</v>
      </c>
      <c r="J22" s="47"/>
    </row>
    <row r="23" spans="1:10" s="37" customFormat="1" ht="16.8">
      <c r="A23" s="94" t="s">
        <v>39</v>
      </c>
      <c r="B23" s="45">
        <v>0</v>
      </c>
      <c r="C23" s="95" t="s">
        <v>104</v>
      </c>
      <c r="D23" s="96" t="str">
        <f>VLOOKUP(C23,'Personal File'!$A$10:$C$15,3,FALSE)</f>
        <v>+1</v>
      </c>
      <c r="E23" s="97" t="str">
        <f t="shared" si="0"/>
        <v>Str (+1)</v>
      </c>
      <c r="F23" s="312" t="s">
        <v>49</v>
      </c>
      <c r="G23" s="46">
        <f t="shared" si="4"/>
        <v>1</v>
      </c>
      <c r="H23" s="107">
        <f t="shared" ca="1" si="2"/>
        <v>3</v>
      </c>
      <c r="I23" s="46">
        <f t="shared" ca="1" si="6"/>
        <v>4</v>
      </c>
      <c r="J23" s="47"/>
    </row>
    <row r="24" spans="1:10" s="37" customFormat="1" ht="16.8">
      <c r="A24" s="73" t="s">
        <v>158</v>
      </c>
      <c r="B24" s="64">
        <v>2</v>
      </c>
      <c r="C24" s="74" t="s">
        <v>102</v>
      </c>
      <c r="D24" s="75" t="str">
        <f>VLOOKUP(C24,'Personal File'!$A$10:$C$15,3,FALSE)</f>
        <v>+2</v>
      </c>
      <c r="E24" s="76" t="str">
        <f t="shared" si="0"/>
        <v>Int (+2)</v>
      </c>
      <c r="F24" s="313" t="s">
        <v>49</v>
      </c>
      <c r="G24" s="67">
        <f t="shared" si="4"/>
        <v>4</v>
      </c>
      <c r="H24" s="107">
        <f t="shared" ca="1" si="2"/>
        <v>18</v>
      </c>
      <c r="I24" s="67">
        <f t="shared" ca="1" si="6"/>
        <v>22</v>
      </c>
      <c r="J24" s="68"/>
    </row>
    <row r="25" spans="1:10" s="37" customFormat="1" ht="16.8">
      <c r="A25" s="73" t="s">
        <v>159</v>
      </c>
      <c r="B25" s="64">
        <v>1</v>
      </c>
      <c r="C25" s="74" t="s">
        <v>102</v>
      </c>
      <c r="D25" s="75" t="str">
        <f>VLOOKUP(C25,'Personal File'!$A$10:$C$15,3,FALSE)</f>
        <v>+2</v>
      </c>
      <c r="E25" s="76" t="str">
        <f t="shared" ref="E25" si="7">CONCATENATE(LEFT(C25,3)," (",D25,")")</f>
        <v>Int (+2)</v>
      </c>
      <c r="F25" s="313" t="s">
        <v>49</v>
      </c>
      <c r="G25" s="67">
        <f t="shared" si="4"/>
        <v>3</v>
      </c>
      <c r="H25" s="107">
        <f t="shared" ca="1" si="2"/>
        <v>14</v>
      </c>
      <c r="I25" s="67">
        <f t="shared" ca="1" si="6"/>
        <v>17</v>
      </c>
      <c r="J25" s="68"/>
    </row>
    <row r="26" spans="1:10" s="37" customFormat="1" ht="16.8">
      <c r="A26" s="73" t="s">
        <v>160</v>
      </c>
      <c r="B26" s="64">
        <v>1</v>
      </c>
      <c r="C26" s="74" t="s">
        <v>102</v>
      </c>
      <c r="D26" s="75" t="str">
        <f>VLOOKUP(C26,'Personal File'!$A$10:$C$15,3,FALSE)</f>
        <v>+2</v>
      </c>
      <c r="E26" s="76" t="str">
        <f t="shared" si="0"/>
        <v>Int (+2)</v>
      </c>
      <c r="F26" s="313" t="s">
        <v>49</v>
      </c>
      <c r="G26" s="67">
        <f t="shared" ref="G26" si="8">B26+D26+F26</f>
        <v>3</v>
      </c>
      <c r="H26" s="107">
        <f t="shared" ca="1" si="2"/>
        <v>17</v>
      </c>
      <c r="I26" s="67">
        <f t="shared" ref="I26" ca="1" si="9">SUM(G26:H26)</f>
        <v>20</v>
      </c>
      <c r="J26" s="68"/>
    </row>
    <row r="27" spans="1:10" s="37" customFormat="1" ht="16.8">
      <c r="A27" s="90" t="s">
        <v>40</v>
      </c>
      <c r="B27" s="45">
        <v>0</v>
      </c>
      <c r="C27" s="91" t="s">
        <v>101</v>
      </c>
      <c r="D27" s="92" t="str">
        <f>VLOOKUP(C27,'Personal File'!$A$10:$C$15,3,FALSE)</f>
        <v>+2</v>
      </c>
      <c r="E27" s="93" t="str">
        <f t="shared" si="0"/>
        <v>Wis (+2)</v>
      </c>
      <c r="F27" s="312" t="s">
        <v>49</v>
      </c>
      <c r="G27" s="46">
        <f t="shared" si="4"/>
        <v>2</v>
      </c>
      <c r="H27" s="107">
        <f t="shared" ca="1" si="2"/>
        <v>19</v>
      </c>
      <c r="I27" s="46">
        <f t="shared" ca="1" si="6"/>
        <v>21</v>
      </c>
      <c r="J27" s="47"/>
    </row>
    <row r="28" spans="1:10" s="37" customFormat="1" ht="16.8">
      <c r="A28" s="86" t="s">
        <v>10</v>
      </c>
      <c r="B28" s="45">
        <v>0</v>
      </c>
      <c r="C28" s="87" t="s">
        <v>100</v>
      </c>
      <c r="D28" s="88" t="str">
        <f>VLOOKUP(C28,'Personal File'!$A$10:$C$15,3,FALSE)</f>
        <v>+2</v>
      </c>
      <c r="E28" s="89" t="str">
        <f t="shared" si="0"/>
        <v>Dex (+2)</v>
      </c>
      <c r="F28" s="312" t="s">
        <v>49</v>
      </c>
      <c r="G28" s="46">
        <f t="shared" si="4"/>
        <v>2</v>
      </c>
      <c r="H28" s="107">
        <f t="shared" ca="1" si="2"/>
        <v>11</v>
      </c>
      <c r="I28" s="46">
        <f t="shared" ca="1" si="6"/>
        <v>13</v>
      </c>
      <c r="J28" s="47"/>
    </row>
    <row r="29" spans="1:10" s="37" customFormat="1" ht="16.8">
      <c r="A29" s="392" t="s">
        <v>41</v>
      </c>
      <c r="B29" s="142">
        <v>0</v>
      </c>
      <c r="C29" s="393" t="s">
        <v>100</v>
      </c>
      <c r="D29" s="394" t="str">
        <f>VLOOKUP(C29,'Personal File'!$A$10:$C$15,3,FALSE)</f>
        <v>+2</v>
      </c>
      <c r="E29" s="395" t="str">
        <f t="shared" si="0"/>
        <v>Dex (+2)</v>
      </c>
      <c r="F29" s="314" t="s">
        <v>49</v>
      </c>
      <c r="G29" s="146">
        <f t="shared" si="4"/>
        <v>2</v>
      </c>
      <c r="H29" s="107">
        <f t="shared" ca="1" si="2"/>
        <v>7</v>
      </c>
      <c r="I29" s="146">
        <f t="shared" ca="1" si="6"/>
        <v>9</v>
      </c>
      <c r="J29" s="148"/>
    </row>
    <row r="30" spans="1:10" ht="16.8">
      <c r="A30" s="63" t="s">
        <v>162</v>
      </c>
      <c r="B30" s="64">
        <v>1</v>
      </c>
      <c r="C30" s="65" t="s">
        <v>103</v>
      </c>
      <c r="D30" s="66" t="str">
        <f>VLOOKUP(C30,'Personal File'!$A$10:$C$15,3,FALSE)</f>
        <v>+3</v>
      </c>
      <c r="E30" s="71" t="str">
        <f t="shared" si="0"/>
        <v>Cha (+3)</v>
      </c>
      <c r="F30" s="313" t="s">
        <v>49</v>
      </c>
      <c r="G30" s="67">
        <f t="shared" si="4"/>
        <v>4</v>
      </c>
      <c r="H30" s="107">
        <f t="shared" ca="1" si="2"/>
        <v>4</v>
      </c>
      <c r="I30" s="67">
        <f t="shared" ca="1" si="6"/>
        <v>8</v>
      </c>
      <c r="J30" s="68"/>
    </row>
    <row r="31" spans="1:10" ht="16.8">
      <c r="A31" s="63" t="s">
        <v>161</v>
      </c>
      <c r="B31" s="64">
        <v>1</v>
      </c>
      <c r="C31" s="78" t="s">
        <v>101</v>
      </c>
      <c r="D31" s="79" t="str">
        <f>VLOOKUP(C31,'Personal File'!$A$10:$C$15,3,FALSE)</f>
        <v>+2</v>
      </c>
      <c r="E31" s="80" t="str">
        <f t="shared" si="0"/>
        <v>Wis (+2)</v>
      </c>
      <c r="F31" s="313" t="s">
        <v>49</v>
      </c>
      <c r="G31" s="67">
        <f t="shared" si="4"/>
        <v>3</v>
      </c>
      <c r="H31" s="107">
        <f t="shared" ca="1" si="2"/>
        <v>1</v>
      </c>
      <c r="I31" s="67">
        <f t="shared" ca="1" si="6"/>
        <v>4</v>
      </c>
      <c r="J31" s="68"/>
    </row>
    <row r="32" spans="1:10" ht="16.8">
      <c r="A32" s="86" t="s">
        <v>11</v>
      </c>
      <c r="B32" s="45">
        <v>0</v>
      </c>
      <c r="C32" s="87" t="s">
        <v>100</v>
      </c>
      <c r="D32" s="88" t="str">
        <f>VLOOKUP(C32,'Personal File'!$A$10:$C$15,3,FALSE)</f>
        <v>+2</v>
      </c>
      <c r="E32" s="89" t="str">
        <f t="shared" si="0"/>
        <v>Dex (+2)</v>
      </c>
      <c r="F32" s="312" t="s">
        <v>49</v>
      </c>
      <c r="G32" s="46">
        <f t="shared" si="4"/>
        <v>2</v>
      </c>
      <c r="H32" s="107">
        <f t="shared" ca="1" si="2"/>
        <v>16</v>
      </c>
      <c r="I32" s="46">
        <f t="shared" ca="1" si="6"/>
        <v>18</v>
      </c>
      <c r="J32" s="47"/>
    </row>
    <row r="33" spans="1:10" ht="16.8">
      <c r="A33" s="122" t="s">
        <v>12</v>
      </c>
      <c r="B33" s="45">
        <v>0</v>
      </c>
      <c r="C33" s="123" t="s">
        <v>102</v>
      </c>
      <c r="D33" s="124" t="str">
        <f>VLOOKUP(C33,'Personal File'!$A$10:$C$15,3,FALSE)</f>
        <v>+2</v>
      </c>
      <c r="E33" s="125" t="str">
        <f t="shared" si="0"/>
        <v>Int (+2)</v>
      </c>
      <c r="F33" s="312" t="s">
        <v>49</v>
      </c>
      <c r="G33" s="46">
        <f t="shared" si="4"/>
        <v>2</v>
      </c>
      <c r="H33" s="107">
        <f t="shared" ca="1" si="2"/>
        <v>3</v>
      </c>
      <c r="I33" s="46">
        <f t="shared" ca="1" si="6"/>
        <v>5</v>
      </c>
      <c r="J33" s="336"/>
    </row>
    <row r="34" spans="1:10" ht="16.8">
      <c r="A34" s="77" t="s">
        <v>42</v>
      </c>
      <c r="B34" s="64">
        <v>1</v>
      </c>
      <c r="C34" s="78" t="s">
        <v>101</v>
      </c>
      <c r="D34" s="79" t="str">
        <f>VLOOKUP(C34,'Personal File'!$A$10:$C$15,3,FALSE)</f>
        <v>+2</v>
      </c>
      <c r="E34" s="80" t="str">
        <f t="shared" si="0"/>
        <v>Wis (+2)</v>
      </c>
      <c r="F34" s="313" t="s">
        <v>49</v>
      </c>
      <c r="G34" s="67">
        <f t="shared" si="4"/>
        <v>3</v>
      </c>
      <c r="H34" s="107">
        <f t="shared" ca="1" si="2"/>
        <v>3</v>
      </c>
      <c r="I34" s="67">
        <f t="shared" ca="1" si="6"/>
        <v>6</v>
      </c>
      <c r="J34" s="68"/>
    </row>
    <row r="35" spans="1:10" ht="16.8">
      <c r="A35" s="392" t="s">
        <v>66</v>
      </c>
      <c r="B35" s="142">
        <v>0</v>
      </c>
      <c r="C35" s="393" t="s">
        <v>100</v>
      </c>
      <c r="D35" s="394" t="str">
        <f>VLOOKUP(C35,'Personal File'!$A$10:$C$15,3,FALSE)</f>
        <v>+2</v>
      </c>
      <c r="E35" s="395" t="str">
        <f t="shared" si="0"/>
        <v>Dex (+2)</v>
      </c>
      <c r="F35" s="314" t="s">
        <v>49</v>
      </c>
      <c r="G35" s="146">
        <f t="shared" si="4"/>
        <v>2</v>
      </c>
      <c r="H35" s="107">
        <f t="shared" ca="1" si="2"/>
        <v>6</v>
      </c>
      <c r="I35" s="146">
        <f t="shared" ca="1" si="6"/>
        <v>8</v>
      </c>
      <c r="J35" s="148"/>
    </row>
    <row r="36" spans="1:10" ht="16.8">
      <c r="A36" s="141" t="s">
        <v>65</v>
      </c>
      <c r="B36" s="142">
        <v>0</v>
      </c>
      <c r="C36" s="143" t="s">
        <v>102</v>
      </c>
      <c r="D36" s="144" t="str">
        <f>VLOOKUP(C36,'Personal File'!$A$10:$C$15,3,FALSE)</f>
        <v>+2</v>
      </c>
      <c r="E36" s="145" t="str">
        <f t="shared" si="0"/>
        <v>Int (+2)</v>
      </c>
      <c r="F36" s="314" t="s">
        <v>49</v>
      </c>
      <c r="G36" s="146">
        <f t="shared" si="4"/>
        <v>2</v>
      </c>
      <c r="H36" s="107">
        <f t="shared" ca="1" si="2"/>
        <v>15</v>
      </c>
      <c r="I36" s="146">
        <f t="shared" ca="1" si="6"/>
        <v>17</v>
      </c>
      <c r="J36" s="147"/>
    </row>
    <row r="37" spans="1:10" ht="16.8">
      <c r="A37" s="141" t="s">
        <v>43</v>
      </c>
      <c r="B37" s="142">
        <v>1</v>
      </c>
      <c r="C37" s="143" t="s">
        <v>102</v>
      </c>
      <c r="D37" s="144" t="str">
        <f>VLOOKUP(C37,'Personal File'!$A$10:$C$15,3,FALSE)</f>
        <v>+2</v>
      </c>
      <c r="E37" s="145" t="str">
        <f t="shared" si="0"/>
        <v>Int (+2)</v>
      </c>
      <c r="F37" s="314" t="s">
        <v>49</v>
      </c>
      <c r="G37" s="146">
        <f t="shared" si="4"/>
        <v>3</v>
      </c>
      <c r="H37" s="107">
        <f t="shared" ca="1" si="2"/>
        <v>19</v>
      </c>
      <c r="I37" s="146">
        <f t="shared" ca="1" si="6"/>
        <v>22</v>
      </c>
      <c r="J37" s="147"/>
    </row>
    <row r="38" spans="1:10" ht="16.8">
      <c r="A38" s="90" t="s">
        <v>44</v>
      </c>
      <c r="B38" s="45">
        <v>0</v>
      </c>
      <c r="C38" s="91" t="s">
        <v>101</v>
      </c>
      <c r="D38" s="92" t="str">
        <f>VLOOKUP(C38,'Personal File'!$A$10:$C$15,3,FALSE)</f>
        <v>+2</v>
      </c>
      <c r="E38" s="93" t="str">
        <f t="shared" si="0"/>
        <v>Wis (+2)</v>
      </c>
      <c r="F38" s="312" t="s">
        <v>49</v>
      </c>
      <c r="G38" s="46">
        <f t="shared" si="4"/>
        <v>2</v>
      </c>
      <c r="H38" s="107">
        <f t="shared" ca="1" si="2"/>
        <v>11</v>
      </c>
      <c r="I38" s="46">
        <f t="shared" ca="1" si="6"/>
        <v>13</v>
      </c>
      <c r="J38" s="47"/>
    </row>
    <row r="39" spans="1:10" ht="16.8">
      <c r="A39" s="90" t="s">
        <v>67</v>
      </c>
      <c r="B39" s="45">
        <v>0</v>
      </c>
      <c r="C39" s="91" t="s">
        <v>101</v>
      </c>
      <c r="D39" s="92" t="str">
        <f>VLOOKUP(C39,'Personal File'!$A$10:$C$15,3,FALSE)</f>
        <v>+2</v>
      </c>
      <c r="E39" s="93" t="str">
        <f t="shared" si="0"/>
        <v>Wis (+2)</v>
      </c>
      <c r="F39" s="312" t="s">
        <v>49</v>
      </c>
      <c r="G39" s="46">
        <f t="shared" si="4"/>
        <v>2</v>
      </c>
      <c r="H39" s="107">
        <f t="shared" ca="1" si="2"/>
        <v>12</v>
      </c>
      <c r="I39" s="46">
        <f t="shared" ca="1" si="6"/>
        <v>14</v>
      </c>
      <c r="J39" s="47"/>
    </row>
    <row r="40" spans="1:10" ht="16.8">
      <c r="A40" s="94" t="s">
        <v>13</v>
      </c>
      <c r="B40" s="45">
        <v>0</v>
      </c>
      <c r="C40" s="95" t="s">
        <v>104</v>
      </c>
      <c r="D40" s="96" t="str">
        <f>VLOOKUP(C40,'Personal File'!$A$10:$C$15,3,FALSE)</f>
        <v>+1</v>
      </c>
      <c r="E40" s="97" t="str">
        <f t="shared" si="0"/>
        <v>Str (+1)</v>
      </c>
      <c r="F40" s="312" t="s">
        <v>49</v>
      </c>
      <c r="G40" s="46">
        <f t="shared" si="4"/>
        <v>1</v>
      </c>
      <c r="H40" s="107">
        <f t="shared" ca="1" si="2"/>
        <v>2</v>
      </c>
      <c r="I40" s="46">
        <f t="shared" ca="1" si="6"/>
        <v>3</v>
      </c>
      <c r="J40" s="47"/>
    </row>
    <row r="41" spans="1:10" ht="16.8">
      <c r="A41" s="392" t="s">
        <v>45</v>
      </c>
      <c r="B41" s="142">
        <v>0</v>
      </c>
      <c r="C41" s="393" t="s">
        <v>100</v>
      </c>
      <c r="D41" s="394" t="str">
        <f>VLOOKUP(C41,'Personal File'!$A$10:$C$15,3,FALSE)</f>
        <v>+2</v>
      </c>
      <c r="E41" s="395" t="str">
        <f t="shared" si="0"/>
        <v>Dex (+2)</v>
      </c>
      <c r="F41" s="314" t="s">
        <v>49</v>
      </c>
      <c r="G41" s="146">
        <f t="shared" si="4"/>
        <v>2</v>
      </c>
      <c r="H41" s="107">
        <f t="shared" ca="1" si="2"/>
        <v>16</v>
      </c>
      <c r="I41" s="146">
        <f t="shared" ca="1" si="6"/>
        <v>18</v>
      </c>
      <c r="J41" s="148"/>
    </row>
    <row r="42" spans="1:10" ht="16.8">
      <c r="A42" s="63" t="s">
        <v>46</v>
      </c>
      <c r="B42" s="64">
        <v>1</v>
      </c>
      <c r="C42" s="65" t="s">
        <v>103</v>
      </c>
      <c r="D42" s="66" t="str">
        <f>VLOOKUP(C42,'Personal File'!$A$10:$C$15,3,FALSE)</f>
        <v>+3</v>
      </c>
      <c r="E42" s="71" t="str">
        <f t="shared" si="0"/>
        <v>Cha (+3)</v>
      </c>
      <c r="F42" s="313" t="s">
        <v>49</v>
      </c>
      <c r="G42" s="67">
        <f t="shared" si="4"/>
        <v>4</v>
      </c>
      <c r="H42" s="107">
        <f t="shared" ca="1" si="2"/>
        <v>1</v>
      </c>
      <c r="I42" s="67">
        <f t="shared" ca="1" si="6"/>
        <v>5</v>
      </c>
      <c r="J42" s="68"/>
    </row>
    <row r="43" spans="1:10" ht="17.399999999999999" thickBot="1">
      <c r="A43" s="325" t="s">
        <v>47</v>
      </c>
      <c r="B43" s="326">
        <v>0</v>
      </c>
      <c r="C43" s="327" t="s">
        <v>100</v>
      </c>
      <c r="D43" s="328" t="str">
        <f>VLOOKUP(C43,'Personal File'!$A$10:$C$15,3,FALSE)</f>
        <v>+2</v>
      </c>
      <c r="E43" s="329" t="str">
        <f t="shared" si="0"/>
        <v>Dex (+2)</v>
      </c>
      <c r="F43" s="330" t="s">
        <v>49</v>
      </c>
      <c r="G43" s="331">
        <f t="shared" si="4"/>
        <v>2</v>
      </c>
      <c r="H43" s="126">
        <f t="shared" ca="1" si="2"/>
        <v>11</v>
      </c>
      <c r="I43" s="331">
        <f t="shared" ca="1" si="6"/>
        <v>13</v>
      </c>
      <c r="J43" s="332"/>
    </row>
    <row r="44" spans="1:10" ht="16.2" thickTop="1">
      <c r="B44" s="44">
        <f>SUM(B6:B43)</f>
        <v>16</v>
      </c>
      <c r="E44" s="206">
        <f>SUM(E45:E60)</f>
        <v>16</v>
      </c>
    </row>
    <row r="45" spans="1:10">
      <c r="B45" s="44"/>
      <c r="E45" s="205">
        <f>4*(2+'Personal File'!$C$13)</f>
        <v>16</v>
      </c>
      <c r="F45" s="98" t="s">
        <v>132</v>
      </c>
    </row>
    <row r="46" spans="1:10">
      <c r="E46" s="207"/>
      <c r="F46" s="98"/>
    </row>
    <row r="47" spans="1:10">
      <c r="E47" s="207"/>
      <c r="F47" s="98"/>
    </row>
    <row r="48" spans="1:10">
      <c r="E48" s="207"/>
      <c r="F48" s="98"/>
    </row>
    <row r="49" spans="5:6">
      <c r="E49" s="205"/>
      <c r="F49" s="98"/>
    </row>
    <row r="50" spans="5:6">
      <c r="E50" s="205"/>
      <c r="F50" s="98"/>
    </row>
    <row r="51" spans="5:6">
      <c r="E51" s="205"/>
      <c r="F51" s="98"/>
    </row>
    <row r="52" spans="5:6">
      <c r="E52" s="207"/>
      <c r="F52" s="98"/>
    </row>
    <row r="53" spans="5:6">
      <c r="E53" s="205"/>
      <c r="F53" s="98"/>
    </row>
    <row r="54" spans="5:6">
      <c r="E54" s="205"/>
      <c r="F54" s="98"/>
    </row>
    <row r="55" spans="5:6">
      <c r="E55" s="207"/>
      <c r="F55" s="98"/>
    </row>
    <row r="56" spans="5:6">
      <c r="E56" s="207"/>
      <c r="F56" s="98"/>
    </row>
    <row r="57" spans="5:6">
      <c r="E57" s="207"/>
      <c r="F57" s="98"/>
    </row>
    <row r="58" spans="5:6">
      <c r="E58" s="207"/>
      <c r="F58" s="98"/>
    </row>
    <row r="59" spans="5:6">
      <c r="E59" s="207"/>
      <c r="F59" s="98"/>
    </row>
  </sheetData>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4"/>
  <sheetViews>
    <sheetView showGridLines="0" workbookViewId="0">
      <pane ySplit="2" topLeftCell="A3" activePane="bottomLeft" state="frozen"/>
      <selection pane="bottomLeft" activeCell="A3" sqref="A3"/>
    </sheetView>
  </sheetViews>
  <sheetFormatPr defaultColWidth="13" defaultRowHeight="15.6"/>
  <cols>
    <col min="1" max="1" width="18" style="352" bestFit="1" customWidth="1"/>
    <col min="2" max="2" width="6.796875" style="352" bestFit="1" customWidth="1"/>
    <col min="3" max="3" width="5" style="353" bestFit="1" customWidth="1"/>
    <col min="4" max="4" width="11.296875" style="353" bestFit="1" customWidth="1"/>
    <col min="5" max="5" width="8.3984375" style="353" bestFit="1" customWidth="1"/>
    <col min="6" max="6" width="9.296875" style="353" bestFit="1" customWidth="1"/>
    <col min="7" max="7" width="31.69921875" style="352" bestFit="1" customWidth="1"/>
    <col min="8" max="16384" width="13" style="342"/>
  </cols>
  <sheetData>
    <row r="1" spans="1:7" ht="23.4" thickBot="1">
      <c r="A1" s="340" t="s">
        <v>133</v>
      </c>
      <c r="B1" s="341"/>
      <c r="C1" s="341"/>
      <c r="D1" s="341"/>
      <c r="E1" s="341"/>
      <c r="F1" s="341"/>
      <c r="G1" s="341"/>
    </row>
    <row r="2" spans="1:7" s="343" customFormat="1" ht="31.8" thickBot="1">
      <c r="A2" s="354" t="s">
        <v>130</v>
      </c>
      <c r="B2" s="355" t="s">
        <v>134</v>
      </c>
      <c r="C2" s="355" t="s">
        <v>135</v>
      </c>
      <c r="D2" s="356" t="s">
        <v>136</v>
      </c>
      <c r="E2" s="355" t="s">
        <v>129</v>
      </c>
      <c r="F2" s="355" t="s">
        <v>128</v>
      </c>
      <c r="G2" s="357" t="s">
        <v>98</v>
      </c>
    </row>
    <row r="3" spans="1:7" s="343" customFormat="1" ht="16.8">
      <c r="A3" s="344" t="s">
        <v>137</v>
      </c>
      <c r="B3" s="345" t="s">
        <v>138</v>
      </c>
      <c r="C3" s="346">
        <v>1</v>
      </c>
      <c r="D3" s="338" t="s">
        <v>139</v>
      </c>
      <c r="E3" s="337" t="s">
        <v>126</v>
      </c>
      <c r="F3" s="337" t="s">
        <v>124</v>
      </c>
      <c r="G3" s="347" t="s">
        <v>141</v>
      </c>
    </row>
    <row r="4" spans="1:7" s="343" customFormat="1" ht="17.399999999999999" thickBot="1">
      <c r="A4" s="359" t="s">
        <v>182</v>
      </c>
      <c r="B4" s="360" t="s">
        <v>140</v>
      </c>
      <c r="C4" s="361">
        <v>2</v>
      </c>
      <c r="D4" s="362" t="s">
        <v>139</v>
      </c>
      <c r="E4" s="363" t="s">
        <v>125</v>
      </c>
      <c r="F4" s="363" t="s">
        <v>127</v>
      </c>
      <c r="G4" s="364" t="s">
        <v>183</v>
      </c>
    </row>
    <row r="5" spans="1:7" ht="17.399999999999999" thickTop="1">
      <c r="A5" s="348"/>
      <c r="B5" s="349"/>
      <c r="C5" s="350"/>
      <c r="D5" s="350"/>
      <c r="E5" s="350"/>
      <c r="F5" s="350"/>
      <c r="G5" s="351"/>
    </row>
    <row r="6" spans="1:7">
      <c r="A6" s="342"/>
      <c r="B6" s="342"/>
      <c r="C6" s="342"/>
      <c r="D6" s="342"/>
      <c r="E6" s="342"/>
      <c r="F6" s="342"/>
      <c r="G6" s="342"/>
    </row>
    <row r="7" spans="1:7">
      <c r="A7" s="342"/>
      <c r="B7" s="342"/>
      <c r="C7" s="342"/>
      <c r="D7" s="342"/>
      <c r="E7" s="342"/>
      <c r="F7" s="342"/>
      <c r="G7" s="342"/>
    </row>
    <row r="8" spans="1:7">
      <c r="A8" s="342"/>
      <c r="B8" s="342"/>
      <c r="C8" s="342"/>
      <c r="D8" s="342"/>
      <c r="E8" s="342"/>
      <c r="F8" s="342"/>
      <c r="G8" s="342"/>
    </row>
    <row r="9" spans="1:7">
      <c r="A9" s="342"/>
      <c r="B9" s="342"/>
      <c r="C9" s="342"/>
      <c r="D9" s="342"/>
      <c r="E9" s="342"/>
      <c r="F9" s="342"/>
      <c r="G9" s="342"/>
    </row>
    <row r="10" spans="1:7">
      <c r="A10" s="342"/>
      <c r="B10" s="342"/>
      <c r="C10" s="342"/>
      <c r="D10" s="342"/>
      <c r="E10" s="342"/>
      <c r="F10" s="342"/>
      <c r="G10" s="342"/>
    </row>
    <row r="11" spans="1:7">
      <c r="A11" s="342"/>
      <c r="B11" s="342"/>
      <c r="C11" s="342"/>
      <c r="D11" s="342"/>
      <c r="E11" s="342"/>
      <c r="F11" s="342"/>
      <c r="G11" s="342"/>
    </row>
    <row r="12" spans="1:7">
      <c r="A12" s="342"/>
      <c r="B12" s="342"/>
      <c r="C12" s="342"/>
      <c r="D12" s="342"/>
      <c r="E12" s="342"/>
      <c r="F12" s="342"/>
      <c r="G12" s="342"/>
    </row>
    <row r="13" spans="1:7">
      <c r="A13" s="342"/>
      <c r="B13" s="342"/>
      <c r="C13" s="342"/>
      <c r="D13" s="342"/>
      <c r="E13" s="342"/>
      <c r="F13" s="342"/>
      <c r="G13" s="342"/>
    </row>
    <row r="14" spans="1:7">
      <c r="A14" s="342"/>
      <c r="B14" s="342"/>
      <c r="C14" s="342"/>
      <c r="D14" s="342"/>
      <c r="E14" s="342"/>
      <c r="F14" s="342"/>
      <c r="G14" s="342"/>
    </row>
    <row r="15" spans="1:7">
      <c r="A15" s="342"/>
      <c r="B15" s="342"/>
      <c r="C15" s="342"/>
      <c r="D15" s="342"/>
      <c r="E15" s="342"/>
      <c r="F15" s="342"/>
      <c r="G15" s="342"/>
    </row>
    <row r="16" spans="1:7">
      <c r="A16" s="342"/>
      <c r="B16" s="342"/>
      <c r="C16" s="342"/>
      <c r="D16" s="342"/>
      <c r="E16" s="342"/>
      <c r="F16" s="342"/>
      <c r="G16" s="342"/>
    </row>
    <row r="17" spans="1:7">
      <c r="A17" s="342"/>
      <c r="B17" s="342"/>
      <c r="C17" s="342"/>
      <c r="D17" s="342"/>
      <c r="E17" s="342"/>
      <c r="F17" s="342"/>
      <c r="G17" s="342"/>
    </row>
    <row r="18" spans="1:7">
      <c r="A18" s="342"/>
      <c r="B18" s="342"/>
      <c r="C18" s="342"/>
      <c r="D18" s="342"/>
      <c r="E18" s="342"/>
      <c r="F18" s="342"/>
    </row>
    <row r="19" spans="1:7">
      <c r="A19" s="342"/>
      <c r="B19" s="342"/>
      <c r="C19" s="342"/>
      <c r="D19" s="342"/>
      <c r="E19" s="342"/>
      <c r="F19" s="342"/>
    </row>
    <row r="20" spans="1:7">
      <c r="A20" s="342"/>
      <c r="B20" s="342"/>
      <c r="C20" s="342"/>
      <c r="D20" s="342"/>
      <c r="E20" s="342"/>
      <c r="F20" s="342"/>
    </row>
    <row r="21" spans="1:7">
      <c r="A21" s="342"/>
      <c r="B21" s="342"/>
      <c r="C21" s="342"/>
    </row>
    <row r="22" spans="1:7">
      <c r="A22" s="342"/>
      <c r="B22" s="342"/>
      <c r="C22" s="342"/>
    </row>
    <row r="23" spans="1:7">
      <c r="A23" s="342"/>
      <c r="B23" s="342"/>
      <c r="C23" s="342"/>
    </row>
    <row r="24" spans="1:7">
      <c r="A24" s="342"/>
      <c r="B24" s="342"/>
      <c r="C24" s="342"/>
    </row>
  </sheetData>
  <printOptions gridLinesSet="0"/>
  <pageMargins left="0.62" right="0.33" top="0.5" bottom="0.63" header="0.5" footer="0.5"/>
  <pageSetup orientation="portrait" horizontalDpi="120" verticalDpi="144"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3"/>
  <sheetViews>
    <sheetView showGridLines="0" workbookViewId="0"/>
  </sheetViews>
  <sheetFormatPr defaultColWidth="8.69921875" defaultRowHeight="16.8"/>
  <cols>
    <col min="1" max="1" width="24.8984375" style="380" bestFit="1" customWidth="1"/>
    <col min="2" max="2" width="2.19921875" style="381" customWidth="1"/>
    <col min="3" max="3" width="26.796875" style="315" customWidth="1"/>
    <col min="4" max="4" width="13.19921875" style="315" bestFit="1" customWidth="1"/>
    <col min="5" max="5" width="9.296875" style="315" bestFit="1" customWidth="1"/>
    <col min="6" max="6" width="12.296875" style="315" bestFit="1" customWidth="1"/>
    <col min="7" max="7" width="11.69921875" style="315" bestFit="1" customWidth="1"/>
    <col min="8" max="16384" width="8.69921875" style="274"/>
  </cols>
  <sheetData>
    <row r="1" spans="1:7" ht="22.2" thickTop="1" thickBot="1">
      <c r="A1" s="259" t="s">
        <v>70</v>
      </c>
      <c r="B1" s="274"/>
      <c r="C1" s="379" t="s">
        <v>57</v>
      </c>
      <c r="D1" s="274"/>
      <c r="E1" s="274"/>
      <c r="F1" s="274"/>
      <c r="G1" s="274"/>
    </row>
    <row r="2" spans="1:7" ht="17.399999999999999" thickBot="1">
      <c r="A2" s="387" t="s">
        <v>157</v>
      </c>
      <c r="B2" s="274"/>
      <c r="C2" s="376" t="s">
        <v>165</v>
      </c>
      <c r="D2" s="274"/>
      <c r="E2" s="274"/>
      <c r="F2" s="274"/>
      <c r="G2" s="274"/>
    </row>
    <row r="3" spans="1:7" ht="18" thickTop="1" thickBot="1">
      <c r="A3" s="385" t="s">
        <v>154</v>
      </c>
      <c r="B3" s="274"/>
      <c r="C3" s="274"/>
      <c r="D3" s="274"/>
      <c r="E3" s="274"/>
      <c r="F3" s="274"/>
      <c r="G3" s="274"/>
    </row>
    <row r="4" spans="1:7" ht="22.2" thickTop="1" thickBot="1">
      <c r="A4" s="385" t="s">
        <v>155</v>
      </c>
      <c r="B4" s="274"/>
      <c r="C4" s="382" t="s">
        <v>68</v>
      </c>
      <c r="D4" s="274"/>
      <c r="E4" s="274"/>
      <c r="F4" s="274"/>
      <c r="G4" s="274"/>
    </row>
    <row r="5" spans="1:7" ht="17.399999999999999" thickBot="1">
      <c r="A5" s="386" t="s">
        <v>156</v>
      </c>
      <c r="B5" s="274"/>
      <c r="C5" s="377" t="s">
        <v>72</v>
      </c>
      <c r="D5" s="274"/>
      <c r="E5" s="274"/>
      <c r="F5" s="274"/>
      <c r="G5" s="274"/>
    </row>
    <row r="6" spans="1:7" ht="18" thickTop="1" thickBot="1">
      <c r="B6" s="274"/>
      <c r="C6" s="378" t="s">
        <v>73</v>
      </c>
      <c r="D6" s="274"/>
      <c r="E6" s="274"/>
      <c r="F6" s="274"/>
      <c r="G6" s="274"/>
    </row>
    <row r="7" spans="1:7" ht="22.2" thickTop="1" thickBot="1">
      <c r="A7" s="383" t="s">
        <v>152</v>
      </c>
      <c r="C7" s="274"/>
      <c r="F7" s="274"/>
      <c r="G7" s="274"/>
    </row>
    <row r="8" spans="1:7" ht="17.399999999999999" thickBot="1">
      <c r="A8" s="384" t="s">
        <v>153</v>
      </c>
      <c r="C8" s="274"/>
      <c r="F8" s="274"/>
      <c r="G8" s="274"/>
    </row>
    <row r="9" spans="1:7" ht="18" thickTop="1" thickBot="1">
      <c r="A9" s="274"/>
      <c r="F9" s="274"/>
      <c r="G9" s="274"/>
    </row>
    <row r="10" spans="1:7" ht="22.2" thickTop="1" thickBot="1">
      <c r="A10" s="259" t="s">
        <v>151</v>
      </c>
      <c r="F10" s="274"/>
      <c r="G10" s="274"/>
    </row>
    <row r="11" spans="1:7">
      <c r="A11" s="100" t="s">
        <v>137</v>
      </c>
    </row>
    <row r="12" spans="1:7" ht="17.399999999999999" thickBot="1">
      <c r="A12" s="339" t="s">
        <v>164</v>
      </c>
    </row>
    <row r="13" spans="1:7" ht="17.399999999999999" thickTop="1"/>
  </sheetData>
  <sortState ref="C6:G8">
    <sortCondition ref="D6:D8"/>
    <sortCondition ref="C6:C8"/>
  </sortState>
  <phoneticPr fontId="0" type="noConversion"/>
  <printOptions gridLinesSet="0"/>
  <pageMargins left="0.62" right="0.33" top="0.5" bottom="0.63" header="0.5" footer="0.5"/>
  <pageSetup orientation="portrait" horizontalDpi="120" verticalDpi="144" r:id="rId1"/>
  <headerFooter alignWithMargins="0"/>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26"/>
  <sheetViews>
    <sheetView showGridLines="0" workbookViewId="0"/>
  </sheetViews>
  <sheetFormatPr defaultColWidth="13" defaultRowHeight="15.6"/>
  <cols>
    <col min="1" max="1" width="22" style="162" bestFit="1" customWidth="1"/>
    <col min="2" max="2" width="8.5" style="162" bestFit="1" customWidth="1"/>
    <col min="3" max="3" width="4.296875" style="162" bestFit="1" customWidth="1"/>
    <col min="4" max="4" width="6.296875" style="162" bestFit="1" customWidth="1"/>
    <col min="5" max="5" width="8.09765625" style="162" bestFit="1" customWidth="1"/>
    <col min="6" max="6" width="8.5" style="162" bestFit="1" customWidth="1"/>
    <col min="7" max="7" width="4.3984375" style="162" bestFit="1" customWidth="1"/>
    <col min="8" max="8" width="4.69921875" style="162" bestFit="1" customWidth="1"/>
    <col min="9" max="9" width="5.69921875" style="162" bestFit="1" customWidth="1"/>
    <col min="10" max="10" width="6.296875" style="162" bestFit="1" customWidth="1"/>
    <col min="11" max="11" width="9.69921875" style="162" bestFit="1" customWidth="1"/>
    <col min="12" max="12" width="3" style="155" customWidth="1"/>
    <col min="13" max="13" width="5.796875" style="155" bestFit="1" customWidth="1"/>
    <col min="14" max="14" width="8.8984375" style="155" bestFit="1" customWidth="1"/>
    <col min="15" max="16384" width="13" style="155"/>
  </cols>
  <sheetData>
    <row r="1" spans="1:14" ht="23.4" thickBot="1">
      <c r="A1" s="154" t="s">
        <v>14</v>
      </c>
      <c r="B1" s="154"/>
      <c r="C1" s="154"/>
      <c r="D1" s="154"/>
      <c r="E1" s="154"/>
      <c r="F1" s="154"/>
      <c r="G1" s="154"/>
      <c r="H1" s="154"/>
      <c r="I1" s="154"/>
      <c r="J1" s="154"/>
      <c r="K1" s="154"/>
    </row>
    <row r="2" spans="1:14" ht="16.8" thickTop="1" thickBot="1">
      <c r="A2" s="156" t="s">
        <v>0</v>
      </c>
      <c r="B2" s="157" t="s">
        <v>1</v>
      </c>
      <c r="C2" s="157" t="s">
        <v>17</v>
      </c>
      <c r="D2" s="157" t="s">
        <v>18</v>
      </c>
      <c r="E2" s="158" t="s">
        <v>51</v>
      </c>
      <c r="F2" s="157" t="s">
        <v>15</v>
      </c>
      <c r="G2" s="157" t="s">
        <v>19</v>
      </c>
      <c r="H2" s="159" t="s">
        <v>69</v>
      </c>
      <c r="I2" s="160" t="s">
        <v>71</v>
      </c>
      <c r="J2" s="159" t="s">
        <v>62</v>
      </c>
      <c r="K2" s="161" t="s">
        <v>61</v>
      </c>
      <c r="M2" s="209" t="s">
        <v>84</v>
      </c>
    </row>
    <row r="3" spans="1:14">
      <c r="A3" s="287" t="s">
        <v>169</v>
      </c>
      <c r="B3" s="278" t="s">
        <v>79</v>
      </c>
      <c r="C3" s="279">
        <v>0</v>
      </c>
      <c r="D3" s="280" t="s">
        <v>49</v>
      </c>
      <c r="E3" s="280"/>
      <c r="F3" s="281" t="s">
        <v>78</v>
      </c>
      <c r="G3" s="282">
        <v>6</v>
      </c>
      <c r="H3" s="283" t="str">
        <f>CONCATENATE("+",'Personal File'!$B$8+'Personal File'!$C$11+D3)</f>
        <v>+2</v>
      </c>
      <c r="I3" s="284">
        <f t="shared" ref="I3:I6" ca="1" si="0">RANDBETWEEN(1,20)</f>
        <v>4</v>
      </c>
      <c r="J3" s="285">
        <f t="shared" ref="J3" ca="1" si="1">I3+H3</f>
        <v>6</v>
      </c>
      <c r="K3" s="286"/>
      <c r="M3" s="210">
        <v>5</v>
      </c>
      <c r="N3" s="358"/>
    </row>
    <row r="4" spans="1:14">
      <c r="A4" s="287" t="s">
        <v>170</v>
      </c>
      <c r="B4" s="288" t="s">
        <v>167</v>
      </c>
      <c r="C4" s="289">
        <v>0</v>
      </c>
      <c r="D4" s="290">
        <v>0</v>
      </c>
      <c r="E4" s="290" t="s">
        <v>172</v>
      </c>
      <c r="F4" s="291" t="s">
        <v>173</v>
      </c>
      <c r="G4" s="292">
        <v>1</v>
      </c>
      <c r="H4" s="293" t="str">
        <f>CONCATENATE("+",'Personal File'!$B$8+'Personal File'!$C$11+D4)</f>
        <v>+2</v>
      </c>
      <c r="I4" s="294">
        <f t="shared" ca="1" si="0"/>
        <v>1</v>
      </c>
      <c r="J4" s="295">
        <f t="shared" ref="J4:J5" ca="1" si="2">I4+H4</f>
        <v>3</v>
      </c>
      <c r="K4" s="276"/>
      <c r="M4" s="258">
        <v>1</v>
      </c>
      <c r="N4" s="358"/>
    </row>
    <row r="5" spans="1:14">
      <c r="A5" s="287" t="s">
        <v>171</v>
      </c>
      <c r="B5" s="288" t="s">
        <v>167</v>
      </c>
      <c r="C5" s="289">
        <v>0</v>
      </c>
      <c r="D5" s="290">
        <v>0</v>
      </c>
      <c r="E5" s="290" t="s">
        <v>172</v>
      </c>
      <c r="F5" s="291" t="s">
        <v>173</v>
      </c>
      <c r="G5" s="292">
        <v>1</v>
      </c>
      <c r="H5" s="293" t="str">
        <f>CONCATENATE("+",'Personal File'!$B$8+'Personal File'!$C$11+D5)</f>
        <v>+2</v>
      </c>
      <c r="I5" s="294">
        <f t="shared" ca="1" si="0"/>
        <v>7</v>
      </c>
      <c r="J5" s="295">
        <f t="shared" ca="1" si="2"/>
        <v>9</v>
      </c>
      <c r="K5" s="276"/>
      <c r="M5" s="258">
        <v>1</v>
      </c>
      <c r="N5" s="358"/>
    </row>
    <row r="6" spans="1:14">
      <c r="A6" s="287" t="s">
        <v>174</v>
      </c>
      <c r="B6" s="288" t="s">
        <v>79</v>
      </c>
      <c r="C6" s="289">
        <v>0</v>
      </c>
      <c r="D6" s="290">
        <v>0</v>
      </c>
      <c r="E6" s="290" t="s">
        <v>175</v>
      </c>
      <c r="F6" s="291" t="s">
        <v>78</v>
      </c>
      <c r="G6" s="292"/>
      <c r="H6" s="293" t="str">
        <f>CONCATENATE("+",'Personal File'!$B$8+'Personal File'!$C$11+D6)</f>
        <v>+2</v>
      </c>
      <c r="I6" s="294">
        <f t="shared" ca="1" si="0"/>
        <v>3</v>
      </c>
      <c r="J6" s="295">
        <f t="shared" ref="J6" ca="1" si="3">I6+H6</f>
        <v>5</v>
      </c>
      <c r="K6" s="276"/>
      <c r="M6" s="258">
        <v>1</v>
      </c>
      <c r="N6" s="358"/>
    </row>
    <row r="7" spans="1:14" ht="16.2" thickBot="1">
      <c r="A7" s="307" t="s">
        <v>166</v>
      </c>
      <c r="B7" s="296" t="s">
        <v>167</v>
      </c>
      <c r="C7" s="396" t="s">
        <v>83</v>
      </c>
      <c r="D7" s="297" t="s">
        <v>49</v>
      </c>
      <c r="E7" s="297" t="s">
        <v>83</v>
      </c>
      <c r="F7" s="298" t="s">
        <v>78</v>
      </c>
      <c r="G7" s="301" t="s">
        <v>83</v>
      </c>
      <c r="H7" s="299" t="str">
        <f>CONCATENATE("+",'Personal File'!$B$8+'Personal File'!$C$11+D7)</f>
        <v>+2</v>
      </c>
      <c r="I7" s="169">
        <f t="shared" ref="I7" ca="1" si="4">RANDBETWEEN(1,20)</f>
        <v>8</v>
      </c>
      <c r="J7" s="300">
        <f t="shared" ref="J7" ca="1" si="5">I7+H7</f>
        <v>10</v>
      </c>
      <c r="K7" s="308"/>
      <c r="M7" s="309" t="s">
        <v>83</v>
      </c>
    </row>
    <row r="8" spans="1:14" ht="6" customHeight="1" thickTop="1" thickBot="1"/>
    <row r="9" spans="1:14" ht="16.8" thickTop="1" thickBot="1">
      <c r="A9" s="156" t="s">
        <v>3</v>
      </c>
      <c r="B9" s="157" t="s">
        <v>4</v>
      </c>
      <c r="C9" s="157" t="s">
        <v>17</v>
      </c>
      <c r="D9" s="157" t="s">
        <v>18</v>
      </c>
      <c r="E9" s="158" t="s">
        <v>51</v>
      </c>
      <c r="F9" s="157" t="s">
        <v>5</v>
      </c>
      <c r="G9" s="157" t="s">
        <v>19</v>
      </c>
      <c r="H9" s="159" t="s">
        <v>69</v>
      </c>
      <c r="I9" s="160" t="s">
        <v>71</v>
      </c>
      <c r="J9" s="159" t="s">
        <v>62</v>
      </c>
      <c r="K9" s="161" t="s">
        <v>61</v>
      </c>
      <c r="M9" s="209" t="s">
        <v>84</v>
      </c>
    </row>
    <row r="10" spans="1:14">
      <c r="A10" s="310" t="s">
        <v>137</v>
      </c>
      <c r="B10" s="251" t="s">
        <v>79</v>
      </c>
      <c r="C10" s="311" t="s">
        <v>49</v>
      </c>
      <c r="D10" s="311" t="s">
        <v>49</v>
      </c>
      <c r="E10" s="251" t="s">
        <v>184</v>
      </c>
      <c r="F10" s="311" t="s">
        <v>126</v>
      </c>
      <c r="G10" s="282" t="s">
        <v>83</v>
      </c>
      <c r="H10" s="293" t="str">
        <f>CONCATENATE("+",'Personal File'!$B$8+'Personal File'!$C$11+D10)</f>
        <v>+2</v>
      </c>
      <c r="I10" s="294">
        <f t="shared" ref="I10" ca="1" si="6">RANDBETWEEN(1,20)</f>
        <v>10</v>
      </c>
      <c r="J10" s="295">
        <f t="shared" ref="J10" ca="1" si="7">I10+H10</f>
        <v>12</v>
      </c>
      <c r="K10" s="276"/>
      <c r="M10" s="210" t="s">
        <v>83</v>
      </c>
    </row>
    <row r="11" spans="1:14" ht="16.2" thickBot="1">
      <c r="A11" s="164" t="s">
        <v>80</v>
      </c>
      <c r="B11" s="165" t="s">
        <v>83</v>
      </c>
      <c r="C11" s="166" t="s">
        <v>83</v>
      </c>
      <c r="D11" s="166" t="s">
        <v>49</v>
      </c>
      <c r="E11" s="165" t="s">
        <v>83</v>
      </c>
      <c r="F11" s="166" t="s">
        <v>83</v>
      </c>
      <c r="G11" s="167" t="s">
        <v>83</v>
      </c>
      <c r="H11" s="168" t="str">
        <f>CONCATENATE("+",'Personal File'!$B$8+'Personal File'!$C$11+D11)</f>
        <v>+2</v>
      </c>
      <c r="I11" s="169">
        <f ca="1">RANDBETWEEN(1,20)</f>
        <v>17</v>
      </c>
      <c r="J11" s="170">
        <f ca="1">I11+H11</f>
        <v>19</v>
      </c>
      <c r="K11" s="171"/>
      <c r="M11" s="324" t="s">
        <v>83</v>
      </c>
    </row>
    <row r="12" spans="1:14" ht="6" customHeight="1" thickTop="1" thickBot="1">
      <c r="D12" s="172"/>
      <c r="E12" s="172"/>
      <c r="G12" s="173"/>
      <c r="H12" s="173"/>
      <c r="I12" s="173"/>
      <c r="J12" s="173"/>
    </row>
    <row r="13" spans="1:14" ht="16.8" thickTop="1" thickBot="1">
      <c r="A13" s="156" t="s">
        <v>55</v>
      </c>
      <c r="B13" s="157" t="s">
        <v>8</v>
      </c>
      <c r="C13" s="157" t="s">
        <v>22</v>
      </c>
      <c r="D13" s="157" t="s">
        <v>62</v>
      </c>
      <c r="E13" s="157" t="s">
        <v>63</v>
      </c>
      <c r="F13" s="157" t="s">
        <v>64</v>
      </c>
      <c r="G13" s="157" t="s">
        <v>19</v>
      </c>
      <c r="H13" s="174" t="s">
        <v>61</v>
      </c>
      <c r="I13" s="175"/>
      <c r="J13" s="175"/>
      <c r="K13" s="176"/>
      <c r="M13" s="209" t="s">
        <v>84</v>
      </c>
    </row>
    <row r="14" spans="1:14">
      <c r="A14" s="208" t="s">
        <v>168</v>
      </c>
      <c r="B14" s="163">
        <v>3</v>
      </c>
      <c r="C14" s="177">
        <v>5</v>
      </c>
      <c r="D14" s="163">
        <v>-1</v>
      </c>
      <c r="E14" s="178">
        <v>0.15</v>
      </c>
      <c r="F14" s="179" t="s">
        <v>82</v>
      </c>
      <c r="G14" s="180">
        <v>20</v>
      </c>
      <c r="H14" s="181"/>
      <c r="I14" s="182"/>
      <c r="J14" s="182"/>
      <c r="K14" s="183"/>
      <c r="M14" s="275">
        <v>25</v>
      </c>
      <c r="N14" s="358"/>
    </row>
    <row r="15" spans="1:14">
      <c r="A15" s="249"/>
      <c r="B15" s="251"/>
      <c r="C15" s="250"/>
      <c r="D15" s="251"/>
      <c r="E15" s="252"/>
      <c r="F15" s="253"/>
      <c r="G15" s="254"/>
      <c r="H15" s="255"/>
      <c r="I15" s="256"/>
      <c r="J15" s="256"/>
      <c r="K15" s="257"/>
      <c r="M15" s="258"/>
    </row>
    <row r="16" spans="1:14" ht="16.2" thickBot="1">
      <c r="A16" s="131"/>
      <c r="B16" s="132"/>
      <c r="C16" s="213"/>
      <c r="D16" s="132"/>
      <c r="E16" s="214"/>
      <c r="F16" s="215"/>
      <c r="G16" s="216"/>
      <c r="H16" s="246"/>
      <c r="I16" s="184"/>
      <c r="J16" s="184"/>
      <c r="K16" s="185"/>
      <c r="M16" s="212"/>
    </row>
    <row r="17" spans="1:13" ht="6.75" customHeight="1" thickTop="1" thickBot="1"/>
    <row r="18" spans="1:13" ht="16.8" thickTop="1" thickBot="1">
      <c r="A18" s="186"/>
      <c r="B18" s="173"/>
      <c r="D18" s="187" t="s">
        <v>56</v>
      </c>
      <c r="E18" s="188"/>
      <c r="F18" s="174" t="s">
        <v>2</v>
      </c>
      <c r="G18" s="157" t="s">
        <v>19</v>
      </c>
      <c r="H18" s="159" t="s">
        <v>69</v>
      </c>
      <c r="I18" s="174" t="s">
        <v>61</v>
      </c>
      <c r="J18" s="175"/>
      <c r="K18" s="176"/>
      <c r="M18" s="209" t="s">
        <v>84</v>
      </c>
    </row>
    <row r="19" spans="1:13">
      <c r="A19" s="186"/>
      <c r="B19" s="173"/>
      <c r="D19" s="189"/>
      <c r="E19" s="190"/>
      <c r="F19" s="191"/>
      <c r="G19" s="180"/>
      <c r="H19" s="192"/>
      <c r="I19" s="193"/>
      <c r="J19" s="194"/>
      <c r="K19" s="195"/>
      <c r="M19" s="211"/>
    </row>
    <row r="20" spans="1:13" ht="16.2" thickBot="1">
      <c r="A20" s="186"/>
      <c r="B20" s="173"/>
      <c r="D20" s="196"/>
      <c r="E20" s="197"/>
      <c r="F20" s="198"/>
      <c r="G20" s="199"/>
      <c r="H20" s="200"/>
      <c r="I20" s="201"/>
      <c r="J20" s="202"/>
      <c r="K20" s="203"/>
      <c r="M20" s="212"/>
    </row>
    <row r="21" spans="1:13" ht="6" customHeight="1" thickTop="1" thickBot="1"/>
    <row r="22" spans="1:13" ht="16.8" thickTop="1" thickBot="1">
      <c r="D22" s="187" t="s">
        <v>86</v>
      </c>
      <c r="E22" s="175"/>
      <c r="F22" s="175"/>
      <c r="G22" s="175"/>
      <c r="H22" s="238" t="s">
        <v>2</v>
      </c>
      <c r="I22" s="238" t="s">
        <v>87</v>
      </c>
      <c r="J22" s="238" t="s">
        <v>88</v>
      </c>
      <c r="K22" s="176" t="s">
        <v>98</v>
      </c>
      <c r="L22" s="239"/>
      <c r="M22" s="209" t="s">
        <v>84</v>
      </c>
    </row>
    <row r="23" spans="1:13">
      <c r="D23" s="240"/>
      <c r="E23" s="241"/>
      <c r="F23" s="241"/>
      <c r="G23" s="241"/>
      <c r="H23" s="130"/>
      <c r="I23" s="130"/>
      <c r="J23" s="130"/>
      <c r="K23" s="242"/>
      <c r="L23" s="239"/>
      <c r="M23" s="211"/>
    </row>
    <row r="24" spans="1:13">
      <c r="C24" s="365"/>
      <c r="D24" s="316"/>
      <c r="E24" s="317"/>
      <c r="F24" s="317"/>
      <c r="G24" s="317"/>
      <c r="H24" s="318"/>
      <c r="I24" s="318"/>
      <c r="J24" s="318"/>
      <c r="K24" s="319"/>
      <c r="L24" s="239"/>
      <c r="M24" s="277"/>
    </row>
    <row r="25" spans="1:13" ht="16.2" thickBot="1">
      <c r="D25" s="243"/>
      <c r="E25" s="244"/>
      <c r="F25" s="244"/>
      <c r="G25" s="244"/>
      <c r="H25" s="245"/>
      <c r="I25" s="245"/>
      <c r="J25" s="245"/>
      <c r="K25" s="320"/>
      <c r="L25" s="239"/>
      <c r="M25" s="212"/>
    </row>
    <row r="26" spans="1:13" ht="16.2" thickTop="1"/>
  </sheetData>
  <phoneticPr fontId="0" type="noConversion"/>
  <conditionalFormatting sqref="I2:I5 I7:I11">
    <cfRule type="cellIs" dxfId="4" priority="5" operator="equal">
      <formula>20</formula>
    </cfRule>
  </conditionalFormatting>
  <conditionalFormatting sqref="I3:I5 I7">
    <cfRule type="cellIs" dxfId="3" priority="4" operator="equal">
      <formula>19</formula>
    </cfRule>
  </conditionalFormatting>
  <conditionalFormatting sqref="I6">
    <cfRule type="cellIs" dxfId="2" priority="2" operator="equal">
      <formula>20</formula>
    </cfRule>
  </conditionalFormatting>
  <conditionalFormatting sqref="I6">
    <cfRule type="cellIs" dxfId="1" priority="1" operator="equal">
      <formula>19</formula>
    </cfRule>
  </conditionalFormatting>
  <printOptions gridLinesSet="0"/>
  <pageMargins left="0.62" right="0.33" top="0.5" bottom="0.63" header="0.5" footer="0.5"/>
  <pageSetup orientation="portrait" horizontalDpi="120" verticalDpi="144"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18"/>
  <sheetViews>
    <sheetView showGridLines="0" workbookViewId="0"/>
  </sheetViews>
  <sheetFormatPr defaultColWidth="13" defaultRowHeight="15.6"/>
  <cols>
    <col min="1" max="1" width="13.69921875" style="23" bestFit="1" customWidth="1"/>
    <col min="2" max="2" width="4.5" style="23" bestFit="1" customWidth="1"/>
    <col min="3" max="3" width="5.59765625" style="24" bestFit="1" customWidth="1"/>
    <col min="4" max="5" width="26.59765625" style="1" customWidth="1"/>
    <col min="6" max="6" width="2.8984375" style="23" customWidth="1"/>
    <col min="7" max="7" width="5.796875" style="1" bestFit="1" customWidth="1"/>
    <col min="8" max="16384" width="13" style="1"/>
  </cols>
  <sheetData>
    <row r="1" spans="1:8" ht="23.4" thickBot="1">
      <c r="A1" s="22" t="s">
        <v>58</v>
      </c>
      <c r="B1" s="22"/>
      <c r="C1" s="51"/>
      <c r="D1" s="22"/>
      <c r="E1" s="22"/>
    </row>
    <row r="2" spans="1:8" s="23" customFormat="1" ht="16.8" thickTop="1" thickBot="1">
      <c r="A2" s="52" t="s">
        <v>59</v>
      </c>
      <c r="B2" s="151" t="s">
        <v>2</v>
      </c>
      <c r="C2" s="53" t="s">
        <v>19</v>
      </c>
      <c r="D2" s="54" t="s">
        <v>60</v>
      </c>
      <c r="E2" s="55" t="s">
        <v>61</v>
      </c>
      <c r="G2" s="234" t="s">
        <v>84</v>
      </c>
    </row>
    <row r="3" spans="1:8">
      <c r="A3" s="99" t="s">
        <v>85</v>
      </c>
      <c r="B3" s="149">
        <v>1</v>
      </c>
      <c r="C3" s="69">
        <v>2</v>
      </c>
      <c r="D3" s="127"/>
      <c r="E3" s="56"/>
      <c r="G3" s="236">
        <v>2</v>
      </c>
    </row>
    <row r="4" spans="1:8">
      <c r="A4" s="99" t="s">
        <v>176</v>
      </c>
      <c r="B4" s="149">
        <v>1</v>
      </c>
      <c r="C4" s="69">
        <v>0.5</v>
      </c>
      <c r="D4" s="127"/>
      <c r="E4" s="56"/>
      <c r="G4" s="236">
        <v>1</v>
      </c>
    </row>
    <row r="5" spans="1:8">
      <c r="A5" s="99" t="s">
        <v>181</v>
      </c>
      <c r="B5" s="149">
        <v>1</v>
      </c>
      <c r="C5" s="69">
        <v>0.5</v>
      </c>
      <c r="D5" s="127"/>
      <c r="E5" s="56"/>
      <c r="G5" s="401">
        <v>0.05</v>
      </c>
    </row>
    <row r="6" spans="1:8" ht="16.2" thickBot="1">
      <c r="A6" s="128" t="s">
        <v>76</v>
      </c>
      <c r="B6" s="150">
        <v>1</v>
      </c>
      <c r="C6" s="57">
        <v>4</v>
      </c>
      <c r="D6" s="129"/>
      <c r="E6" s="58"/>
      <c r="G6" s="237">
        <v>1</v>
      </c>
    </row>
    <row r="7" spans="1:8" ht="24" thickTop="1" thickBot="1">
      <c r="A7" s="22" t="s">
        <v>81</v>
      </c>
      <c r="B7" s="22"/>
      <c r="C7" s="59"/>
      <c r="D7" s="22"/>
      <c r="E7" s="60"/>
    </row>
    <row r="8" spans="1:8" ht="16.8" thickTop="1" thickBot="1">
      <c r="A8" s="52" t="s">
        <v>59</v>
      </c>
      <c r="B8" s="151" t="s">
        <v>2</v>
      </c>
      <c r="C8" s="53" t="s">
        <v>19</v>
      </c>
      <c r="D8" s="54" t="s">
        <v>60</v>
      </c>
      <c r="E8" s="55" t="s">
        <v>61</v>
      </c>
      <c r="G8" s="234" t="s">
        <v>84</v>
      </c>
    </row>
    <row r="9" spans="1:8">
      <c r="A9" s="217" t="s">
        <v>85</v>
      </c>
      <c r="B9" s="218">
        <v>1</v>
      </c>
      <c r="C9" s="219">
        <v>1</v>
      </c>
      <c r="D9" s="220"/>
      <c r="E9" s="221"/>
      <c r="F9" s="72"/>
      <c r="G9" s="235">
        <v>0</v>
      </c>
    </row>
    <row r="10" spans="1:8">
      <c r="A10" s="222" t="s">
        <v>74</v>
      </c>
      <c r="B10" s="218">
        <v>1</v>
      </c>
      <c r="C10" s="219">
        <v>5</v>
      </c>
      <c r="D10" s="220"/>
      <c r="E10" s="221"/>
      <c r="F10" s="72"/>
      <c r="G10" s="401">
        <v>0.05</v>
      </c>
    </row>
    <row r="11" spans="1:8">
      <c r="A11" s="222" t="s">
        <v>177</v>
      </c>
      <c r="B11" s="218">
        <v>1</v>
      </c>
      <c r="C11" s="219">
        <v>0</v>
      </c>
      <c r="D11" s="220"/>
      <c r="E11" s="223"/>
      <c r="F11" s="72"/>
      <c r="G11" s="236">
        <v>1</v>
      </c>
    </row>
    <row r="12" spans="1:8">
      <c r="A12" s="225" t="s">
        <v>178</v>
      </c>
      <c r="B12" s="226">
        <v>1</v>
      </c>
      <c r="C12" s="227">
        <v>2</v>
      </c>
      <c r="D12" s="220"/>
      <c r="E12" s="223"/>
      <c r="F12" s="72"/>
      <c r="G12" s="236">
        <v>7</v>
      </c>
      <c r="H12" s="358"/>
    </row>
    <row r="13" spans="1:8">
      <c r="A13" s="222" t="s">
        <v>179</v>
      </c>
      <c r="B13" s="218">
        <v>3</v>
      </c>
      <c r="C13" s="224">
        <v>1</v>
      </c>
      <c r="D13" s="220"/>
      <c r="E13" s="223"/>
      <c r="F13" s="72"/>
      <c r="G13" s="401">
        <v>0.05</v>
      </c>
    </row>
    <row r="14" spans="1:8">
      <c r="A14" s="222" t="s">
        <v>180</v>
      </c>
      <c r="B14" s="218">
        <v>7</v>
      </c>
      <c r="C14" s="224">
        <f>B14</f>
        <v>7</v>
      </c>
      <c r="D14" s="220"/>
      <c r="E14" s="223"/>
      <c r="F14" s="72"/>
      <c r="G14" s="401">
        <f>B14*0.05*5</f>
        <v>1.7500000000000002</v>
      </c>
    </row>
    <row r="15" spans="1:8">
      <c r="A15" s="225" t="s">
        <v>77</v>
      </c>
      <c r="B15" s="226">
        <v>1</v>
      </c>
      <c r="C15" s="227">
        <v>1</v>
      </c>
      <c r="D15" s="228"/>
      <c r="E15" s="223"/>
      <c r="F15" s="72"/>
      <c r="G15" s="401">
        <v>0.02</v>
      </c>
    </row>
    <row r="16" spans="1:8" ht="16.2" thickBot="1">
      <c r="A16" s="229"/>
      <c r="B16" s="230"/>
      <c r="C16" s="231"/>
      <c r="D16" s="232"/>
      <c r="E16" s="233"/>
      <c r="F16" s="72"/>
      <c r="G16" s="237"/>
    </row>
    <row r="17" spans="1:7" ht="16.2" thickTop="1">
      <c r="A17" s="397"/>
      <c r="B17" s="397"/>
      <c r="C17" s="398"/>
      <c r="D17" s="399"/>
      <c r="E17" s="397"/>
      <c r="F17" s="72"/>
      <c r="G17" s="400"/>
    </row>
    <row r="18" spans="1:7">
      <c r="E18" s="247" t="s">
        <v>89</v>
      </c>
      <c r="F18" s="239"/>
      <c r="G18" s="248">
        <f>SUM(G3:G16,Martial!M3:M25)</f>
        <v>46.92</v>
      </c>
    </row>
  </sheetData>
  <sortState ref="A3:E9">
    <sortCondition ref="A3:A9"/>
  </sortState>
  <phoneticPr fontId="0" type="noConversion"/>
  <conditionalFormatting sqref="G18">
    <cfRule type="cellIs" dxfId="0" priority="1" operator="lessThan">
      <formula>0</formula>
    </cfRule>
  </conditionalFormatting>
  <printOptions gridLinesSet="0"/>
  <pageMargins left="0.62" right="0.33" top="0.5" bottom="0.63" header="0.5" footer="0.5"/>
  <pageSetup orientation="portrait" horizontalDpi="120" verticalDpi="144"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24"/>
  <sheetViews>
    <sheetView showGridLines="0" workbookViewId="0"/>
  </sheetViews>
  <sheetFormatPr defaultColWidth="9" defaultRowHeight="15.6"/>
  <cols>
    <col min="1" max="1" width="62.796875" style="260" bestFit="1" customWidth="1"/>
    <col min="2" max="2" width="9.5" style="261" customWidth="1"/>
    <col min="3" max="3" width="6.3984375" style="260" customWidth="1"/>
    <col min="4" max="16384" width="9" style="260"/>
  </cols>
  <sheetData>
    <row r="1" spans="1:3">
      <c r="A1" s="265" t="s">
        <v>97</v>
      </c>
      <c r="B1" s="269" t="str">
        <f>'Personal File'!A1</f>
        <v>BelDamon</v>
      </c>
      <c r="C1" s="268" t="s">
        <v>96</v>
      </c>
    </row>
    <row r="2" spans="1:3">
      <c r="A2" s="272" t="s">
        <v>185</v>
      </c>
      <c r="B2" s="271" t="s">
        <v>186</v>
      </c>
      <c r="C2" s="270">
        <v>0.04</v>
      </c>
    </row>
    <row r="3" spans="1:3">
      <c r="A3" s="272" t="s">
        <v>187</v>
      </c>
      <c r="B3" s="271" t="s">
        <v>188</v>
      </c>
      <c r="C3" s="270">
        <v>0.12</v>
      </c>
    </row>
    <row r="4" spans="1:3">
      <c r="A4" s="272" t="s">
        <v>189</v>
      </c>
      <c r="B4" s="271" t="s">
        <v>192</v>
      </c>
      <c r="C4" s="270">
        <v>0.16</v>
      </c>
    </row>
    <row r="5" spans="1:3">
      <c r="A5" s="272" t="s">
        <v>190</v>
      </c>
      <c r="B5" s="271" t="s">
        <v>193</v>
      </c>
      <c r="C5" s="270">
        <v>0.08</v>
      </c>
    </row>
    <row r="6" spans="1:3">
      <c r="A6" s="272" t="s">
        <v>191</v>
      </c>
      <c r="B6" s="271" t="s">
        <v>188</v>
      </c>
      <c r="C6" s="270">
        <v>0.12</v>
      </c>
    </row>
    <row r="7" spans="1:3">
      <c r="A7" s="265" t="s">
        <v>50</v>
      </c>
      <c r="B7" s="269"/>
      <c r="C7" s="268">
        <f>SUM(C2:C6)</f>
        <v>0.52</v>
      </c>
    </row>
    <row r="8" spans="1:3">
      <c r="A8" s="265"/>
      <c r="B8" s="269"/>
      <c r="C8" s="268"/>
    </row>
    <row r="9" spans="1:3">
      <c r="A9" s="265" t="s">
        <v>95</v>
      </c>
      <c r="B9" s="266">
        <v>0</v>
      </c>
      <c r="C9" s="263"/>
    </row>
    <row r="10" spans="1:3">
      <c r="A10" s="265" t="s">
        <v>94</v>
      </c>
      <c r="B10" s="266">
        <v>2000</v>
      </c>
      <c r="C10" s="263"/>
    </row>
    <row r="11" spans="1:3">
      <c r="A11" s="265" t="s">
        <v>93</v>
      </c>
      <c r="B11" s="266">
        <f>IF(B9=0,B10*C7,(B10*C7*(1-(B9/4))))</f>
        <v>1040</v>
      </c>
      <c r="C11" s="263"/>
    </row>
    <row r="12" spans="1:3">
      <c r="A12" s="265" t="s">
        <v>92</v>
      </c>
      <c r="B12" s="402">
        <v>0</v>
      </c>
      <c r="C12" s="267"/>
    </row>
    <row r="13" spans="1:3">
      <c r="A13" s="265" t="s">
        <v>50</v>
      </c>
      <c r="B13" s="264">
        <f>SUM(B11:B12)</f>
        <v>1040</v>
      </c>
      <c r="C13" s="263"/>
    </row>
    <row r="14" spans="1:3">
      <c r="A14" s="265" t="s">
        <v>91</v>
      </c>
      <c r="B14" s="266">
        <v>0</v>
      </c>
      <c r="C14" s="263"/>
    </row>
    <row r="15" spans="1:3">
      <c r="A15" s="265" t="s">
        <v>90</v>
      </c>
      <c r="B15" s="264">
        <f>SUM(B13:B14)</f>
        <v>1040</v>
      </c>
      <c r="C15" s="263"/>
    </row>
    <row r="16" spans="1:3">
      <c r="A16" s="263"/>
      <c r="B16" s="263"/>
      <c r="C16" s="263"/>
    </row>
    <row r="17" spans="1:3">
      <c r="A17" s="263"/>
      <c r="B17" s="263"/>
      <c r="C17" s="267"/>
    </row>
    <row r="18" spans="1:3">
      <c r="A18" s="263"/>
      <c r="B18" s="263"/>
      <c r="C18" s="263"/>
    </row>
    <row r="19" spans="1:3">
      <c r="A19" s="263"/>
      <c r="B19" s="263"/>
      <c r="C19" s="263"/>
    </row>
    <row r="20" spans="1:3">
      <c r="A20" s="263"/>
      <c r="B20" s="263"/>
      <c r="C20" s="263"/>
    </row>
    <row r="21" spans="1:3">
      <c r="A21" s="263"/>
      <c r="B21" s="263"/>
    </row>
    <row r="22" spans="1:3">
      <c r="A22" s="263"/>
      <c r="B22" s="263"/>
    </row>
    <row r="24" spans="1:3">
      <c r="A24" s="262"/>
    </row>
  </sheetData>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Personal File</vt:lpstr>
      <vt:lpstr>Skills</vt:lpstr>
      <vt:lpstr>Invocations</vt:lpstr>
      <vt:lpstr>Feats</vt:lpstr>
      <vt:lpstr>Martial</vt:lpstr>
      <vt:lpstr>Equipment</vt:lpstr>
      <vt:lpstr>XP Awards</vt:lpstr>
      <vt:lpstr>Invocations!Print_Area</vt:lpstr>
      <vt:lpstr>'Personal File'!Print_Area</vt:lpstr>
      <vt:lpstr>Skills!Print_Area</vt:lpstr>
    </vt:vector>
  </TitlesOfParts>
  <LinksUpToDate>false</LinksUpToDate>
  <SharedDoc>false</SharedDoc>
  <HyperlinkBase>http://www.alexisalvarez.org/RPG/sof/</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Dungeons of Waterdeep PC file</dc:title>
  <dc:creator>© Alexis A. Álvarez 2007</dc:creator>
  <cp:lastModifiedBy>Alexis Álvarez</cp:lastModifiedBy>
  <cp:lastPrinted>2016-11-01T13:04:40Z</cp:lastPrinted>
  <dcterms:created xsi:type="dcterms:W3CDTF">2000-10-24T15:39:59Z</dcterms:created>
  <dcterms:modified xsi:type="dcterms:W3CDTF">2020-01-26T10:41:23Z</dcterms:modified>
</cp:coreProperties>
</file>