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C:\A\Jue\FoL\NPCs\"/>
    </mc:Choice>
  </mc:AlternateContent>
  <xr:revisionPtr revIDLastSave="0" documentId="13_ncr:1_{20D7FD34-4CBE-45C4-979D-BF1A2FB571F2}"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book" sheetId="21" r:id="rId3"/>
    <sheet name="Spells" sheetId="22" r:id="rId4"/>
    <sheet name="Feats" sheetId="20" r:id="rId5"/>
    <sheet name="Martial" sheetId="6" r:id="rId6"/>
    <sheet name="Equipment" sheetId="19" r:id="rId7"/>
    <sheet name="Familiar" sheetId="23"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7">Familiar!$A$1:$H$12</definedName>
    <definedName name="_xlnm.Print_Area" localSheetId="4">Feats!#REF!</definedName>
    <definedName name="_xlnm.Print_Area" localSheetId="5">Martial!#REF!</definedName>
    <definedName name="_xlnm.Print_Area" localSheetId="0">'Personal File'!$A$1:$H$57</definedName>
    <definedName name="_xlnm.Print_Area" localSheetId="1">Skills!$A$1:$K$35</definedName>
    <definedName name="_xlnm.Print_Area" localSheetId="2">Spellbook!$A$1:$I$11</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6" l="1"/>
  <c r="G17" i="6" l="1"/>
  <c r="E15" i="4" l="1"/>
  <c r="E14" i="4" s="1"/>
  <c r="C15" i="4" l="1"/>
  <c r="C14" i="4"/>
  <c r="C13" i="4"/>
  <c r="C12" i="4"/>
  <c r="C11" i="4"/>
  <c r="E13" i="4" s="1"/>
  <c r="C10" i="4"/>
  <c r="E7" i="4" l="1"/>
  <c r="B8" i="4"/>
  <c r="G16" i="6" l="1"/>
  <c r="G13" i="19" l="1"/>
  <c r="C13" i="19"/>
  <c r="G24" i="19"/>
  <c r="C24" i="19"/>
  <c r="C23" i="19"/>
  <c r="C22" i="19"/>
  <c r="G22" i="19"/>
  <c r="G17" i="19"/>
  <c r="C17" i="19"/>
  <c r="C18" i="19"/>
  <c r="G18" i="19"/>
  <c r="G19" i="19"/>
  <c r="C19" i="19"/>
  <c r="G20" i="19"/>
  <c r="G8" i="6"/>
  <c r="M8" i="6"/>
  <c r="I7" i="6" l="1"/>
  <c r="I8" i="6"/>
  <c r="H7" i="6"/>
  <c r="H8" i="6"/>
  <c r="G12" i="19"/>
  <c r="C11" i="19"/>
  <c r="J7" i="6" l="1"/>
  <c r="J8" i="6"/>
  <c r="E8" i="23" l="1"/>
  <c r="E7" i="23"/>
  <c r="E6" i="23"/>
  <c r="C6" i="23"/>
  <c r="C5" i="23"/>
  <c r="C3" i="23" l="1"/>
  <c r="C4" i="23"/>
  <c r="C7" i="23"/>
  <c r="C8" i="23"/>
  <c r="E4" i="23" l="1"/>
  <c r="F4" i="23" s="1"/>
  <c r="E5" i="23"/>
  <c r="H3" i="6"/>
  <c r="H4" i="6"/>
  <c r="E55" i="15" l="1"/>
  <c r="E54" i="15"/>
  <c r="E53" i="15"/>
  <c r="E52" i="15"/>
  <c r="E51" i="15"/>
  <c r="E56" i="15" l="1"/>
  <c r="I9" i="6" l="1"/>
  <c r="G9" i="19" l="1"/>
  <c r="G26" i="19" s="1"/>
  <c r="E50" i="15" l="1"/>
  <c r="H31" i="15"/>
  <c r="G10" i="22"/>
  <c r="K10" i="22" s="1"/>
  <c r="H7" i="22" l="1"/>
  <c r="G7" i="22"/>
  <c r="H24" i="15" l="1"/>
  <c r="M25" i="6" l="1"/>
  <c r="G27" i="19" s="1"/>
  <c r="H3" i="15"/>
  <c r="H4" i="15"/>
  <c r="H5" i="15"/>
  <c r="H6" i="15"/>
  <c r="H7" i="15"/>
  <c r="H8" i="15"/>
  <c r="H9" i="15"/>
  <c r="H10" i="15"/>
  <c r="H11" i="15"/>
  <c r="H12" i="15"/>
  <c r="H13" i="15"/>
  <c r="H14" i="15"/>
  <c r="H15" i="15"/>
  <c r="I3" i="6" l="1"/>
  <c r="I4" i="6" l="1"/>
  <c r="H44" i="15" l="1"/>
  <c r="H47" i="15" l="1"/>
  <c r="H46" i="15"/>
  <c r="H45" i="15"/>
  <c r="H43" i="15"/>
  <c r="H42" i="15"/>
  <c r="H41" i="15"/>
  <c r="H40" i="15"/>
  <c r="H39" i="15"/>
  <c r="H38" i="15"/>
  <c r="H37" i="15"/>
  <c r="H36" i="15"/>
  <c r="H35" i="15"/>
  <c r="H34" i="15"/>
  <c r="H33" i="15"/>
  <c r="H32" i="15"/>
  <c r="H30" i="15"/>
  <c r="H29" i="15"/>
  <c r="H28" i="15"/>
  <c r="H27" i="15"/>
  <c r="H26" i="15"/>
  <c r="H25" i="15"/>
  <c r="H23" i="15"/>
  <c r="H22" i="15"/>
  <c r="H21" i="15"/>
  <c r="H20" i="15"/>
  <c r="H19" i="15"/>
  <c r="H18" i="15"/>
  <c r="H17" i="15"/>
  <c r="H16" i="15"/>
  <c r="C9" i="19" l="1"/>
  <c r="E11" i="4" s="1"/>
  <c r="D9" i="15" l="1"/>
  <c r="J3" i="6"/>
  <c r="C4" i="6"/>
  <c r="J4" i="6"/>
  <c r="E9" i="15" l="1"/>
  <c r="G9" i="15"/>
  <c r="I9" i="15" s="1"/>
  <c r="E12" i="4" l="1"/>
  <c r="E3" i="23" s="1"/>
  <c r="D10" i="15"/>
  <c r="D3" i="15"/>
  <c r="D5" i="15"/>
  <c r="J9" i="6" l="1"/>
  <c r="D8" i="15"/>
  <c r="D13" i="15"/>
  <c r="D15" i="15"/>
  <c r="C8" i="22"/>
  <c r="C4" i="22"/>
  <c r="C5" i="22"/>
  <c r="C7" i="22"/>
  <c r="C6" i="22"/>
  <c r="C3" i="22"/>
  <c r="E3" i="15"/>
  <c r="G3" i="15"/>
  <c r="I3" i="15" s="1"/>
  <c r="E10" i="15"/>
  <c r="G10" i="15"/>
  <c r="I10" i="15" s="1"/>
  <c r="D4" i="15"/>
  <c r="D7" i="15"/>
  <c r="E5" i="15"/>
  <c r="G5" i="15"/>
  <c r="I5" i="15" s="1"/>
  <c r="D14" i="15"/>
  <c r="D6" i="15"/>
  <c r="D11" i="15"/>
  <c r="D12" i="15"/>
  <c r="D29" i="15"/>
  <c r="D30" i="15"/>
  <c r="D25" i="15"/>
  <c r="D27" i="15"/>
  <c r="D32" i="15"/>
  <c r="D26" i="15"/>
  <c r="D31" i="15"/>
  <c r="H49" i="15"/>
  <c r="E13" i="15" l="1"/>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H48" i="15"/>
  <c r="I25" i="15" l="1"/>
  <c r="I32" i="15"/>
  <c r="I31" i="15"/>
  <c r="I27" i="15"/>
  <c r="I26" i="15"/>
  <c r="D28" i="15" l="1"/>
  <c r="E28" i="15" l="1"/>
  <c r="G28" i="15"/>
  <c r="B50" i="15"/>
  <c r="I28" i="15" l="1"/>
  <c r="D37" i="15" l="1"/>
  <c r="E37" i="15" l="1"/>
  <c r="G37" i="15"/>
  <c r="D43" i="15"/>
  <c r="D19" i="15"/>
  <c r="D24" i="15"/>
  <c r="D45" i="15"/>
  <c r="D42" i="15"/>
  <c r="D47" i="15"/>
  <c r="D44" i="15"/>
  <c r="D46" i="15"/>
  <c r="D39" i="15"/>
  <c r="D48" i="15"/>
  <c r="D35" i="15"/>
  <c r="D41" i="15"/>
  <c r="D49" i="15"/>
  <c r="D40" i="15"/>
  <c r="D38" i="15"/>
  <c r="D36" i="15"/>
  <c r="D34" i="15"/>
  <c r="D33" i="15"/>
  <c r="D23" i="15"/>
  <c r="D22" i="15"/>
  <c r="D21" i="15"/>
  <c r="D20" i="15"/>
  <c r="D18" i="15"/>
  <c r="D17" i="15"/>
  <c r="D16" i="15"/>
  <c r="I37" i="15" l="1"/>
  <c r="E16" i="15"/>
  <c r="G16" i="15"/>
  <c r="E18" i="15"/>
  <c r="G18" i="15"/>
  <c r="E21" i="15"/>
  <c r="G21" i="15"/>
  <c r="E23" i="15"/>
  <c r="G23" i="15"/>
  <c r="E34" i="15"/>
  <c r="G34" i="15"/>
  <c r="E38" i="15"/>
  <c r="G38" i="15"/>
  <c r="E49" i="15"/>
  <c r="G49" i="15"/>
  <c r="E35" i="15"/>
  <c r="G35" i="15"/>
  <c r="E39" i="15"/>
  <c r="G39" i="15"/>
  <c r="E44" i="15"/>
  <c r="G44" i="15"/>
  <c r="E45" i="15"/>
  <c r="G45" i="15"/>
  <c r="E19" i="15"/>
  <c r="G19" i="15"/>
  <c r="E17" i="15"/>
  <c r="G17" i="15"/>
  <c r="E20" i="15"/>
  <c r="G20" i="15"/>
  <c r="E22" i="15"/>
  <c r="G22" i="15"/>
  <c r="E33" i="15"/>
  <c r="G33" i="15"/>
  <c r="E36" i="15"/>
  <c r="G36" i="15"/>
  <c r="E40" i="15"/>
  <c r="G40" i="15"/>
  <c r="E41" i="15"/>
  <c r="G41" i="15"/>
  <c r="E48" i="15"/>
  <c r="G48" i="15"/>
  <c r="E46" i="15"/>
  <c r="G46" i="15"/>
  <c r="E47" i="15"/>
  <c r="G47" i="15"/>
  <c r="E42" i="15"/>
  <c r="G42" i="15"/>
  <c r="E24" i="15"/>
  <c r="G24" i="15"/>
  <c r="E43" i="15"/>
  <c r="G43" i="15"/>
  <c r="I43" i="15" l="1"/>
  <c r="I24" i="15"/>
  <c r="I42" i="15"/>
  <c r="I47" i="15"/>
  <c r="I46" i="15"/>
  <c r="I48" i="15"/>
  <c r="I41" i="15"/>
  <c r="I40" i="15"/>
  <c r="I36" i="15"/>
  <c r="I33" i="15"/>
  <c r="I22" i="15"/>
  <c r="I20" i="15"/>
  <c r="I17" i="15"/>
  <c r="I19" i="15"/>
  <c r="I45" i="15"/>
  <c r="I44" i="15"/>
  <c r="I39" i="15"/>
  <c r="I35" i="15"/>
  <c r="I49" i="15"/>
  <c r="I38" i="15"/>
  <c r="I34" i="15"/>
  <c r="I23" i="15"/>
  <c r="I21" i="15"/>
  <c r="I18" i="15"/>
  <c r="I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00000000-0006-0000-0000-000001000000}">
      <text>
        <r>
          <rPr>
            <b/>
            <sz val="12"/>
            <color indexed="81"/>
            <rFont val="Times New Roman"/>
            <family val="1"/>
          </rPr>
          <t xml:space="preserve">Prohibited School:  </t>
        </r>
        <r>
          <rPr>
            <sz val="12"/>
            <color indexed="81"/>
            <rFont val="Times New Roman"/>
            <family val="1"/>
          </rPr>
          <t>Necromancy</t>
        </r>
      </text>
    </comment>
    <comment ref="E4" authorId="0" shapeId="0" xr:uid="{00000000-0006-0000-0000-000002000000}">
      <text>
        <r>
          <rPr>
            <b/>
            <sz val="12"/>
            <color indexed="81"/>
            <rFont val="Times New Roman"/>
            <family val="1"/>
          </rPr>
          <t xml:space="preserve">Effective Caster Level:  </t>
        </r>
        <r>
          <rPr>
            <sz val="12"/>
            <color indexed="81"/>
            <rFont val="Times New Roman"/>
            <family val="1"/>
          </rPr>
          <t>5
(Diviner + Unseen Seer)</t>
        </r>
      </text>
    </comment>
    <comment ref="C9" authorId="0" shapeId="0" xr:uid="{00000000-0006-0000-0000-000003000000}">
      <text>
        <r>
          <rPr>
            <sz val="12"/>
            <color indexed="81"/>
            <rFont val="Times New Roman"/>
            <family val="1"/>
          </rPr>
          <t>Next level at 21,000 XPs</t>
        </r>
      </text>
    </comment>
    <comment ref="E10" authorId="0" shapeId="0" xr:uid="{00000000-0006-0000-0000-000004000000}">
      <text>
        <r>
          <rPr>
            <sz val="12"/>
            <color indexed="81"/>
            <rFont val="Times New Roman"/>
            <family val="1"/>
          </rPr>
          <t>See PHB 162</t>
        </r>
      </text>
    </comment>
    <comment ref="E12" authorId="0" shapeId="0" xr:uid="{00000000-0006-0000-0000-000005000000}">
      <text>
        <r>
          <rPr>
            <sz val="12"/>
            <color indexed="81"/>
            <rFont val="Times New Roman"/>
            <family val="1"/>
          </rPr>
          <t>[(4 * 6 Rogue) * 75%] + [(1 * 4 Diviner) * 75%] + [(0 * 4 Unseen Seer) * 75%] + (5 * 2 Con)</t>
        </r>
      </text>
    </comment>
    <comment ref="E13" authorId="0" shapeId="0" xr:uid="{00000000-0006-0000-0000-000006000000}">
      <text>
        <r>
          <rPr>
            <sz val="12"/>
            <color indexed="81"/>
            <rFont val="Times New Roman"/>
            <family val="1"/>
          </rPr>
          <t xml:space="preserve">15 + 4 </t>
        </r>
        <r>
          <rPr>
            <i/>
            <sz val="12"/>
            <color indexed="81"/>
            <rFont val="Times New Roman"/>
            <family val="1"/>
          </rPr>
          <t>mage armor</t>
        </r>
        <r>
          <rPr>
            <sz val="12"/>
            <color indexed="81"/>
            <rFont val="Times New Roman"/>
            <family val="1"/>
          </rPr>
          <t xml:space="preserve"> +4 </t>
        </r>
        <r>
          <rPr>
            <i/>
            <sz val="12"/>
            <color indexed="81"/>
            <rFont val="Times New Roman"/>
            <family val="1"/>
          </rPr>
          <t xml:space="preserve">shield </t>
        </r>
        <r>
          <rPr>
            <sz val="12"/>
            <color indexed="81"/>
            <rFont val="Times New Roman"/>
            <family val="1"/>
          </rPr>
          <t>= 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8" authorId="0" shapeId="0" xr:uid="{00000000-0006-0000-0100-000001000000}">
      <text>
        <r>
          <rPr>
            <sz val="12"/>
            <color indexed="81"/>
            <rFont val="Times New Roman"/>
            <family val="1"/>
          </rPr>
          <t>Familiar +3</t>
        </r>
      </text>
    </comment>
    <comment ref="F14" authorId="0" shapeId="0" xr:uid="{00000000-0006-0000-0100-000002000000}">
      <text>
        <r>
          <rPr>
            <sz val="12"/>
            <color indexed="81"/>
            <rFont val="Times New Roman"/>
            <family val="1"/>
          </rPr>
          <t>MW toolkit +2</t>
        </r>
      </text>
    </comment>
    <comment ref="F33" authorId="0" shapeId="0" xr:uid="{00000000-0006-0000-0100-000003000000}">
      <text>
        <r>
          <rPr>
            <sz val="12"/>
            <color indexed="81"/>
            <rFont val="Times New Roman"/>
            <family val="1"/>
          </rPr>
          <t>Alertness +2</t>
        </r>
      </text>
    </comment>
    <comment ref="F35" authorId="0" shapeId="0" xr:uid="{00000000-0006-0000-0100-000004000000}">
      <text>
        <r>
          <rPr>
            <sz val="12"/>
            <color indexed="81"/>
            <rFont val="Times New Roman"/>
            <family val="1"/>
          </rPr>
          <t>MW toolkit +2</t>
        </r>
      </text>
    </comment>
    <comment ref="F44" authorId="0" shapeId="0" xr:uid="{00000000-0006-0000-0100-000005000000}">
      <text>
        <r>
          <rPr>
            <sz val="12"/>
            <color indexed="81"/>
            <rFont val="Times New Roman"/>
            <family val="1"/>
          </rPr>
          <t>Alertness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1000000}">
      <text>
        <r>
          <rPr>
            <sz val="12"/>
            <color indexed="81"/>
            <rFont val="Times New Roman"/>
            <family val="1"/>
          </rPr>
          <t>Wool or fur</t>
        </r>
      </text>
    </comment>
    <comment ref="D11" authorId="0" shapeId="0" xr:uid="{00000000-0006-0000-0200-000002000000}">
      <text>
        <r>
          <rPr>
            <sz val="12"/>
            <color indexed="81"/>
            <rFont val="Times New Roman"/>
            <family val="1"/>
          </rPr>
          <t>Wool or wax</t>
        </r>
      </text>
    </comment>
    <comment ref="D14" authorId="0" shapeId="0" xr:uid="{00000000-0006-0000-0200-000003000000}">
      <text>
        <r>
          <rPr>
            <sz val="12"/>
            <color indexed="81"/>
            <rFont val="Times New Roman"/>
            <family val="1"/>
          </rPr>
          <t>Phosphorescent moss</t>
        </r>
      </text>
    </comment>
    <comment ref="D17" authorId="0" shapeId="0" xr:uid="{00000000-0006-0000-0200-000004000000}">
      <text>
        <r>
          <rPr>
            <sz val="12"/>
            <color indexed="81"/>
            <rFont val="Times New Roman"/>
            <family val="1"/>
          </rPr>
          <t>Copper wire</t>
        </r>
      </text>
    </comment>
    <comment ref="D18" authorId="0" shapeId="0" xr:uid="{00000000-0006-0000-0200-000005000000}">
      <text>
        <r>
          <rPr>
            <sz val="12"/>
            <color indexed="81"/>
            <rFont val="Times New Roman"/>
            <family val="1"/>
          </rPr>
          <t>Brass key</t>
        </r>
      </text>
    </comment>
    <comment ref="D21" authorId="0" shapeId="0" xr:uid="{00000000-0006-0000-0200-000006000000}">
      <text>
        <r>
          <rPr>
            <sz val="12"/>
            <color indexed="81"/>
            <rFont val="Times New Roman"/>
            <family val="1"/>
          </rPr>
          <t>Prism, lens, or monocle</t>
        </r>
      </text>
    </comment>
    <comment ref="D22" authorId="0" shapeId="0" xr:uid="{00000000-0006-0000-0200-000007000000}">
      <text>
        <r>
          <rPr>
            <sz val="12"/>
            <color indexed="81"/>
            <rFont val="Times New Roman"/>
            <family val="1"/>
          </rPr>
          <t>Miniature cloak</t>
        </r>
      </text>
    </comment>
    <comment ref="D24" authorId="0" shapeId="0" xr:uid="{00000000-0006-0000-0200-000008000000}">
      <text>
        <r>
          <rPr>
            <sz val="12"/>
            <color indexed="81"/>
            <rFont val="Times New Roman"/>
            <family val="1"/>
          </rPr>
          <t>Soot &amp; Salt</t>
        </r>
      </text>
    </comment>
    <comment ref="D26" authorId="0" shapeId="0" xr:uid="{00000000-0006-0000-0200-000009000000}">
      <text>
        <r>
          <rPr>
            <sz val="12"/>
            <color indexed="81"/>
            <rFont val="Times New Roman"/>
            <family val="1"/>
          </rPr>
          <t>Cured leather</t>
        </r>
      </text>
    </comment>
    <comment ref="D28" authorId="0" shapeId="0" xr:uid="{00000000-0006-0000-0200-00000A000000}">
      <text>
        <r>
          <rPr>
            <sz val="12"/>
            <color indexed="81"/>
            <rFont val="Times New Roman"/>
            <family val="1"/>
          </rPr>
          <t>Powdered silver</t>
        </r>
      </text>
    </comment>
    <comment ref="D29" authorId="0" shapeId="0" xr:uid="{00000000-0006-0000-0200-00000B000000}">
      <text>
        <r>
          <rPr>
            <sz val="12"/>
            <color indexed="81"/>
            <rFont val="Times New Roman"/>
            <family val="1"/>
          </rPr>
          <t>Powdered Iron</t>
        </r>
      </text>
    </comment>
    <comment ref="D31" authorId="0" shapeId="0" xr:uid="{00000000-0006-0000-0200-00000C000000}">
      <text>
        <r>
          <rPr>
            <sz val="12"/>
            <color indexed="81"/>
            <rFont val="Times New Roman"/>
            <family val="1"/>
          </rPr>
          <t>Sand, rose petals, or live cricket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are highly trained and adept in the use of toxic substances.
</t>
        </r>
        <r>
          <rPr>
            <b/>
            <sz val="12"/>
            <color indexed="81"/>
            <rFont val="Times New Roman"/>
            <family val="1"/>
          </rPr>
          <t xml:space="preserve">Benefit:  </t>
        </r>
        <r>
          <rPr>
            <sz val="12"/>
            <color indexed="81"/>
            <rFont val="Times New Roman"/>
            <family val="1"/>
          </rPr>
          <t xml:space="preserve">You can apply poison or oil to a weapon as a swift action, without provoking attacks of opportunity.  In addition, you never risk accidentally poisoning yourself when applying poison to a weapon.
</t>
        </r>
        <r>
          <rPr>
            <b/>
            <sz val="12"/>
            <color indexed="81"/>
            <rFont val="Times New Roman"/>
            <family val="1"/>
          </rPr>
          <t xml:space="preserve">Normal:  </t>
        </r>
        <r>
          <rPr>
            <sz val="12"/>
            <color indexed="81"/>
            <rFont val="Times New Roman"/>
            <family val="1"/>
          </rPr>
          <t>Applying poison or oil to a weapon is a standard action that provokes attacks of opportunity. When applying poison to a weapon, you have a 5% chance of accidentally poisoning yourself.
Drow of the Underdark 51</t>
        </r>
      </text>
    </comment>
    <comment ref="C2" authorId="0" shapeId="0" xr:uid="{00000000-0006-0000-0400-000002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3" authorId="0" shapeId="0" xr:uid="{00000000-0006-0000-0400-000003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3" authorId="0" shapeId="0" xr:uid="{00000000-0006-0000-0400-000004000000}">
      <text>
        <r>
          <rPr>
            <b/>
            <sz val="12"/>
            <color indexed="81"/>
            <rFont val="Times New Roman"/>
            <family val="1"/>
          </rPr>
          <t>From Rogue and Unseen Seer levels...</t>
        </r>
        <r>
          <rPr>
            <sz val="12"/>
            <color indexed="81"/>
            <rFont val="Times New Roman"/>
            <family val="1"/>
          </rPr>
          <t xml:space="preserve">
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4" authorId="0" shapeId="0" xr:uid="{00000000-0006-0000-0400-000005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4" authorId="0" shapeId="0" xr:uid="{00000000-0006-0000-0400-000006000000}">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 ref="A5" authorId="0" shapeId="0" xr:uid="{00000000-0006-0000-0400-00000700000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C5" authorId="0" shapeId="0" xr:uid="{00000000-0006-0000-0400-00000800000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C6" authorId="0" shapeId="0" xr:uid="{00000000-0006-0000-0400-000009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8" authorId="0" shapeId="0" xr:uid="{00000000-0006-0000-0400-00000A000000}">
      <text>
        <r>
          <rPr>
            <sz val="12"/>
            <color indexed="81"/>
            <rFont val="Times New Roman"/>
            <family val="1"/>
          </rPr>
          <t>Hand crossbow, rapier, sap, shortbow, and short sword.
PHB 50</t>
        </r>
      </text>
    </comment>
    <comment ref="C9" authorId="0" shapeId="0" xr:uid="{00000000-0006-0000-0400-00000B00000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10" authorId="0" shapeId="0" xr:uid="{00000000-0006-0000-0400-00000C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C11" authorId="0" shapeId="0" xr:uid="{00000000-0006-0000-0400-00000D00000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C14" authorId="0" shapeId="0" xr:uid="{00000000-0006-0000-0400-00000E000000}">
      <text>
        <r>
          <rPr>
            <sz val="12"/>
            <rFont val="Times New Roman"/>
            <family val="1"/>
          </rPr>
          <t>At 1st level, the extra damage you deal with your sneak attack, skirmish, or sudden strike ability increases by ld6.  If you have more than one of these abilities, only one ability gains this increase (choose each time you gain this benefit).
Your sneak attack, skirmish, or sudden strike damage increases by another ld6 at 4th level, 7th level, and 10th level.
Complete Mage 81</t>
        </r>
      </text>
    </comment>
    <comment ref="C15" authorId="0" shapeId="0" xr:uid="{00000000-0006-0000-0400-00000F000000}">
      <text>
        <r>
          <rPr>
            <sz val="12"/>
            <color indexed="81"/>
            <rFont val="Times New Roman"/>
            <family val="1"/>
          </rPr>
          <t>At 2nd, 5th, and 8th level, you can add a new spell to your spellbook or list of spells known, representing the result of personal study and experimentation.  The spell must be a divination spell of a level no higher than that of the highest-level arcane spell you already know.  The spell can be from any class’ spell list (arcane or divine).  Once a new spell is selected, it is forever added to your spell list and can be cast just like any other spell on your list.
Complete Mage 81</t>
        </r>
      </text>
    </comment>
    <comment ref="C16" authorId="0" shapeId="0" xr:uid="{00000000-0006-0000-0400-000010000000}">
      <text>
        <r>
          <rPr>
            <sz val="12"/>
            <color indexed="81"/>
            <rFont val="Times New Roman"/>
            <family val="1"/>
          </rPr>
          <t>At 2nd level, you gain Silent Spell as a bonus feat.
Complete Mage 81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5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<sst xmlns="http://schemas.openxmlformats.org/spreadsheetml/2006/main" count="658" uniqueCount="335">
  <si>
    <t>Race:</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</si>
  <si>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</si>
  <si>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</si>
  <si>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</si>
  <si>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</si>
  <si>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</si>
  <si>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</si>
  <si>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</si>
  <si>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</si>
  <si>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</si>
  <si>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</si>
  <si>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</si>
  <si>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</si>
  <si>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</si>
  <si>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</si>
  <si>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</si>
  <si>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</si>
  <si>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</si>
  <si>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</si>
  <si>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</si>
  <si>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</si>
  <si>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</si>
  <si>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</si>
  <si>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</si>
  <si>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</si>
  <si>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</si>
  <si>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</si>
  <si>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</si>
  <si>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</si>
  <si>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</si>
  <si>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</si>
  <si>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</si>
  <si>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</si>
  <si>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</si>
  <si>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</si>
  <si>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</si>
  <si>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</si>
  <si>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</si>
  <si>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</si>
  <si>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</si>
  <si>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</si>
  <si>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</si>
  <si>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</si>
  <si>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</si>
  <si>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</si>
  <si>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</si>
  <si>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</si>
  <si>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</si>
  <si>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</si>
  <si>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</si>
  <si>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</si>
  <si>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</si>
  <si>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</si>
  <si>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</si>
  <si>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</si>
  <si>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</si>
  <si>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</si>
  <si>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</si>
  <si>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</si>
  <si>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</si>
  <si>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</si>
  <si>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</si>
  <si>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</si>
  <si>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</si>
  <si>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</si>
  <si>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</si>
  <si>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</si>
  <si>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</si>
  <si>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</si>
  <si>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</si>
  <si>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</si>
  <si>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</si>
  <si>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</si>
  <si>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</si>
  <si>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</si>
  <si>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</si>
  <si>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</si>
  <si>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</si>
  <si>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Speak Language</t>
  </si>
  <si>
    <t>Knowledge:  Arcana</t>
  </si>
  <si>
    <t>Sleight of Hand</t>
  </si>
  <si>
    <t>Survival</t>
  </si>
  <si>
    <t>Weapon Proficiencies</t>
  </si>
  <si>
    <t>Atk</t>
  </si>
  <si>
    <t>Feats</t>
  </si>
  <si>
    <t>Knowledge:  Local</t>
  </si>
  <si>
    <t>Knowledge:  The Planes</t>
  </si>
  <si>
    <t>2</t>
  </si>
  <si>
    <t>Roll</t>
  </si>
  <si>
    <t>Perform:  (type)</t>
  </si>
  <si>
    <t>Spell</t>
  </si>
  <si>
    <t>-</t>
  </si>
  <si>
    <t>Level</t>
  </si>
  <si>
    <t>DC</t>
  </si>
  <si>
    <t>Cast?</t>
  </si>
  <si>
    <t>Knowledge:  Religion</t>
  </si>
  <si>
    <t>Knowledge:  Dungeoneering</t>
  </si>
  <si>
    <t>Skill/Save</t>
  </si>
  <si>
    <t>1st</t>
  </si>
  <si>
    <t>2nd</t>
  </si>
  <si>
    <t>3rd</t>
  </si>
  <si>
    <t>4th</t>
  </si>
  <si>
    <t>5th</t>
  </si>
  <si>
    <t>6th</t>
  </si>
  <si>
    <t>7th</t>
  </si>
  <si>
    <t>Daily Spells by Level</t>
  </si>
  <si>
    <t>0th</t>
  </si>
  <si>
    <t>Dancing Lights</t>
  </si>
  <si>
    <t>Ghost Sound</t>
  </si>
  <si>
    <t>Prestidigitation</t>
  </si>
  <si>
    <t>Intelligence Bonus</t>
  </si>
  <si>
    <t>Total Daily Spells</t>
  </si>
  <si>
    <t>Knowledge:  Archit./Engin.</t>
  </si>
  <si>
    <t>Knowledge:  History</t>
  </si>
  <si>
    <t>1d4</t>
  </si>
  <si>
    <t>Bludgeon</t>
  </si>
  <si>
    <t>Ranged Touch Spells</t>
  </si>
  <si>
    <t>1d3</t>
  </si>
  <si>
    <t>Gold Pieces</t>
  </si>
  <si>
    <t>CLev</t>
  </si>
  <si>
    <t>Knowledge:  Nature</t>
  </si>
  <si>
    <t>Knowledge:  Nobility &amp; Royalty</t>
  </si>
  <si>
    <t>Rogue</t>
  </si>
  <si>
    <t>30’</t>
  </si>
  <si>
    <t>Mage Hand</t>
  </si>
  <si>
    <t>Message</t>
  </si>
  <si>
    <t>Trapfinding</t>
  </si>
  <si>
    <t>Rogue Features</t>
  </si>
  <si>
    <t>Scribe Scroll</t>
  </si>
  <si>
    <t>Wizard Spells</t>
  </si>
  <si>
    <t>Memorized Spells</t>
  </si>
  <si>
    <t>Diviner</t>
  </si>
  <si>
    <t>Rogue 1</t>
  </si>
  <si>
    <t>Simple Weapons, Rogue Weapons</t>
  </si>
  <si>
    <t>Light Armor and Shields (not Tower)</t>
  </si>
  <si>
    <t>Detect Magic</t>
  </si>
  <si>
    <t>Acid Splash</t>
  </si>
  <si>
    <t>Light</t>
  </si>
  <si>
    <t>True Strike</t>
  </si>
  <si>
    <t>Shield</t>
  </si>
  <si>
    <t>Mage Armor</t>
  </si>
  <si>
    <t>Sack</t>
  </si>
  <si>
    <t>Traveller’s Outfit</t>
  </si>
  <si>
    <t>Thieves’ Tools, Masterwork</t>
  </si>
  <si>
    <t>+2 to Disable Device &amp; Open Locks</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</si>
  <si>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</si>
  <si>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</si>
  <si>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</si>
  <si>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</si>
  <si>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</si>
  <si>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</si>
  <si>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</si>
  <si>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</si>
  <si>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</si>
  <si>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</si>
  <si>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</si>
  <si>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</si>
  <si>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</si>
  <si>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</si>
  <si>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</si>
  <si>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</si>
  <si>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</si>
  <si>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</si>
  <si>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</si>
  <si>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</si>
  <si>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</si>
  <si>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</si>
  <si>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</si>
  <si>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</si>
  <si>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</si>
  <si>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</si>
  <si>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</si>
  <si>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</si>
  <si>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</si>
  <si>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Daze</t>
  </si>
  <si>
    <t>Enchantment</t>
  </si>
  <si>
    <t>1 round</t>
  </si>
  <si>
    <t>60’</t>
  </si>
  <si>
    <t>Detect Poison</t>
  </si>
  <si>
    <t>Divination</t>
  </si>
  <si>
    <t>Personal</t>
  </si>
  <si>
    <t>Flare</t>
  </si>
  <si>
    <t>V</t>
  </si>
  <si>
    <t>Guidance</t>
  </si>
  <si>
    <t>Know Direction</t>
  </si>
  <si>
    <t>V M/DF</t>
  </si>
  <si>
    <t>special</t>
  </si>
  <si>
    <t>Concent.</t>
  </si>
  <si>
    <t>Mending</t>
  </si>
  <si>
    <t>10’</t>
  </si>
  <si>
    <t>Open/Close</t>
  </si>
  <si>
    <t>1 hour</t>
  </si>
  <si>
    <t>Read Magic</t>
  </si>
  <si>
    <t>Resistance</t>
  </si>
  <si>
    <t>V S M/DF</t>
  </si>
  <si>
    <t>Sonic Snap</t>
  </si>
  <si>
    <t>V F</t>
  </si>
  <si>
    <t>1 hr/lvl</t>
  </si>
  <si>
    <t>Sleep</t>
  </si>
  <si>
    <t>Detect Secret Doors</t>
  </si>
  <si>
    <t>Comprehend Languages</t>
  </si>
  <si>
    <t>Diviner Bonus</t>
  </si>
  <si>
    <t>Rogue 2</t>
  </si>
  <si>
    <t>Wands, Scrolls and Potions</t>
  </si>
  <si>
    <t>Grapple, Unarmed Strike</t>
  </si>
  <si>
    <t>x2</t>
  </si>
  <si>
    <t>Value</t>
  </si>
  <si>
    <t>Reduce Person</t>
  </si>
  <si>
    <t>Spells per Day</t>
  </si>
  <si>
    <t>PHB</t>
  </si>
  <si>
    <t>Reference</t>
  </si>
  <si>
    <t>Page</t>
  </si>
  <si>
    <t>219</t>
  </si>
  <si>
    <t/>
  </si>
  <si>
    <t>232</t>
  </si>
  <si>
    <t>246</t>
  </si>
  <si>
    <t>249</t>
  </si>
  <si>
    <t>253</t>
  </si>
  <si>
    <t>258</t>
  </si>
  <si>
    <t>269</t>
  </si>
  <si>
    <t>212</t>
  </si>
  <si>
    <t>220</t>
  </si>
  <si>
    <t>280</t>
  </si>
  <si>
    <t>296</t>
  </si>
  <si>
    <t>Sneak Attack 2d6</t>
  </si>
  <si>
    <t>Effective Level</t>
  </si>
  <si>
    <t>Raw Level</t>
  </si>
  <si>
    <t>Caster Class</t>
  </si>
  <si>
    <t>Diviner 1</t>
  </si>
  <si>
    <t>Evasion</t>
  </si>
  <si>
    <t>Equity on this page:</t>
  </si>
  <si>
    <t>Total Equity:</t>
  </si>
  <si>
    <t>Diviner Features</t>
  </si>
  <si>
    <t>Unseen Seer Features</t>
  </si>
  <si>
    <t>Damage Bonus 1d6</t>
  </si>
  <si>
    <t>Advanced Learning</t>
  </si>
  <si>
    <t>Silent Spell</t>
  </si>
  <si>
    <t>Human</t>
  </si>
  <si>
    <t>Summon Familiar:  Viper</t>
  </si>
  <si>
    <t>Trap Sense +1</t>
  </si>
  <si>
    <t>Uncanny Dodge</t>
  </si>
  <si>
    <t>Human:  Master of Posions</t>
  </si>
  <si>
    <t>1st:  Point Blank Shot</t>
  </si>
  <si>
    <t>3rd:  Weapon Focus:  Hand Crossbow</t>
  </si>
  <si>
    <t>19-20, x2</t>
  </si>
  <si>
    <t>Rogue 3</t>
  </si>
  <si>
    <t>Rogue 4</t>
  </si>
  <si>
    <t>Craft:  Alchemy</t>
  </si>
  <si>
    <t>Profession:  Shopkeeper</t>
  </si>
  <si>
    <t>Female</t>
  </si>
  <si>
    <t>2½</t>
  </si>
  <si>
    <t>+3</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</si>
  <si>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</si>
  <si>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Obscuring Mist</t>
  </si>
  <si>
    <t>WF &amp; PB bonuses included</t>
  </si>
  <si>
    <t>+1</t>
  </si>
  <si>
    <t>18-20/x2</t>
  </si>
  <si>
    <t>Slashing</t>
  </si>
  <si>
    <t>Will:</t>
  </si>
  <si>
    <t>3</t>
  </si>
  <si>
    <t>Ref:</t>
  </si>
  <si>
    <t>Fort:</t>
  </si>
  <si>
    <t>AB:</t>
  </si>
  <si>
    <t>AC:</t>
  </si>
  <si>
    <t>Size:</t>
  </si>
  <si>
    <t>Viper</t>
  </si>
  <si>
    <t>Familiar</t>
  </si>
  <si>
    <r>
      <rPr>
        <b/>
        <sz val="13"/>
        <rFont val="Times New Roman"/>
        <family val="1"/>
      </rPr>
      <t xml:space="preserve">Initiative:  </t>
    </r>
    <r>
      <rPr>
        <sz val="13"/>
        <rFont val="Times New Roman"/>
        <family val="1"/>
      </rPr>
      <t>+3</t>
    </r>
  </si>
  <si>
    <t>+0</t>
  </si>
  <si>
    <t>Common, Draconic</t>
  </si>
  <si>
    <t>Dwarven, Elven</t>
  </si>
  <si>
    <t>Familiar:  Alertness</t>
  </si>
  <si>
    <t>Shira</t>
  </si>
  <si>
    <t>Tiny</t>
  </si>
  <si>
    <r>
      <rPr>
        <b/>
        <sz val="13"/>
        <rFont val="Times New Roman"/>
        <family val="1"/>
      </rPr>
      <t xml:space="preserve">Move:  </t>
    </r>
    <r>
      <rPr>
        <sz val="13"/>
        <rFont val="Times New Roman"/>
        <family val="1"/>
      </rPr>
      <t>15’</t>
    </r>
  </si>
  <si>
    <t>Ertolchul</t>
  </si>
  <si>
    <t>Other Outfits</t>
  </si>
  <si>
    <t>?</t>
  </si>
  <si>
    <t>x</t>
  </si>
  <si>
    <t>Heward’s Handy Haversack</t>
  </si>
  <si>
    <t>Anklet of Translocation</t>
  </si>
  <si>
    <t>Hand Crossbow +1</t>
  </si>
  <si>
    <t>1</t>
  </si>
  <si>
    <t>Healing Belt</t>
  </si>
  <si>
    <t>Lowlight Necklace</t>
  </si>
  <si>
    <t>Sleep Smoke</t>
  </si>
  <si>
    <t>city of splendor, pg152</t>
  </si>
  <si>
    <t>1d6+…</t>
  </si>
  <si>
    <t>Alchemist’s Fire (2)</t>
  </si>
  <si>
    <t>Sunrods</t>
  </si>
  <si>
    <t>Smokesticks</t>
  </si>
  <si>
    <t>Tanglefoot Bags</t>
  </si>
  <si>
    <t>Tindertwigs</t>
  </si>
  <si>
    <t>Thunderstones</t>
  </si>
  <si>
    <t>Metal Flasks</t>
  </si>
  <si>
    <t>Sacks</t>
  </si>
  <si>
    <t>Oil, Pint</t>
  </si>
  <si>
    <t>Bolts, Poisoned</t>
  </si>
  <si>
    <t>DC 10, 1d6 Con, 1d6 Con</t>
  </si>
  <si>
    <t>Campaign:  Leadership</t>
  </si>
  <si>
    <t>q</t>
  </si>
  <si>
    <t>Race</t>
  </si>
  <si>
    <t>Region</t>
  </si>
  <si>
    <t>Class</t>
  </si>
  <si>
    <t>Alignment</t>
  </si>
  <si>
    <t>Sex</t>
  </si>
  <si>
    <t>Attack Bonus</t>
  </si>
  <si>
    <t>Grapple</t>
  </si>
  <si>
    <t>Initiative</t>
  </si>
  <si>
    <t>Base Speed</t>
  </si>
  <si>
    <t>XP</t>
  </si>
  <si>
    <t>Actual Speed</t>
  </si>
  <si>
    <t>Strength</t>
  </si>
  <si>
    <t>Lb. Capacity</t>
  </si>
  <si>
    <t>Dexterity</t>
  </si>
  <si>
    <t>Lb. Carried</t>
  </si>
  <si>
    <t>Constitution</t>
  </si>
  <si>
    <t>Hit Points</t>
  </si>
  <si>
    <t>Intelligence</t>
  </si>
  <si>
    <t>Touch AC</t>
  </si>
  <si>
    <t>Wisdom</t>
  </si>
  <si>
    <t>Charisma</t>
  </si>
  <si>
    <t>FF AC</t>
  </si>
  <si>
    <t>Neutral Evil</t>
  </si>
  <si>
    <t>AC</t>
  </si>
  <si>
    <t>Copper</t>
  </si>
  <si>
    <t>NPC</t>
  </si>
  <si>
    <t>BeNève</t>
  </si>
  <si>
    <t>þ</t>
  </si>
  <si>
    <t>Protection from Good</t>
  </si>
  <si>
    <t>Padded Armor</t>
  </si>
  <si>
    <r>
      <t xml:space="preserve">Potion of </t>
    </r>
    <r>
      <rPr>
        <i/>
        <sz val="12"/>
        <rFont val="Times New Roman"/>
        <family val="1"/>
      </rPr>
      <t>Blur</t>
    </r>
  </si>
  <si>
    <t>30’ radius</t>
  </si>
  <si>
    <t>Bolts</t>
  </si>
  <si>
    <t>MW Kukri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</si>
</sst>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12"/>
      <name val="Times New Roman"/>
      <family val="1"/>
    </font>
    <font>
      <sz val="13"/>
      <name val="Wingdings"/>
      <charset val="2"/>
    </font>
    <font>
      <i/>
      <sz val="18"/>
      <color indexed="53"/>
      <name val="Times New Roman"/>
      <family val="1"/>
    </font>
    <font>
      <i/>
      <sz val="14"/>
      <color indexed="10"/>
      <name val="Times New Roman"/>
      <family val="1"/>
    </font>
    <font>
      <b/>
      <sz val="13"/>
      <color rgb="FFFF0000"/>
      <name val="Times New Roman"/>
      <family val="1"/>
    </font>
    <font>
      <b/>
      <sz val="13"/>
      <color rgb="FF7030A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theme="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b/>
      <i/>
      <sz val="12"/>
      <color indexed="81"/>
      <name val="Times New Roman"/>
      <family val="1"/>
    </font>
    <font>
      <i/>
      <sz val="18"/>
      <color indexed="20"/>
      <name val="Times New Roman"/>
      <family val="1"/>
    </font>
    <font>
      <i/>
      <sz val="12"/>
      <color indexed="81"/>
      <name val="Times New Roman"/>
      <family val="1"/>
    </font>
    <font>
      <sz val="13"/>
      <color rgb="FF009900"/>
      <name val="Times New Roman"/>
      <family val="1"/>
    </font>
    <font>
      <b/>
      <sz val="13"/>
      <color indexed="20"/>
      <name val="Times New Roman"/>
      <family val="1"/>
    </font>
    <font>
      <i/>
      <sz val="12"/>
      <color indexed="9"/>
      <name val="Times New Roman"/>
      <family val="1"/>
    </font>
    <font>
      <b/>
      <sz val="12"/>
      <color indexed="48"/>
      <name val="Times New Roman"/>
      <family val="1"/>
    </font>
    <font>
      <i/>
      <sz val="20"/>
      <color theme="0"/>
      <name val="Times New Roman"/>
      <family val="1"/>
    </font>
    <font>
      <i/>
      <sz val="22"/>
      <color theme="0"/>
      <name val="Times New Roman"/>
      <family val="1"/>
    </font>
    <font>
      <i/>
      <sz val="17"/>
      <name val="Times New Roman"/>
      <family val="1"/>
    </font>
    <font>
      <i/>
      <sz val="12"/>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theme="0" tint="-0.14999847407452621"/>
        <bgColor indexed="64"/>
      </patternFill>
    </fill>
    <fill>
      <patternFill patternType="solid">
        <fgColor indexed="10"/>
        <bgColor indexed="64"/>
      </patternFill>
    </fill>
  </fills>
  <borders count="15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right style="double">
        <color indexed="64"/>
      </right>
      <top style="thick">
        <color indexed="16"/>
      </top>
      <bottom style="double">
        <color indexed="64"/>
      </bottom>
      <diagonal/>
    </border>
    <border>
      <left/>
      <right/>
      <top style="thick">
        <color indexed="16"/>
      </top>
      <bottom style="double">
        <color indexed="64"/>
      </bottom>
      <diagonal/>
    </border>
    <border>
      <left style="double">
        <color indexed="64"/>
      </left>
      <right/>
      <top style="thick">
        <color indexed="16"/>
      </top>
      <bottom style="double">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medium">
        <color auto="1"/>
      </right>
      <top style="thin">
        <color auto="1"/>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medium">
        <color auto="1"/>
      </right>
      <top style="thin">
        <color auto="1"/>
      </top>
      <bottom style="double">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1" fillId="0" borderId="0"/>
    <xf numFmtId="0" fontId="37" fillId="0" borderId="0" applyFill="0" applyBorder="0"/>
    <xf numFmtId="0" fontId="2" fillId="0" borderId="0"/>
    <xf numFmtId="9" fontId="2" fillId="0" borderId="0" applyFont="0" applyFill="0" applyBorder="0" applyAlignment="0" applyProtection="0"/>
  </cellStyleXfs>
  <cellXfs count="540">
    <xf numFmtId="0" fontId="0" fillId="0" borderId="0" xfId="0"/>
    <xf numFmtId="0" fontId="39" fillId="0" borderId="31" xfId="0" applyFont="1" applyFill="1" applyBorder="1" applyAlignment="1">
      <alignment horizontal="centerContinuous" vertical="center" wrapText="1"/>
    </xf>
    <xf numFmtId="0" fontId="47" fillId="0" borderId="31" xfId="0" applyFont="1" applyBorder="1" applyAlignment="1">
      <alignment horizontal="centerContinuous" vertical="center" wrapText="1"/>
    </xf>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52"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0" borderId="83" xfId="0" applyFont="1" applyFill="1" applyBorder="1" applyAlignment="1">
      <alignment horizontal="center" vertical="center"/>
    </xf>
    <xf numFmtId="1" fontId="57" fillId="10" borderId="52"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2" fillId="0" borderId="26" xfId="2" applyNumberFormat="1"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0" fontId="7" fillId="14" borderId="25" xfId="0"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46" xfId="2" applyNumberFormat="1" applyFont="1" applyBorder="1" applyAlignment="1">
      <alignment horizontal="center" vertical="center" shrinkToFit="1"/>
    </xf>
    <xf numFmtId="0" fontId="7" fillId="0" borderId="33" xfId="0" applyNumberFormat="1" applyFont="1" applyFill="1" applyBorder="1" applyAlignment="1">
      <alignment horizontal="center" vertical="center" wrapText="1"/>
    </xf>
    <xf numFmtId="0" fontId="2" fillId="0" borderId="86"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5"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1" fontId="5" fillId="0" borderId="90" xfId="0" applyNumberFormat="1" applyFont="1" applyFill="1" applyBorder="1" applyAlignment="1">
      <alignment horizontal="center" vertical="center"/>
    </xf>
    <xf numFmtId="0" fontId="2" fillId="0" borderId="114"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5" fillId="0" borderId="0" xfId="0" applyFont="1" applyBorder="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3" xfId="0"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39" xfId="0" applyFont="1" applyBorder="1" applyAlignment="1">
      <alignment horizontal="left" vertical="center" shrinkToFit="1"/>
    </xf>
    <xf numFmtId="0" fontId="2" fillId="0" borderId="112" xfId="0" applyFont="1" applyFill="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3" xfId="0" applyFont="1" applyBorder="1" applyAlignment="1">
      <alignment horizontal="left" vertical="center" shrinkToFit="1"/>
    </xf>
    <xf numFmtId="0" fontId="2" fillId="0" borderId="96"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56" fillId="10" borderId="22" xfId="0" applyFont="1" applyFill="1" applyBorder="1" applyAlignment="1">
      <alignment horizontal="center" vertical="center"/>
    </xf>
    <xf numFmtId="0" fontId="22" fillId="7" borderId="19" xfId="0" applyFont="1" applyFill="1" applyBorder="1" applyAlignment="1">
      <alignment horizontal="center" vertical="center"/>
    </xf>
    <xf numFmtId="1" fontId="57"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49"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xf>
    <xf numFmtId="1" fontId="2" fillId="0" borderId="46" xfId="0" applyNumberFormat="1" applyFont="1" applyFill="1" applyBorder="1" applyAlignment="1">
      <alignment horizontal="center" vertical="center"/>
    </xf>
    <xf numFmtId="0" fontId="5" fillId="0" borderId="0" xfId="0" applyFont="1" applyBorder="1" applyAlignment="1">
      <alignment horizontal="centerContinuous" vertical="center"/>
    </xf>
    <xf numFmtId="0" fontId="22" fillId="7" borderId="22" xfId="0" applyFont="1" applyFill="1" applyBorder="1" applyAlignment="1">
      <alignment horizontal="centerContinuous" vertical="center"/>
    </xf>
    <xf numFmtId="0" fontId="22" fillId="7" borderId="92" xfId="0" applyFont="1" applyFill="1" applyBorder="1" applyAlignment="1">
      <alignment horizontal="centerContinuous" vertical="center"/>
    </xf>
    <xf numFmtId="0" fontId="22" fillId="7" borderId="48" xfId="0" applyFont="1" applyFill="1" applyBorder="1" applyAlignment="1">
      <alignment horizontal="centerContinuous" vertical="center"/>
    </xf>
    <xf numFmtId="0" fontId="5"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0" fontId="2" fillId="0" borderId="13" xfId="0"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5" fillId="0" borderId="13" xfId="0"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0" fontId="2" fillId="0" borderId="89" xfId="0" quotePrefix="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4" xfId="0" applyNumberFormat="1" applyFont="1" applyFill="1" applyBorder="1" applyAlignment="1">
      <alignment horizontal="centerContinuous" vertical="center"/>
    </xf>
    <xf numFmtId="0" fontId="5" fillId="0" borderId="91" xfId="0" applyFont="1" applyFill="1" applyBorder="1" applyAlignment="1">
      <alignment horizontal="centerContinuous" vertical="center"/>
    </xf>
    <xf numFmtId="0" fontId="19" fillId="0" borderId="0" xfId="0" applyFont="1" applyBorder="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87" xfId="0" applyFont="1" applyFill="1" applyBorder="1" applyAlignment="1">
      <alignment horizontal="centerContinuous" vertical="center"/>
    </xf>
    <xf numFmtId="49" fontId="2" fillId="0" borderId="87" xfId="0" applyNumberFormat="1" applyFont="1" applyFill="1" applyBorder="1" applyAlignment="1">
      <alignment horizontal="center" vertical="center"/>
    </xf>
    <xf numFmtId="49" fontId="2" fillId="0" borderId="87" xfId="0" applyNumberFormat="1"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105" xfId="0" applyFont="1" applyFill="1" applyBorder="1" applyAlignment="1">
      <alignment horizontal="centerContinuous" vertical="center"/>
    </xf>
    <xf numFmtId="0" fontId="2" fillId="0" borderId="106" xfId="0" applyFont="1" applyFill="1" applyBorder="1" applyAlignment="1">
      <alignment horizontal="centerContinuous" vertical="center"/>
    </xf>
    <xf numFmtId="0" fontId="2" fillId="0" borderId="84" xfId="0" applyFont="1" applyFill="1" applyBorder="1" applyAlignment="1">
      <alignment horizontal="centerContinuous" vertical="center"/>
    </xf>
    <xf numFmtId="164" fontId="2" fillId="0" borderId="83" xfId="0" applyNumberFormat="1" applyFont="1" applyFill="1" applyBorder="1" applyAlignment="1">
      <alignment horizontal="center" vertical="center"/>
    </xf>
    <xf numFmtId="49" fontId="2" fillId="0" borderId="84" xfId="0" applyNumberFormat="1" applyFont="1" applyFill="1" applyBorder="1" applyAlignment="1">
      <alignment horizontal="center" vertical="center"/>
    </xf>
    <xf numFmtId="49" fontId="2" fillId="0" borderId="84" xfId="0" applyNumberFormat="1" applyFont="1" applyFill="1" applyBorder="1" applyAlignment="1">
      <alignment horizontal="centerContinuous" vertical="center"/>
    </xf>
    <xf numFmtId="49" fontId="2" fillId="0" borderId="107" xfId="0" applyNumberFormat="1" applyFont="1" applyFill="1" applyBorder="1" applyAlignment="1">
      <alignment horizontal="centerContinuous" vertical="center"/>
    </xf>
    <xf numFmtId="0" fontId="2" fillId="0" borderId="108" xfId="0" applyFont="1" applyFill="1" applyBorder="1" applyAlignment="1">
      <alignment horizontal="centerContinuous" vertical="center"/>
    </xf>
    <xf numFmtId="0" fontId="2" fillId="0" borderId="109" xfId="0" applyFont="1" applyFill="1" applyBorder="1" applyAlignment="1">
      <alignment horizontal="centerContinuous" vertical="center"/>
    </xf>
    <xf numFmtId="0" fontId="5" fillId="0" borderId="110" xfId="0" applyFont="1" applyFill="1" applyBorder="1" applyAlignment="1">
      <alignment horizontal="centerContinuous" vertical="center"/>
    </xf>
    <xf numFmtId="0" fontId="5" fillId="0" borderId="9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2" fillId="7" borderId="97" xfId="0" applyFont="1" applyFill="1" applyBorder="1" applyAlignment="1">
      <alignment horizontal="center" vertical="center"/>
    </xf>
    <xf numFmtId="0" fontId="22" fillId="7" borderId="98" xfId="0" applyFont="1" applyFill="1" applyBorder="1" applyAlignment="1">
      <alignment horizontal="centerContinuous" vertical="center"/>
    </xf>
    <xf numFmtId="0" fontId="2" fillId="0" borderId="101" xfId="0" applyFont="1" applyFill="1" applyBorder="1" applyAlignment="1">
      <alignment horizontal="centerContinuous" vertical="center" shrinkToFit="1"/>
    </xf>
    <xf numFmtId="0" fontId="22" fillId="0" borderId="103" xfId="0" applyFont="1" applyFill="1" applyBorder="1" applyAlignment="1">
      <alignment horizontal="centerContinuous" vertical="center"/>
    </xf>
    <xf numFmtId="0" fontId="38" fillId="0" borderId="31"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54" fillId="0" borderId="31" xfId="0" applyFont="1" applyBorder="1" applyAlignment="1">
      <alignment horizontal="centerContinuous" vertical="center"/>
    </xf>
    <xf numFmtId="0" fontId="7" fillId="0" borderId="0" xfId="0" applyFont="1" applyFill="1" applyBorder="1" applyAlignment="1">
      <alignment vertical="center" wrapText="1"/>
    </xf>
    <xf numFmtId="0" fontId="42" fillId="0" borderId="54" xfId="0" applyFont="1" applyFill="1" applyBorder="1" applyAlignment="1">
      <alignment horizontal="center" vertical="center" shrinkToFit="1"/>
    </xf>
    <xf numFmtId="0" fontId="42"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46" fillId="0" borderId="31" xfId="0" applyFont="1" applyBorder="1" applyAlignment="1">
      <alignment horizontal="centerContinuous" vertical="center"/>
    </xf>
    <xf numFmtId="0" fontId="59" fillId="0" borderId="34" xfId="0" applyFont="1" applyFill="1" applyBorder="1" applyAlignment="1">
      <alignment horizontal="center" vertical="center" shrinkToFit="1"/>
    </xf>
    <xf numFmtId="0" fontId="17" fillId="0" borderId="55" xfId="0" applyFont="1" applyFill="1" applyBorder="1" applyAlignment="1">
      <alignment horizontal="center" vertical="center" shrinkToFit="1"/>
    </xf>
    <xf numFmtId="0" fontId="54" fillId="0" borderId="60" xfId="0" applyFont="1" applyBorder="1" applyAlignment="1">
      <alignment horizontal="centerContinuous" vertical="center" wrapText="1"/>
    </xf>
    <xf numFmtId="0" fontId="16" fillId="0" borderId="61" xfId="0" applyFont="1" applyBorder="1" applyAlignment="1">
      <alignment horizontal="centerContinuous" vertical="center" wrapText="1"/>
    </xf>
    <xf numFmtId="0" fontId="16" fillId="0" borderId="62" xfId="0" applyFont="1" applyBorder="1" applyAlignment="1">
      <alignment horizontal="centerContinuous" vertical="center" wrapText="1"/>
    </xf>
    <xf numFmtId="0" fontId="2" fillId="0" borderId="0" xfId="0" applyFont="1" applyBorder="1" applyAlignment="1">
      <alignment vertical="center" wrapText="1"/>
    </xf>
    <xf numFmtId="0" fontId="54"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44" fillId="0" borderId="0" xfId="0" applyFont="1" applyBorder="1" applyAlignment="1">
      <alignment horizontal="centerContinuous" vertical="center" wrapText="1"/>
    </xf>
    <xf numFmtId="0" fontId="12" fillId="10" borderId="58" xfId="0" applyFont="1" applyFill="1" applyBorder="1" applyAlignment="1">
      <alignment horizontal="centerContinuous" vertical="center" wrapText="1"/>
    </xf>
    <xf numFmtId="0" fontId="12" fillId="10" borderId="79" xfId="0" applyFont="1" applyFill="1" applyBorder="1" applyAlignment="1">
      <alignment horizontal="center" vertical="center" wrapText="1"/>
    </xf>
    <xf numFmtId="0" fontId="12" fillId="10" borderId="63"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45" fillId="5" borderId="27" xfId="2"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45" fillId="5" borderId="32" xfId="2" applyNumberFormat="1" applyFont="1" applyFill="1" applyBorder="1" applyAlignment="1">
      <alignment horizontal="center" vertical="center" shrinkToFit="1"/>
    </xf>
    <xf numFmtId="0" fontId="4" fillId="0" borderId="47" xfId="0" applyFont="1" applyBorder="1" applyAlignment="1">
      <alignment horizontal="right" vertical="center"/>
    </xf>
    <xf numFmtId="0" fontId="55" fillId="10"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45" fillId="5" borderId="33" xfId="2" applyNumberFormat="1" applyFont="1" applyFill="1" applyBorder="1" applyAlignment="1">
      <alignment horizontal="center" vertical="center" shrinkToFit="1"/>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61" fillId="0" borderId="23" xfId="5" applyFont="1" applyBorder="1" applyAlignment="1">
      <alignment horizontal="centerContinuous" vertical="center" wrapText="1"/>
    </xf>
    <xf numFmtId="0" fontId="16"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2"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80" xfId="0" applyFont="1" applyFill="1" applyBorder="1" applyAlignment="1">
      <alignment horizontal="center" vertical="center" shrinkToFit="1"/>
    </xf>
    <xf numFmtId="0" fontId="7" fillId="13" borderId="13" xfId="0" applyFont="1" applyFill="1" applyBorder="1" applyAlignment="1">
      <alignment horizontal="center" vertical="center" wrapText="1"/>
    </xf>
    <xf numFmtId="0" fontId="2" fillId="0" borderId="52" xfId="0" applyFont="1" applyFill="1" applyBorder="1" applyAlignment="1">
      <alignment horizontal="center" vertical="center" shrinkToFit="1"/>
    </xf>
    <xf numFmtId="0" fontId="2" fillId="0" borderId="52" xfId="2"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2" fillId="0" borderId="26" xfId="0" applyFont="1" applyFill="1" applyBorder="1" applyAlignment="1">
      <alignment horizontal="center" vertical="center" wrapText="1"/>
    </xf>
    <xf numFmtId="0" fontId="2" fillId="0" borderId="26" xfId="10" applyNumberFormat="1"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6" fillId="0" borderId="23"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8" fillId="0" borderId="1" xfId="0" applyFont="1" applyFill="1" applyBorder="1" applyAlignment="1">
      <alignment vertical="center"/>
    </xf>
    <xf numFmtId="0" fontId="6" fillId="0" borderId="25" xfId="0" applyFont="1" applyFill="1" applyBorder="1" applyAlignment="1">
      <alignment horizontal="center" vertical="center"/>
    </xf>
    <xf numFmtId="0" fontId="50" fillId="0" borderId="25" xfId="0" applyFont="1" applyFill="1" applyBorder="1" applyAlignment="1">
      <alignment horizontal="center" vertical="center" wrapText="1"/>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0" fontId="53" fillId="10" borderId="26"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wrapText="1"/>
    </xf>
    <xf numFmtId="0" fontId="7" fillId="0" borderId="2" xfId="0" quotePrefix="1" applyFont="1" applyFill="1" applyBorder="1" applyAlignment="1">
      <alignment horizontal="center" vertical="center"/>
    </xf>
    <xf numFmtId="0" fontId="49" fillId="0" borderId="1" xfId="0" applyFont="1" applyFill="1" applyBorder="1" applyAlignment="1">
      <alignment vertical="center"/>
    </xf>
    <xf numFmtId="0" fontId="13" fillId="0" borderId="26" xfId="0" applyNumberFormat="1" applyFont="1" applyFill="1" applyBorder="1" applyAlignment="1">
      <alignment horizontal="center" vertical="center"/>
    </xf>
    <xf numFmtId="0" fontId="50"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52"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53"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7" fillId="0" borderId="64" xfId="0" quotePrefix="1" applyFont="1" applyFill="1" applyBorder="1" applyAlignment="1">
      <alignment horizontal="center" vertical="center"/>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20" fillId="0" borderId="0" xfId="0" applyFont="1" applyBorder="1" applyAlignment="1">
      <alignment vertical="center"/>
    </xf>
    <xf numFmtId="0" fontId="13" fillId="6" borderId="1" xfId="0" applyFont="1" applyFill="1" applyBorder="1" applyAlignment="1">
      <alignment vertical="center"/>
    </xf>
    <xf numFmtId="49" fontId="25" fillId="6" borderId="25" xfId="0" applyNumberFormat="1" applyFont="1" applyFill="1" applyBorder="1" applyAlignment="1">
      <alignment horizontal="center" vertical="center"/>
    </xf>
    <xf numFmtId="0" fontId="25"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33" fillId="0" borderId="0" xfId="0" applyFont="1" applyBorder="1" applyAlignment="1">
      <alignment vertical="center"/>
    </xf>
    <xf numFmtId="0" fontId="14"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1" fillId="0" borderId="0" xfId="0" applyFont="1" applyBorder="1" applyAlignment="1">
      <alignment vertical="center"/>
    </xf>
    <xf numFmtId="0" fontId="8" fillId="6" borderId="1" xfId="0" applyFont="1" applyFill="1" applyBorder="1" applyAlignment="1">
      <alignment vertical="center"/>
    </xf>
    <xf numFmtId="49" fontId="18" fillId="6" borderId="25" xfId="0" applyNumberFormat="1" applyFont="1" applyFill="1" applyBorder="1" applyAlignment="1">
      <alignment horizontal="center" vertical="center"/>
    </xf>
    <xf numFmtId="0" fontId="18"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0" fontId="30" fillId="0" borderId="0" xfId="0" applyFont="1" applyBorder="1" applyAlignment="1">
      <alignment vertical="center"/>
    </xf>
    <xf numFmtId="0" fontId="10"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5"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5" xfId="0" applyNumberFormat="1" applyFont="1" applyFill="1" applyBorder="1" applyAlignment="1">
      <alignment horizontal="center" vertical="center"/>
    </xf>
    <xf numFmtId="0" fontId="17"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1" xfId="0" applyFont="1" applyFill="1" applyBorder="1" applyAlignment="1">
      <alignment vertical="center"/>
    </xf>
    <xf numFmtId="0" fontId="7" fillId="9" borderId="27" xfId="0" quotePrefix="1"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0" fontId="25"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53"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51" fillId="2" borderId="65" xfId="0" applyFont="1" applyFill="1" applyBorder="1" applyAlignment="1">
      <alignment horizontal="right" vertical="center"/>
    </xf>
    <xf numFmtId="0" fontId="51" fillId="2" borderId="66" xfId="0" applyFont="1" applyFill="1" applyBorder="1" applyAlignment="1">
      <alignment horizontal="left" vertical="center"/>
    </xf>
    <xf numFmtId="0" fontId="21"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6" fillId="2" borderId="11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11"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0" fontId="58"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7" fillId="0" borderId="15" xfId="0" applyFont="1" applyFill="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0" fontId="6" fillId="0" borderId="28" xfId="0" applyFont="1" applyBorder="1" applyAlignment="1">
      <alignment horizontal="center" vertical="center"/>
    </xf>
    <xf numFmtId="0" fontId="41"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3"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0" fontId="11" fillId="4" borderId="50"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164" fontId="22" fillId="3" borderId="117" xfId="0" applyNumberFormat="1" applyFont="1" applyFill="1" applyBorder="1" applyAlignment="1">
      <alignment horizontal="center" vertical="center"/>
    </xf>
    <xf numFmtId="0" fontId="12" fillId="12" borderId="122" xfId="0" applyFont="1" applyFill="1" applyBorder="1" applyAlignment="1">
      <alignment horizontal="center" vertical="center" wrapText="1"/>
    </xf>
    <xf numFmtId="0" fontId="12" fillId="12" borderId="123" xfId="0" applyNumberFormat="1" applyFont="1" applyFill="1" applyBorder="1" applyAlignment="1">
      <alignment horizontal="centerContinuous" vertical="center" wrapText="1"/>
    </xf>
    <xf numFmtId="0" fontId="7" fillId="0" borderId="56"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shrinkToFit="1"/>
    </xf>
    <xf numFmtId="0" fontId="4" fillId="0" borderId="16" xfId="0" applyFont="1" applyBorder="1" applyAlignment="1">
      <alignment horizontal="right"/>
    </xf>
    <xf numFmtId="0" fontId="2" fillId="0" borderId="9" xfId="0" applyFont="1" applyBorder="1" applyAlignment="1">
      <alignment horizontal="centerContinuous" wrapText="1"/>
    </xf>
    <xf numFmtId="0" fontId="2" fillId="0" borderId="46" xfId="0" applyFont="1" applyBorder="1" applyAlignment="1">
      <alignment horizontal="centerContinuous" wrapText="1"/>
    </xf>
    <xf numFmtId="0" fontId="2" fillId="0" borderId="10" xfId="0" applyFont="1" applyBorder="1" applyAlignment="1">
      <alignment horizontal="centerContinuous" wrapText="1"/>
    </xf>
    <xf numFmtId="0" fontId="55" fillId="10" borderId="73" xfId="0" applyFont="1" applyFill="1" applyBorder="1" applyAlignment="1">
      <alignment horizontal="right"/>
    </xf>
    <xf numFmtId="0" fontId="55" fillId="10" borderId="124" xfId="0" applyFont="1" applyFill="1" applyBorder="1" applyAlignment="1">
      <alignment horizontal="centerContinuous"/>
    </xf>
    <xf numFmtId="0" fontId="55" fillId="10" borderId="125" xfId="0" applyFont="1" applyFill="1" applyBorder="1" applyAlignment="1">
      <alignment horizontal="centerContinuous"/>
    </xf>
    <xf numFmtId="0" fontId="55" fillId="10" borderId="126" xfId="0" applyFont="1" applyFill="1" applyBorder="1" applyAlignment="1">
      <alignment horizontal="centerContinuous"/>
    </xf>
    <xf numFmtId="0" fontId="2" fillId="0" borderId="127" xfId="0" applyFont="1" applyFill="1" applyBorder="1" applyAlignment="1">
      <alignment horizontal="centerContinuous" vertical="center" shrinkToFit="1"/>
    </xf>
    <xf numFmtId="0" fontId="22" fillId="0" borderId="128" xfId="0" applyFont="1" applyFill="1" applyBorder="1" applyAlignment="1">
      <alignment horizontal="centerContinuous" vertical="center"/>
    </xf>
    <xf numFmtId="0" fontId="2" fillId="0" borderId="129" xfId="0" applyFont="1" applyFill="1" applyBorder="1" applyAlignment="1">
      <alignment horizontal="center" vertical="center"/>
    </xf>
    <xf numFmtId="0" fontId="2" fillId="0" borderId="130" xfId="0" applyFont="1" applyFill="1" applyBorder="1" applyAlignment="1">
      <alignment horizontal="centerContinuous" vertical="center"/>
    </xf>
    <xf numFmtId="0" fontId="2" fillId="0" borderId="131" xfId="0" applyFont="1" applyFill="1" applyBorder="1" applyAlignment="1">
      <alignment horizontal="centerContinuous" vertical="center"/>
    </xf>
    <xf numFmtId="0" fontId="2" fillId="0" borderId="0" xfId="0" applyFont="1" applyBorder="1" applyAlignment="1">
      <alignment vertical="center"/>
    </xf>
    <xf numFmtId="0" fontId="2" fillId="0" borderId="109" xfId="0" applyFont="1" applyFill="1" applyBorder="1" applyAlignment="1">
      <alignment horizontal="centerContinuous" vertical="center" shrinkToFit="1"/>
    </xf>
    <xf numFmtId="0" fontId="22" fillId="0" borderId="94"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2" fillId="0" borderId="91" xfId="0" applyFont="1" applyFill="1" applyBorder="1" applyAlignment="1">
      <alignment horizontal="centerContinuous" vertical="center"/>
    </xf>
    <xf numFmtId="1" fontId="5" fillId="0" borderId="130" xfId="0" applyNumberFormat="1" applyFont="1" applyFill="1" applyBorder="1" applyAlignment="1">
      <alignment horizontal="center" vertical="center"/>
    </xf>
    <xf numFmtId="1" fontId="57" fillId="10" borderId="130" xfId="0" applyNumberFormat="1" applyFont="1" applyFill="1" applyBorder="1" applyAlignment="1">
      <alignment horizontal="center" vertical="center"/>
    </xf>
    <xf numFmtId="1" fontId="2" fillId="0" borderId="130" xfId="0" applyNumberFormat="1" applyFont="1" applyBorder="1" applyAlignment="1">
      <alignment horizontal="center" vertical="center"/>
    </xf>
    <xf numFmtId="0" fontId="2" fillId="0" borderId="133" xfId="0" quotePrefix="1" applyFont="1" applyBorder="1" applyAlignment="1">
      <alignment horizontal="center" vertical="center"/>
    </xf>
    <xf numFmtId="1" fontId="5" fillId="0" borderId="0" xfId="0" applyNumberFormat="1" applyFont="1" applyBorder="1" applyAlignment="1">
      <alignment vertical="center"/>
    </xf>
    <xf numFmtId="1" fontId="22"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1" fontId="2" fillId="0" borderId="55" xfId="0" applyNumberFormat="1" applyFont="1" applyBorder="1" applyAlignment="1">
      <alignment horizontal="center" vertical="center"/>
    </xf>
    <xf numFmtId="1" fontId="5" fillId="0" borderId="116" xfId="0" applyNumberFormat="1" applyFont="1" applyFill="1" applyBorder="1" applyAlignment="1">
      <alignment horizontal="center" vertical="center"/>
    </xf>
    <xf numFmtId="1" fontId="2" fillId="0" borderId="34" xfId="0" applyNumberFormat="1" applyFont="1" applyFill="1" applyBorder="1" applyAlignment="1">
      <alignment horizontal="center" vertical="center"/>
    </xf>
    <xf numFmtId="0" fontId="59" fillId="0" borderId="34" xfId="0" applyFont="1" applyFill="1" applyBorder="1" applyAlignment="1">
      <alignment horizontal="centerContinuous" vertical="center"/>
    </xf>
    <xf numFmtId="0" fontId="2" fillId="0" borderId="132" xfId="0" applyFont="1" applyFill="1" applyBorder="1" applyAlignment="1">
      <alignment horizontal="center" vertical="center"/>
    </xf>
    <xf numFmtId="1" fontId="2" fillId="0" borderId="0" xfId="0" applyNumberFormat="1" applyFont="1" applyBorder="1" applyAlignment="1">
      <alignment horizontal="center" vertical="center"/>
    </xf>
    <xf numFmtId="1" fontId="2" fillId="0" borderId="118" xfId="0" applyNumberFormat="1" applyFont="1" applyBorder="1" applyAlignment="1">
      <alignment horizontal="center" vertical="center" shrinkToFit="1"/>
    </xf>
    <xf numFmtId="1" fontId="2" fillId="0" borderId="119" xfId="0" applyNumberFormat="1" applyFont="1" applyBorder="1" applyAlignment="1">
      <alignment horizontal="center" vertical="center" shrinkToFit="1"/>
    </xf>
    <xf numFmtId="1" fontId="5" fillId="0" borderId="119" xfId="0" applyNumberFormat="1" applyFont="1" applyBorder="1" applyAlignment="1">
      <alignment horizontal="center" vertical="center" shrinkToFit="1"/>
    </xf>
    <xf numFmtId="1" fontId="5" fillId="0" borderId="120" xfId="0" applyNumberFormat="1" applyFont="1" applyBorder="1" applyAlignment="1">
      <alignment horizontal="center" vertical="center" shrinkToFit="1"/>
    </xf>
    <xf numFmtId="1" fontId="5" fillId="0" borderId="118" xfId="0" applyNumberFormat="1" applyFont="1" applyBorder="1" applyAlignment="1">
      <alignment horizontal="center" vertical="center" shrinkToFit="1"/>
    </xf>
    <xf numFmtId="1" fontId="5" fillId="0" borderId="121" xfId="0" applyNumberFormat="1" applyFont="1" applyBorder="1" applyAlignment="1">
      <alignment horizontal="center" vertical="center" shrinkToFit="1"/>
    </xf>
    <xf numFmtId="0" fontId="63" fillId="0" borderId="34" xfId="0" applyFont="1" applyFill="1" applyBorder="1" applyAlignment="1">
      <alignment horizontal="centerContinuous"/>
    </xf>
    <xf numFmtId="0" fontId="2" fillId="0" borderId="33" xfId="0" quotePrefix="1" applyFont="1" applyBorder="1" applyAlignment="1">
      <alignment horizontal="center" vertical="center"/>
    </xf>
    <xf numFmtId="0" fontId="7" fillId="14" borderId="44" xfId="0" applyFont="1" applyFill="1" applyBorder="1" applyAlignment="1">
      <alignment horizontal="center" vertical="center" wrapText="1"/>
    </xf>
    <xf numFmtId="0" fontId="54" fillId="15" borderId="31" xfId="0" applyFont="1" applyFill="1" applyBorder="1" applyAlignment="1">
      <alignment horizontal="centerContinuous" vertical="center"/>
    </xf>
    <xf numFmtId="0" fontId="59" fillId="15" borderId="54" xfId="0" applyFont="1" applyFill="1" applyBorder="1" applyAlignment="1">
      <alignment horizontal="center" vertical="center" shrinkToFit="1"/>
    </xf>
    <xf numFmtId="0" fontId="42" fillId="15" borderId="34" xfId="0" applyFont="1" applyFill="1" applyBorder="1" applyAlignment="1">
      <alignment horizontal="center" vertical="center" shrinkToFit="1"/>
    </xf>
    <xf numFmtId="0" fontId="42" fillId="15" borderId="55" xfId="0" applyFont="1" applyFill="1" applyBorder="1" applyAlignment="1">
      <alignment horizontal="center" vertical="center" shrinkToFit="1"/>
    </xf>
    <xf numFmtId="1" fontId="2" fillId="15" borderId="47" xfId="0" applyNumberFormat="1" applyFont="1" applyFill="1" applyBorder="1" applyAlignment="1">
      <alignment horizontal="center" vertical="center"/>
    </xf>
    <xf numFmtId="49" fontId="17" fillId="0" borderId="32" xfId="0" applyNumberFormat="1" applyFont="1" applyFill="1" applyBorder="1" applyAlignment="1">
      <alignment horizontal="center" shrinkToFit="1"/>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0" fontId="2" fillId="0" borderId="38" xfId="0" applyFont="1" applyFill="1" applyBorder="1" applyAlignment="1">
      <alignment horizontal="center" vertical="center"/>
    </xf>
    <xf numFmtId="0" fontId="2" fillId="0" borderId="38" xfId="0" quotePrefix="1" applyFont="1" applyBorder="1" applyAlignment="1">
      <alignment horizontal="center" vertical="center" wrapText="1"/>
    </xf>
    <xf numFmtId="49" fontId="2" fillId="0" borderId="38" xfId="2" applyNumberFormat="1" applyFont="1" applyBorder="1" applyAlignment="1">
      <alignment horizontal="center" vertical="center"/>
    </xf>
    <xf numFmtId="49" fontId="2" fillId="0" borderId="38" xfId="2" applyNumberFormat="1" applyFont="1" applyFill="1" applyBorder="1" applyAlignment="1">
      <alignment horizontal="center" vertical="center"/>
    </xf>
    <xf numFmtId="0" fontId="2" fillId="0" borderId="38" xfId="0" applyFont="1" applyFill="1" applyBorder="1" applyAlignment="1">
      <alignment horizontal="center" vertical="center" shrinkToFit="1"/>
    </xf>
    <xf numFmtId="164" fontId="2" fillId="0" borderId="38" xfId="0" applyNumberFormat="1" applyFont="1" applyFill="1" applyBorder="1" applyAlignment="1">
      <alignment horizontal="center" vertical="center"/>
    </xf>
    <xf numFmtId="0" fontId="2" fillId="0" borderId="0" xfId="9" applyFont="1" applyBorder="1" applyAlignment="1"/>
    <xf numFmtId="0" fontId="2" fillId="0" borderId="0" xfId="9" applyFont="1" applyBorder="1" applyAlignment="1">
      <alignment horizontal="left"/>
    </xf>
    <xf numFmtId="0" fontId="4" fillId="0" borderId="0" xfId="9" applyFont="1" applyBorder="1" applyAlignment="1">
      <alignment horizontal="right"/>
    </xf>
    <xf numFmtId="0" fontId="7" fillId="0" borderId="10" xfId="9" applyFont="1" applyBorder="1" applyAlignment="1"/>
    <xf numFmtId="0" fontId="7" fillId="0" borderId="9" xfId="9" applyFont="1" applyBorder="1" applyAlignment="1"/>
    <xf numFmtId="0" fontId="7" fillId="0" borderId="8" xfId="9" applyFont="1" applyBorder="1" applyAlignment="1"/>
    <xf numFmtId="0" fontId="7" fillId="0" borderId="2" xfId="9" applyFont="1" applyBorder="1" applyAlignment="1">
      <alignment horizontal="left"/>
    </xf>
    <xf numFmtId="0" fontId="7" fillId="0" borderId="0" xfId="9" applyFont="1" applyBorder="1" applyAlignment="1">
      <alignment horizontal="left"/>
    </xf>
    <xf numFmtId="0" fontId="7" fillId="0" borderId="1" xfId="9" applyFont="1" applyBorder="1" applyAlignment="1"/>
    <xf numFmtId="0" fontId="7" fillId="0" borderId="2" xfId="9" applyFont="1" applyFill="1" applyBorder="1" applyAlignment="1">
      <alignment horizontal="center"/>
    </xf>
    <xf numFmtId="0" fontId="11" fillId="0" borderId="0" xfId="9" applyFont="1" applyFill="1" applyBorder="1" applyAlignment="1">
      <alignment horizontal="right"/>
    </xf>
    <xf numFmtId="0" fontId="6" fillId="0" borderId="1" xfId="9" applyFont="1" applyBorder="1" applyAlignment="1">
      <alignment horizontal="right"/>
    </xf>
    <xf numFmtId="0" fontId="11" fillId="0" borderId="1" xfId="9" applyFont="1" applyFill="1" applyBorder="1" applyAlignment="1">
      <alignment horizontal="right"/>
    </xf>
    <xf numFmtId="0" fontId="7" fillId="0" borderId="114" xfId="9" applyFont="1" applyBorder="1" applyAlignment="1">
      <alignment horizontal="center"/>
    </xf>
    <xf numFmtId="0" fontId="10" fillId="4" borderId="88" xfId="9" applyFont="1" applyFill="1" applyBorder="1" applyAlignment="1">
      <alignment horizontal="right"/>
    </xf>
    <xf numFmtId="0" fontId="27" fillId="0" borderId="24" xfId="9" applyNumberFormat="1" applyFont="1" applyFill="1" applyBorder="1" applyAlignment="1">
      <alignment horizontal="center"/>
    </xf>
    <xf numFmtId="0" fontId="7" fillId="0" borderId="24" xfId="9" applyFont="1" applyBorder="1" applyAlignment="1">
      <alignment horizontal="center"/>
    </xf>
    <xf numFmtId="0" fontId="14" fillId="2" borderId="16" xfId="9" applyFont="1" applyFill="1" applyBorder="1" applyAlignment="1">
      <alignment horizontal="right"/>
    </xf>
    <xf numFmtId="0" fontId="64" fillId="4" borderId="82" xfId="9" applyFont="1" applyFill="1" applyBorder="1" applyAlignment="1">
      <alignment horizontal="right"/>
    </xf>
    <xf numFmtId="0" fontId="27" fillId="0" borderId="3" xfId="9" applyNumberFormat="1" applyFont="1" applyFill="1" applyBorder="1" applyAlignment="1">
      <alignment horizontal="center"/>
    </xf>
    <xf numFmtId="0" fontId="7" fillId="0" borderId="3" xfId="9" applyFont="1" applyBorder="1" applyAlignment="1">
      <alignment horizontal="center"/>
    </xf>
    <xf numFmtId="0" fontId="23" fillId="2" borderId="4" xfId="9" applyFont="1" applyFill="1" applyBorder="1" applyAlignment="1">
      <alignment horizontal="right"/>
    </xf>
    <xf numFmtId="0" fontId="7" fillId="0" borderId="114" xfId="9" applyNumberFormat="1" applyFont="1" applyBorder="1" applyAlignment="1">
      <alignment horizontal="center"/>
    </xf>
    <xf numFmtId="0" fontId="7" fillId="0" borderId="85" xfId="9" applyFont="1" applyBorder="1" applyAlignment="1">
      <alignment horizontal="center"/>
    </xf>
    <xf numFmtId="0" fontId="8" fillId="4" borderId="105" xfId="9" applyFont="1" applyFill="1" applyBorder="1" applyAlignment="1">
      <alignment horizontal="right"/>
    </xf>
    <xf numFmtId="0" fontId="11" fillId="2" borderId="4" xfId="9" applyFont="1" applyFill="1" applyBorder="1" applyAlignment="1">
      <alignment horizontal="right"/>
    </xf>
    <xf numFmtId="0" fontId="7" fillId="0" borderId="85" xfId="9" applyNumberFormat="1" applyFont="1" applyBorder="1" applyAlignment="1">
      <alignment horizontal="center"/>
    </xf>
    <xf numFmtId="0" fontId="10" fillId="2" borderId="4" xfId="9" applyFont="1" applyFill="1" applyBorder="1" applyAlignment="1">
      <alignment horizontal="right"/>
    </xf>
    <xf numFmtId="0" fontId="7" fillId="0" borderId="34" xfId="9" applyNumberFormat="1" applyFont="1" applyBorder="1" applyAlignment="1">
      <alignment horizontal="center"/>
    </xf>
    <xf numFmtId="0" fontId="11" fillId="4" borderId="105" xfId="9" applyFont="1" applyFill="1" applyBorder="1" applyAlignment="1">
      <alignment horizontal="right"/>
    </xf>
    <xf numFmtId="0" fontId="13" fillId="2" borderId="4" xfId="9" applyFont="1" applyFill="1" applyBorder="1" applyAlignment="1">
      <alignment horizontal="right"/>
    </xf>
    <xf numFmtId="0" fontId="6" fillId="16" borderId="81" xfId="9" applyFont="1" applyFill="1" applyBorder="1" applyAlignment="1">
      <alignment horizontal="center"/>
    </xf>
    <xf numFmtId="1" fontId="7" fillId="0" borderId="134" xfId="9" applyNumberFormat="1" applyFont="1" applyBorder="1" applyAlignment="1">
      <alignment horizontal="center"/>
    </xf>
    <xf numFmtId="0" fontId="8" fillId="4" borderId="135" xfId="9" applyFont="1" applyFill="1" applyBorder="1" applyAlignment="1">
      <alignment horizontal="right"/>
    </xf>
    <xf numFmtId="0" fontId="27" fillId="0" borderId="15" xfId="9" applyNumberFormat="1" applyFont="1" applyFill="1" applyBorder="1" applyAlignment="1">
      <alignment horizontal="center"/>
    </xf>
    <xf numFmtId="0" fontId="7" fillId="0" borderId="15" xfId="9" applyFont="1" applyBorder="1" applyAlignment="1">
      <alignment horizontal="center"/>
    </xf>
    <xf numFmtId="0" fontId="8" fillId="2" borderId="14" xfId="9" applyFont="1" applyFill="1" applyBorder="1" applyAlignment="1">
      <alignment horizontal="right"/>
    </xf>
    <xf numFmtId="49" fontId="7" fillId="0" borderId="136" xfId="9" quotePrefix="1" applyNumberFormat="1" applyFont="1" applyBorder="1" applyAlignment="1">
      <alignment horizontal="center"/>
    </xf>
    <xf numFmtId="0" fontId="6" fillId="0" borderId="137" xfId="9" applyFont="1" applyBorder="1" applyAlignment="1">
      <alignment horizontal="right"/>
    </xf>
    <xf numFmtId="0" fontId="7" fillId="0" borderId="137" xfId="9" applyFont="1" applyBorder="1" applyAlignment="1">
      <alignment horizontal="center"/>
    </xf>
    <xf numFmtId="0" fontId="7" fillId="0" borderId="137" xfId="9" applyFont="1" applyBorder="1" applyAlignment="1">
      <alignment horizontal="centerContinuous"/>
    </xf>
    <xf numFmtId="0" fontId="7" fillId="0" borderId="137" xfId="9" applyFont="1" applyFill="1" applyBorder="1" applyAlignment="1">
      <alignment horizontal="centerContinuous"/>
    </xf>
    <xf numFmtId="0" fontId="6" fillId="0" borderId="138" xfId="9" applyFont="1" applyBorder="1" applyAlignment="1">
      <alignment horizontal="right"/>
    </xf>
    <xf numFmtId="0" fontId="65" fillId="2" borderId="139" xfId="9" applyFont="1" applyFill="1" applyBorder="1" applyAlignment="1">
      <alignment horizontal="right"/>
    </xf>
    <xf numFmtId="0" fontId="4" fillId="2" borderId="140" xfId="9" applyFont="1" applyFill="1" applyBorder="1" applyAlignment="1">
      <alignment horizontal="centerContinuous"/>
    </xf>
    <xf numFmtId="0" fontId="2" fillId="2" borderId="140" xfId="9" applyFont="1" applyFill="1" applyBorder="1" applyAlignment="1">
      <alignment horizontal="left"/>
    </xf>
    <xf numFmtId="0" fontId="66" fillId="2" borderId="140" xfId="9" applyFont="1" applyFill="1" applyBorder="1" applyAlignment="1">
      <alignment horizontal="centerContinuous"/>
    </xf>
    <xf numFmtId="0" fontId="21" fillId="2" borderId="140" xfId="9" applyFont="1" applyFill="1" applyBorder="1" applyAlignment="1">
      <alignment horizontal="left"/>
    </xf>
    <xf numFmtId="0" fontId="67" fillId="2" borderId="141" xfId="9" applyFont="1" applyFill="1" applyBorder="1" applyAlignment="1">
      <alignment horizontal="right"/>
    </xf>
    <xf numFmtId="0" fontId="68" fillId="2" borderId="140" xfId="9" applyFont="1" applyFill="1" applyBorder="1" applyAlignment="1">
      <alignment horizontal="left"/>
    </xf>
    <xf numFmtId="0" fontId="7" fillId="0" borderId="59" xfId="0" applyFont="1" applyFill="1" applyBorder="1" applyAlignment="1">
      <alignment horizontal="center" vertical="center" shrinkToFit="1"/>
    </xf>
    <xf numFmtId="0" fontId="2" fillId="0" borderId="15" xfId="2" applyNumberFormat="1" applyFont="1" applyFill="1" applyBorder="1" applyAlignment="1">
      <alignment horizontal="center" vertical="center" shrinkToFit="1"/>
    </xf>
    <xf numFmtId="0" fontId="42" fillId="0" borderId="34" xfId="0" applyFont="1" applyFill="1" applyBorder="1" applyAlignment="1">
      <alignment horizontal="center" vertical="center" shrinkToFit="1"/>
    </xf>
    <xf numFmtId="49" fontId="7" fillId="0" borderId="85" xfId="9" quotePrefix="1" applyNumberFormat="1" applyFont="1" applyBorder="1" applyAlignment="1">
      <alignment horizontal="center"/>
    </xf>
    <xf numFmtId="0" fontId="7" fillId="0" borderId="108" xfId="9" applyNumberFormat="1" applyFont="1" applyBorder="1" applyAlignment="1">
      <alignment horizontal="center"/>
    </xf>
    <xf numFmtId="0" fontId="6" fillId="15" borderId="1" xfId="0" applyFont="1" applyFill="1" applyBorder="1" applyAlignment="1">
      <alignment horizontal="right" vertical="center"/>
    </xf>
    <xf numFmtId="0" fontId="7" fillId="15" borderId="0" xfId="0" applyFont="1" applyFill="1" applyBorder="1" applyAlignment="1">
      <alignment horizontal="centerContinuous" vertical="center"/>
    </xf>
    <xf numFmtId="0" fontId="6" fillId="15" borderId="0" xfId="0" applyFont="1" applyFill="1" applyBorder="1" applyAlignment="1">
      <alignment horizontal="right" vertical="center"/>
    </xf>
    <xf numFmtId="0" fontId="7" fillId="15" borderId="0" xfId="0" applyFont="1" applyFill="1" applyBorder="1" applyAlignment="1">
      <alignment horizontal="center" vertical="center"/>
    </xf>
    <xf numFmtId="164" fontId="2" fillId="0" borderId="40" xfId="0" applyNumberFormat="1" applyFont="1" applyBorder="1" applyAlignment="1">
      <alignment horizontal="center" vertical="center" shrinkToFit="1"/>
    </xf>
    <xf numFmtId="0" fontId="4" fillId="0" borderId="0" xfId="0" applyFont="1" applyBorder="1" applyAlignment="1">
      <alignment horizontal="right"/>
    </xf>
    <xf numFmtId="164" fontId="2" fillId="0" borderId="0" xfId="0" applyNumberFormat="1" applyFont="1" applyBorder="1" applyAlignment="1">
      <alignment horizontal="center"/>
    </xf>
    <xf numFmtId="0" fontId="69" fillId="0" borderId="0" xfId="0" applyFont="1" applyBorder="1" applyAlignment="1"/>
    <xf numFmtId="0" fontId="3" fillId="0" borderId="0" xfId="0" applyFont="1" applyBorder="1" applyAlignment="1">
      <alignment horizontal="centerContinuous" shrinkToFit="1"/>
    </xf>
    <xf numFmtId="0" fontId="22" fillId="3" borderId="35" xfId="0" applyFont="1" applyFill="1" applyBorder="1" applyAlignment="1">
      <alignment horizontal="center"/>
    </xf>
    <xf numFmtId="0" fontId="2" fillId="0" borderId="101" xfId="0" applyFont="1" applyBorder="1" applyAlignment="1">
      <alignment horizontal="center" shrinkToFit="1"/>
    </xf>
    <xf numFmtId="164" fontId="2" fillId="0" borderId="43" xfId="0" applyNumberFormat="1" applyFont="1" applyBorder="1" applyAlignment="1">
      <alignment horizontal="center" shrinkToFit="1"/>
    </xf>
    <xf numFmtId="0" fontId="2" fillId="0" borderId="105" xfId="0" applyFont="1" applyBorder="1" applyAlignment="1">
      <alignment horizontal="center" shrinkToFit="1"/>
    </xf>
    <xf numFmtId="164" fontId="2" fillId="0" borderId="38" xfId="0" applyNumberFormat="1" applyFont="1" applyBorder="1" applyAlignment="1">
      <alignment horizontal="center" shrinkToFit="1"/>
    </xf>
    <xf numFmtId="164" fontId="2" fillId="0" borderId="100" xfId="0" applyNumberFormat="1" applyFont="1" applyBorder="1" applyAlignment="1">
      <alignment horizontal="center" shrinkToFit="1"/>
    </xf>
    <xf numFmtId="0" fontId="2" fillId="0" borderId="109" xfId="0" applyFont="1" applyBorder="1" applyAlignment="1">
      <alignment horizontal="center" shrinkToFit="1"/>
    </xf>
    <xf numFmtId="164" fontId="2" fillId="0" borderId="40" xfId="0" applyNumberFormat="1" applyFont="1" applyBorder="1" applyAlignment="1">
      <alignment horizontal="center" shrinkToFit="1"/>
    </xf>
    <xf numFmtId="0" fontId="2" fillId="8" borderId="142" xfId="0" applyFont="1" applyFill="1" applyBorder="1" applyAlignment="1">
      <alignment horizontal="center" vertical="center"/>
    </xf>
    <xf numFmtId="0" fontId="2" fillId="8" borderId="143" xfId="0" applyFont="1" applyFill="1" applyBorder="1" applyAlignment="1">
      <alignment horizontal="center" vertical="center"/>
    </xf>
    <xf numFmtId="0" fontId="2" fillId="8" borderId="143" xfId="0" quotePrefix="1" applyFont="1" applyFill="1" applyBorder="1" applyAlignment="1">
      <alignment horizontal="center" vertical="center" wrapText="1"/>
    </xf>
    <xf numFmtId="49" fontId="2" fillId="8" borderId="143" xfId="2" applyNumberFormat="1" applyFont="1" applyFill="1" applyBorder="1" applyAlignment="1">
      <alignment horizontal="center" vertical="center"/>
    </xf>
    <xf numFmtId="0" fontId="2" fillId="8" borderId="143" xfId="0" applyFont="1" applyFill="1" applyBorder="1" applyAlignment="1">
      <alignment horizontal="center" vertical="center" shrinkToFit="1"/>
    </xf>
    <xf numFmtId="164" fontId="2" fillId="8" borderId="143" xfId="0" applyNumberFormat="1" applyFont="1" applyFill="1" applyBorder="1" applyAlignment="1">
      <alignment horizontal="center" vertical="center"/>
    </xf>
    <xf numFmtId="1" fontId="5" fillId="8" borderId="144" xfId="0" applyNumberFormat="1" applyFont="1" applyFill="1" applyBorder="1" applyAlignment="1">
      <alignment horizontal="center" vertical="center"/>
    </xf>
    <xf numFmtId="0" fontId="5" fillId="8" borderId="145" xfId="0" applyFont="1" applyFill="1" applyBorder="1" applyAlignment="1">
      <alignment horizontal="center" vertical="center"/>
    </xf>
    <xf numFmtId="1" fontId="5" fillId="0" borderId="46" xfId="0" applyNumberFormat="1" applyFont="1" applyFill="1" applyBorder="1" applyAlignment="1">
      <alignment horizontal="center" vertical="center"/>
    </xf>
    <xf numFmtId="1" fontId="57" fillId="10" borderId="46" xfId="0" applyNumberFormat="1" applyFont="1" applyFill="1" applyBorder="1" applyAlignment="1">
      <alignment horizontal="center" vertical="center"/>
    </xf>
    <xf numFmtId="0" fontId="2" fillId="0" borderId="82" xfId="0" applyFont="1" applyFill="1" applyBorder="1" applyAlignment="1">
      <alignment horizontal="center" vertical="center"/>
    </xf>
    <xf numFmtId="0" fontId="2" fillId="0" borderId="83" xfId="0" quotePrefix="1" applyFont="1" applyFill="1" applyBorder="1" applyAlignment="1">
      <alignment horizontal="center" vertical="center" wrapText="1"/>
    </xf>
    <xf numFmtId="49" fontId="2" fillId="0" borderId="83" xfId="2" applyNumberFormat="1" applyFont="1" applyFill="1" applyBorder="1" applyAlignment="1">
      <alignment horizontal="center" vertical="center"/>
    </xf>
    <xf numFmtId="0" fontId="2" fillId="0" borderId="83" xfId="0" applyFont="1" applyFill="1" applyBorder="1" applyAlignment="1">
      <alignment horizontal="center" vertical="center" shrinkToFit="1"/>
    </xf>
    <xf numFmtId="1" fontId="5" fillId="0" borderId="84" xfId="0" applyNumberFormat="1" applyFont="1" applyFill="1" applyBorder="1" applyAlignment="1">
      <alignment horizontal="center" vertical="center"/>
    </xf>
    <xf numFmtId="1" fontId="57" fillId="10" borderId="84" xfId="0" applyNumberFormat="1" applyFont="1" applyFill="1" applyBorder="1" applyAlignment="1">
      <alignment horizontal="center" vertical="center"/>
    </xf>
    <xf numFmtId="0" fontId="5" fillId="0" borderId="85" xfId="0" applyFont="1" applyFill="1" applyBorder="1" applyAlignment="1">
      <alignment horizontal="center" vertical="center"/>
    </xf>
    <xf numFmtId="164" fontId="2" fillId="0" borderId="86" xfId="0" applyNumberFormat="1" applyFont="1" applyFill="1" applyBorder="1" applyAlignment="1">
      <alignment horizontal="center"/>
    </xf>
    <xf numFmtId="0" fontId="6" fillId="4" borderId="14" xfId="0" applyFont="1" applyFill="1" applyBorder="1" applyAlignment="1">
      <alignment horizontal="right" vertical="center"/>
    </xf>
    <xf numFmtId="49" fontId="7" fillId="0" borderId="74" xfId="0" applyNumberFormat="1" applyFont="1" applyFill="1" applyBorder="1" applyAlignment="1">
      <alignment horizontal="centerContinuous" vertical="center"/>
    </xf>
    <xf numFmtId="0" fontId="2" fillId="0" borderId="76" xfId="0" applyFont="1" applyFill="1" applyBorder="1" applyAlignment="1">
      <alignment horizontal="centerContinuous" vertical="center"/>
    </xf>
    <xf numFmtId="49" fontId="7" fillId="0" borderId="3" xfId="0" applyNumberFormat="1" applyFont="1" applyBorder="1" applyAlignment="1">
      <alignment horizontal="centerContinuous" vertical="center"/>
    </xf>
    <xf numFmtId="0" fontId="2" fillId="0" borderId="146" xfId="0" applyFont="1" applyBorder="1" applyAlignment="1">
      <alignment horizontal="centerContinuous" vertical="center"/>
    </xf>
    <xf numFmtId="0" fontId="6" fillId="4" borderId="147" xfId="0" applyFont="1" applyFill="1" applyBorder="1" applyAlignment="1">
      <alignment horizontal="right" vertical="center"/>
    </xf>
    <xf numFmtId="49" fontId="7" fillId="0" borderId="32" xfId="0" applyNumberFormat="1" applyFont="1" applyFill="1" applyBorder="1" applyAlignment="1">
      <alignment horizontal="center" vertical="center"/>
    </xf>
    <xf numFmtId="49" fontId="7" fillId="0" borderId="148" xfId="0" applyNumberFormat="1" applyFont="1" applyBorder="1" applyAlignment="1">
      <alignment horizontal="centerContinuous" vertical="center"/>
    </xf>
    <xf numFmtId="0" fontId="7" fillId="0" borderId="149" xfId="0" applyFont="1" applyBorder="1" applyAlignment="1">
      <alignment horizontal="centerContinuous" vertical="center"/>
    </xf>
    <xf numFmtId="2" fontId="27" fillId="0" borderId="15" xfId="0" applyNumberFormat="1" applyFont="1" applyBorder="1" applyAlignment="1">
      <alignment horizontal="center" vertical="center"/>
    </xf>
    <xf numFmtId="2" fontId="27" fillId="0" borderId="3" xfId="0" applyNumberFormat="1" applyFont="1" applyBorder="1" applyAlignment="1">
      <alignment horizontal="center" vertical="center"/>
    </xf>
    <xf numFmtId="2" fontId="27" fillId="0" borderId="24" xfId="0" applyNumberFormat="1" applyFont="1" applyBorder="1" applyAlignment="1">
      <alignment horizontal="center" vertical="center"/>
    </xf>
    <xf numFmtId="0" fontId="42" fillId="0" borderId="47" xfId="0" applyFont="1" applyFill="1" applyBorder="1" applyAlignment="1">
      <alignment horizontal="center" vertical="center" shrinkToFit="1"/>
    </xf>
    <xf numFmtId="1" fontId="7" fillId="0" borderId="28"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45" xfId="0" applyFont="1" applyFill="1" applyBorder="1" applyAlignment="1">
      <alignment horizontal="center" vertical="center" shrinkToFit="1"/>
    </xf>
    <xf numFmtId="9" fontId="2" fillId="0" borderId="89" xfId="0" applyNumberFormat="1" applyFont="1" applyFill="1" applyBorder="1" applyAlignment="1">
      <alignment horizontal="center"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9" xr:uid="{00000000-0005-0000-0000-000006000000}"/>
    <cellStyle name="Normal 5" xfId="7" xr:uid="{00000000-0005-0000-0000-000007000000}"/>
    <cellStyle name="Percent" xfId="2" builtinId="5"/>
    <cellStyle name="Percent 2" xfId="3" xr:uid="{00000000-0005-0000-0000-000009000000}"/>
    <cellStyle name="Percent 2 2" xfId="10" xr:uid="{00000000-0005-0000-0000-00000A000000}"/>
  </cellStyles>
  <dxfs count="262">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CCFFCC"/>
      <color rgb="FF0000FF"/>
      <color rgb="FF00FF00"/>
      <color rgb="FF00CC66"/>
      <color rgb="FF00FF99"/>
      <color rgb="FF66FF99"/>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95249</xdr:rowOff>
    </xdr:from>
    <xdr:to>
      <xdr:col>6</xdr:col>
      <xdr:colOff>1247775</xdr:colOff>
      <xdr:row>56</xdr:row>
      <xdr:rowOff>142875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57150" y="3806189"/>
          <a:ext cx="6486525" cy="7949566"/>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Description:</a:t>
          </a:r>
          <a:r>
            <a:rPr lang="en-US" sz="1200" b="0" i="0" u="none" strike="noStrike" baseline="0">
              <a:solidFill>
                <a:srgbClr val="000000"/>
              </a:solidFill>
              <a:latin typeface="Times New Roman"/>
              <a:cs typeface="Times New Roman"/>
            </a:rPr>
            <a:t>  Copper is average height at around 5’ 6” with an overall slightly curvy appearance only noticeable by her tailored grey short sleeved vest over a chocolate brown shirt with and not too tight brown leather pants with your standard leather adventuring boots.  She has sturdy leather belt, with inlaid black metal rings with a small pouch along her right hip just in front of her sheathed kukri, and a elegant looking hand crossbow hanging just in front of her left hip by a hook that clips to the inlaid belt metal.  She has copper hued red hair that she keeps tied back with a simple strip of leather in a practical pony tail so as to not cover her almond shape brown eyes.  she wears a black metal chain around her neck with a stylized eye made of the same black metal acting as the pendant, and lacks any distinguishing features.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 </a:t>
          </a:r>
          <a:r>
            <a:rPr lang="en-US" sz="1200" b="0" i="0" u="none" strike="noStrike" baseline="0">
              <a:solidFill>
                <a:srgbClr val="000000"/>
              </a:solidFill>
              <a:latin typeface="Times New Roman"/>
              <a:cs typeface="Times New Roman"/>
            </a:rPr>
            <a:t> Copper is for the most part easy going in that she is not a stickler for the rules, unless they are her own of course in which case she follows them meticulously.  She prides herself as never having broken her word and will often ensure that she is never placed in a position where she might have to.  She works well with others though she has little patience for those who think too highly of themselves, but she has great respect for those in the service professions and tips well when she can afford to do so.  She has a weakness for the finer things in life, and often will buy higher quality items preferring tailored clothing to common shops, good wines and even fine art.  She detests insects with more than 8 legs (think centipedes, millipedes, ear wigs, etc) and is not too fond of rats and mice when there is a group of them.</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As you might expect from her family name she was born to parents who owned a small tavern and inn in the trades ward of waterdeep catering mostly to merchants and guests of local traders in the area, though they own the establishment outright this only happened recently so they are not yet wealthy by any means.  Growing up in the trade ward, and having an older brother, had its advantages in that she was relatively free to explore and find her own interests.  Her brother, Thomas, had been more of a rebellious youth and got himself into a couple close brushes with the law before he father cracked down on his behavior and convinced him that the family business would be a good way to spend his life rather than behind bars.  Though he was quite happy to spend some time with his younger sister and teach her some of the finer arts of the dodgy path, and she is somewhat familiar with his dodgy friends as well when the situation calls for it.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In her teens she was lucky enough for her parents to pay for her to attend the Eltorchul Academy, though clearly outside of what innkeepers shoudl be able to avoid her parents often laughed of the matter to those that inquired and often tell the curious it was due to an owed favor for such fees would be beyond their means.  Her time at the academy was relatively uneventful and she was a dutiful student who enjoyed all that the academy had to offer, as she easily picked up on simple cantrips during testing her talents in the areas of magic developed she found herself increasingly drawn to the arts of divination but also surprisingly was her aptitude in field of alchemy which she continued with when she left the academy.  She made use of her dodgeyer skills from time to time to acquire coins for clothes, supplies or other items of interest but she was always careful to never do so near the family inn or the academy or any others that might easily recognize her should things go awry, her marks are often foreigners or those unlikely to report such thefts so as to avoid scrutiny themselves.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having recently graduated from the academy she does a small side business of selling alchemical items time permitting and now and again supplies some of her dodgyier friends with mild poisons or sedatives, while honing her skills.  She has plans to open her own business in the near future and has even gone so far as to secure a run down shop only two doors down that became available after the former owner passed on, it needs a lot of work but its location was ideal and provided her the opportunities for the future.</a:t>
          </a:r>
        </a:p>
      </xdr:txBody>
    </xdr:sp>
    <xdr:clientData/>
  </xdr:twoCellAnchor>
  <xdr:twoCellAnchor editAs="oneCell">
    <xdr:from>
      <xdr:col>5</xdr:col>
      <xdr:colOff>247650</xdr:colOff>
      <xdr:row>1</xdr:row>
      <xdr:rowOff>47625</xdr:rowOff>
    </xdr:from>
    <xdr:to>
      <xdr:col>6</xdr:col>
      <xdr:colOff>1057275</xdr:colOff>
      <xdr:row>15</xdr:row>
      <xdr:rowOff>45027</xdr:rowOff>
    </xdr:to>
    <xdr:pic>
      <xdr:nvPicPr>
        <xdr:cNvPr id="4" name="Picture 3" descr="C:\A\Jue\DoW\Images\NPC\Primes\Humans\Rogues &amp; Commoners\eileen ponders.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419100"/>
          <a:ext cx="1933575" cy="2988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324600" y="0"/>
          <a:ext cx="18954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92297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236220</xdr:colOff>
      <xdr:row>1</xdr:row>
      <xdr:rowOff>123825</xdr:rowOff>
    </xdr:from>
    <xdr:to>
      <xdr:col>4</xdr:col>
      <xdr:colOff>121920</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1609725"/>
          <a:ext cx="4686300" cy="7905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+4 melee (1d4-1+</a:t>
          </a:r>
          <a:r>
            <a:rPr lang="en-US" sz="1200" b="0" i="0" u="none" strike="noStrike" baseline="0">
              <a:solidFill>
                <a:srgbClr val="009900"/>
              </a:solidFill>
              <a:latin typeface="Times New Roman"/>
              <a:cs typeface="Times New Roman"/>
            </a:rPr>
            <a:t>1d6 Con [poison DC 10]</a:t>
          </a:r>
          <a:r>
            <a:rPr lang="en-US" sz="1200" b="0" i="0" u="none" strike="noStrike" baseline="0">
              <a:solidFill>
                <a:srgbClr val="000000"/>
              </a:solidFill>
              <a:latin typeface="Times New Roman"/>
              <a:cs typeface="Times New Roman"/>
            </a:rPr>
            <a:t>.</a:t>
          </a:r>
        </a:p>
        <a:p>
          <a:pPr algn="just" rtl="0">
            <a:defRPr sz="1000"/>
          </a:pPr>
          <a:r>
            <a:rPr lang="en-US" sz="1200" b="1" i="0" u="none" strike="noStrike" baseline="0">
              <a:solidFill>
                <a:srgbClr val="000000"/>
              </a:solidFill>
              <a:latin typeface="Times New Roman"/>
              <a:cs typeface="Times New Roman"/>
            </a:rPr>
            <a:t>Feats and Special Qualities:  </a:t>
          </a:r>
        </a:p>
      </xdr:txBody>
    </xdr:sp>
    <xdr:clientData/>
  </xdr:twoCellAnchor>
  <xdr:twoCellAnchor editAs="oneCell">
    <xdr:from>
      <xdr:col>6</xdr:col>
      <xdr:colOff>19051</xdr:colOff>
      <xdr:row>2</xdr:row>
      <xdr:rowOff>9526</xdr:rowOff>
    </xdr:from>
    <xdr:to>
      <xdr:col>6</xdr:col>
      <xdr:colOff>2465649</xdr:colOff>
      <xdr:row>18</xdr:row>
      <xdr:rowOff>38100</xdr:rowOff>
    </xdr:to>
    <xdr:pic>
      <xdr:nvPicPr>
        <xdr:cNvPr id="5" name="Picture 4" descr="C:\A\Jue\DoW\Images\NPC\Primes\Humans\Rogues &amp; Commoners\eileen with pet snake.jpg">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1" y="609601"/>
          <a:ext cx="2446598" cy="3390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showGridLines="0" tabSelected="1" zoomScaleNormal="100" workbookViewId="0"/>
  </sheetViews>
  <sheetFormatPr defaultColWidth="13" defaultRowHeight="15.6"/>
  <cols>
    <col min="1" max="1" width="13.69921875" style="316" bestFit="1" customWidth="1"/>
    <col min="2" max="2" width="10" style="318" customWidth="1"/>
    <col min="3" max="3" width="5.5" style="318" customWidth="1"/>
    <col min="4" max="4" width="13.69921875" style="316" bestFit="1" customWidth="1"/>
    <col min="5" max="5" width="9.09765625" style="318" bestFit="1" customWidth="1"/>
    <col min="6" max="6" width="14.69921875" style="316" customWidth="1"/>
    <col min="7" max="7" width="17.09765625" style="318" customWidth="1"/>
    <col min="8" max="16384" width="13" style="40"/>
  </cols>
  <sheetData>
    <row r="1" spans="1:7" ht="29.4" thickTop="1" thickBot="1">
      <c r="A1" s="321" t="s">
        <v>325</v>
      </c>
      <c r="B1" s="322" t="s">
        <v>327</v>
      </c>
      <c r="C1" s="323"/>
      <c r="D1" s="324"/>
      <c r="E1" s="325"/>
      <c r="F1" s="324"/>
      <c r="G1" s="326" t="s">
        <v>326</v>
      </c>
    </row>
    <row r="2" spans="1:7" ht="17.399999999999999" thickTop="1">
      <c r="A2" s="327" t="s">
        <v>301</v>
      </c>
      <c r="B2" s="328" t="s">
        <v>237</v>
      </c>
      <c r="C2" s="328"/>
      <c r="D2" s="329" t="s">
        <v>302</v>
      </c>
      <c r="E2" s="330" t="s">
        <v>275</v>
      </c>
      <c r="F2" s="331"/>
      <c r="G2" s="332"/>
    </row>
    <row r="3" spans="1:7" ht="16.8">
      <c r="A3" s="327" t="s">
        <v>303</v>
      </c>
      <c r="B3" s="328" t="s">
        <v>122</v>
      </c>
      <c r="C3" s="328"/>
      <c r="D3" s="329" t="s">
        <v>92</v>
      </c>
      <c r="E3" s="330">
        <v>4</v>
      </c>
      <c r="F3" s="329"/>
      <c r="G3" s="332"/>
    </row>
    <row r="4" spans="1:7" ht="16.8">
      <c r="A4" s="327" t="s">
        <v>303</v>
      </c>
      <c r="B4" s="328" t="s">
        <v>131</v>
      </c>
      <c r="C4" s="328"/>
      <c r="D4" s="329" t="s">
        <v>92</v>
      </c>
      <c r="E4" s="330">
        <v>1</v>
      </c>
      <c r="F4" s="329"/>
      <c r="G4" s="332"/>
    </row>
    <row r="5" spans="1:7" ht="16.8">
      <c r="A5" s="488" t="s">
        <v>303</v>
      </c>
      <c r="B5" s="489"/>
      <c r="C5" s="489"/>
      <c r="D5" s="490" t="s">
        <v>92</v>
      </c>
      <c r="E5" s="491"/>
      <c r="F5" s="329"/>
      <c r="G5" s="332"/>
    </row>
    <row r="6" spans="1:7" ht="17.399999999999999" thickBot="1">
      <c r="A6" s="327" t="s">
        <v>304</v>
      </c>
      <c r="B6" s="328" t="s">
        <v>323</v>
      </c>
      <c r="C6" s="328"/>
      <c r="D6" s="329" t="s">
        <v>305</v>
      </c>
      <c r="E6" s="330" t="s">
        <v>249</v>
      </c>
      <c r="F6" s="329"/>
      <c r="G6" s="332"/>
    </row>
    <row r="7" spans="1:7" ht="17.399999999999999" thickTop="1">
      <c r="A7" s="333" t="s">
        <v>306</v>
      </c>
      <c r="B7" s="524" t="s">
        <v>251</v>
      </c>
      <c r="C7" s="525"/>
      <c r="D7" s="334" t="s">
        <v>307</v>
      </c>
      <c r="E7" s="335">
        <f>B7+C10</f>
        <v>3</v>
      </c>
      <c r="F7" s="336"/>
      <c r="G7" s="332"/>
    </row>
    <row r="8" spans="1:7" ht="16.8">
      <c r="A8" s="523" t="s">
        <v>308</v>
      </c>
      <c r="B8" s="526" t="str">
        <f>C10</f>
        <v>+0</v>
      </c>
      <c r="C8" s="527"/>
      <c r="D8" s="528" t="s">
        <v>309</v>
      </c>
      <c r="E8" s="529" t="s">
        <v>123</v>
      </c>
      <c r="F8" s="336"/>
      <c r="G8" s="332"/>
    </row>
    <row r="9" spans="1:7" ht="17.399999999999999" thickBot="1">
      <c r="A9" s="337" t="s">
        <v>310</v>
      </c>
      <c r="B9" s="530">
        <v>15060</v>
      </c>
      <c r="C9" s="531"/>
      <c r="D9" s="338" t="s">
        <v>311</v>
      </c>
      <c r="E9" s="339" t="s">
        <v>123</v>
      </c>
      <c r="F9" s="336"/>
      <c r="G9" s="332"/>
    </row>
    <row r="10" spans="1:7" ht="17.399999999999999" thickTop="1">
      <c r="A10" s="340" t="s">
        <v>312</v>
      </c>
      <c r="B10" s="341">
        <v>10</v>
      </c>
      <c r="C10" s="532" t="str">
        <f t="shared" ref="C10:C15" si="0">IF(B10&gt;9.9,CONCATENATE("+",ROUNDDOWN((B10-10)/2,0)),ROUNDUP((B10-10)/2,0))</f>
        <v>+0</v>
      </c>
      <c r="D10" s="342" t="s">
        <v>313</v>
      </c>
      <c r="E10" s="422" t="s">
        <v>252</v>
      </c>
      <c r="F10" s="336"/>
      <c r="G10" s="332"/>
    </row>
    <row r="11" spans="1:7" ht="16.8">
      <c r="A11" s="343" t="s">
        <v>314</v>
      </c>
      <c r="B11" s="347">
        <v>16</v>
      </c>
      <c r="C11" s="532" t="str">
        <f t="shared" si="0"/>
        <v>+3</v>
      </c>
      <c r="D11" s="344" t="s">
        <v>315</v>
      </c>
      <c r="E11" s="345">
        <f>SUM(Martial!G3:G18)+SUM(Equipment!C3:C14)</f>
        <v>19.04</v>
      </c>
      <c r="F11" s="336"/>
      <c r="G11" s="332"/>
    </row>
    <row r="12" spans="1:7" ht="16.8">
      <c r="A12" s="346" t="s">
        <v>316</v>
      </c>
      <c r="B12" s="347">
        <v>10</v>
      </c>
      <c r="C12" s="533" t="str">
        <f t="shared" si="0"/>
        <v>+0</v>
      </c>
      <c r="D12" s="344" t="s">
        <v>317</v>
      </c>
      <c r="E12" s="348">
        <f>ROUNDUP(((E3*6)*0.75)+((E4*4)*0.75)+((E5*4)*0.75)+((E3+E4+E5)*C12),0)</f>
        <v>21</v>
      </c>
      <c r="F12" s="336"/>
      <c r="G12" s="332"/>
    </row>
    <row r="13" spans="1:7" ht="16.8">
      <c r="A13" s="349" t="s">
        <v>318</v>
      </c>
      <c r="B13" s="347">
        <v>16</v>
      </c>
      <c r="C13" s="532" t="str">
        <f t="shared" si="0"/>
        <v>+3</v>
      </c>
      <c r="D13" s="350" t="s">
        <v>319</v>
      </c>
      <c r="E13" s="536">
        <f>10+C11</f>
        <v>13</v>
      </c>
      <c r="F13" s="327"/>
      <c r="G13" s="332"/>
    </row>
    <row r="14" spans="1:7" ht="16.8">
      <c r="A14" s="351" t="s">
        <v>320</v>
      </c>
      <c r="B14" s="347">
        <v>10</v>
      </c>
      <c r="C14" s="532" t="str">
        <f t="shared" si="0"/>
        <v>+0</v>
      </c>
      <c r="D14" s="350" t="s">
        <v>322</v>
      </c>
      <c r="E14" s="536">
        <f>E15-C11</f>
        <v>15</v>
      </c>
      <c r="F14" s="336"/>
      <c r="G14" s="332"/>
    </row>
    <row r="15" spans="1:7" ht="17.399999999999999" thickBot="1">
      <c r="A15" s="352" t="s">
        <v>321</v>
      </c>
      <c r="B15" s="353">
        <v>12</v>
      </c>
      <c r="C15" s="534" t="str">
        <f t="shared" si="0"/>
        <v>+1</v>
      </c>
      <c r="D15" s="354" t="s">
        <v>324</v>
      </c>
      <c r="E15" s="537">
        <f>E13+SUM(Martial!B12:B13)</f>
        <v>18</v>
      </c>
      <c r="F15" s="336"/>
      <c r="G15" s="332"/>
    </row>
    <row r="16" spans="1:7" ht="24" thickTop="1" thickBot="1">
      <c r="A16" s="355" t="s">
        <v>73</v>
      </c>
      <c r="B16" s="356"/>
      <c r="C16" s="356"/>
      <c r="D16" s="357"/>
      <c r="E16" s="357"/>
      <c r="F16" s="357"/>
      <c r="G16" s="358"/>
    </row>
    <row r="17" spans="1:7" s="9" customFormat="1" ht="17.399999999999999" thickTop="1">
      <c r="A17" s="359"/>
      <c r="B17" s="360"/>
      <c r="C17" s="360"/>
      <c r="D17" s="360"/>
      <c r="E17" s="360"/>
      <c r="F17" s="360"/>
      <c r="G17" s="361"/>
    </row>
    <row r="18" spans="1:7" s="9" customFormat="1" ht="16.8">
      <c r="A18" s="362"/>
      <c r="B18" s="363"/>
      <c r="C18" s="363"/>
      <c r="D18" s="363"/>
      <c r="E18" s="363"/>
      <c r="F18" s="363"/>
      <c r="G18" s="364"/>
    </row>
    <row r="19" spans="1:7" s="9" customFormat="1" ht="16.8">
      <c r="A19" s="362"/>
      <c r="B19" s="363"/>
      <c r="C19" s="363"/>
      <c r="D19" s="363"/>
      <c r="E19" s="363"/>
      <c r="F19" s="363"/>
      <c r="G19" s="364"/>
    </row>
    <row r="20" spans="1:7" s="9" customFormat="1" ht="16.8">
      <c r="A20" s="362"/>
      <c r="B20" s="363"/>
      <c r="C20" s="363"/>
      <c r="D20" s="363"/>
      <c r="E20" s="363"/>
      <c r="F20" s="363"/>
      <c r="G20" s="364"/>
    </row>
    <row r="21" spans="1:7" s="9" customFormat="1" ht="16.8">
      <c r="A21" s="362"/>
      <c r="B21" s="363"/>
      <c r="C21" s="363"/>
      <c r="D21" s="363"/>
      <c r="E21" s="363"/>
      <c r="F21" s="363"/>
      <c r="G21" s="364"/>
    </row>
    <row r="22" spans="1:7" s="9" customFormat="1" ht="16.8">
      <c r="A22" s="362"/>
      <c r="B22" s="363"/>
      <c r="C22" s="363"/>
      <c r="D22" s="363"/>
      <c r="E22" s="363"/>
      <c r="F22" s="363"/>
      <c r="G22" s="364"/>
    </row>
    <row r="23" spans="1:7" s="9" customFormat="1" ht="16.8">
      <c r="A23" s="362"/>
      <c r="B23" s="363"/>
      <c r="C23" s="363"/>
      <c r="D23" s="363"/>
      <c r="E23" s="363"/>
      <c r="F23" s="363"/>
      <c r="G23" s="364"/>
    </row>
    <row r="24" spans="1:7" s="9" customFormat="1" ht="16.8">
      <c r="A24" s="362"/>
      <c r="B24" s="363"/>
      <c r="C24" s="363"/>
      <c r="D24" s="363"/>
      <c r="E24" s="363"/>
      <c r="F24" s="363"/>
      <c r="G24" s="364"/>
    </row>
    <row r="25" spans="1:7" s="9" customFormat="1" ht="16.8">
      <c r="A25" s="362"/>
      <c r="B25" s="363"/>
      <c r="C25" s="363"/>
      <c r="D25" s="363"/>
      <c r="E25" s="363"/>
      <c r="F25" s="363"/>
      <c r="G25" s="364"/>
    </row>
    <row r="26" spans="1:7" s="9" customFormat="1" ht="16.8">
      <c r="A26" s="362"/>
      <c r="B26" s="363"/>
      <c r="C26" s="363"/>
      <c r="D26" s="363"/>
      <c r="E26" s="363"/>
      <c r="F26" s="363"/>
      <c r="G26" s="364"/>
    </row>
    <row r="27" spans="1:7" s="9" customFormat="1" ht="16.8">
      <c r="A27" s="362"/>
      <c r="B27" s="363"/>
      <c r="C27" s="363"/>
      <c r="D27" s="363"/>
      <c r="E27" s="363"/>
      <c r="F27" s="363"/>
      <c r="G27" s="364"/>
    </row>
    <row r="28" spans="1:7" s="9" customFormat="1" ht="16.8">
      <c r="A28" s="362"/>
      <c r="B28" s="363"/>
      <c r="C28" s="363"/>
      <c r="D28" s="363"/>
      <c r="E28" s="363"/>
      <c r="F28" s="363"/>
      <c r="G28" s="364"/>
    </row>
    <row r="29" spans="1:7" s="9" customFormat="1" ht="16.8">
      <c r="A29" s="362"/>
      <c r="B29" s="363"/>
      <c r="C29" s="363"/>
      <c r="D29" s="363"/>
      <c r="E29" s="363"/>
      <c r="F29" s="363"/>
      <c r="G29" s="364"/>
    </row>
    <row r="30" spans="1:7" s="9" customFormat="1" ht="16.8">
      <c r="A30" s="362"/>
      <c r="B30" s="363"/>
      <c r="C30" s="363"/>
      <c r="D30" s="363"/>
      <c r="E30" s="363"/>
      <c r="F30" s="363"/>
      <c r="G30" s="364"/>
    </row>
    <row r="31" spans="1:7" s="9" customFormat="1" ht="16.8">
      <c r="A31" s="362"/>
      <c r="B31" s="363"/>
      <c r="C31" s="363"/>
      <c r="D31" s="363"/>
      <c r="E31" s="363"/>
      <c r="F31" s="363"/>
      <c r="G31" s="364"/>
    </row>
    <row r="32" spans="1:7" s="9" customFormat="1" ht="16.8">
      <c r="A32" s="362"/>
      <c r="B32" s="363"/>
      <c r="C32" s="363"/>
      <c r="D32" s="363"/>
      <c r="E32" s="363"/>
      <c r="F32" s="363"/>
      <c r="G32" s="364"/>
    </row>
    <row r="33" spans="1:7" s="9" customFormat="1" ht="16.8">
      <c r="A33" s="362"/>
      <c r="B33" s="363"/>
      <c r="C33" s="363"/>
      <c r="D33" s="363"/>
      <c r="E33" s="363"/>
      <c r="F33" s="363"/>
      <c r="G33" s="364"/>
    </row>
    <row r="34" spans="1:7" s="9" customFormat="1" ht="16.8">
      <c r="A34" s="362"/>
      <c r="B34" s="363"/>
      <c r="C34" s="363"/>
      <c r="D34" s="363"/>
      <c r="E34" s="363"/>
      <c r="F34" s="363"/>
      <c r="G34" s="364"/>
    </row>
    <row r="35" spans="1:7" s="9" customFormat="1" ht="16.8">
      <c r="A35" s="362"/>
      <c r="B35" s="363"/>
      <c r="C35" s="363"/>
      <c r="D35" s="363"/>
      <c r="E35" s="363"/>
      <c r="F35" s="363"/>
      <c r="G35" s="364"/>
    </row>
    <row r="36" spans="1:7" s="9" customFormat="1" ht="16.8">
      <c r="A36" s="362"/>
      <c r="B36" s="363"/>
      <c r="C36" s="363"/>
      <c r="D36" s="363"/>
      <c r="E36" s="363"/>
      <c r="F36" s="363"/>
      <c r="G36" s="364"/>
    </row>
    <row r="37" spans="1:7" s="9" customFormat="1" ht="16.8">
      <c r="A37" s="362"/>
      <c r="B37" s="363"/>
      <c r="C37" s="363"/>
      <c r="D37" s="363"/>
      <c r="E37" s="363"/>
      <c r="F37" s="363"/>
      <c r="G37" s="364"/>
    </row>
    <row r="38" spans="1:7" s="9" customFormat="1" ht="16.8">
      <c r="A38" s="362"/>
      <c r="B38" s="363"/>
      <c r="C38" s="363"/>
      <c r="D38" s="363"/>
      <c r="E38" s="363"/>
      <c r="F38" s="363"/>
      <c r="G38" s="364"/>
    </row>
    <row r="39" spans="1:7" s="9" customFormat="1" ht="16.8">
      <c r="A39" s="362"/>
      <c r="B39" s="363"/>
      <c r="C39" s="363"/>
      <c r="D39" s="363"/>
      <c r="E39" s="363"/>
      <c r="F39" s="363"/>
      <c r="G39" s="364"/>
    </row>
    <row r="40" spans="1:7" s="9" customFormat="1" ht="16.8">
      <c r="A40" s="362"/>
      <c r="B40" s="363"/>
      <c r="C40" s="363"/>
      <c r="D40" s="363"/>
      <c r="E40" s="363"/>
      <c r="F40" s="363"/>
      <c r="G40" s="364"/>
    </row>
    <row r="41" spans="1:7" s="9" customFormat="1" ht="16.8">
      <c r="A41" s="362"/>
      <c r="B41" s="363"/>
      <c r="C41" s="363"/>
      <c r="D41" s="363"/>
      <c r="E41" s="363"/>
      <c r="F41" s="363"/>
      <c r="G41" s="364"/>
    </row>
    <row r="42" spans="1:7" s="9" customFormat="1" ht="16.8">
      <c r="A42" s="362"/>
      <c r="B42" s="363"/>
      <c r="C42" s="363"/>
      <c r="D42" s="363"/>
      <c r="E42" s="363"/>
      <c r="F42" s="363"/>
      <c r="G42" s="364"/>
    </row>
    <row r="43" spans="1:7" s="9" customFormat="1" ht="16.8">
      <c r="A43" s="362"/>
      <c r="B43" s="363"/>
      <c r="C43" s="363"/>
      <c r="D43" s="363"/>
      <c r="E43" s="363"/>
      <c r="F43" s="363"/>
      <c r="G43" s="364"/>
    </row>
    <row r="44" spans="1:7" s="9" customFormat="1" ht="16.8">
      <c r="A44" s="362"/>
      <c r="B44" s="363"/>
      <c r="C44" s="363"/>
      <c r="D44" s="363"/>
      <c r="E44" s="363"/>
      <c r="F44" s="363"/>
      <c r="G44" s="364"/>
    </row>
    <row r="45" spans="1:7" s="9" customFormat="1" ht="16.8">
      <c r="A45" s="362"/>
      <c r="B45" s="363"/>
      <c r="C45" s="363"/>
      <c r="D45" s="363"/>
      <c r="E45" s="363"/>
      <c r="F45" s="363"/>
      <c r="G45" s="364"/>
    </row>
    <row r="46" spans="1:7" s="9" customFormat="1" ht="16.8">
      <c r="A46" s="362"/>
      <c r="B46" s="363"/>
      <c r="C46" s="363"/>
      <c r="D46" s="363"/>
      <c r="E46" s="363"/>
      <c r="F46" s="363"/>
      <c r="G46" s="364"/>
    </row>
    <row r="47" spans="1:7" s="9" customFormat="1" ht="16.8">
      <c r="A47" s="362"/>
      <c r="B47" s="363"/>
      <c r="C47" s="363"/>
      <c r="D47" s="363"/>
      <c r="E47" s="363"/>
      <c r="F47" s="363"/>
      <c r="G47" s="364"/>
    </row>
    <row r="48" spans="1:7" s="9" customFormat="1" ht="16.8">
      <c r="A48" s="362"/>
      <c r="B48" s="363"/>
      <c r="C48" s="363"/>
      <c r="D48" s="363"/>
      <c r="E48" s="363"/>
      <c r="F48" s="363"/>
      <c r="G48" s="364"/>
    </row>
    <row r="49" spans="1:7" s="9" customFormat="1" ht="16.8">
      <c r="A49" s="362"/>
      <c r="B49" s="363"/>
      <c r="C49" s="363"/>
      <c r="D49" s="363"/>
      <c r="E49" s="363"/>
      <c r="F49" s="363"/>
      <c r="G49" s="364"/>
    </row>
    <row r="50" spans="1:7" s="9" customFormat="1" ht="16.8">
      <c r="A50" s="362"/>
      <c r="B50" s="363"/>
      <c r="C50" s="363"/>
      <c r="D50" s="363"/>
      <c r="E50" s="363"/>
      <c r="F50" s="363"/>
      <c r="G50" s="364"/>
    </row>
    <row r="51" spans="1:7" s="9" customFormat="1" ht="16.8">
      <c r="A51" s="362"/>
      <c r="B51" s="363"/>
      <c r="C51" s="363"/>
      <c r="D51" s="363"/>
      <c r="E51" s="363"/>
      <c r="F51" s="363"/>
      <c r="G51" s="364"/>
    </row>
    <row r="52" spans="1:7" s="9" customFormat="1" ht="16.8">
      <c r="A52" s="362"/>
      <c r="B52" s="363"/>
      <c r="C52" s="363"/>
      <c r="D52" s="363"/>
      <c r="E52" s="363"/>
      <c r="F52" s="363"/>
      <c r="G52" s="364"/>
    </row>
    <row r="53" spans="1:7" s="9" customFormat="1" ht="16.8">
      <c r="A53" s="362"/>
      <c r="B53" s="363"/>
      <c r="C53" s="363"/>
      <c r="D53" s="363"/>
      <c r="E53" s="363"/>
      <c r="F53" s="363"/>
      <c r="G53" s="364"/>
    </row>
    <row r="54" spans="1:7" s="9" customFormat="1" ht="16.8">
      <c r="A54" s="362"/>
      <c r="B54" s="363"/>
      <c r="C54" s="363"/>
      <c r="D54" s="363"/>
      <c r="E54" s="363"/>
      <c r="F54" s="363"/>
      <c r="G54" s="364"/>
    </row>
    <row r="55" spans="1:7" s="9" customFormat="1" ht="16.8">
      <c r="A55" s="362"/>
      <c r="B55" s="363"/>
      <c r="C55" s="363"/>
      <c r="D55" s="363"/>
      <c r="E55" s="363"/>
      <c r="F55" s="363"/>
      <c r="G55" s="364"/>
    </row>
    <row r="56" spans="1:7" s="9" customFormat="1" ht="16.8">
      <c r="A56" s="362"/>
      <c r="B56" s="363"/>
      <c r="C56" s="363"/>
      <c r="D56" s="363"/>
      <c r="E56" s="363"/>
      <c r="F56" s="363"/>
      <c r="G56" s="364"/>
    </row>
    <row r="57" spans="1:7" ht="17.399999999999999" thickBot="1">
      <c r="A57" s="365"/>
      <c r="B57" s="366"/>
      <c r="C57" s="366"/>
      <c r="D57" s="366"/>
      <c r="E57" s="366"/>
      <c r="F57" s="366"/>
      <c r="G57" s="367"/>
    </row>
    <row r="58" spans="1:7" ht="16.2" thickTop="1"/>
  </sheetData>
  <phoneticPr fontId="0" type="noConversion"/>
  <conditionalFormatting sqref="E11">
    <cfRule type="cellIs" dxfId="261" priority="1" stopIfTrue="1" operator="greaterThan">
      <formula>50</formula>
    </cfRule>
    <cfRule type="cellIs" dxfId="260" priority="2" stopIfTrue="1" operator="between">
      <formula>25</formula>
      <formula>50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showGridLines="0" workbookViewId="0">
      <pane ySplit="2" topLeftCell="A3" activePane="bottomLeft" state="frozen"/>
      <selection pane="bottomLeft" activeCell="A3" sqref="A3"/>
    </sheetView>
  </sheetViews>
  <sheetFormatPr defaultColWidth="13" defaultRowHeight="15.6"/>
  <cols>
    <col min="1" max="1" width="31.5" style="316" bestFit="1" customWidth="1"/>
    <col min="2" max="2" width="5.8984375" style="316" bestFit="1" customWidth="1"/>
    <col min="3" max="3" width="7.59765625" style="318" hidden="1" customWidth="1"/>
    <col min="4" max="4" width="7.69921875" style="318" hidden="1" customWidth="1"/>
    <col min="5" max="5" width="9.19921875" style="318" bestFit="1" customWidth="1"/>
    <col min="6" max="6" width="9.5" style="318" bestFit="1" customWidth="1"/>
    <col min="7" max="7" width="6" style="319" bestFit="1" customWidth="1"/>
    <col min="8" max="8" width="5.19921875" style="319" bestFit="1" customWidth="1"/>
    <col min="9" max="9" width="6.69921875" style="319" customWidth="1"/>
    <col min="10" max="10" width="31.3984375" style="316" bestFit="1" customWidth="1"/>
    <col min="11" max="16384" width="13" style="40"/>
  </cols>
  <sheetData>
    <row r="1" spans="1:10" ht="23.4" thickBot="1">
      <c r="A1" s="220" t="s">
        <v>9</v>
      </c>
      <c r="B1" s="221"/>
      <c r="C1" s="221"/>
      <c r="D1" s="221"/>
      <c r="E1" s="221"/>
      <c r="F1" s="221"/>
      <c r="G1" s="222"/>
      <c r="H1" s="222"/>
      <c r="I1" s="222"/>
      <c r="J1" s="221"/>
    </row>
    <row r="2" spans="1:10" s="9" customFormat="1" ht="34.200000000000003" thickBot="1">
      <c r="A2" s="3" t="s">
        <v>97</v>
      </c>
      <c r="B2" s="4" t="s">
        <v>28</v>
      </c>
      <c r="C2" s="4" t="s">
        <v>35</v>
      </c>
      <c r="D2" s="4" t="s">
        <v>27</v>
      </c>
      <c r="E2" s="5" t="s">
        <v>60</v>
      </c>
      <c r="F2" s="5" t="s">
        <v>36</v>
      </c>
      <c r="G2" s="6" t="s">
        <v>62</v>
      </c>
      <c r="H2" s="7" t="s">
        <v>88</v>
      </c>
      <c r="I2" s="6" t="s">
        <v>75</v>
      </c>
      <c r="J2" s="8" t="s">
        <v>73</v>
      </c>
    </row>
    <row r="3" spans="1:10" s="9" customFormat="1" ht="16.8">
      <c r="A3" s="223" t="s">
        <v>64</v>
      </c>
      <c r="B3" s="224">
        <v>1</v>
      </c>
      <c r="C3" s="189" t="s">
        <v>30</v>
      </c>
      <c r="D3" s="189" t="str">
        <f>IF(C3="Str",'Personal File'!$C$10,IF(C3="Dex",'Personal File'!$C$11,IF(C3="Con",'Personal File'!$C$12,IF(C3="Int",'Personal File'!$C$13,IF(C3="Wis",'Personal File'!$C$14,IF(C3="Cha",'Personal File'!$C$15))))))</f>
        <v>+0</v>
      </c>
      <c r="E3" s="225" t="str">
        <f t="shared" ref="E3:E6" si="0">CONCATENATE(C3," (",D3,")")</f>
        <v>Con (+0)</v>
      </c>
      <c r="F3" s="226">
        <v>0</v>
      </c>
      <c r="G3" s="227">
        <f t="shared" ref="G3:G49" si="1">B3+D3+F3</f>
        <v>1</v>
      </c>
      <c r="H3" s="228">
        <f t="shared" ref="H3:H47" ca="1" si="2">RANDBETWEEN(1,20)</f>
        <v>2</v>
      </c>
      <c r="I3" s="229">
        <f t="shared" ref="I3:I5" ca="1" si="3">SUM(G3:H3)</f>
        <v>3</v>
      </c>
      <c r="J3" s="230"/>
    </row>
    <row r="4" spans="1:10" s="9" customFormat="1" ht="16.8">
      <c r="A4" s="231" t="s">
        <v>65</v>
      </c>
      <c r="B4" s="224">
        <v>4</v>
      </c>
      <c r="C4" s="189" t="s">
        <v>33</v>
      </c>
      <c r="D4" s="189" t="str">
        <f>IF(C4="Str",'Personal File'!$C$10,IF(C4="Dex",'Personal File'!$C$11,IF(C4="Con",'Personal File'!$C$12,IF(C4="Int",'Personal File'!$C$13,IF(C4="Wis",'Personal File'!$C$14,IF(C4="Cha",'Personal File'!$C$15))))))</f>
        <v>+3</v>
      </c>
      <c r="E4" s="232" t="str">
        <f t="shared" si="0"/>
        <v>Dex (+3)</v>
      </c>
      <c r="F4" s="226">
        <v>0</v>
      </c>
      <c r="G4" s="227">
        <f t="shared" si="1"/>
        <v>7</v>
      </c>
      <c r="H4" s="228">
        <f t="shared" ca="1" si="2"/>
        <v>4</v>
      </c>
      <c r="I4" s="229">
        <f t="shared" ca="1" si="3"/>
        <v>11</v>
      </c>
      <c r="J4" s="230"/>
    </row>
    <row r="5" spans="1:10" s="9" customFormat="1" ht="16.8">
      <c r="A5" s="233" t="s">
        <v>66</v>
      </c>
      <c r="B5" s="234">
        <v>3</v>
      </c>
      <c r="C5" s="235" t="s">
        <v>32</v>
      </c>
      <c r="D5" s="235" t="str">
        <f>IF(C5="Str",'Personal File'!$C$10,IF(C5="Dex",'Personal File'!$C$11,IF(C5="Con",'Personal File'!$C$12,IF(C5="Int",'Personal File'!$C$13,IF(C5="Wis",'Personal File'!$C$14,IF(C5="Cha",'Personal File'!$C$15))))))</f>
        <v>+0</v>
      </c>
      <c r="E5" s="236" t="str">
        <f t="shared" si="0"/>
        <v>Wis (+0)</v>
      </c>
      <c r="F5" s="237">
        <v>0</v>
      </c>
      <c r="G5" s="238">
        <f t="shared" si="1"/>
        <v>3</v>
      </c>
      <c r="H5" s="239">
        <f t="shared" ca="1" si="2"/>
        <v>17</v>
      </c>
      <c r="I5" s="240">
        <f t="shared" ca="1" si="3"/>
        <v>20</v>
      </c>
      <c r="J5" s="241"/>
    </row>
    <row r="6" spans="1:10" s="249" customFormat="1" ht="16.8">
      <c r="A6" s="242" t="s">
        <v>37</v>
      </c>
      <c r="B6" s="243">
        <v>2</v>
      </c>
      <c r="C6" s="244" t="s">
        <v>31</v>
      </c>
      <c r="D6" s="245" t="str">
        <f>IF(C6="Str",'Personal File'!$C$10,IF(C6="Dex",'Personal File'!$C$11,IF(C6="Con",'Personal File'!$C$12,IF(C6="Int",'Personal File'!$C$13,IF(C6="Wis",'Personal File'!$C$14,IF(C6="Cha",'Personal File'!$C$15))))))</f>
        <v>+3</v>
      </c>
      <c r="E6" s="246" t="str">
        <f t="shared" si="0"/>
        <v>Int (+3)</v>
      </c>
      <c r="F6" s="247" t="s">
        <v>61</v>
      </c>
      <c r="G6" s="247">
        <f t="shared" si="1"/>
        <v>5</v>
      </c>
      <c r="H6" s="228">
        <f t="shared" ca="1" si="2"/>
        <v>20</v>
      </c>
      <c r="I6" s="247">
        <f ca="1">SUM(G6:H6)</f>
        <v>25</v>
      </c>
      <c r="J6" s="248"/>
    </row>
    <row r="7" spans="1:10" s="254" customFormat="1" ht="16.8">
      <c r="A7" s="250" t="s">
        <v>38</v>
      </c>
      <c r="B7" s="243">
        <v>1</v>
      </c>
      <c r="C7" s="251" t="s">
        <v>33</v>
      </c>
      <c r="D7" s="252" t="str">
        <f>IF(C7="Str",'Personal File'!$C$10,IF(C7="Dex",'Personal File'!$C$11,IF(C7="Con",'Personal File'!$C$12,IF(C7="Int",'Personal File'!$C$13,IF(C7="Wis",'Personal File'!$C$14,IF(C7="Cha",'Personal File'!$C$15))))))</f>
        <v>+3</v>
      </c>
      <c r="E7" s="253" t="str">
        <f t="shared" ref="E7:E49" si="4">CONCATENATE(C7," (",D7,")")</f>
        <v>Dex (+3)</v>
      </c>
      <c r="F7" s="247" t="s">
        <v>61</v>
      </c>
      <c r="G7" s="247">
        <f t="shared" si="1"/>
        <v>4</v>
      </c>
      <c r="H7" s="228">
        <f t="shared" ca="1" si="2"/>
        <v>5</v>
      </c>
      <c r="I7" s="247">
        <f t="shared" ref="I7" ca="1" si="5">SUM(G7:H7)</f>
        <v>9</v>
      </c>
      <c r="J7" s="248"/>
    </row>
    <row r="8" spans="1:10" s="261" customFormat="1" ht="16.8">
      <c r="A8" s="255" t="s">
        <v>39</v>
      </c>
      <c r="B8" s="190">
        <v>0</v>
      </c>
      <c r="C8" s="256" t="s">
        <v>29</v>
      </c>
      <c r="D8" s="257" t="str">
        <f>IF(C8="Str",'Personal File'!$C$10,IF(C8="Dex",'Personal File'!$C$11,IF(C8="Con",'Personal File'!$C$12,IF(C8="Int",'Personal File'!$C$13,IF(C8="Wis",'Personal File'!$C$14,IF(C8="Cha",'Personal File'!$C$15))))))</f>
        <v>+1</v>
      </c>
      <c r="E8" s="258" t="str">
        <f t="shared" si="4"/>
        <v>Cha (+1)</v>
      </c>
      <c r="F8" s="259" t="s">
        <v>259</v>
      </c>
      <c r="G8" s="259">
        <f t="shared" si="1"/>
        <v>4</v>
      </c>
      <c r="H8" s="228">
        <f t="shared" ca="1" si="2"/>
        <v>15</v>
      </c>
      <c r="I8" s="259">
        <f t="shared" ref="I8:I49" ca="1" si="6">SUM(G8:H8)</f>
        <v>19</v>
      </c>
      <c r="J8" s="260"/>
    </row>
    <row r="9" spans="1:10" s="266" customFormat="1" ht="16.8">
      <c r="A9" s="262" t="s">
        <v>40</v>
      </c>
      <c r="B9" s="243">
        <v>3</v>
      </c>
      <c r="C9" s="263" t="s">
        <v>34</v>
      </c>
      <c r="D9" s="264" t="str">
        <f>IF(C9="Str",'Personal File'!$C$10,IF(C9="Dex",'Personal File'!$C$11,IF(C9="Con",'Personal File'!$C$12,IF(C9="Int",'Personal File'!$C$13,IF(C9="Wis",'Personal File'!$C$14,IF(C9="Cha",'Personal File'!$C$15))))))</f>
        <v>+0</v>
      </c>
      <c r="E9" s="265" t="str">
        <f t="shared" si="4"/>
        <v>Str (+0)</v>
      </c>
      <c r="F9" s="247" t="s">
        <v>61</v>
      </c>
      <c r="G9" s="247">
        <f t="shared" si="1"/>
        <v>3</v>
      </c>
      <c r="H9" s="228">
        <f t="shared" ca="1" si="2"/>
        <v>19</v>
      </c>
      <c r="I9" s="247">
        <f t="shared" ca="1" si="6"/>
        <v>22</v>
      </c>
      <c r="J9" s="248"/>
    </row>
    <row r="10" spans="1:10" s="266" customFormat="1" ht="16.8">
      <c r="A10" s="267" t="s">
        <v>15</v>
      </c>
      <c r="B10" s="243">
        <v>2</v>
      </c>
      <c r="C10" s="268" t="s">
        <v>30</v>
      </c>
      <c r="D10" s="269" t="str">
        <f>IF(C10="Str",'Personal File'!$C$10,IF(C10="Dex",'Personal File'!$C$11,IF(C10="Con",'Personal File'!$C$12,IF(C10="Int",'Personal File'!$C$13,IF(C10="Wis",'Personal File'!$C$14,IF(C10="Cha",'Personal File'!$C$15))))))</f>
        <v>+0</v>
      </c>
      <c r="E10" s="270" t="str">
        <f t="shared" si="4"/>
        <v>Con (+0)</v>
      </c>
      <c r="F10" s="247" t="s">
        <v>61</v>
      </c>
      <c r="G10" s="247">
        <f t="shared" si="1"/>
        <v>2</v>
      </c>
      <c r="H10" s="228">
        <f t="shared" ca="1" si="2"/>
        <v>5</v>
      </c>
      <c r="I10" s="247">
        <f t="shared" ca="1" si="6"/>
        <v>7</v>
      </c>
      <c r="J10" s="248"/>
    </row>
    <row r="11" spans="1:10" s="249" customFormat="1" ht="16.8">
      <c r="A11" s="242" t="s">
        <v>247</v>
      </c>
      <c r="B11" s="243">
        <v>8</v>
      </c>
      <c r="C11" s="244" t="s">
        <v>31</v>
      </c>
      <c r="D11" s="245" t="str">
        <f>IF(C11="Str",'Personal File'!$C$10,IF(C11="Dex",'Personal File'!$C$11,IF(C11="Con",'Personal File'!$C$12,IF(C11="Int",'Personal File'!$C$13,IF(C11="Wis",'Personal File'!$C$14,IF(C11="Cha",'Personal File'!$C$15))))))</f>
        <v>+3</v>
      </c>
      <c r="E11" s="246" t="str">
        <f t="shared" si="4"/>
        <v>Int (+3)</v>
      </c>
      <c r="F11" s="247" t="s">
        <v>61</v>
      </c>
      <c r="G11" s="247">
        <f t="shared" si="1"/>
        <v>11</v>
      </c>
      <c r="H11" s="228">
        <f t="shared" ca="1" si="2"/>
        <v>11</v>
      </c>
      <c r="I11" s="271">
        <f t="shared" ca="1" si="6"/>
        <v>22</v>
      </c>
      <c r="J11" s="272"/>
    </row>
    <row r="12" spans="1:10" s="273" customFormat="1" ht="16.8">
      <c r="A12" s="242" t="s">
        <v>41</v>
      </c>
      <c r="B12" s="243">
        <v>1</v>
      </c>
      <c r="C12" s="244" t="s">
        <v>31</v>
      </c>
      <c r="D12" s="245" t="str">
        <f>IF(C12="Str",'Personal File'!$C$10,IF(C12="Dex",'Personal File'!$C$11,IF(C12="Con",'Personal File'!$C$12,IF(C12="Int",'Personal File'!$C$13,IF(C12="Wis",'Personal File'!$C$14,IF(C12="Cha",'Personal File'!$C$15))))))</f>
        <v>+3</v>
      </c>
      <c r="E12" s="246" t="str">
        <f t="shared" si="4"/>
        <v>Int (+3)</v>
      </c>
      <c r="F12" s="247" t="s">
        <v>61</v>
      </c>
      <c r="G12" s="247">
        <f t="shared" si="1"/>
        <v>4</v>
      </c>
      <c r="H12" s="228">
        <f t="shared" ca="1" si="2"/>
        <v>3</v>
      </c>
      <c r="I12" s="247">
        <f t="shared" ca="1" si="6"/>
        <v>7</v>
      </c>
      <c r="J12" s="248"/>
    </row>
    <row r="13" spans="1:10" s="254" customFormat="1" ht="16.8">
      <c r="A13" s="304" t="s">
        <v>42</v>
      </c>
      <c r="B13" s="243">
        <v>3</v>
      </c>
      <c r="C13" s="423" t="s">
        <v>29</v>
      </c>
      <c r="D13" s="424" t="str">
        <f>IF(C13="Str",'Personal File'!$C$10,IF(C13="Dex",'Personal File'!$C$11,IF(C13="Con",'Personal File'!$C$12,IF(C13="Int",'Personal File'!$C$13,IF(C13="Wis",'Personal File'!$C$14,IF(C13="Cha",'Personal File'!$C$15))))))</f>
        <v>+1</v>
      </c>
      <c r="E13" s="425" t="str">
        <f t="shared" si="4"/>
        <v>Cha (+1)</v>
      </c>
      <c r="F13" s="247" t="s">
        <v>61</v>
      </c>
      <c r="G13" s="247">
        <f t="shared" si="1"/>
        <v>4</v>
      </c>
      <c r="H13" s="228">
        <f t="shared" ca="1" si="2"/>
        <v>3</v>
      </c>
      <c r="I13" s="247">
        <f t="shared" ca="1" si="6"/>
        <v>7</v>
      </c>
      <c r="J13" s="248"/>
    </row>
    <row r="14" spans="1:10" s="254" customFormat="1" ht="16.8">
      <c r="A14" s="242" t="s">
        <v>43</v>
      </c>
      <c r="B14" s="243">
        <v>7</v>
      </c>
      <c r="C14" s="244" t="s">
        <v>31</v>
      </c>
      <c r="D14" s="245" t="str">
        <f>IF(C14="Str",'Personal File'!$C$10,IF(C14="Dex",'Personal File'!$C$11,IF(C14="Con",'Personal File'!$C$12,IF(C14="Int",'Personal File'!$C$13,IF(C14="Wis",'Personal File'!$C$14,IF(C14="Cha",'Personal File'!$C$15))))))</f>
        <v>+3</v>
      </c>
      <c r="E14" s="246" t="str">
        <f t="shared" si="4"/>
        <v>Int (+3)</v>
      </c>
      <c r="F14" s="247" t="s">
        <v>87</v>
      </c>
      <c r="G14" s="247">
        <f t="shared" si="1"/>
        <v>12</v>
      </c>
      <c r="H14" s="228">
        <f t="shared" ca="1" si="2"/>
        <v>13</v>
      </c>
      <c r="I14" s="247">
        <f t="shared" ca="1" si="6"/>
        <v>25</v>
      </c>
      <c r="J14" s="248"/>
    </row>
    <row r="15" spans="1:10" s="254" customFormat="1" ht="16.8">
      <c r="A15" s="255" t="s">
        <v>44</v>
      </c>
      <c r="B15" s="190">
        <v>0</v>
      </c>
      <c r="C15" s="256" t="s">
        <v>29</v>
      </c>
      <c r="D15" s="257" t="str">
        <f>IF(C15="Str",'Personal File'!$C$10,IF(C15="Dex",'Personal File'!$C$11,IF(C15="Con",'Personal File'!$C$12,IF(C15="Int",'Personal File'!$C$13,IF(C15="Wis",'Personal File'!$C$14,IF(C15="Cha",'Personal File'!$C$15))))))</f>
        <v>+1</v>
      </c>
      <c r="E15" s="258" t="str">
        <f t="shared" si="4"/>
        <v>Cha (+1)</v>
      </c>
      <c r="F15" s="259" t="s">
        <v>61</v>
      </c>
      <c r="G15" s="259">
        <f t="shared" si="1"/>
        <v>1</v>
      </c>
      <c r="H15" s="228">
        <f t="shared" ca="1" si="2"/>
        <v>3</v>
      </c>
      <c r="I15" s="259">
        <f t="shared" ca="1" si="6"/>
        <v>4</v>
      </c>
      <c r="J15" s="260"/>
    </row>
    <row r="16" spans="1:10" s="254" customFormat="1" ht="16.8">
      <c r="A16" s="274" t="s">
        <v>45</v>
      </c>
      <c r="B16" s="190">
        <v>0</v>
      </c>
      <c r="C16" s="275" t="s">
        <v>33</v>
      </c>
      <c r="D16" s="276" t="str">
        <f>IF(C16="Str",'Personal File'!$C$10,IF(C16="Dex",'Personal File'!$C$11,IF(C16="Con",'Personal File'!$C$12,IF(C16="Int",'Personal File'!$C$13,IF(C16="Wis",'Personal File'!$C$14,IF(C16="Cha",'Personal File'!$C$15))))))</f>
        <v>+3</v>
      </c>
      <c r="E16" s="232" t="str">
        <f t="shared" si="4"/>
        <v>Dex (+3)</v>
      </c>
      <c r="F16" s="259" t="s">
        <v>61</v>
      </c>
      <c r="G16" s="259">
        <f t="shared" si="1"/>
        <v>3</v>
      </c>
      <c r="H16" s="228">
        <f t="shared" ca="1" si="2"/>
        <v>4</v>
      </c>
      <c r="I16" s="259">
        <f t="shared" ca="1" si="6"/>
        <v>7</v>
      </c>
      <c r="J16" s="260"/>
    </row>
    <row r="17" spans="1:10" s="254" customFormat="1" ht="16.8">
      <c r="A17" s="277" t="s">
        <v>46</v>
      </c>
      <c r="B17" s="190">
        <v>0</v>
      </c>
      <c r="C17" s="278" t="s">
        <v>31</v>
      </c>
      <c r="D17" s="279" t="str">
        <f>IF(C17="Str",'Personal File'!$C$10,IF(C17="Dex",'Personal File'!$C$11,IF(C17="Con",'Personal File'!$C$12,IF(C17="Int",'Personal File'!$C$13,IF(C17="Wis",'Personal File'!$C$14,IF(C17="Cha",'Personal File'!$C$15))))))</f>
        <v>+3</v>
      </c>
      <c r="E17" s="280" t="str">
        <f t="shared" si="4"/>
        <v>Int (+3)</v>
      </c>
      <c r="F17" s="259" t="s">
        <v>61</v>
      </c>
      <c r="G17" s="259">
        <f t="shared" si="1"/>
        <v>3</v>
      </c>
      <c r="H17" s="228">
        <f t="shared" ca="1" si="2"/>
        <v>14</v>
      </c>
      <c r="I17" s="259">
        <f t="shared" ca="1" si="6"/>
        <v>17</v>
      </c>
      <c r="J17" s="260"/>
    </row>
    <row r="18" spans="1:10" s="254" customFormat="1" ht="16.8">
      <c r="A18" s="255" t="s">
        <v>47</v>
      </c>
      <c r="B18" s="190">
        <v>0</v>
      </c>
      <c r="C18" s="256" t="s">
        <v>29</v>
      </c>
      <c r="D18" s="257" t="str">
        <f>IF(C18="Str",'Personal File'!$C$10,IF(C18="Dex",'Personal File'!$C$11,IF(C18="Con",'Personal File'!$C$12,IF(C18="Int",'Personal File'!$C$13,IF(C18="Wis",'Personal File'!$C$14,IF(C18="Cha",'Personal File'!$C$15))))))</f>
        <v>+1</v>
      </c>
      <c r="E18" s="258" t="str">
        <f t="shared" si="4"/>
        <v>Cha (+1)</v>
      </c>
      <c r="F18" s="259" t="s">
        <v>61</v>
      </c>
      <c r="G18" s="259">
        <f t="shared" si="1"/>
        <v>1</v>
      </c>
      <c r="H18" s="228">
        <f t="shared" ca="1" si="2"/>
        <v>14</v>
      </c>
      <c r="I18" s="259">
        <f t="shared" ca="1" si="6"/>
        <v>15</v>
      </c>
      <c r="J18" s="260"/>
    </row>
    <row r="19" spans="1:10" s="254" customFormat="1" ht="16.8">
      <c r="A19" s="281" t="s">
        <v>17</v>
      </c>
      <c r="B19" s="282">
        <v>0</v>
      </c>
      <c r="C19" s="283" t="s">
        <v>29</v>
      </c>
      <c r="D19" s="284" t="str">
        <f>IF(C19="Str",'Personal File'!$C$10,IF(C19="Dex",'Personal File'!$C$11,IF(C19="Con",'Personal File'!$C$12,IF(C19="Int",'Personal File'!$C$13,IF(C19="Wis",'Personal File'!$C$14,IF(C19="Cha",'Personal File'!$C$15))))))</f>
        <v>+1</v>
      </c>
      <c r="E19" s="285" t="str">
        <f t="shared" si="4"/>
        <v>Cha (+1)</v>
      </c>
      <c r="F19" s="286" t="s">
        <v>61</v>
      </c>
      <c r="G19" s="286">
        <f t="shared" si="1"/>
        <v>1</v>
      </c>
      <c r="H19" s="228">
        <f t="shared" ca="1" si="2"/>
        <v>11</v>
      </c>
      <c r="I19" s="286">
        <f t="shared" ca="1" si="6"/>
        <v>12</v>
      </c>
      <c r="J19" s="287"/>
    </row>
    <row r="20" spans="1:10" s="254" customFormat="1" ht="16.8">
      <c r="A20" s="288" t="s">
        <v>48</v>
      </c>
      <c r="B20" s="190">
        <v>0</v>
      </c>
      <c r="C20" s="289" t="s">
        <v>32</v>
      </c>
      <c r="D20" s="290" t="str">
        <f>IF(C20="Str",'Personal File'!$C$10,IF(C20="Dex",'Personal File'!$C$11,IF(C20="Con",'Personal File'!$C$12,IF(C20="Int",'Personal File'!$C$13,IF(C20="Wis",'Personal File'!$C$14,IF(C20="Cha",'Personal File'!$C$15))))))</f>
        <v>+0</v>
      </c>
      <c r="E20" s="291" t="str">
        <f t="shared" si="4"/>
        <v>Wis (+0)</v>
      </c>
      <c r="F20" s="259" t="s">
        <v>61</v>
      </c>
      <c r="G20" s="259">
        <f t="shared" si="1"/>
        <v>0</v>
      </c>
      <c r="H20" s="228">
        <f t="shared" ca="1" si="2"/>
        <v>20</v>
      </c>
      <c r="I20" s="259">
        <f t="shared" ca="1" si="6"/>
        <v>20</v>
      </c>
      <c r="J20" s="260"/>
    </row>
    <row r="21" spans="1:10" s="254" customFormat="1" ht="16.8">
      <c r="A21" s="250" t="s">
        <v>49</v>
      </c>
      <c r="B21" s="243">
        <v>8</v>
      </c>
      <c r="C21" s="251" t="s">
        <v>33</v>
      </c>
      <c r="D21" s="252" t="str">
        <f>IF(C21="Str",'Personal File'!$C$10,IF(C21="Dex",'Personal File'!$C$11,IF(C21="Con",'Personal File'!$C$12,IF(C21="Int",'Personal File'!$C$13,IF(C21="Wis",'Personal File'!$C$14,IF(C21="Cha",'Personal File'!$C$15))))))</f>
        <v>+3</v>
      </c>
      <c r="E21" s="253" t="str">
        <f t="shared" si="4"/>
        <v>Dex (+3)</v>
      </c>
      <c r="F21" s="247" t="s">
        <v>61</v>
      </c>
      <c r="G21" s="247">
        <f t="shared" si="1"/>
        <v>11</v>
      </c>
      <c r="H21" s="228">
        <f t="shared" ca="1" si="2"/>
        <v>20</v>
      </c>
      <c r="I21" s="247">
        <f t="shared" ca="1" si="6"/>
        <v>31</v>
      </c>
      <c r="J21" s="248"/>
    </row>
    <row r="22" spans="1:10" s="254" customFormat="1" ht="16.8">
      <c r="A22" s="255" t="s">
        <v>50</v>
      </c>
      <c r="B22" s="190">
        <v>0</v>
      </c>
      <c r="C22" s="256" t="s">
        <v>29</v>
      </c>
      <c r="D22" s="257" t="str">
        <f>IF(C22="Str",'Personal File'!$C$10,IF(C22="Dex",'Personal File'!$C$11,IF(C22="Con",'Personal File'!$C$12,IF(C22="Int",'Personal File'!$C$13,IF(C22="Wis",'Personal File'!$C$14,IF(C22="Cha",'Personal File'!$C$15))))))</f>
        <v>+1</v>
      </c>
      <c r="E22" s="258" t="str">
        <f t="shared" si="4"/>
        <v>Cha (+1)</v>
      </c>
      <c r="F22" s="259" t="s">
        <v>61</v>
      </c>
      <c r="G22" s="259">
        <f t="shared" si="1"/>
        <v>1</v>
      </c>
      <c r="H22" s="228">
        <f t="shared" ca="1" si="2"/>
        <v>20</v>
      </c>
      <c r="I22" s="259">
        <f t="shared" ca="1" si="6"/>
        <v>21</v>
      </c>
      <c r="J22" s="260"/>
    </row>
    <row r="23" spans="1:10" s="254" customFormat="1" ht="16.8">
      <c r="A23" s="292" t="s">
        <v>51</v>
      </c>
      <c r="B23" s="190">
        <v>0</v>
      </c>
      <c r="C23" s="293" t="s">
        <v>34</v>
      </c>
      <c r="D23" s="294" t="str">
        <f>IF(C23="Str",'Personal File'!$C$10,IF(C23="Dex",'Personal File'!$C$11,IF(C23="Con",'Personal File'!$C$12,IF(C23="Int",'Personal File'!$C$13,IF(C23="Wis",'Personal File'!$C$14,IF(C23="Cha",'Personal File'!$C$15))))))</f>
        <v>+0</v>
      </c>
      <c r="E23" s="295" t="str">
        <f t="shared" si="4"/>
        <v>Str (+0)</v>
      </c>
      <c r="F23" s="259" t="s">
        <v>61</v>
      </c>
      <c r="G23" s="259">
        <f t="shared" si="1"/>
        <v>0</v>
      </c>
      <c r="H23" s="228">
        <f t="shared" ca="1" si="2"/>
        <v>2</v>
      </c>
      <c r="I23" s="259">
        <f t="shared" ca="1" si="6"/>
        <v>2</v>
      </c>
      <c r="J23" s="260"/>
    </row>
    <row r="24" spans="1:10" s="254" customFormat="1" ht="16.8">
      <c r="A24" s="242" t="s">
        <v>79</v>
      </c>
      <c r="B24" s="243">
        <v>2</v>
      </c>
      <c r="C24" s="244" t="s">
        <v>31</v>
      </c>
      <c r="D24" s="245" t="str">
        <f>IF(C24="Str",'Personal File'!$C$10,IF(C24="Dex",'Personal File'!$C$11,IF(C24="Con",'Personal File'!$C$12,IF(C24="Int",'Personal File'!$C$13,IF(C24="Wis",'Personal File'!$C$14,IF(C24="Cha",'Personal File'!$C$15))))))</f>
        <v>+3</v>
      </c>
      <c r="E24" s="246" t="str">
        <f t="shared" si="4"/>
        <v>Int (+3)</v>
      </c>
      <c r="F24" s="247" t="s">
        <v>61</v>
      </c>
      <c r="G24" s="247">
        <f t="shared" si="1"/>
        <v>5</v>
      </c>
      <c r="H24" s="228">
        <f t="shared" ca="1" si="2"/>
        <v>9</v>
      </c>
      <c r="I24" s="247">
        <f t="shared" ca="1" si="6"/>
        <v>14</v>
      </c>
      <c r="J24" s="248"/>
    </row>
    <row r="25" spans="1:10" s="254" customFormat="1" ht="16.8">
      <c r="A25" s="296" t="s">
        <v>112</v>
      </c>
      <c r="B25" s="282">
        <v>0</v>
      </c>
      <c r="C25" s="297" t="s">
        <v>31</v>
      </c>
      <c r="D25" s="298" t="str">
        <f>IF(C25="Str",'Personal File'!$C$10,IF(C25="Dex",'Personal File'!$C$11,IF(C25="Con",'Personal File'!$C$12,IF(C25="Int",'Personal File'!$C$13,IF(C25="Wis",'Personal File'!$C$14,IF(C25="Cha",'Personal File'!$C$15))))))</f>
        <v>+3</v>
      </c>
      <c r="E25" s="299" t="str">
        <f t="shared" si="4"/>
        <v>Int (+3)</v>
      </c>
      <c r="F25" s="286" t="s">
        <v>61</v>
      </c>
      <c r="G25" s="286">
        <f t="shared" si="1"/>
        <v>3</v>
      </c>
      <c r="H25" s="228">
        <f t="shared" ca="1" si="2"/>
        <v>5</v>
      </c>
      <c r="I25" s="286">
        <f t="shared" ref="I25" ca="1" si="7">SUM(G25:H25)</f>
        <v>8</v>
      </c>
      <c r="J25" s="287"/>
    </row>
    <row r="26" spans="1:10" s="254" customFormat="1" ht="16.8">
      <c r="A26" s="296" t="s">
        <v>96</v>
      </c>
      <c r="B26" s="282">
        <v>0</v>
      </c>
      <c r="C26" s="297" t="s">
        <v>31</v>
      </c>
      <c r="D26" s="298" t="str">
        <f>IF(C26="Str",'Personal File'!$C$10,IF(C26="Dex",'Personal File'!$C$11,IF(C26="Con",'Personal File'!$C$12,IF(C26="Int",'Personal File'!$C$13,IF(C26="Wis",'Personal File'!$C$14,IF(C26="Cha",'Personal File'!$C$15))))))</f>
        <v>+3</v>
      </c>
      <c r="E26" s="299" t="str">
        <f t="shared" ref="E26:E27" si="8">CONCATENATE(C26," (",D26,")")</f>
        <v>Int (+3)</v>
      </c>
      <c r="F26" s="286" t="s">
        <v>61</v>
      </c>
      <c r="G26" s="286">
        <f t="shared" si="1"/>
        <v>3</v>
      </c>
      <c r="H26" s="228">
        <f t="shared" ca="1" si="2"/>
        <v>15</v>
      </c>
      <c r="I26" s="286">
        <f t="shared" ref="I26" ca="1" si="9">SUM(G26:H26)</f>
        <v>18</v>
      </c>
      <c r="J26" s="287"/>
    </row>
    <row r="27" spans="1:10" s="254" customFormat="1" ht="16.8">
      <c r="A27" s="296" t="s">
        <v>113</v>
      </c>
      <c r="B27" s="282">
        <v>0</v>
      </c>
      <c r="C27" s="297" t="s">
        <v>31</v>
      </c>
      <c r="D27" s="298" t="str">
        <f>IF(C27="Str",'Personal File'!$C$10,IF(C27="Dex",'Personal File'!$C$11,IF(C27="Con",'Personal File'!$C$12,IF(C27="Int",'Personal File'!$C$13,IF(C27="Wis",'Personal File'!$C$14,IF(C27="Cha",'Personal File'!$C$15))))))</f>
        <v>+3</v>
      </c>
      <c r="E27" s="299" t="str">
        <f t="shared" si="8"/>
        <v>Int (+3)</v>
      </c>
      <c r="F27" s="286" t="s">
        <v>61</v>
      </c>
      <c r="G27" s="286">
        <f t="shared" si="1"/>
        <v>3</v>
      </c>
      <c r="H27" s="228">
        <f t="shared" ca="1" si="2"/>
        <v>12</v>
      </c>
      <c r="I27" s="286">
        <f t="shared" ref="I27" ca="1" si="10">SUM(G27:H27)</f>
        <v>15</v>
      </c>
      <c r="J27" s="287"/>
    </row>
    <row r="28" spans="1:10" s="254" customFormat="1" ht="16.8">
      <c r="A28" s="296" t="s">
        <v>85</v>
      </c>
      <c r="B28" s="282">
        <v>0</v>
      </c>
      <c r="C28" s="297" t="s">
        <v>31</v>
      </c>
      <c r="D28" s="298" t="str">
        <f>IF(C28="Str",'Personal File'!$C$10,IF(C28="Dex",'Personal File'!$C$11,IF(C28="Con",'Personal File'!$C$12,IF(C28="Int",'Personal File'!$C$13,IF(C28="Wis",'Personal File'!$C$14,IF(C28="Cha",'Personal File'!$C$15))))))</f>
        <v>+3</v>
      </c>
      <c r="E28" s="299" t="str">
        <f t="shared" ref="E28:E32" si="11">CONCATENATE(C28," (",D28,")")</f>
        <v>Int (+3)</v>
      </c>
      <c r="F28" s="286" t="s">
        <v>61</v>
      </c>
      <c r="G28" s="286">
        <f t="shared" si="1"/>
        <v>3</v>
      </c>
      <c r="H28" s="228">
        <f t="shared" ca="1" si="2"/>
        <v>3</v>
      </c>
      <c r="I28" s="286">
        <f t="shared" ca="1" si="6"/>
        <v>6</v>
      </c>
      <c r="J28" s="287"/>
    </row>
    <row r="29" spans="1:10" s="254" customFormat="1" ht="16.8">
      <c r="A29" s="296" t="s">
        <v>121</v>
      </c>
      <c r="B29" s="282">
        <v>0</v>
      </c>
      <c r="C29" s="297" t="s">
        <v>31</v>
      </c>
      <c r="D29" s="298" t="str">
        <f>IF(C29="Str",'Personal File'!$C$10,IF(C29="Dex",'Personal File'!$C$11,IF(C29="Con",'Personal File'!$C$12,IF(C29="Int",'Personal File'!$C$13,IF(C29="Wis",'Personal File'!$C$14,IF(C29="Cha",'Personal File'!$C$15))))))</f>
        <v>+3</v>
      </c>
      <c r="E29" s="299" t="str">
        <f t="shared" ref="E29:E30" si="12">CONCATENATE(C29," (",D29,")")</f>
        <v>Int (+3)</v>
      </c>
      <c r="F29" s="286" t="s">
        <v>61</v>
      </c>
      <c r="G29" s="286">
        <f t="shared" si="1"/>
        <v>3</v>
      </c>
      <c r="H29" s="228">
        <f t="shared" ca="1" si="2"/>
        <v>1</v>
      </c>
      <c r="I29" s="286">
        <f t="shared" ref="I29:I30" ca="1" si="13">SUM(G29:H29)</f>
        <v>4</v>
      </c>
      <c r="J29" s="287"/>
    </row>
    <row r="30" spans="1:10" s="254" customFormat="1" ht="16.8">
      <c r="A30" s="296" t="s">
        <v>120</v>
      </c>
      <c r="B30" s="282">
        <v>0</v>
      </c>
      <c r="C30" s="297" t="s">
        <v>31</v>
      </c>
      <c r="D30" s="298" t="str">
        <f>IF(C30="Str",'Personal File'!$C$10,IF(C30="Dex",'Personal File'!$C$11,IF(C30="Con",'Personal File'!$C$12,IF(C30="Int",'Personal File'!$C$13,IF(C30="Wis",'Personal File'!$C$14,IF(C30="Cha",'Personal File'!$C$15))))))</f>
        <v>+3</v>
      </c>
      <c r="E30" s="299" t="str">
        <f t="shared" si="12"/>
        <v>Int (+3)</v>
      </c>
      <c r="F30" s="286" t="s">
        <v>61</v>
      </c>
      <c r="G30" s="286">
        <f t="shared" si="1"/>
        <v>3</v>
      </c>
      <c r="H30" s="228">
        <f t="shared" ca="1" si="2"/>
        <v>7</v>
      </c>
      <c r="I30" s="286">
        <f t="shared" ca="1" si="13"/>
        <v>10</v>
      </c>
      <c r="J30" s="287"/>
    </row>
    <row r="31" spans="1:10" s="254" customFormat="1" ht="16.8">
      <c r="A31" s="296" t="s">
        <v>86</v>
      </c>
      <c r="B31" s="282">
        <v>0</v>
      </c>
      <c r="C31" s="297" t="s">
        <v>31</v>
      </c>
      <c r="D31" s="298" t="str">
        <f>IF(C31="Str",'Personal File'!$C$10,IF(C31="Dex",'Personal File'!$C$11,IF(C31="Con",'Personal File'!$C$12,IF(C31="Int",'Personal File'!$C$13,IF(C31="Wis",'Personal File'!$C$14,IF(C31="Cha",'Personal File'!$C$15))))))</f>
        <v>+3</v>
      </c>
      <c r="E31" s="299" t="str">
        <f t="shared" ref="E31" si="14">CONCATENATE(C31," (",D31,")")</f>
        <v>Int (+3)</v>
      </c>
      <c r="F31" s="286" t="s">
        <v>61</v>
      </c>
      <c r="G31" s="286">
        <f t="shared" si="1"/>
        <v>3</v>
      </c>
      <c r="H31" s="228">
        <f t="shared" ca="1" si="2"/>
        <v>11</v>
      </c>
      <c r="I31" s="286">
        <f t="shared" ref="I31" ca="1" si="15">SUM(G31:H31)</f>
        <v>14</v>
      </c>
      <c r="J31" s="287"/>
    </row>
    <row r="32" spans="1:10" s="254" customFormat="1" ht="16.8">
      <c r="A32" s="296" t="s">
        <v>95</v>
      </c>
      <c r="B32" s="282">
        <v>0</v>
      </c>
      <c r="C32" s="297" t="s">
        <v>31</v>
      </c>
      <c r="D32" s="298" t="str">
        <f>IF(C32="Str",'Personal File'!$C$10,IF(C32="Dex",'Personal File'!$C$11,IF(C32="Con",'Personal File'!$C$12,IF(C32="Int",'Personal File'!$C$13,IF(C32="Wis",'Personal File'!$C$14,IF(C32="Cha",'Personal File'!$C$15))))))</f>
        <v>+3</v>
      </c>
      <c r="E32" s="299" t="str">
        <f t="shared" si="11"/>
        <v>Int (+3)</v>
      </c>
      <c r="F32" s="286" t="s">
        <v>61</v>
      </c>
      <c r="G32" s="286">
        <f t="shared" si="1"/>
        <v>3</v>
      </c>
      <c r="H32" s="228">
        <f t="shared" ca="1" si="2"/>
        <v>18</v>
      </c>
      <c r="I32" s="286">
        <f t="shared" ca="1" si="6"/>
        <v>21</v>
      </c>
      <c r="J32" s="287"/>
    </row>
    <row r="33" spans="1:10" s="254" customFormat="1" ht="16.8">
      <c r="A33" s="300" t="s">
        <v>52</v>
      </c>
      <c r="B33" s="243">
        <v>7</v>
      </c>
      <c r="C33" s="301" t="s">
        <v>32</v>
      </c>
      <c r="D33" s="302" t="str">
        <f>IF(C33="Str",'Personal File'!$C$10,IF(C33="Dex",'Personal File'!$C$11,IF(C33="Con",'Personal File'!$C$12,IF(C33="Int",'Personal File'!$C$13,IF(C33="Wis",'Personal File'!$C$14,IF(C33="Cha",'Personal File'!$C$15))))))</f>
        <v>+0</v>
      </c>
      <c r="E33" s="303" t="str">
        <f t="shared" si="4"/>
        <v>Wis (+0)</v>
      </c>
      <c r="F33" s="247" t="s">
        <v>87</v>
      </c>
      <c r="G33" s="247">
        <f t="shared" si="1"/>
        <v>9</v>
      </c>
      <c r="H33" s="228">
        <f t="shared" ca="1" si="2"/>
        <v>18</v>
      </c>
      <c r="I33" s="247">
        <f t="shared" ca="1" si="6"/>
        <v>27</v>
      </c>
      <c r="J33" s="248"/>
    </row>
    <row r="34" spans="1:10" s="254" customFormat="1" ht="16.8">
      <c r="A34" s="250" t="s">
        <v>18</v>
      </c>
      <c r="B34" s="243">
        <v>7</v>
      </c>
      <c r="C34" s="251" t="s">
        <v>33</v>
      </c>
      <c r="D34" s="252" t="str">
        <f>IF(C34="Str",'Personal File'!$C$10,IF(C34="Dex",'Personal File'!$C$11,IF(C34="Con",'Personal File'!$C$12,IF(C34="Int",'Personal File'!$C$13,IF(C34="Wis",'Personal File'!$C$14,IF(C34="Cha",'Personal File'!$C$15))))))</f>
        <v>+3</v>
      </c>
      <c r="E34" s="253" t="str">
        <f t="shared" si="4"/>
        <v>Dex (+3)</v>
      </c>
      <c r="F34" s="247" t="s">
        <v>61</v>
      </c>
      <c r="G34" s="247">
        <f t="shared" si="1"/>
        <v>10</v>
      </c>
      <c r="H34" s="228">
        <f t="shared" ca="1" si="2"/>
        <v>12</v>
      </c>
      <c r="I34" s="247">
        <f t="shared" ca="1" si="6"/>
        <v>22</v>
      </c>
      <c r="J34" s="248"/>
    </row>
    <row r="35" spans="1:10" s="254" customFormat="1" ht="16.8">
      <c r="A35" s="250" t="s">
        <v>53</v>
      </c>
      <c r="B35" s="243">
        <v>8</v>
      </c>
      <c r="C35" s="251" t="s">
        <v>33</v>
      </c>
      <c r="D35" s="252" t="str">
        <f>IF(C35="Str",'Personal File'!$C$10,IF(C35="Dex",'Personal File'!$C$11,IF(C35="Con",'Personal File'!$C$12,IF(C35="Int",'Personal File'!$C$13,IF(C35="Wis",'Personal File'!$C$14,IF(C35="Cha",'Personal File'!$C$15))))))</f>
        <v>+3</v>
      </c>
      <c r="E35" s="253" t="str">
        <f t="shared" si="4"/>
        <v>Dex (+3)</v>
      </c>
      <c r="F35" s="247" t="s">
        <v>87</v>
      </c>
      <c r="G35" s="247">
        <f t="shared" si="1"/>
        <v>13</v>
      </c>
      <c r="H35" s="228">
        <f t="shared" ca="1" si="2"/>
        <v>1</v>
      </c>
      <c r="I35" s="247">
        <f t="shared" ca="1" si="6"/>
        <v>14</v>
      </c>
      <c r="J35" s="248"/>
    </row>
    <row r="36" spans="1:10" ht="16.8">
      <c r="A36" s="255" t="s">
        <v>89</v>
      </c>
      <c r="B36" s="190">
        <v>0</v>
      </c>
      <c r="C36" s="256" t="s">
        <v>29</v>
      </c>
      <c r="D36" s="257" t="str">
        <f>IF(C36="Str",'Personal File'!$C$10,IF(C36="Dex",'Personal File'!$C$11,IF(C36="Con",'Personal File'!$C$12,IF(C36="Int",'Personal File'!$C$13,IF(C36="Wis",'Personal File'!$C$14,IF(C36="Cha",'Personal File'!$C$15))))))</f>
        <v>+1</v>
      </c>
      <c r="E36" s="258" t="str">
        <f t="shared" si="4"/>
        <v>Cha (+1)</v>
      </c>
      <c r="F36" s="259" t="s">
        <v>61</v>
      </c>
      <c r="G36" s="259">
        <f t="shared" si="1"/>
        <v>1</v>
      </c>
      <c r="H36" s="228">
        <f t="shared" ca="1" si="2"/>
        <v>16</v>
      </c>
      <c r="I36" s="259">
        <f t="shared" ca="1" si="6"/>
        <v>17</v>
      </c>
      <c r="J36" s="260"/>
    </row>
    <row r="37" spans="1:10" ht="16.8">
      <c r="A37" s="304" t="s">
        <v>248</v>
      </c>
      <c r="B37" s="243">
        <v>1</v>
      </c>
      <c r="C37" s="301" t="s">
        <v>32</v>
      </c>
      <c r="D37" s="302" t="str">
        <f>IF(C37="Str",'Personal File'!$C$10,IF(C37="Dex",'Personal File'!$C$11,IF(C37="Con",'Personal File'!$C$12,IF(C37="Int",'Personal File'!$C$13,IF(C37="Wis",'Personal File'!$C$14,IF(C37="Cha",'Personal File'!$C$15))))))</f>
        <v>+0</v>
      </c>
      <c r="E37" s="303" t="str">
        <f t="shared" ref="E37" si="16">CONCATENATE(C37," (",D37,")")</f>
        <v>Wis (+0)</v>
      </c>
      <c r="F37" s="247" t="s">
        <v>61</v>
      </c>
      <c r="G37" s="247">
        <f t="shared" si="1"/>
        <v>1</v>
      </c>
      <c r="H37" s="228">
        <f t="shared" ca="1" si="2"/>
        <v>20</v>
      </c>
      <c r="I37" s="247">
        <f t="shared" ca="1" si="6"/>
        <v>21</v>
      </c>
      <c r="J37" s="248"/>
    </row>
    <row r="38" spans="1:10" ht="16.8">
      <c r="A38" s="274" t="s">
        <v>19</v>
      </c>
      <c r="B38" s="190">
        <v>0</v>
      </c>
      <c r="C38" s="275" t="s">
        <v>33</v>
      </c>
      <c r="D38" s="276" t="str">
        <f>IF(C38="Str",'Personal File'!$C$10,IF(C38="Dex",'Personal File'!$C$11,IF(C38="Con",'Personal File'!$C$12,IF(C38="Int",'Personal File'!$C$13,IF(C38="Wis",'Personal File'!$C$14,IF(C38="Cha",'Personal File'!$C$15))))))</f>
        <v>+3</v>
      </c>
      <c r="E38" s="232" t="str">
        <f t="shared" si="4"/>
        <v>Dex (+3)</v>
      </c>
      <c r="F38" s="259" t="s">
        <v>61</v>
      </c>
      <c r="G38" s="259">
        <f t="shared" si="1"/>
        <v>3</v>
      </c>
      <c r="H38" s="228">
        <f t="shared" ca="1" si="2"/>
        <v>13</v>
      </c>
      <c r="I38" s="259">
        <f t="shared" ca="1" si="6"/>
        <v>16</v>
      </c>
      <c r="J38" s="260"/>
    </row>
    <row r="39" spans="1:10" ht="16.8">
      <c r="A39" s="242" t="s">
        <v>20</v>
      </c>
      <c r="B39" s="243">
        <v>8</v>
      </c>
      <c r="C39" s="244" t="s">
        <v>31</v>
      </c>
      <c r="D39" s="245" t="str">
        <f>IF(C39="Str",'Personal File'!$C$10,IF(C39="Dex",'Personal File'!$C$11,IF(C39="Con",'Personal File'!$C$12,IF(C39="Int",'Personal File'!$C$13,IF(C39="Wis",'Personal File'!$C$14,IF(C39="Cha",'Personal File'!$C$15))))))</f>
        <v>+3</v>
      </c>
      <c r="E39" s="246" t="str">
        <f t="shared" si="4"/>
        <v>Int (+3)</v>
      </c>
      <c r="F39" s="247" t="s">
        <v>61</v>
      </c>
      <c r="G39" s="247">
        <f t="shared" si="1"/>
        <v>11</v>
      </c>
      <c r="H39" s="228">
        <f t="shared" ca="1" si="2"/>
        <v>11</v>
      </c>
      <c r="I39" s="247">
        <f t="shared" ca="1" si="6"/>
        <v>22</v>
      </c>
      <c r="J39" s="248"/>
    </row>
    <row r="40" spans="1:10" ht="16.8">
      <c r="A40" s="300" t="s">
        <v>54</v>
      </c>
      <c r="B40" s="243">
        <v>4</v>
      </c>
      <c r="C40" s="301" t="s">
        <v>32</v>
      </c>
      <c r="D40" s="302" t="str">
        <f>IF(C40="Str",'Personal File'!$C$10,IF(C40="Dex",'Personal File'!$C$11,IF(C40="Con",'Personal File'!$C$12,IF(C40="Int",'Personal File'!$C$13,IF(C40="Wis",'Personal File'!$C$14,IF(C40="Cha",'Personal File'!$C$15))))))</f>
        <v>+0</v>
      </c>
      <c r="E40" s="303" t="str">
        <f t="shared" si="4"/>
        <v>Wis (+0)</v>
      </c>
      <c r="F40" s="247" t="s">
        <v>61</v>
      </c>
      <c r="G40" s="247">
        <f t="shared" si="1"/>
        <v>4</v>
      </c>
      <c r="H40" s="228">
        <f t="shared" ca="1" si="2"/>
        <v>12</v>
      </c>
      <c r="I40" s="247">
        <f t="shared" ca="1" si="6"/>
        <v>16</v>
      </c>
      <c r="J40" s="248"/>
    </row>
    <row r="41" spans="1:10" ht="16.8">
      <c r="A41" s="250" t="s">
        <v>80</v>
      </c>
      <c r="B41" s="243">
        <v>2</v>
      </c>
      <c r="C41" s="251" t="s">
        <v>33</v>
      </c>
      <c r="D41" s="252" t="str">
        <f>IF(C41="Str",'Personal File'!$C$10,IF(C41="Dex",'Personal File'!$C$11,IF(C41="Con",'Personal File'!$C$12,IF(C41="Int",'Personal File'!$C$13,IF(C41="Wis",'Personal File'!$C$14,IF(C41="Cha",'Personal File'!$C$15))))))</f>
        <v>+3</v>
      </c>
      <c r="E41" s="253" t="str">
        <f t="shared" si="4"/>
        <v>Dex (+3)</v>
      </c>
      <c r="F41" s="247" t="s">
        <v>61</v>
      </c>
      <c r="G41" s="247">
        <f t="shared" si="1"/>
        <v>5</v>
      </c>
      <c r="H41" s="228">
        <f t="shared" ca="1" si="2"/>
        <v>13</v>
      </c>
      <c r="I41" s="247">
        <f t="shared" ca="1" si="6"/>
        <v>18</v>
      </c>
      <c r="J41" s="248"/>
    </row>
    <row r="42" spans="1:10" ht="16.8">
      <c r="A42" s="296" t="s">
        <v>78</v>
      </c>
      <c r="B42" s="282">
        <v>0</v>
      </c>
      <c r="C42" s="297" t="s">
        <v>31</v>
      </c>
      <c r="D42" s="298" t="str">
        <f>IF(C42="Str",'Personal File'!$C$10,IF(C42="Dex",'Personal File'!$C$11,IF(C42="Con",'Personal File'!$C$12,IF(C42="Int",'Personal File'!$C$13,IF(C42="Wis",'Personal File'!$C$14,IF(C42="Cha",'Personal File'!$C$15))))))</f>
        <v>+3</v>
      </c>
      <c r="E42" s="299" t="str">
        <f t="shared" si="4"/>
        <v>Int (+3)</v>
      </c>
      <c r="F42" s="286" t="s">
        <v>61</v>
      </c>
      <c r="G42" s="286">
        <f t="shared" si="1"/>
        <v>3</v>
      </c>
      <c r="H42" s="228">
        <f t="shared" ca="1" si="2"/>
        <v>9</v>
      </c>
      <c r="I42" s="286">
        <f t="shared" ca="1" si="6"/>
        <v>12</v>
      </c>
      <c r="J42" s="305"/>
    </row>
    <row r="43" spans="1:10" ht="16.8">
      <c r="A43" s="242" t="s">
        <v>55</v>
      </c>
      <c r="B43" s="243">
        <v>4</v>
      </c>
      <c r="C43" s="244" t="s">
        <v>31</v>
      </c>
      <c r="D43" s="245" t="str">
        <f>IF(C43="Str",'Personal File'!$C$10,IF(C43="Dex",'Personal File'!$C$11,IF(C43="Con",'Personal File'!$C$12,IF(C43="Int",'Personal File'!$C$13,IF(C43="Wis",'Personal File'!$C$14,IF(C43="Cha",'Personal File'!$C$15))))))</f>
        <v>+3</v>
      </c>
      <c r="E43" s="246" t="str">
        <f t="shared" si="4"/>
        <v>Int (+3)</v>
      </c>
      <c r="F43" s="247" t="s">
        <v>61</v>
      </c>
      <c r="G43" s="247">
        <f t="shared" si="1"/>
        <v>7</v>
      </c>
      <c r="H43" s="228">
        <f t="shared" ca="1" si="2"/>
        <v>10</v>
      </c>
      <c r="I43" s="247">
        <f t="shared" ca="1" si="6"/>
        <v>17</v>
      </c>
      <c r="J43" s="306"/>
    </row>
    <row r="44" spans="1:10" ht="16.8">
      <c r="A44" s="300" t="s">
        <v>56</v>
      </c>
      <c r="B44" s="243">
        <v>8</v>
      </c>
      <c r="C44" s="301" t="s">
        <v>32</v>
      </c>
      <c r="D44" s="302" t="str">
        <f>IF(C44="Str",'Personal File'!$C$10,IF(C44="Dex",'Personal File'!$C$11,IF(C44="Con",'Personal File'!$C$12,IF(C44="Int",'Personal File'!$C$13,IF(C44="Wis",'Personal File'!$C$14,IF(C44="Cha",'Personal File'!$C$15))))))</f>
        <v>+0</v>
      </c>
      <c r="E44" s="303" t="str">
        <f t="shared" si="4"/>
        <v>Wis (+0)</v>
      </c>
      <c r="F44" s="247" t="s">
        <v>87</v>
      </c>
      <c r="G44" s="247">
        <f t="shared" si="1"/>
        <v>10</v>
      </c>
      <c r="H44" s="228">
        <f t="shared" ca="1" si="2"/>
        <v>17</v>
      </c>
      <c r="I44" s="247">
        <f t="shared" ca="1" si="6"/>
        <v>27</v>
      </c>
      <c r="J44" s="248"/>
    </row>
    <row r="45" spans="1:10" ht="16.8">
      <c r="A45" s="288" t="s">
        <v>81</v>
      </c>
      <c r="B45" s="190">
        <v>0</v>
      </c>
      <c r="C45" s="289" t="s">
        <v>32</v>
      </c>
      <c r="D45" s="290" t="str">
        <f>IF(C45="Str",'Personal File'!$C$10,IF(C45="Dex",'Personal File'!$C$11,IF(C45="Con",'Personal File'!$C$12,IF(C45="Int",'Personal File'!$C$13,IF(C45="Wis",'Personal File'!$C$14,IF(C45="Cha",'Personal File'!$C$15))))))</f>
        <v>+0</v>
      </c>
      <c r="E45" s="291" t="str">
        <f t="shared" si="4"/>
        <v>Wis (+0)</v>
      </c>
      <c r="F45" s="259" t="s">
        <v>61</v>
      </c>
      <c r="G45" s="259">
        <f t="shared" si="1"/>
        <v>0</v>
      </c>
      <c r="H45" s="228">
        <f t="shared" ca="1" si="2"/>
        <v>19</v>
      </c>
      <c r="I45" s="259">
        <f t="shared" ca="1" si="6"/>
        <v>19</v>
      </c>
      <c r="J45" s="307"/>
    </row>
    <row r="46" spans="1:10" ht="16.8">
      <c r="A46" s="292" t="s">
        <v>21</v>
      </c>
      <c r="B46" s="190">
        <v>0</v>
      </c>
      <c r="C46" s="293" t="s">
        <v>34</v>
      </c>
      <c r="D46" s="294" t="str">
        <f>IF(C46="Str",'Personal File'!$C$10,IF(C46="Dex",'Personal File'!$C$11,IF(C46="Con",'Personal File'!$C$12,IF(C46="Int",'Personal File'!$C$13,IF(C46="Wis",'Personal File'!$C$14,IF(C46="Cha",'Personal File'!$C$15))))))</f>
        <v>+0</v>
      </c>
      <c r="E46" s="295" t="str">
        <f t="shared" si="4"/>
        <v>Str (+0)</v>
      </c>
      <c r="F46" s="259" t="s">
        <v>61</v>
      </c>
      <c r="G46" s="259">
        <f t="shared" si="1"/>
        <v>0</v>
      </c>
      <c r="H46" s="228">
        <f t="shared" ca="1" si="2"/>
        <v>9</v>
      </c>
      <c r="I46" s="259">
        <f t="shared" ca="1" si="6"/>
        <v>9</v>
      </c>
      <c r="J46" s="260"/>
    </row>
    <row r="47" spans="1:10" ht="16.8">
      <c r="A47" s="250" t="s">
        <v>57</v>
      </c>
      <c r="B47" s="243">
        <v>1</v>
      </c>
      <c r="C47" s="251" t="s">
        <v>33</v>
      </c>
      <c r="D47" s="252" t="str">
        <f>IF(C47="Str",'Personal File'!$C$10,IF(C47="Dex",'Personal File'!$C$11,IF(C47="Con",'Personal File'!$C$12,IF(C47="Int",'Personal File'!$C$13,IF(C47="Wis",'Personal File'!$C$14,IF(C47="Cha",'Personal File'!$C$15))))))</f>
        <v>+3</v>
      </c>
      <c r="E47" s="253" t="str">
        <f t="shared" si="4"/>
        <v>Dex (+3)</v>
      </c>
      <c r="F47" s="247" t="s">
        <v>61</v>
      </c>
      <c r="G47" s="247">
        <f t="shared" si="1"/>
        <v>4</v>
      </c>
      <c r="H47" s="228">
        <f t="shared" ca="1" si="2"/>
        <v>17</v>
      </c>
      <c r="I47" s="247">
        <f t="shared" ca="1" si="6"/>
        <v>21</v>
      </c>
      <c r="J47" s="248"/>
    </row>
    <row r="48" spans="1:10" ht="16.8">
      <c r="A48" s="304" t="s">
        <v>58</v>
      </c>
      <c r="B48" s="243">
        <v>3</v>
      </c>
      <c r="C48" s="423" t="s">
        <v>29</v>
      </c>
      <c r="D48" s="424" t="str">
        <f>IF(C48="Str",'Personal File'!$C$10,IF(C48="Dex",'Personal File'!$C$11,IF(C48="Con",'Personal File'!$C$12,IF(C48="Int",'Personal File'!$C$13,IF(C48="Wis",'Personal File'!$C$14,IF(C48="Cha",'Personal File'!$C$15))))))</f>
        <v>+1</v>
      </c>
      <c r="E48" s="425" t="str">
        <f t="shared" si="4"/>
        <v>Cha (+1)</v>
      </c>
      <c r="F48" s="247" t="s">
        <v>61</v>
      </c>
      <c r="G48" s="247">
        <f t="shared" si="1"/>
        <v>4</v>
      </c>
      <c r="H48" s="228">
        <f t="shared" ref="H48:H49" ca="1" si="17">RANDBETWEEN(1,20)</f>
        <v>2</v>
      </c>
      <c r="I48" s="247">
        <f t="shared" ca="1" si="6"/>
        <v>6</v>
      </c>
      <c r="J48" s="248"/>
    </row>
    <row r="49" spans="1:10" ht="17.399999999999999" thickBot="1">
      <c r="A49" s="308" t="s">
        <v>59</v>
      </c>
      <c r="B49" s="309">
        <v>0</v>
      </c>
      <c r="C49" s="310" t="s">
        <v>33</v>
      </c>
      <c r="D49" s="311" t="str">
        <f>IF(C49="Str",'Personal File'!$C$10,IF(C49="Dex",'Personal File'!$C$11,IF(C49="Con",'Personal File'!$C$12,IF(C49="Int",'Personal File'!$C$13,IF(C49="Wis",'Personal File'!$C$14,IF(C49="Cha",'Personal File'!$C$15))))))</f>
        <v>+3</v>
      </c>
      <c r="E49" s="312" t="str">
        <f t="shared" si="4"/>
        <v>Dex (+3)</v>
      </c>
      <c r="F49" s="313" t="s">
        <v>61</v>
      </c>
      <c r="G49" s="313">
        <f t="shared" si="1"/>
        <v>3</v>
      </c>
      <c r="H49" s="314">
        <f t="shared" ca="1" si="17"/>
        <v>20</v>
      </c>
      <c r="I49" s="313">
        <f t="shared" ca="1" si="6"/>
        <v>23</v>
      </c>
      <c r="J49" s="315"/>
    </row>
    <row r="50" spans="1:10" ht="16.2" thickTop="1">
      <c r="B50" s="317">
        <f>SUM(B6:B49)</f>
        <v>90</v>
      </c>
      <c r="E50" s="317">
        <f>SUM(E51:E56)</f>
        <v>90</v>
      </c>
    </row>
    <row r="51" spans="1:10">
      <c r="B51" s="317"/>
      <c r="E51" s="426">
        <f>4*(8+'Personal File'!$C$13)</f>
        <v>44</v>
      </c>
      <c r="F51" s="320" t="s">
        <v>132</v>
      </c>
    </row>
    <row r="52" spans="1:10">
      <c r="E52" s="426">
        <f>8+'Personal File'!$C$13</f>
        <v>11</v>
      </c>
      <c r="F52" s="320" t="s">
        <v>202</v>
      </c>
    </row>
    <row r="53" spans="1:10">
      <c r="E53" s="426">
        <f>8+'Personal File'!$C$13</f>
        <v>11</v>
      </c>
      <c r="F53" s="320" t="s">
        <v>245</v>
      </c>
    </row>
    <row r="54" spans="1:10">
      <c r="E54" s="426">
        <f>8+'Personal File'!$C$13</f>
        <v>11</v>
      </c>
      <c r="F54" s="320" t="s">
        <v>246</v>
      </c>
      <c r="G54" s="320"/>
    </row>
    <row r="55" spans="1:10">
      <c r="E55" s="426">
        <f>2+'Personal File'!$C$13</f>
        <v>5</v>
      </c>
      <c r="F55" s="320" t="s">
        <v>228</v>
      </c>
    </row>
    <row r="56" spans="1:10">
      <c r="E56" s="45">
        <f>3+SUM('Personal File'!E3:E5)</f>
        <v>8</v>
      </c>
      <c r="F56" s="320" t="s">
        <v>237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showGridLines="0" workbookViewId="0">
      <pane ySplit="2" topLeftCell="A3" activePane="bottomLeft" state="frozen"/>
      <selection pane="bottomLeft" activeCell="A3" sqref="A3"/>
    </sheetView>
  </sheetViews>
  <sheetFormatPr defaultColWidth="13" defaultRowHeight="15.6"/>
  <cols>
    <col min="1" max="1" width="21.69921875" style="218" bestFit="1" customWidth="1"/>
    <col min="2" max="2" width="6.19921875" style="218" bestFit="1" customWidth="1"/>
    <col min="3" max="3" width="13.3984375" style="219" bestFit="1" customWidth="1"/>
    <col min="4" max="4" width="11.19921875" style="219" bestFit="1" customWidth="1"/>
    <col min="5" max="5" width="7.19921875" style="219" bestFit="1" customWidth="1"/>
    <col min="6" max="6" width="11.3984375" style="219" bestFit="1" customWidth="1"/>
    <col min="7" max="7" width="10.19921875" style="219" bestFit="1" customWidth="1"/>
    <col min="8" max="8" width="17.59765625" style="218" bestFit="1" customWidth="1"/>
    <col min="9" max="9" width="5.59765625" style="195" bestFit="1" customWidth="1"/>
    <col min="10" max="16384" width="13" style="196"/>
  </cols>
  <sheetData>
    <row r="1" spans="1:9" ht="23.4" thickBot="1">
      <c r="A1" s="193" t="s">
        <v>168</v>
      </c>
      <c r="B1" s="194"/>
      <c r="C1" s="194"/>
      <c r="D1" s="194"/>
      <c r="E1" s="194"/>
      <c r="F1" s="194"/>
      <c r="G1" s="194"/>
      <c r="H1" s="194"/>
    </row>
    <row r="2" spans="1:9" s="200" customFormat="1" ht="31.8" thickBot="1">
      <c r="A2" s="197" t="s">
        <v>90</v>
      </c>
      <c r="B2" s="198" t="s">
        <v>92</v>
      </c>
      <c r="C2" s="198" t="s">
        <v>145</v>
      </c>
      <c r="D2" s="199" t="s">
        <v>146</v>
      </c>
      <c r="E2" s="199" t="s">
        <v>147</v>
      </c>
      <c r="F2" s="198" t="s">
        <v>148</v>
      </c>
      <c r="G2" s="198" t="s">
        <v>149</v>
      </c>
      <c r="H2" s="369" t="s">
        <v>210</v>
      </c>
      <c r="I2" s="370" t="s">
        <v>211</v>
      </c>
    </row>
    <row r="3" spans="1:9" ht="16.8">
      <c r="A3" s="201" t="s">
        <v>136</v>
      </c>
      <c r="B3" s="202">
        <v>0</v>
      </c>
      <c r="C3" s="16" t="s">
        <v>150</v>
      </c>
      <c r="D3" s="17" t="s">
        <v>151</v>
      </c>
      <c r="E3" s="203" t="s">
        <v>152</v>
      </c>
      <c r="F3" s="204" t="s">
        <v>153</v>
      </c>
      <c r="G3" s="18" t="s">
        <v>154</v>
      </c>
      <c r="H3" s="18" t="s">
        <v>209</v>
      </c>
      <c r="I3" s="371"/>
    </row>
    <row r="4" spans="1:9" ht="16.8">
      <c r="A4" s="205" t="s">
        <v>169</v>
      </c>
      <c r="B4" s="206">
        <v>0</v>
      </c>
      <c r="C4" s="19" t="s">
        <v>170</v>
      </c>
      <c r="D4" s="13" t="s">
        <v>151</v>
      </c>
      <c r="E4" s="207" t="s">
        <v>152</v>
      </c>
      <c r="F4" s="20" t="s">
        <v>171</v>
      </c>
      <c r="G4" s="14" t="s">
        <v>172</v>
      </c>
      <c r="H4" s="14" t="s">
        <v>209</v>
      </c>
      <c r="I4" s="21"/>
    </row>
    <row r="5" spans="1:9" ht="16.8">
      <c r="A5" s="205" t="s">
        <v>107</v>
      </c>
      <c r="B5" s="206">
        <v>0</v>
      </c>
      <c r="C5" s="19" t="s">
        <v>173</v>
      </c>
      <c r="D5" s="13" t="s">
        <v>151</v>
      </c>
      <c r="E5" s="13" t="s">
        <v>152</v>
      </c>
      <c r="F5" s="20" t="s">
        <v>160</v>
      </c>
      <c r="G5" s="14" t="s">
        <v>164</v>
      </c>
      <c r="H5" s="14" t="s">
        <v>209</v>
      </c>
      <c r="I5" s="21"/>
    </row>
    <row r="6" spans="1:9" ht="16.8">
      <c r="A6" s="205" t="s">
        <v>174</v>
      </c>
      <c r="B6" s="206">
        <v>0</v>
      </c>
      <c r="C6" s="19" t="s">
        <v>175</v>
      </c>
      <c r="D6" s="13" t="s">
        <v>165</v>
      </c>
      <c r="E6" s="207" t="s">
        <v>152</v>
      </c>
      <c r="F6" s="20" t="s">
        <v>153</v>
      </c>
      <c r="G6" s="14" t="s">
        <v>176</v>
      </c>
      <c r="H6" s="14" t="s">
        <v>209</v>
      </c>
      <c r="I6" s="21"/>
    </row>
    <row r="7" spans="1:9" ht="16.8">
      <c r="A7" s="205" t="s">
        <v>135</v>
      </c>
      <c r="B7" s="206">
        <v>0</v>
      </c>
      <c r="C7" s="19" t="s">
        <v>170</v>
      </c>
      <c r="D7" s="13" t="s">
        <v>151</v>
      </c>
      <c r="E7" s="13" t="s">
        <v>152</v>
      </c>
      <c r="F7" s="20" t="s">
        <v>177</v>
      </c>
      <c r="G7" s="14" t="s">
        <v>166</v>
      </c>
      <c r="H7" s="14" t="s">
        <v>209</v>
      </c>
      <c r="I7" s="21"/>
    </row>
    <row r="8" spans="1:9" ht="16.8">
      <c r="A8" s="205" t="s">
        <v>178</v>
      </c>
      <c r="B8" s="206">
        <v>0</v>
      </c>
      <c r="C8" s="23" t="s">
        <v>179</v>
      </c>
      <c r="D8" s="13" t="s">
        <v>151</v>
      </c>
      <c r="E8" s="207" t="s">
        <v>152</v>
      </c>
      <c r="F8" s="20" t="s">
        <v>153</v>
      </c>
      <c r="G8" s="14" t="s">
        <v>154</v>
      </c>
      <c r="H8" s="14" t="s">
        <v>209</v>
      </c>
      <c r="I8" s="21" t="s">
        <v>212</v>
      </c>
    </row>
    <row r="9" spans="1:9" ht="16.8">
      <c r="A9" s="205" t="s">
        <v>155</v>
      </c>
      <c r="B9" s="206">
        <v>0</v>
      </c>
      <c r="C9" s="19" t="s">
        <v>156</v>
      </c>
      <c r="D9" s="12" t="s">
        <v>151</v>
      </c>
      <c r="E9" s="208" t="s">
        <v>152</v>
      </c>
      <c r="F9" s="209" t="s">
        <v>153</v>
      </c>
      <c r="G9" s="210" t="s">
        <v>154</v>
      </c>
      <c r="H9" s="210" t="s">
        <v>209</v>
      </c>
      <c r="I9" s="21" t="s">
        <v>213</v>
      </c>
    </row>
    <row r="10" spans="1:9" ht="16.8">
      <c r="A10" s="205" t="s">
        <v>181</v>
      </c>
      <c r="B10" s="206">
        <v>0</v>
      </c>
      <c r="C10" s="23" t="s">
        <v>156</v>
      </c>
      <c r="D10" s="13" t="s">
        <v>182</v>
      </c>
      <c r="E10" s="207" t="s">
        <v>152</v>
      </c>
      <c r="F10" s="20" t="s">
        <v>153</v>
      </c>
      <c r="G10" s="14" t="s">
        <v>154</v>
      </c>
      <c r="H10" s="14" t="s">
        <v>209</v>
      </c>
      <c r="I10" s="21" t="s">
        <v>214</v>
      </c>
    </row>
    <row r="11" spans="1:9" ht="16.8">
      <c r="A11" s="205" t="s">
        <v>108</v>
      </c>
      <c r="B11" s="206">
        <v>0</v>
      </c>
      <c r="C11" s="19" t="s">
        <v>173</v>
      </c>
      <c r="D11" s="13" t="s">
        <v>165</v>
      </c>
      <c r="E11" s="207" t="s">
        <v>152</v>
      </c>
      <c r="F11" s="20" t="s">
        <v>153</v>
      </c>
      <c r="G11" s="14" t="s">
        <v>167</v>
      </c>
      <c r="H11" s="14" t="s">
        <v>209</v>
      </c>
      <c r="I11" s="21" t="s">
        <v>213</v>
      </c>
    </row>
    <row r="12" spans="1:9" ht="16.8">
      <c r="A12" s="205" t="s">
        <v>183</v>
      </c>
      <c r="B12" s="206">
        <v>0</v>
      </c>
      <c r="C12" s="23" t="s">
        <v>179</v>
      </c>
      <c r="D12" s="13" t="s">
        <v>151</v>
      </c>
      <c r="E12" s="207" t="s">
        <v>152</v>
      </c>
      <c r="F12" s="20" t="s">
        <v>158</v>
      </c>
      <c r="G12" s="14" t="s">
        <v>164</v>
      </c>
      <c r="H12" s="14" t="s">
        <v>209</v>
      </c>
      <c r="I12" s="37" t="s">
        <v>213</v>
      </c>
    </row>
    <row r="13" spans="1:9" s="195" customFormat="1" ht="16.8">
      <c r="A13" s="205" t="s">
        <v>184</v>
      </c>
      <c r="B13" s="206">
        <v>0</v>
      </c>
      <c r="C13" s="23" t="s">
        <v>179</v>
      </c>
      <c r="D13" s="13" t="s">
        <v>151</v>
      </c>
      <c r="E13" s="207" t="s">
        <v>152</v>
      </c>
      <c r="F13" s="20" t="s">
        <v>180</v>
      </c>
      <c r="G13" s="14" t="s">
        <v>154</v>
      </c>
      <c r="H13" s="14" t="s">
        <v>209</v>
      </c>
      <c r="I13" s="21" t="s">
        <v>215</v>
      </c>
    </row>
    <row r="14" spans="1:9" s="195" customFormat="1" ht="16.8">
      <c r="A14" s="205" t="s">
        <v>137</v>
      </c>
      <c r="B14" s="206">
        <v>0</v>
      </c>
      <c r="C14" s="23" t="s">
        <v>156</v>
      </c>
      <c r="D14" s="13" t="s">
        <v>185</v>
      </c>
      <c r="E14" s="207" t="s">
        <v>152</v>
      </c>
      <c r="F14" s="20" t="s">
        <v>158</v>
      </c>
      <c r="G14" s="14" t="s">
        <v>161</v>
      </c>
      <c r="H14" s="14" t="s">
        <v>209</v>
      </c>
      <c r="I14" s="21" t="s">
        <v>213</v>
      </c>
    </row>
    <row r="15" spans="1:9" ht="16.8">
      <c r="A15" s="205" t="s">
        <v>124</v>
      </c>
      <c r="B15" s="206">
        <v>0</v>
      </c>
      <c r="C15" s="19" t="s">
        <v>157</v>
      </c>
      <c r="D15" s="13" t="s">
        <v>151</v>
      </c>
      <c r="E15" s="207" t="s">
        <v>152</v>
      </c>
      <c r="F15" s="20" t="s">
        <v>153</v>
      </c>
      <c r="G15" s="14" t="s">
        <v>187</v>
      </c>
      <c r="H15" s="14" t="s">
        <v>209</v>
      </c>
      <c r="I15" s="21" t="s">
        <v>216</v>
      </c>
    </row>
    <row r="16" spans="1:9" ht="16.8">
      <c r="A16" s="205" t="s">
        <v>188</v>
      </c>
      <c r="B16" s="206">
        <v>0</v>
      </c>
      <c r="C16" s="23" t="s">
        <v>157</v>
      </c>
      <c r="D16" s="13" t="s">
        <v>151</v>
      </c>
      <c r="E16" s="207" t="s">
        <v>152</v>
      </c>
      <c r="F16" s="20" t="s">
        <v>189</v>
      </c>
      <c r="G16" s="14" t="s">
        <v>154</v>
      </c>
      <c r="H16" s="14" t="s">
        <v>209</v>
      </c>
      <c r="I16" s="21" t="s">
        <v>217</v>
      </c>
    </row>
    <row r="17" spans="1:9" ht="16.8">
      <c r="A17" s="205" t="s">
        <v>125</v>
      </c>
      <c r="B17" s="206">
        <v>0</v>
      </c>
      <c r="C17" s="19" t="s">
        <v>157</v>
      </c>
      <c r="D17" s="13" t="s">
        <v>159</v>
      </c>
      <c r="E17" s="207" t="s">
        <v>152</v>
      </c>
      <c r="F17" s="20" t="s">
        <v>160</v>
      </c>
      <c r="G17" s="14" t="s">
        <v>161</v>
      </c>
      <c r="H17" s="14" t="s">
        <v>209</v>
      </c>
      <c r="I17" s="21" t="s">
        <v>217</v>
      </c>
    </row>
    <row r="18" spans="1:9" ht="16.8">
      <c r="A18" s="205" t="s">
        <v>190</v>
      </c>
      <c r="B18" s="206">
        <v>0</v>
      </c>
      <c r="C18" s="19" t="s">
        <v>157</v>
      </c>
      <c r="D18" s="13" t="s">
        <v>159</v>
      </c>
      <c r="E18" s="207" t="s">
        <v>152</v>
      </c>
      <c r="F18" s="20" t="s">
        <v>153</v>
      </c>
      <c r="G18" s="14" t="s">
        <v>154</v>
      </c>
      <c r="H18" s="14" t="s">
        <v>209</v>
      </c>
      <c r="I18" s="21" t="s">
        <v>218</v>
      </c>
    </row>
    <row r="19" spans="1:9" ht="16.8">
      <c r="A19" s="205" t="s">
        <v>109</v>
      </c>
      <c r="B19" s="206">
        <v>0</v>
      </c>
      <c r="C19" s="19" t="s">
        <v>170</v>
      </c>
      <c r="D19" s="13" t="s">
        <v>151</v>
      </c>
      <c r="E19" s="207" t="s">
        <v>152</v>
      </c>
      <c r="F19" s="20" t="s">
        <v>189</v>
      </c>
      <c r="G19" s="14" t="s">
        <v>191</v>
      </c>
      <c r="H19" s="14" t="s">
        <v>209</v>
      </c>
      <c r="I19" s="21" t="s">
        <v>213</v>
      </c>
    </row>
    <row r="20" spans="1:9" ht="16.8">
      <c r="A20" s="205" t="s">
        <v>162</v>
      </c>
      <c r="B20" s="206">
        <v>0</v>
      </c>
      <c r="C20" s="19" t="s">
        <v>150</v>
      </c>
      <c r="D20" s="13" t="s">
        <v>151</v>
      </c>
      <c r="E20" s="207" t="s">
        <v>152</v>
      </c>
      <c r="F20" s="20" t="s">
        <v>153</v>
      </c>
      <c r="G20" s="14" t="s">
        <v>154</v>
      </c>
      <c r="H20" s="14" t="s">
        <v>209</v>
      </c>
      <c r="I20" s="21" t="s">
        <v>213</v>
      </c>
    </row>
    <row r="21" spans="1:9" ht="16.8">
      <c r="A21" s="205" t="s">
        <v>192</v>
      </c>
      <c r="B21" s="206">
        <v>0</v>
      </c>
      <c r="C21" s="23" t="s">
        <v>170</v>
      </c>
      <c r="D21" s="13" t="s">
        <v>159</v>
      </c>
      <c r="E21" s="207" t="s">
        <v>152</v>
      </c>
      <c r="F21" s="20" t="s">
        <v>180</v>
      </c>
      <c r="G21" s="14" t="s">
        <v>161</v>
      </c>
      <c r="H21" s="14" t="s">
        <v>209</v>
      </c>
      <c r="I21" s="21" t="s">
        <v>219</v>
      </c>
    </row>
    <row r="22" spans="1:9" ht="16.8">
      <c r="A22" s="205" t="s">
        <v>193</v>
      </c>
      <c r="B22" s="206">
        <v>0</v>
      </c>
      <c r="C22" s="19" t="s">
        <v>163</v>
      </c>
      <c r="D22" s="13" t="s">
        <v>194</v>
      </c>
      <c r="E22" s="207" t="s">
        <v>152</v>
      </c>
      <c r="F22" s="20" t="s">
        <v>158</v>
      </c>
      <c r="G22" s="14" t="s">
        <v>164</v>
      </c>
      <c r="H22" s="14" t="s">
        <v>209</v>
      </c>
      <c r="I22" s="21" t="s">
        <v>213</v>
      </c>
    </row>
    <row r="23" spans="1:9" ht="16.8">
      <c r="A23" s="211" t="s">
        <v>195</v>
      </c>
      <c r="B23" s="212">
        <v>0</v>
      </c>
      <c r="C23" s="483" t="s">
        <v>156</v>
      </c>
      <c r="D23" s="15" t="s">
        <v>151</v>
      </c>
      <c r="E23" s="213" t="s">
        <v>152</v>
      </c>
      <c r="F23" s="484" t="s">
        <v>153</v>
      </c>
      <c r="G23" s="214" t="s">
        <v>154</v>
      </c>
      <c r="H23" s="214" t="s">
        <v>209</v>
      </c>
      <c r="I23" s="215" t="s">
        <v>213</v>
      </c>
    </row>
    <row r="24" spans="1:9" ht="16.8">
      <c r="A24" s="205" t="s">
        <v>200</v>
      </c>
      <c r="B24" s="22">
        <v>1</v>
      </c>
      <c r="C24" s="23" t="s">
        <v>179</v>
      </c>
      <c r="D24" s="13" t="s">
        <v>194</v>
      </c>
      <c r="E24" s="207" t="s">
        <v>152</v>
      </c>
      <c r="F24" s="20" t="s">
        <v>180</v>
      </c>
      <c r="G24" s="14" t="s">
        <v>161</v>
      </c>
      <c r="H24" s="14" t="s">
        <v>209</v>
      </c>
      <c r="I24" s="21" t="s">
        <v>220</v>
      </c>
    </row>
    <row r="25" spans="1:9" ht="16.8">
      <c r="A25" s="205" t="s">
        <v>199</v>
      </c>
      <c r="B25" s="22">
        <v>1</v>
      </c>
      <c r="C25" s="23" t="s">
        <v>179</v>
      </c>
      <c r="D25" s="13" t="s">
        <v>151</v>
      </c>
      <c r="E25" s="207" t="s">
        <v>152</v>
      </c>
      <c r="F25" s="20" t="s">
        <v>177</v>
      </c>
      <c r="G25" s="14" t="s">
        <v>166</v>
      </c>
      <c r="H25" s="14" t="s">
        <v>209</v>
      </c>
      <c r="I25" s="21" t="s">
        <v>221</v>
      </c>
    </row>
    <row r="26" spans="1:9" ht="16.8">
      <c r="A26" s="205" t="s">
        <v>140</v>
      </c>
      <c r="B26" s="22">
        <v>1</v>
      </c>
      <c r="C26" s="23" t="s">
        <v>150</v>
      </c>
      <c r="D26" s="13" t="s">
        <v>159</v>
      </c>
      <c r="E26" s="207" t="s">
        <v>152</v>
      </c>
      <c r="F26" s="20" t="s">
        <v>158</v>
      </c>
      <c r="G26" s="14" t="s">
        <v>197</v>
      </c>
      <c r="H26" s="14" t="s">
        <v>209</v>
      </c>
      <c r="I26" s="21" t="s">
        <v>216</v>
      </c>
    </row>
    <row r="27" spans="1:9" ht="16.8">
      <c r="A27" s="205" t="s">
        <v>253</v>
      </c>
      <c r="B27" s="22">
        <v>1</v>
      </c>
      <c r="C27" s="23" t="s">
        <v>150</v>
      </c>
      <c r="D27" s="13" t="s">
        <v>151</v>
      </c>
      <c r="E27" s="207" t="s">
        <v>152</v>
      </c>
      <c r="F27" s="20" t="s">
        <v>332</v>
      </c>
      <c r="G27" s="14" t="s">
        <v>166</v>
      </c>
      <c r="H27" s="14" t="s">
        <v>209</v>
      </c>
      <c r="I27" s="21">
        <v>258</v>
      </c>
    </row>
    <row r="28" spans="1:9" ht="16.8">
      <c r="A28" s="205" t="s">
        <v>329</v>
      </c>
      <c r="B28" s="22">
        <v>1</v>
      </c>
      <c r="C28" s="23" t="s">
        <v>163</v>
      </c>
      <c r="D28" s="13" t="s">
        <v>194</v>
      </c>
      <c r="E28" s="207" t="s">
        <v>152</v>
      </c>
      <c r="F28" s="20" t="s">
        <v>158</v>
      </c>
      <c r="G28" s="14" t="s">
        <v>166</v>
      </c>
      <c r="H28" s="14" t="s">
        <v>209</v>
      </c>
      <c r="I28" s="37" t="s">
        <v>213</v>
      </c>
    </row>
    <row r="29" spans="1:9" ht="16.8">
      <c r="A29" s="205" t="s">
        <v>207</v>
      </c>
      <c r="B29" s="22">
        <v>1</v>
      </c>
      <c r="C29" s="23" t="s">
        <v>157</v>
      </c>
      <c r="D29" s="13" t="s">
        <v>165</v>
      </c>
      <c r="E29" s="207" t="s">
        <v>152</v>
      </c>
      <c r="F29" s="20" t="s">
        <v>153</v>
      </c>
      <c r="G29" s="14" t="s">
        <v>166</v>
      </c>
      <c r="H29" s="14" t="s">
        <v>209</v>
      </c>
      <c r="I29" s="21" t="s">
        <v>219</v>
      </c>
    </row>
    <row r="30" spans="1:9" ht="16.8">
      <c r="A30" s="205" t="s">
        <v>139</v>
      </c>
      <c r="B30" s="22">
        <v>1</v>
      </c>
      <c r="C30" s="23" t="s">
        <v>163</v>
      </c>
      <c r="D30" s="13" t="s">
        <v>151</v>
      </c>
      <c r="E30" s="207" t="s">
        <v>152</v>
      </c>
      <c r="F30" s="20" t="s">
        <v>180</v>
      </c>
      <c r="G30" s="14" t="s">
        <v>166</v>
      </c>
      <c r="H30" s="14" t="s">
        <v>209</v>
      </c>
      <c r="I30" s="372" t="s">
        <v>213</v>
      </c>
    </row>
    <row r="31" spans="1:9" ht="16.8">
      <c r="A31" s="205" t="s">
        <v>198</v>
      </c>
      <c r="B31" s="22">
        <v>1</v>
      </c>
      <c r="C31" s="23" t="s">
        <v>175</v>
      </c>
      <c r="D31" s="13" t="s">
        <v>194</v>
      </c>
      <c r="E31" s="207" t="s">
        <v>152</v>
      </c>
      <c r="F31" s="20" t="s">
        <v>160</v>
      </c>
      <c r="G31" s="14" t="s">
        <v>166</v>
      </c>
      <c r="H31" s="14" t="s">
        <v>209</v>
      </c>
      <c r="I31" s="21" t="s">
        <v>222</v>
      </c>
    </row>
    <row r="32" spans="1:9" ht="17.399999999999999" thickBot="1">
      <c r="A32" s="216" t="s">
        <v>138</v>
      </c>
      <c r="B32" s="416">
        <v>1</v>
      </c>
      <c r="C32" s="25" t="s">
        <v>179</v>
      </c>
      <c r="D32" s="24" t="s">
        <v>196</v>
      </c>
      <c r="E32" s="217" t="s">
        <v>152</v>
      </c>
      <c r="F32" s="26" t="s">
        <v>180</v>
      </c>
      <c r="G32" s="26" t="s">
        <v>186</v>
      </c>
      <c r="H32" s="26" t="s">
        <v>209</v>
      </c>
      <c r="I32" s="27" t="s">
        <v>223</v>
      </c>
    </row>
    <row r="33" ht="16.2" thickTop="1"/>
  </sheetData>
  <sortState ref="A3:H33">
    <sortCondition ref="B3:B33"/>
    <sortCondition ref="A3:A33"/>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
  <sheetViews>
    <sheetView showGridLines="0" workbookViewId="0"/>
  </sheetViews>
  <sheetFormatPr defaultColWidth="10.59765625" defaultRowHeight="16.8"/>
  <cols>
    <col min="1" max="1" width="22.59765625" style="138" bestFit="1" customWidth="1"/>
    <col min="2" max="2" width="6.19921875" style="138" bestFit="1" customWidth="1"/>
    <col min="3" max="3" width="4.09765625" style="138" bestFit="1" customWidth="1"/>
    <col min="4" max="4" width="6.3984375" style="138" bestFit="1" customWidth="1"/>
    <col min="5" max="5" width="1.8984375" style="138" customWidth="1"/>
    <col min="6" max="6" width="16.5" style="138" bestFit="1" customWidth="1"/>
    <col min="7" max="7" width="3.5" style="138" bestFit="1" customWidth="1"/>
    <col min="8" max="8" width="3.3984375" style="138" bestFit="1" customWidth="1"/>
    <col min="9" max="9" width="3.8984375" style="138" bestFit="1" customWidth="1"/>
    <col min="10" max="10" width="3.59765625" style="138" bestFit="1" customWidth="1"/>
    <col min="11" max="14" width="3.5" style="138" bestFit="1" customWidth="1"/>
    <col min="15" max="16384" width="10.59765625" style="138"/>
  </cols>
  <sheetData>
    <row r="1" spans="1:14" ht="24" thickTop="1" thickBot="1">
      <c r="A1" s="149" t="s">
        <v>130</v>
      </c>
      <c r="B1" s="150"/>
      <c r="C1" s="150"/>
      <c r="D1" s="151"/>
      <c r="F1" s="152"/>
      <c r="G1" s="153" t="s">
        <v>208</v>
      </c>
      <c r="H1" s="153"/>
      <c r="I1" s="154"/>
      <c r="J1" s="155"/>
      <c r="K1" s="154"/>
      <c r="L1" s="154"/>
      <c r="M1" s="154"/>
      <c r="N1" s="155"/>
    </row>
    <row r="2" spans="1:14" ht="17.399999999999999" thickTop="1">
      <c r="A2" s="156" t="s">
        <v>90</v>
      </c>
      <c r="B2" s="157" t="s">
        <v>92</v>
      </c>
      <c r="C2" s="158" t="s">
        <v>93</v>
      </c>
      <c r="D2" s="159" t="s">
        <v>94</v>
      </c>
      <c r="F2" s="152"/>
      <c r="G2" s="160" t="s">
        <v>105</v>
      </c>
      <c r="H2" s="161"/>
      <c r="I2" s="162"/>
      <c r="J2" s="162"/>
      <c r="K2" s="162"/>
      <c r="L2" s="162"/>
      <c r="M2" s="162"/>
      <c r="N2" s="163"/>
    </row>
    <row r="3" spans="1:14" ht="17.399999999999999" thickBot="1">
      <c r="A3" s="164" t="s">
        <v>108</v>
      </c>
      <c r="B3" s="165">
        <v>0</v>
      </c>
      <c r="C3" s="166">
        <f>10+B3+'Personal File'!$C$13</f>
        <v>13</v>
      </c>
      <c r="D3" s="167" t="s">
        <v>328</v>
      </c>
      <c r="F3" s="152"/>
      <c r="G3" s="168" t="s">
        <v>106</v>
      </c>
      <c r="H3" s="169" t="s">
        <v>98</v>
      </c>
      <c r="I3" s="169" t="s">
        <v>99</v>
      </c>
      <c r="J3" s="169" t="s">
        <v>100</v>
      </c>
      <c r="K3" s="169" t="s">
        <v>101</v>
      </c>
      <c r="L3" s="169" t="s">
        <v>102</v>
      </c>
      <c r="M3" s="169" t="s">
        <v>103</v>
      </c>
      <c r="N3" s="170" t="s">
        <v>104</v>
      </c>
    </row>
    <row r="4" spans="1:14" ht="17.399999999999999" thickTop="1">
      <c r="A4" s="164" t="s">
        <v>135</v>
      </c>
      <c r="B4" s="165">
        <v>0</v>
      </c>
      <c r="C4" s="166">
        <f>10+B4+'Personal File'!$C$13</f>
        <v>13</v>
      </c>
      <c r="D4" s="167" t="s">
        <v>328</v>
      </c>
      <c r="F4" s="171" t="s">
        <v>129</v>
      </c>
      <c r="G4" s="172">
        <v>3</v>
      </c>
      <c r="H4" s="173">
        <v>1</v>
      </c>
      <c r="I4" s="174">
        <v>0</v>
      </c>
      <c r="J4" s="174">
        <v>0</v>
      </c>
      <c r="K4" s="174">
        <v>0</v>
      </c>
      <c r="L4" s="174">
        <v>0</v>
      </c>
      <c r="M4" s="174">
        <v>0</v>
      </c>
      <c r="N4" s="175">
        <v>0</v>
      </c>
    </row>
    <row r="5" spans="1:14">
      <c r="A5" s="180" t="s">
        <v>178</v>
      </c>
      <c r="B5" s="181">
        <v>0</v>
      </c>
      <c r="C5" s="182">
        <f>10+B5+'Personal File'!$C$13</f>
        <v>13</v>
      </c>
      <c r="D5" s="183" t="s">
        <v>300</v>
      </c>
      <c r="F5" s="176" t="s">
        <v>201</v>
      </c>
      <c r="G5" s="177">
        <v>0</v>
      </c>
      <c r="H5" s="177">
        <v>1</v>
      </c>
      <c r="I5" s="178">
        <v>0</v>
      </c>
      <c r="J5" s="178">
        <v>0</v>
      </c>
      <c r="K5" s="178">
        <v>0</v>
      </c>
      <c r="L5" s="178">
        <v>0</v>
      </c>
      <c r="M5" s="178">
        <v>0</v>
      </c>
      <c r="N5" s="179">
        <v>0</v>
      </c>
    </row>
    <row r="6" spans="1:14">
      <c r="A6" s="164" t="s">
        <v>138</v>
      </c>
      <c r="B6" s="165">
        <v>1</v>
      </c>
      <c r="C6" s="166">
        <f>10+B6+'Personal File'!$C$13</f>
        <v>14</v>
      </c>
      <c r="D6" s="167" t="s">
        <v>328</v>
      </c>
      <c r="F6" s="176" t="s">
        <v>110</v>
      </c>
      <c r="G6" s="177">
        <v>0</v>
      </c>
      <c r="H6" s="177">
        <v>1</v>
      </c>
      <c r="I6" s="178">
        <v>0</v>
      </c>
      <c r="J6" s="178">
        <v>0</v>
      </c>
      <c r="K6" s="178">
        <v>0</v>
      </c>
      <c r="L6" s="178">
        <v>0</v>
      </c>
      <c r="M6" s="178">
        <v>0</v>
      </c>
      <c r="N6" s="179">
        <v>0</v>
      </c>
    </row>
    <row r="7" spans="1:14" ht="17.399999999999999" thickBot="1">
      <c r="A7" s="164" t="s">
        <v>140</v>
      </c>
      <c r="B7" s="165">
        <v>1</v>
      </c>
      <c r="C7" s="166">
        <f>10+B7+'Personal File'!$C$13</f>
        <v>14</v>
      </c>
      <c r="D7" s="167" t="s">
        <v>328</v>
      </c>
      <c r="F7" s="184" t="s">
        <v>111</v>
      </c>
      <c r="G7" s="185">
        <f t="shared" ref="G7:H7" si="0">SUM(G4:G6)</f>
        <v>3</v>
      </c>
      <c r="H7" s="185">
        <f t="shared" si="0"/>
        <v>3</v>
      </c>
      <c r="I7" s="186">
        <v>0</v>
      </c>
      <c r="J7" s="186">
        <v>0</v>
      </c>
      <c r="K7" s="186">
        <v>0</v>
      </c>
      <c r="L7" s="186">
        <v>0</v>
      </c>
      <c r="M7" s="186">
        <v>0</v>
      </c>
      <c r="N7" s="187">
        <v>0</v>
      </c>
    </row>
    <row r="8" spans="1:14" ht="18" thickTop="1" thickBot="1">
      <c r="A8" s="216" t="s">
        <v>253</v>
      </c>
      <c r="B8" s="191">
        <v>1</v>
      </c>
      <c r="C8" s="192">
        <f>10+B8+'Personal File'!$C$13</f>
        <v>14</v>
      </c>
      <c r="D8" s="188" t="s">
        <v>328</v>
      </c>
    </row>
    <row r="9" spans="1:14" ht="17.399999999999999" thickTop="1">
      <c r="F9" s="377" t="s">
        <v>227</v>
      </c>
      <c r="G9" s="378" t="s">
        <v>226</v>
      </c>
      <c r="H9" s="378"/>
      <c r="I9" s="378"/>
      <c r="J9" s="378"/>
      <c r="K9" s="379" t="s">
        <v>225</v>
      </c>
      <c r="L9" s="379"/>
      <c r="M9" s="378"/>
      <c r="N9" s="380"/>
    </row>
    <row r="10" spans="1:14" ht="17.399999999999999" thickBot="1">
      <c r="F10" s="373" t="s">
        <v>131</v>
      </c>
      <c r="G10" s="374">
        <f>'Personal File'!E4</f>
        <v>1</v>
      </c>
      <c r="H10" s="374"/>
      <c r="I10" s="374"/>
      <c r="J10" s="374"/>
      <c r="K10" s="375">
        <f>G10+'Personal File'!E5</f>
        <v>1</v>
      </c>
      <c r="L10" s="375"/>
      <c r="M10" s="374"/>
      <c r="N10" s="376"/>
    </row>
    <row r="11" spans="1:14" ht="17.399999999999999" thickTop="1"/>
  </sheetData>
  <conditionalFormatting sqref="D3:D7 B9:D9">
    <cfRule type="cellIs" dxfId="259" priority="899" stopIfTrue="1" operator="equal">
      <formula>"þ"</formula>
    </cfRule>
  </conditionalFormatting>
  <conditionalFormatting sqref="B9:D9">
    <cfRule type="cellIs" dxfId="258" priority="851" stopIfTrue="1" operator="equal">
      <formula>"þ"</formula>
    </cfRule>
  </conditionalFormatting>
  <conditionalFormatting sqref="B9:D9">
    <cfRule type="cellIs" dxfId="257" priority="827" stopIfTrue="1" operator="equal">
      <formula>"þ"</formula>
    </cfRule>
  </conditionalFormatting>
  <conditionalFormatting sqref="B9:D9">
    <cfRule type="cellIs" dxfId="256" priority="815" stopIfTrue="1" operator="equal">
      <formula>"þ"</formula>
    </cfRule>
  </conditionalFormatting>
  <conditionalFormatting sqref="B9:D9">
    <cfRule type="cellIs" dxfId="255" priority="809" stopIfTrue="1" operator="equal">
      <formula>"þ"</formula>
    </cfRule>
  </conditionalFormatting>
  <conditionalFormatting sqref="B9">
    <cfRule type="cellIs" dxfId="254" priority="804" stopIfTrue="1" operator="greaterThanOrEqual">
      <formula>#REF!</formula>
    </cfRule>
  </conditionalFormatting>
  <conditionalFormatting sqref="B9">
    <cfRule type="cellIs" dxfId="253" priority="802" stopIfTrue="1" operator="equal">
      <formula>"þ"</formula>
    </cfRule>
  </conditionalFormatting>
  <conditionalFormatting sqref="C9">
    <cfRule type="cellIs" dxfId="252" priority="801" stopIfTrue="1" operator="equal">
      <formula>"þ"</formula>
    </cfRule>
  </conditionalFormatting>
  <conditionalFormatting sqref="C9">
    <cfRule type="cellIs" dxfId="251" priority="800" stopIfTrue="1" operator="equal">
      <formula>"þ"</formula>
    </cfRule>
  </conditionalFormatting>
  <conditionalFormatting sqref="D9">
    <cfRule type="cellIs" dxfId="250" priority="799" stopIfTrue="1" operator="equal">
      <formula>"þ"</formula>
    </cfRule>
  </conditionalFormatting>
  <conditionalFormatting sqref="B9:D9">
    <cfRule type="cellIs" dxfId="249" priority="779" stopIfTrue="1" operator="equal">
      <formula>"þ"</formula>
    </cfRule>
  </conditionalFormatting>
  <conditionalFormatting sqref="B9:D9">
    <cfRule type="cellIs" dxfId="248" priority="767" stopIfTrue="1" operator="equal">
      <formula>"þ"</formula>
    </cfRule>
  </conditionalFormatting>
  <conditionalFormatting sqref="B9:D9">
    <cfRule type="cellIs" dxfId="247" priority="761" stopIfTrue="1" operator="equal">
      <formula>"þ"</formula>
    </cfRule>
  </conditionalFormatting>
  <conditionalFormatting sqref="B9">
    <cfRule type="cellIs" dxfId="246" priority="756" stopIfTrue="1" operator="greaterThanOrEqual">
      <formula>#REF!</formula>
    </cfRule>
  </conditionalFormatting>
  <conditionalFormatting sqref="B9">
    <cfRule type="cellIs" dxfId="245" priority="754" stopIfTrue="1" operator="equal">
      <formula>"þ"</formula>
    </cfRule>
  </conditionalFormatting>
  <conditionalFormatting sqref="C9">
    <cfRule type="cellIs" dxfId="244" priority="753" stopIfTrue="1" operator="equal">
      <formula>"þ"</formula>
    </cfRule>
  </conditionalFormatting>
  <conditionalFormatting sqref="C9">
    <cfRule type="cellIs" dxfId="243" priority="752" stopIfTrue="1" operator="equal">
      <formula>"þ"</formula>
    </cfRule>
  </conditionalFormatting>
  <conditionalFormatting sqref="D9">
    <cfRule type="cellIs" dxfId="242" priority="751" stopIfTrue="1" operator="equal">
      <formula>"þ"</formula>
    </cfRule>
  </conditionalFormatting>
  <conditionalFormatting sqref="B9:D9">
    <cfRule type="cellIs" dxfId="241" priority="743" stopIfTrue="1" operator="equal">
      <formula>"þ"</formula>
    </cfRule>
  </conditionalFormatting>
  <conditionalFormatting sqref="B9:D9">
    <cfRule type="cellIs" dxfId="240" priority="737" stopIfTrue="1" operator="equal">
      <formula>"þ"</formula>
    </cfRule>
  </conditionalFormatting>
  <conditionalFormatting sqref="B9">
    <cfRule type="cellIs" dxfId="239" priority="732" stopIfTrue="1" operator="greaterThanOrEqual">
      <formula>#REF!</formula>
    </cfRule>
  </conditionalFormatting>
  <conditionalFormatting sqref="B9">
    <cfRule type="cellIs" dxfId="238" priority="730" stopIfTrue="1" operator="equal">
      <formula>"þ"</formula>
    </cfRule>
  </conditionalFormatting>
  <conditionalFormatting sqref="C9">
    <cfRule type="cellIs" dxfId="237" priority="729" stopIfTrue="1" operator="equal">
      <formula>"þ"</formula>
    </cfRule>
  </conditionalFormatting>
  <conditionalFormatting sqref="C9">
    <cfRule type="cellIs" dxfId="236" priority="728" stopIfTrue="1" operator="equal">
      <formula>"þ"</formula>
    </cfRule>
  </conditionalFormatting>
  <conditionalFormatting sqref="D9">
    <cfRule type="cellIs" dxfId="235" priority="727" stopIfTrue="1" operator="equal">
      <formula>"þ"</formula>
    </cfRule>
  </conditionalFormatting>
  <conditionalFormatting sqref="B9:D9">
    <cfRule type="cellIs" dxfId="234" priority="725" stopIfTrue="1" operator="equal">
      <formula>"þ"</formula>
    </cfRule>
  </conditionalFormatting>
  <conditionalFormatting sqref="B9">
    <cfRule type="cellIs" dxfId="233" priority="720" stopIfTrue="1" operator="greaterThanOrEqual">
      <formula>#REF!</formula>
    </cfRule>
  </conditionalFormatting>
  <conditionalFormatting sqref="B9">
    <cfRule type="cellIs" dxfId="232" priority="718" stopIfTrue="1" operator="equal">
      <formula>"þ"</formula>
    </cfRule>
  </conditionalFormatting>
  <conditionalFormatting sqref="C9">
    <cfRule type="cellIs" dxfId="231" priority="717" stopIfTrue="1" operator="equal">
      <formula>"þ"</formula>
    </cfRule>
  </conditionalFormatting>
  <conditionalFormatting sqref="C9">
    <cfRule type="cellIs" dxfId="230" priority="716" stopIfTrue="1" operator="equal">
      <formula>"þ"</formula>
    </cfRule>
  </conditionalFormatting>
  <conditionalFormatting sqref="D9">
    <cfRule type="cellIs" dxfId="229" priority="715" stopIfTrue="1" operator="equal">
      <formula>"þ"</formula>
    </cfRule>
  </conditionalFormatting>
  <conditionalFormatting sqref="B9">
    <cfRule type="cellIs" dxfId="228" priority="714" stopIfTrue="1" operator="greaterThanOrEqual">
      <formula>#REF!</formula>
    </cfRule>
  </conditionalFormatting>
  <conditionalFormatting sqref="B9">
    <cfRule type="cellIs" dxfId="227" priority="712" stopIfTrue="1" operator="equal">
      <formula>"þ"</formula>
    </cfRule>
  </conditionalFormatting>
  <conditionalFormatting sqref="C9">
    <cfRule type="cellIs" dxfId="226" priority="711" stopIfTrue="1" operator="equal">
      <formula>"þ"</formula>
    </cfRule>
  </conditionalFormatting>
  <conditionalFormatting sqref="C9">
    <cfRule type="cellIs" dxfId="225" priority="710" stopIfTrue="1" operator="equal">
      <formula>"þ"</formula>
    </cfRule>
  </conditionalFormatting>
  <conditionalFormatting sqref="D9">
    <cfRule type="cellIs" dxfId="224" priority="709" stopIfTrue="1" operator="equal">
      <formula>"þ"</formula>
    </cfRule>
  </conditionalFormatting>
  <conditionalFormatting sqref="B9:D9">
    <cfRule type="cellIs" dxfId="223" priority="683" stopIfTrue="1" operator="equal">
      <formula>"þ"</formula>
    </cfRule>
  </conditionalFormatting>
  <conditionalFormatting sqref="B9:D9">
    <cfRule type="cellIs" dxfId="222" priority="671" stopIfTrue="1" operator="equal">
      <formula>"þ"</formula>
    </cfRule>
  </conditionalFormatting>
  <conditionalFormatting sqref="B9:D9">
    <cfRule type="cellIs" dxfId="221" priority="665" stopIfTrue="1" operator="equal">
      <formula>"þ"</formula>
    </cfRule>
  </conditionalFormatting>
  <conditionalFormatting sqref="B9">
    <cfRule type="cellIs" dxfId="220" priority="660" stopIfTrue="1" operator="greaterThanOrEqual">
      <formula>#REF!</formula>
    </cfRule>
  </conditionalFormatting>
  <conditionalFormatting sqref="B9">
    <cfRule type="cellIs" dxfId="219" priority="658" stopIfTrue="1" operator="equal">
      <formula>"þ"</formula>
    </cfRule>
  </conditionalFormatting>
  <conditionalFormatting sqref="C9">
    <cfRule type="cellIs" dxfId="218" priority="657" stopIfTrue="1" operator="equal">
      <formula>"þ"</formula>
    </cfRule>
  </conditionalFormatting>
  <conditionalFormatting sqref="C9">
    <cfRule type="cellIs" dxfId="217" priority="656" stopIfTrue="1" operator="equal">
      <formula>"þ"</formula>
    </cfRule>
  </conditionalFormatting>
  <conditionalFormatting sqref="D9">
    <cfRule type="cellIs" dxfId="216" priority="655" stopIfTrue="1" operator="equal">
      <formula>"þ"</formula>
    </cfRule>
  </conditionalFormatting>
  <conditionalFormatting sqref="B9:D9">
    <cfRule type="cellIs" dxfId="215" priority="647" stopIfTrue="1" operator="equal">
      <formula>"þ"</formula>
    </cfRule>
  </conditionalFormatting>
  <conditionalFormatting sqref="B9:D9">
    <cfRule type="cellIs" dxfId="214" priority="641" stopIfTrue="1" operator="equal">
      <formula>"þ"</formula>
    </cfRule>
  </conditionalFormatting>
  <conditionalFormatting sqref="B9">
    <cfRule type="cellIs" dxfId="213" priority="636" stopIfTrue="1" operator="greaterThanOrEqual">
      <formula>#REF!</formula>
    </cfRule>
  </conditionalFormatting>
  <conditionalFormatting sqref="B9">
    <cfRule type="cellIs" dxfId="212" priority="634" stopIfTrue="1" operator="equal">
      <formula>"þ"</formula>
    </cfRule>
  </conditionalFormatting>
  <conditionalFormatting sqref="C9">
    <cfRule type="cellIs" dxfId="211" priority="633" stopIfTrue="1" operator="equal">
      <formula>"þ"</formula>
    </cfRule>
  </conditionalFormatting>
  <conditionalFormatting sqref="C9">
    <cfRule type="cellIs" dxfId="210" priority="632" stopIfTrue="1" operator="equal">
      <formula>"þ"</formula>
    </cfRule>
  </conditionalFormatting>
  <conditionalFormatting sqref="D9">
    <cfRule type="cellIs" dxfId="209" priority="631" stopIfTrue="1" operator="equal">
      <formula>"þ"</formula>
    </cfRule>
  </conditionalFormatting>
  <conditionalFormatting sqref="B9:D9">
    <cfRule type="cellIs" dxfId="208" priority="629" stopIfTrue="1" operator="equal">
      <formula>"þ"</formula>
    </cfRule>
  </conditionalFormatting>
  <conditionalFormatting sqref="B9">
    <cfRule type="cellIs" dxfId="207" priority="624" stopIfTrue="1" operator="greaterThanOrEqual">
      <formula>#REF!</formula>
    </cfRule>
  </conditionalFormatting>
  <conditionalFormatting sqref="B9">
    <cfRule type="cellIs" dxfId="206" priority="622" stopIfTrue="1" operator="equal">
      <formula>"þ"</formula>
    </cfRule>
  </conditionalFormatting>
  <conditionalFormatting sqref="C9">
    <cfRule type="cellIs" dxfId="205" priority="621" stopIfTrue="1" operator="equal">
      <formula>"þ"</formula>
    </cfRule>
  </conditionalFormatting>
  <conditionalFormatting sqref="C9">
    <cfRule type="cellIs" dxfId="204" priority="620" stopIfTrue="1" operator="equal">
      <formula>"þ"</formula>
    </cfRule>
  </conditionalFormatting>
  <conditionalFormatting sqref="D9">
    <cfRule type="cellIs" dxfId="203" priority="619" stopIfTrue="1" operator="equal">
      <formula>"þ"</formula>
    </cfRule>
  </conditionalFormatting>
  <conditionalFormatting sqref="B9">
    <cfRule type="cellIs" dxfId="202" priority="618" stopIfTrue="1" operator="greaterThanOrEqual">
      <formula>#REF!</formula>
    </cfRule>
  </conditionalFormatting>
  <conditionalFormatting sqref="B9">
    <cfRule type="cellIs" dxfId="201" priority="616" stopIfTrue="1" operator="equal">
      <formula>"þ"</formula>
    </cfRule>
  </conditionalFormatting>
  <conditionalFormatting sqref="C9">
    <cfRule type="cellIs" dxfId="200" priority="615" stopIfTrue="1" operator="equal">
      <formula>"þ"</formula>
    </cfRule>
  </conditionalFormatting>
  <conditionalFormatting sqref="C9">
    <cfRule type="cellIs" dxfId="199" priority="614" stopIfTrue="1" operator="equal">
      <formula>"þ"</formula>
    </cfRule>
  </conditionalFormatting>
  <conditionalFormatting sqref="D9">
    <cfRule type="cellIs" dxfId="198" priority="613" stopIfTrue="1" operator="equal">
      <formula>"þ"</formula>
    </cfRule>
  </conditionalFormatting>
  <conditionalFormatting sqref="B9:D9">
    <cfRule type="cellIs" dxfId="197" priority="599" stopIfTrue="1" operator="equal">
      <formula>"þ"</formula>
    </cfRule>
  </conditionalFormatting>
  <conditionalFormatting sqref="B9:D9">
    <cfRule type="cellIs" dxfId="196" priority="593" stopIfTrue="1" operator="equal">
      <formula>"þ"</formula>
    </cfRule>
  </conditionalFormatting>
  <conditionalFormatting sqref="B9">
    <cfRule type="cellIs" dxfId="195" priority="588" stopIfTrue="1" operator="greaterThanOrEqual">
      <formula>#REF!</formula>
    </cfRule>
  </conditionalFormatting>
  <conditionalFormatting sqref="B9">
    <cfRule type="cellIs" dxfId="194" priority="586" stopIfTrue="1" operator="equal">
      <formula>"þ"</formula>
    </cfRule>
  </conditionalFormatting>
  <conditionalFormatting sqref="C9">
    <cfRule type="cellIs" dxfId="193" priority="585" stopIfTrue="1" operator="equal">
      <formula>"þ"</formula>
    </cfRule>
  </conditionalFormatting>
  <conditionalFormatting sqref="C9">
    <cfRule type="cellIs" dxfId="192" priority="584" stopIfTrue="1" operator="equal">
      <formula>"þ"</formula>
    </cfRule>
  </conditionalFormatting>
  <conditionalFormatting sqref="D9">
    <cfRule type="cellIs" dxfId="191" priority="583" stopIfTrue="1" operator="equal">
      <formula>"þ"</formula>
    </cfRule>
  </conditionalFormatting>
  <conditionalFormatting sqref="B9:D9">
    <cfRule type="cellIs" dxfId="190" priority="581" stopIfTrue="1" operator="equal">
      <formula>"þ"</formula>
    </cfRule>
  </conditionalFormatting>
  <conditionalFormatting sqref="B9">
    <cfRule type="cellIs" dxfId="189" priority="576" stopIfTrue="1" operator="greaterThanOrEqual">
      <formula>#REF!</formula>
    </cfRule>
  </conditionalFormatting>
  <conditionalFormatting sqref="B9">
    <cfRule type="cellIs" dxfId="188" priority="574" stopIfTrue="1" operator="equal">
      <formula>"þ"</formula>
    </cfRule>
  </conditionalFormatting>
  <conditionalFormatting sqref="C9">
    <cfRule type="cellIs" dxfId="187" priority="573" stopIfTrue="1" operator="equal">
      <formula>"þ"</formula>
    </cfRule>
  </conditionalFormatting>
  <conditionalFormatting sqref="C9">
    <cfRule type="cellIs" dxfId="186" priority="572" stopIfTrue="1" operator="equal">
      <formula>"þ"</formula>
    </cfRule>
  </conditionalFormatting>
  <conditionalFormatting sqref="D9">
    <cfRule type="cellIs" dxfId="185" priority="571" stopIfTrue="1" operator="equal">
      <formula>"þ"</formula>
    </cfRule>
  </conditionalFormatting>
  <conditionalFormatting sqref="B9">
    <cfRule type="cellIs" dxfId="184" priority="570" stopIfTrue="1" operator="greaterThanOrEqual">
      <formula>#REF!</formula>
    </cfRule>
  </conditionalFormatting>
  <conditionalFormatting sqref="B9">
    <cfRule type="cellIs" dxfId="183" priority="568" stopIfTrue="1" operator="equal">
      <formula>"þ"</formula>
    </cfRule>
  </conditionalFormatting>
  <conditionalFormatting sqref="C9">
    <cfRule type="cellIs" dxfId="182" priority="567" stopIfTrue="1" operator="equal">
      <formula>"þ"</formula>
    </cfRule>
  </conditionalFormatting>
  <conditionalFormatting sqref="C9">
    <cfRule type="cellIs" dxfId="181" priority="566" stopIfTrue="1" operator="equal">
      <formula>"þ"</formula>
    </cfRule>
  </conditionalFormatting>
  <conditionalFormatting sqref="D9">
    <cfRule type="cellIs" dxfId="180" priority="565" stopIfTrue="1" operator="equal">
      <formula>"þ"</formula>
    </cfRule>
  </conditionalFormatting>
  <conditionalFormatting sqref="B9:D9">
    <cfRule type="cellIs" dxfId="179" priority="557" stopIfTrue="1" operator="equal">
      <formula>"þ"</formula>
    </cfRule>
  </conditionalFormatting>
  <conditionalFormatting sqref="B9">
    <cfRule type="cellIs" dxfId="178" priority="552" stopIfTrue="1" operator="greaterThanOrEqual">
      <formula>#REF!</formula>
    </cfRule>
  </conditionalFormatting>
  <conditionalFormatting sqref="B9">
    <cfRule type="cellIs" dxfId="177" priority="550" stopIfTrue="1" operator="equal">
      <formula>"þ"</formula>
    </cfRule>
  </conditionalFormatting>
  <conditionalFormatting sqref="C9">
    <cfRule type="cellIs" dxfId="176" priority="549" stopIfTrue="1" operator="equal">
      <formula>"þ"</formula>
    </cfRule>
  </conditionalFormatting>
  <conditionalFormatting sqref="C9">
    <cfRule type="cellIs" dxfId="175" priority="548" stopIfTrue="1" operator="equal">
      <formula>"þ"</formula>
    </cfRule>
  </conditionalFormatting>
  <conditionalFormatting sqref="D9">
    <cfRule type="cellIs" dxfId="174" priority="547" stopIfTrue="1" operator="equal">
      <formula>"þ"</formula>
    </cfRule>
  </conditionalFormatting>
  <conditionalFormatting sqref="B9">
    <cfRule type="cellIs" dxfId="173" priority="546" stopIfTrue="1" operator="greaterThanOrEqual">
      <formula>#REF!</formula>
    </cfRule>
  </conditionalFormatting>
  <conditionalFormatting sqref="B9">
    <cfRule type="cellIs" dxfId="172" priority="544" stopIfTrue="1" operator="equal">
      <formula>"þ"</formula>
    </cfRule>
  </conditionalFormatting>
  <conditionalFormatting sqref="C9">
    <cfRule type="cellIs" dxfId="171" priority="543" stopIfTrue="1" operator="equal">
      <formula>"þ"</formula>
    </cfRule>
  </conditionalFormatting>
  <conditionalFormatting sqref="C9">
    <cfRule type="cellIs" dxfId="170" priority="542" stopIfTrue="1" operator="equal">
      <formula>"þ"</formula>
    </cfRule>
  </conditionalFormatting>
  <conditionalFormatting sqref="D9">
    <cfRule type="cellIs" dxfId="169" priority="541" stopIfTrue="1" operator="equal">
      <formula>"þ"</formula>
    </cfRule>
  </conditionalFormatting>
  <conditionalFormatting sqref="B9">
    <cfRule type="cellIs" dxfId="168" priority="534" stopIfTrue="1" operator="greaterThanOrEqual">
      <formula>#REF!</formula>
    </cfRule>
  </conditionalFormatting>
  <conditionalFormatting sqref="B9">
    <cfRule type="cellIs" dxfId="167" priority="532" stopIfTrue="1" operator="equal">
      <formula>"þ"</formula>
    </cfRule>
  </conditionalFormatting>
  <conditionalFormatting sqref="C9">
    <cfRule type="cellIs" dxfId="166" priority="531" stopIfTrue="1" operator="equal">
      <formula>"þ"</formula>
    </cfRule>
  </conditionalFormatting>
  <conditionalFormatting sqref="C9">
    <cfRule type="cellIs" dxfId="165" priority="530" stopIfTrue="1" operator="equal">
      <formula>"þ"</formula>
    </cfRule>
  </conditionalFormatting>
  <conditionalFormatting sqref="D9">
    <cfRule type="cellIs" dxfId="164" priority="529" stopIfTrue="1" operator="equal">
      <formula>"þ"</formula>
    </cfRule>
  </conditionalFormatting>
  <conditionalFormatting sqref="B9:D9">
    <cfRule type="cellIs" dxfId="163" priority="508" stopIfTrue="1" operator="equal">
      <formula>"þ"</formula>
    </cfRule>
  </conditionalFormatting>
  <conditionalFormatting sqref="B9">
    <cfRule type="cellIs" dxfId="162" priority="503" stopIfTrue="1" operator="greaterThanOrEqual">
      <formula>#REF!</formula>
    </cfRule>
  </conditionalFormatting>
  <conditionalFormatting sqref="B9">
    <cfRule type="cellIs" dxfId="161" priority="501" stopIfTrue="1" operator="equal">
      <formula>"þ"</formula>
    </cfRule>
  </conditionalFormatting>
  <conditionalFormatting sqref="C9">
    <cfRule type="cellIs" dxfId="160" priority="500" stopIfTrue="1" operator="equal">
      <formula>"þ"</formula>
    </cfRule>
  </conditionalFormatting>
  <conditionalFormatting sqref="C9">
    <cfRule type="cellIs" dxfId="159" priority="499" stopIfTrue="1" operator="equal">
      <formula>"þ"</formula>
    </cfRule>
  </conditionalFormatting>
  <conditionalFormatting sqref="D9">
    <cfRule type="cellIs" dxfId="158" priority="498" stopIfTrue="1" operator="equal">
      <formula>"þ"</formula>
    </cfRule>
  </conditionalFormatting>
  <conditionalFormatting sqref="B9">
    <cfRule type="cellIs" dxfId="157" priority="497" stopIfTrue="1" operator="greaterThanOrEqual">
      <formula>#REF!</formula>
    </cfRule>
  </conditionalFormatting>
  <conditionalFormatting sqref="B9">
    <cfRule type="cellIs" dxfId="156" priority="495" stopIfTrue="1" operator="equal">
      <formula>"þ"</formula>
    </cfRule>
  </conditionalFormatting>
  <conditionalFormatting sqref="C9">
    <cfRule type="cellIs" dxfId="155" priority="494" stopIfTrue="1" operator="equal">
      <formula>"þ"</formula>
    </cfRule>
  </conditionalFormatting>
  <conditionalFormatting sqref="C9">
    <cfRule type="cellIs" dxfId="154" priority="493" stopIfTrue="1" operator="equal">
      <formula>"þ"</formula>
    </cfRule>
  </conditionalFormatting>
  <conditionalFormatting sqref="D9">
    <cfRule type="cellIs" dxfId="153" priority="492" stopIfTrue="1" operator="equal">
      <formula>"þ"</formula>
    </cfRule>
  </conditionalFormatting>
  <conditionalFormatting sqref="B9">
    <cfRule type="cellIs" dxfId="152" priority="485" stopIfTrue="1" operator="greaterThanOrEqual">
      <formula>#REF!</formula>
    </cfRule>
  </conditionalFormatting>
  <conditionalFormatting sqref="B9">
    <cfRule type="cellIs" dxfId="151" priority="483" stopIfTrue="1" operator="equal">
      <formula>"þ"</formula>
    </cfRule>
  </conditionalFormatting>
  <conditionalFormatting sqref="C9">
    <cfRule type="cellIs" dxfId="150" priority="482" stopIfTrue="1" operator="equal">
      <formula>"þ"</formula>
    </cfRule>
  </conditionalFormatting>
  <conditionalFormatting sqref="C9">
    <cfRule type="cellIs" dxfId="149" priority="481" stopIfTrue="1" operator="equal">
      <formula>"þ"</formula>
    </cfRule>
  </conditionalFormatting>
  <conditionalFormatting sqref="D9">
    <cfRule type="cellIs" dxfId="148" priority="480" stopIfTrue="1" operator="equal">
      <formula>"þ"</formula>
    </cfRule>
  </conditionalFormatting>
  <conditionalFormatting sqref="B9">
    <cfRule type="cellIs" dxfId="147" priority="461" stopIfTrue="1" operator="greaterThanOrEqual">
      <formula>#REF!</formula>
    </cfRule>
  </conditionalFormatting>
  <conditionalFormatting sqref="B9">
    <cfRule type="cellIs" dxfId="146" priority="459" stopIfTrue="1" operator="equal">
      <formula>"þ"</formula>
    </cfRule>
  </conditionalFormatting>
  <conditionalFormatting sqref="C9">
    <cfRule type="cellIs" dxfId="145" priority="458" stopIfTrue="1" operator="equal">
      <formula>"þ"</formula>
    </cfRule>
  </conditionalFormatting>
  <conditionalFormatting sqref="C9">
    <cfRule type="cellIs" dxfId="144" priority="457" stopIfTrue="1" operator="equal">
      <formula>"þ"</formula>
    </cfRule>
  </conditionalFormatting>
  <conditionalFormatting sqref="D9">
    <cfRule type="cellIs" dxfId="143" priority="456" stopIfTrue="1" operator="equal">
      <formula>"þ"</formula>
    </cfRule>
  </conditionalFormatting>
  <conditionalFormatting sqref="B9">
    <cfRule type="cellIs" dxfId="142" priority="413" stopIfTrue="1" operator="greaterThanOrEqual">
      <formula>#REF!</formula>
    </cfRule>
  </conditionalFormatting>
  <conditionalFormatting sqref="B9">
    <cfRule type="cellIs" dxfId="141" priority="411" stopIfTrue="1" operator="equal">
      <formula>"þ"</formula>
    </cfRule>
  </conditionalFormatting>
  <conditionalFormatting sqref="C9">
    <cfRule type="cellIs" dxfId="140" priority="410" stopIfTrue="1" operator="equal">
      <formula>"þ"</formula>
    </cfRule>
  </conditionalFormatting>
  <conditionalFormatting sqref="C9">
    <cfRule type="cellIs" dxfId="139" priority="409" stopIfTrue="1" operator="equal">
      <formula>"þ"</formula>
    </cfRule>
  </conditionalFormatting>
  <conditionalFormatting sqref="D9">
    <cfRule type="cellIs" dxfId="138" priority="408" stopIfTrue="1" operator="equal">
      <formula>"þ"</formula>
    </cfRule>
  </conditionalFormatting>
  <conditionalFormatting sqref="B9">
    <cfRule type="cellIs" dxfId="137" priority="317" stopIfTrue="1" operator="greaterThanOrEqual">
      <formula>#REF!</formula>
    </cfRule>
  </conditionalFormatting>
  <conditionalFormatting sqref="B9">
    <cfRule type="cellIs" dxfId="136" priority="315" stopIfTrue="1" operator="equal">
      <formula>"þ"</formula>
    </cfRule>
  </conditionalFormatting>
  <conditionalFormatting sqref="C9">
    <cfRule type="cellIs" dxfId="135" priority="314" stopIfTrue="1" operator="equal">
      <formula>"þ"</formula>
    </cfRule>
  </conditionalFormatting>
  <conditionalFormatting sqref="C9">
    <cfRule type="cellIs" dxfId="134" priority="313" stopIfTrue="1" operator="equal">
      <formula>"þ"</formula>
    </cfRule>
  </conditionalFormatting>
  <conditionalFormatting sqref="D9">
    <cfRule type="cellIs" dxfId="133" priority="312" stopIfTrue="1" operator="equal">
      <formula>"þ"</formula>
    </cfRule>
  </conditionalFormatting>
  <conditionalFormatting sqref="B8">
    <cfRule type="cellIs" dxfId="132" priority="125" stopIfTrue="1" operator="equal">
      <formula>"þ"</formula>
    </cfRule>
  </conditionalFormatting>
  <conditionalFormatting sqref="C8">
    <cfRule type="cellIs" dxfId="131" priority="124" stopIfTrue="1" operator="equal">
      <formula>"þ"</formula>
    </cfRule>
  </conditionalFormatting>
  <conditionalFormatting sqref="C8">
    <cfRule type="cellIs" dxfId="130" priority="123" stopIfTrue="1" operator="equal">
      <formula>"þ"</formula>
    </cfRule>
  </conditionalFormatting>
  <conditionalFormatting sqref="D8">
    <cfRule type="cellIs" dxfId="129" priority="122" stopIfTrue="1" operator="equal">
      <formula>"þ"</formula>
    </cfRule>
  </conditionalFormatting>
  <conditionalFormatting sqref="B8:D8">
    <cfRule type="cellIs" dxfId="128" priority="121" stopIfTrue="1" operator="equal">
      <formula>"þ"</formula>
    </cfRule>
  </conditionalFormatting>
  <conditionalFormatting sqref="B8:D8">
    <cfRule type="cellIs" dxfId="127" priority="120" stopIfTrue="1" operator="equal">
      <formula>"þ"</formula>
    </cfRule>
  </conditionalFormatting>
  <conditionalFormatting sqref="B8:D8">
    <cfRule type="cellIs" dxfId="126" priority="119" stopIfTrue="1" operator="equal">
      <formula>"þ"</formula>
    </cfRule>
  </conditionalFormatting>
  <conditionalFormatting sqref="B8">
    <cfRule type="cellIs" dxfId="125" priority="118" stopIfTrue="1" operator="greaterThanOrEqual">
      <formula>#REF!</formula>
    </cfRule>
  </conditionalFormatting>
  <conditionalFormatting sqref="B8">
    <cfRule type="cellIs" dxfId="124" priority="117" stopIfTrue="1" operator="equal">
      <formula>"þ"</formula>
    </cfRule>
  </conditionalFormatting>
  <conditionalFormatting sqref="C8">
    <cfRule type="cellIs" dxfId="123" priority="116" stopIfTrue="1" operator="equal">
      <formula>"þ"</formula>
    </cfRule>
  </conditionalFormatting>
  <conditionalFormatting sqref="C8">
    <cfRule type="cellIs" dxfId="122" priority="115" stopIfTrue="1" operator="equal">
      <formula>"þ"</formula>
    </cfRule>
  </conditionalFormatting>
  <conditionalFormatting sqref="D8">
    <cfRule type="cellIs" dxfId="121" priority="114" stopIfTrue="1" operator="equal">
      <formula>"þ"</formula>
    </cfRule>
  </conditionalFormatting>
  <conditionalFormatting sqref="B8:D8">
    <cfRule type="cellIs" dxfId="120" priority="113" stopIfTrue="1" operator="equal">
      <formula>"þ"</formula>
    </cfRule>
  </conditionalFormatting>
  <conditionalFormatting sqref="B8:D8">
    <cfRule type="cellIs" dxfId="119" priority="112" stopIfTrue="1" operator="equal">
      <formula>"þ"</formula>
    </cfRule>
  </conditionalFormatting>
  <conditionalFormatting sqref="B8">
    <cfRule type="cellIs" dxfId="118" priority="111" stopIfTrue="1" operator="greaterThanOrEqual">
      <formula>#REF!</formula>
    </cfRule>
  </conditionalFormatting>
  <conditionalFormatting sqref="B8">
    <cfRule type="cellIs" dxfId="117" priority="110" stopIfTrue="1" operator="equal">
      <formula>"þ"</formula>
    </cfRule>
  </conditionalFormatting>
  <conditionalFormatting sqref="C8">
    <cfRule type="cellIs" dxfId="116" priority="109" stopIfTrue="1" operator="equal">
      <formula>"þ"</formula>
    </cfRule>
  </conditionalFormatting>
  <conditionalFormatting sqref="C8">
    <cfRule type="cellIs" dxfId="115" priority="108" stopIfTrue="1" operator="equal">
      <formula>"þ"</formula>
    </cfRule>
  </conditionalFormatting>
  <conditionalFormatting sqref="D8">
    <cfRule type="cellIs" dxfId="114" priority="107" stopIfTrue="1" operator="equal">
      <formula>"þ"</formula>
    </cfRule>
  </conditionalFormatting>
  <conditionalFormatting sqref="B8:D8">
    <cfRule type="cellIs" dxfId="113" priority="106" stopIfTrue="1" operator="equal">
      <formula>"þ"</formula>
    </cfRule>
  </conditionalFormatting>
  <conditionalFormatting sqref="B8">
    <cfRule type="cellIs" dxfId="112" priority="105" stopIfTrue="1" operator="greaterThanOrEqual">
      <formula>#REF!</formula>
    </cfRule>
  </conditionalFormatting>
  <conditionalFormatting sqref="B8">
    <cfRule type="cellIs" dxfId="111" priority="104" stopIfTrue="1" operator="equal">
      <formula>"þ"</formula>
    </cfRule>
  </conditionalFormatting>
  <conditionalFormatting sqref="C8">
    <cfRule type="cellIs" dxfId="110" priority="103" stopIfTrue="1" operator="equal">
      <formula>"þ"</formula>
    </cfRule>
  </conditionalFormatting>
  <conditionalFormatting sqref="C8">
    <cfRule type="cellIs" dxfId="109" priority="102" stopIfTrue="1" operator="equal">
      <formula>"þ"</formula>
    </cfRule>
  </conditionalFormatting>
  <conditionalFormatting sqref="D8">
    <cfRule type="cellIs" dxfId="108" priority="101" stopIfTrue="1" operator="equal">
      <formula>"þ"</formula>
    </cfRule>
  </conditionalFormatting>
  <conditionalFormatting sqref="B8">
    <cfRule type="cellIs" dxfId="107" priority="100" stopIfTrue="1" operator="greaterThanOrEqual">
      <formula>#REF!</formula>
    </cfRule>
  </conditionalFormatting>
  <conditionalFormatting sqref="B8">
    <cfRule type="cellIs" dxfId="106" priority="99" stopIfTrue="1" operator="equal">
      <formula>"þ"</formula>
    </cfRule>
  </conditionalFormatting>
  <conditionalFormatting sqref="C8">
    <cfRule type="cellIs" dxfId="105" priority="98" stopIfTrue="1" operator="equal">
      <formula>"þ"</formula>
    </cfRule>
  </conditionalFormatting>
  <conditionalFormatting sqref="C8">
    <cfRule type="cellIs" dxfId="104" priority="97" stopIfTrue="1" operator="equal">
      <formula>"þ"</formula>
    </cfRule>
  </conditionalFormatting>
  <conditionalFormatting sqref="D8">
    <cfRule type="cellIs" dxfId="103" priority="96" stopIfTrue="1" operator="equal">
      <formula>"þ"</formula>
    </cfRule>
  </conditionalFormatting>
  <conditionalFormatting sqref="B8:D8">
    <cfRule type="cellIs" dxfId="102" priority="95" stopIfTrue="1" operator="equal">
      <formula>"þ"</formula>
    </cfRule>
  </conditionalFormatting>
  <conditionalFormatting sqref="B8:D8">
    <cfRule type="cellIs" dxfId="101" priority="94" stopIfTrue="1" operator="equal">
      <formula>"þ"</formula>
    </cfRule>
  </conditionalFormatting>
  <conditionalFormatting sqref="B8">
    <cfRule type="cellIs" dxfId="100" priority="93" stopIfTrue="1" operator="greaterThanOrEqual">
      <formula>#REF!</formula>
    </cfRule>
  </conditionalFormatting>
  <conditionalFormatting sqref="B8">
    <cfRule type="cellIs" dxfId="99" priority="92" stopIfTrue="1" operator="equal">
      <formula>"þ"</formula>
    </cfRule>
  </conditionalFormatting>
  <conditionalFormatting sqref="C8">
    <cfRule type="cellIs" dxfId="98" priority="91" stopIfTrue="1" operator="equal">
      <formula>"þ"</formula>
    </cfRule>
  </conditionalFormatting>
  <conditionalFormatting sqref="C8">
    <cfRule type="cellIs" dxfId="97" priority="90" stopIfTrue="1" operator="equal">
      <formula>"þ"</formula>
    </cfRule>
  </conditionalFormatting>
  <conditionalFormatting sqref="D8">
    <cfRule type="cellIs" dxfId="96" priority="89" stopIfTrue="1" operator="equal">
      <formula>"þ"</formula>
    </cfRule>
  </conditionalFormatting>
  <conditionalFormatting sqref="B8:D8">
    <cfRule type="cellIs" dxfId="95" priority="88" stopIfTrue="1" operator="equal">
      <formula>"þ"</formula>
    </cfRule>
  </conditionalFormatting>
  <conditionalFormatting sqref="B8">
    <cfRule type="cellIs" dxfId="94" priority="87" stopIfTrue="1" operator="greaterThanOrEqual">
      <formula>#REF!</formula>
    </cfRule>
  </conditionalFormatting>
  <conditionalFormatting sqref="B8">
    <cfRule type="cellIs" dxfId="93" priority="86" stopIfTrue="1" operator="equal">
      <formula>"þ"</formula>
    </cfRule>
  </conditionalFormatting>
  <conditionalFormatting sqref="C8">
    <cfRule type="cellIs" dxfId="92" priority="85" stopIfTrue="1" operator="equal">
      <formula>"þ"</formula>
    </cfRule>
  </conditionalFormatting>
  <conditionalFormatting sqref="C8">
    <cfRule type="cellIs" dxfId="91" priority="84" stopIfTrue="1" operator="equal">
      <formula>"þ"</formula>
    </cfRule>
  </conditionalFormatting>
  <conditionalFormatting sqref="D8">
    <cfRule type="cellIs" dxfId="90" priority="83" stopIfTrue="1" operator="equal">
      <formula>"þ"</formula>
    </cfRule>
  </conditionalFormatting>
  <conditionalFormatting sqref="B8">
    <cfRule type="cellIs" dxfId="89" priority="82" stopIfTrue="1" operator="greaterThanOrEqual">
      <formula>#REF!</formula>
    </cfRule>
  </conditionalFormatting>
  <conditionalFormatting sqref="B8">
    <cfRule type="cellIs" dxfId="88" priority="81" stopIfTrue="1" operator="equal">
      <formula>"þ"</formula>
    </cfRule>
  </conditionalFormatting>
  <conditionalFormatting sqref="C8">
    <cfRule type="cellIs" dxfId="87" priority="80" stopIfTrue="1" operator="equal">
      <formula>"þ"</formula>
    </cfRule>
  </conditionalFormatting>
  <conditionalFormatting sqref="C8">
    <cfRule type="cellIs" dxfId="86" priority="79" stopIfTrue="1" operator="equal">
      <formula>"þ"</formula>
    </cfRule>
  </conditionalFormatting>
  <conditionalFormatting sqref="D8">
    <cfRule type="cellIs" dxfId="85" priority="78" stopIfTrue="1" operator="equal">
      <formula>"þ"</formula>
    </cfRule>
  </conditionalFormatting>
  <conditionalFormatting sqref="B8:D8">
    <cfRule type="cellIs" dxfId="84" priority="77" stopIfTrue="1" operator="equal">
      <formula>"þ"</formula>
    </cfRule>
  </conditionalFormatting>
  <conditionalFormatting sqref="B8">
    <cfRule type="cellIs" dxfId="83" priority="76" stopIfTrue="1" operator="greaterThanOrEqual">
      <formula>#REF!</formula>
    </cfRule>
  </conditionalFormatting>
  <conditionalFormatting sqref="B8">
    <cfRule type="cellIs" dxfId="82" priority="75" stopIfTrue="1" operator="equal">
      <formula>"þ"</formula>
    </cfRule>
  </conditionalFormatting>
  <conditionalFormatting sqref="C8">
    <cfRule type="cellIs" dxfId="81" priority="74" stopIfTrue="1" operator="equal">
      <formula>"þ"</formula>
    </cfRule>
  </conditionalFormatting>
  <conditionalFormatting sqref="C8">
    <cfRule type="cellIs" dxfId="80" priority="73" stopIfTrue="1" operator="equal">
      <formula>"þ"</formula>
    </cfRule>
  </conditionalFormatting>
  <conditionalFormatting sqref="D8">
    <cfRule type="cellIs" dxfId="79" priority="72" stopIfTrue="1" operator="equal">
      <formula>"þ"</formula>
    </cfRule>
  </conditionalFormatting>
  <conditionalFormatting sqref="B8">
    <cfRule type="cellIs" dxfId="78" priority="71" stopIfTrue="1" operator="greaterThanOrEqual">
      <formula>#REF!</formula>
    </cfRule>
  </conditionalFormatting>
  <conditionalFormatting sqref="B8">
    <cfRule type="cellIs" dxfId="77" priority="70" stopIfTrue="1" operator="equal">
      <formula>"þ"</formula>
    </cfRule>
  </conditionalFormatting>
  <conditionalFormatting sqref="C8">
    <cfRule type="cellIs" dxfId="76" priority="69" stopIfTrue="1" operator="equal">
      <formula>"þ"</formula>
    </cfRule>
  </conditionalFormatting>
  <conditionalFormatting sqref="C8">
    <cfRule type="cellIs" dxfId="75" priority="68" stopIfTrue="1" operator="equal">
      <formula>"þ"</formula>
    </cfRule>
  </conditionalFormatting>
  <conditionalFormatting sqref="D8">
    <cfRule type="cellIs" dxfId="74" priority="67" stopIfTrue="1" operator="equal">
      <formula>"þ"</formula>
    </cfRule>
  </conditionalFormatting>
  <conditionalFormatting sqref="B8">
    <cfRule type="cellIs" dxfId="73" priority="66" stopIfTrue="1" operator="greaterThanOrEqual">
      <formula>#REF!</formula>
    </cfRule>
  </conditionalFormatting>
  <conditionalFormatting sqref="B8">
    <cfRule type="cellIs" dxfId="72" priority="65" stopIfTrue="1" operator="equal">
      <formula>"þ"</formula>
    </cfRule>
  </conditionalFormatting>
  <conditionalFormatting sqref="C8">
    <cfRule type="cellIs" dxfId="71" priority="64" stopIfTrue="1" operator="equal">
      <formula>"þ"</formula>
    </cfRule>
  </conditionalFormatting>
  <conditionalFormatting sqref="C8">
    <cfRule type="cellIs" dxfId="70" priority="63" stopIfTrue="1" operator="equal">
      <formula>"þ"</formula>
    </cfRule>
  </conditionalFormatting>
  <conditionalFormatting sqref="D8">
    <cfRule type="cellIs" dxfId="69" priority="62" stopIfTrue="1" operator="equal">
      <formula>"þ"</formula>
    </cfRule>
  </conditionalFormatting>
  <conditionalFormatting sqref="B8:D8">
    <cfRule type="cellIs" dxfId="68" priority="61" stopIfTrue="1" operator="equal">
      <formula>"þ"</formula>
    </cfRule>
  </conditionalFormatting>
  <conditionalFormatting sqref="B8:D8">
    <cfRule type="cellIs" dxfId="67" priority="60" stopIfTrue="1" operator="equal">
      <formula>"þ"</formula>
    </cfRule>
  </conditionalFormatting>
  <conditionalFormatting sqref="B8">
    <cfRule type="cellIs" dxfId="66" priority="59" stopIfTrue="1" operator="greaterThanOrEqual">
      <formula>#REF!</formula>
    </cfRule>
  </conditionalFormatting>
  <conditionalFormatting sqref="B8">
    <cfRule type="cellIs" dxfId="65" priority="58" stopIfTrue="1" operator="equal">
      <formula>"þ"</formula>
    </cfRule>
  </conditionalFormatting>
  <conditionalFormatting sqref="C8">
    <cfRule type="cellIs" dxfId="64" priority="57" stopIfTrue="1" operator="equal">
      <formula>"þ"</formula>
    </cfRule>
  </conditionalFormatting>
  <conditionalFormatting sqref="C8">
    <cfRule type="cellIs" dxfId="63" priority="56" stopIfTrue="1" operator="equal">
      <formula>"þ"</formula>
    </cfRule>
  </conditionalFormatting>
  <conditionalFormatting sqref="D8">
    <cfRule type="cellIs" dxfId="62" priority="55" stopIfTrue="1" operator="equal">
      <formula>"þ"</formula>
    </cfRule>
  </conditionalFormatting>
  <conditionalFormatting sqref="B8:D8">
    <cfRule type="cellIs" dxfId="61" priority="54" stopIfTrue="1" operator="equal">
      <formula>"þ"</formula>
    </cfRule>
  </conditionalFormatting>
  <conditionalFormatting sqref="B8">
    <cfRule type="cellIs" dxfId="60" priority="53" stopIfTrue="1" operator="greaterThanOrEqual">
      <formula>#REF!</formula>
    </cfRule>
  </conditionalFormatting>
  <conditionalFormatting sqref="B8">
    <cfRule type="cellIs" dxfId="59" priority="52" stopIfTrue="1" operator="equal">
      <formula>"þ"</formula>
    </cfRule>
  </conditionalFormatting>
  <conditionalFormatting sqref="C8">
    <cfRule type="cellIs" dxfId="58" priority="51" stopIfTrue="1" operator="equal">
      <formula>"þ"</formula>
    </cfRule>
  </conditionalFormatting>
  <conditionalFormatting sqref="C8">
    <cfRule type="cellIs" dxfId="57" priority="50" stopIfTrue="1" operator="equal">
      <formula>"þ"</formula>
    </cfRule>
  </conditionalFormatting>
  <conditionalFormatting sqref="D8">
    <cfRule type="cellIs" dxfId="56" priority="49" stopIfTrue="1" operator="equal">
      <formula>"þ"</formula>
    </cfRule>
  </conditionalFormatting>
  <conditionalFormatting sqref="B8">
    <cfRule type="cellIs" dxfId="55" priority="48" stopIfTrue="1" operator="greaterThanOrEqual">
      <formula>#REF!</formula>
    </cfRule>
  </conditionalFormatting>
  <conditionalFormatting sqref="B8">
    <cfRule type="cellIs" dxfId="54" priority="47" stopIfTrue="1" operator="equal">
      <formula>"þ"</formula>
    </cfRule>
  </conditionalFormatting>
  <conditionalFormatting sqref="C8">
    <cfRule type="cellIs" dxfId="53" priority="46" stopIfTrue="1" operator="equal">
      <formula>"þ"</formula>
    </cfRule>
  </conditionalFormatting>
  <conditionalFormatting sqref="C8">
    <cfRule type="cellIs" dxfId="52" priority="45" stopIfTrue="1" operator="equal">
      <formula>"þ"</formula>
    </cfRule>
  </conditionalFormatting>
  <conditionalFormatting sqref="D8">
    <cfRule type="cellIs" dxfId="51" priority="44" stopIfTrue="1" operator="equal">
      <formula>"þ"</formula>
    </cfRule>
  </conditionalFormatting>
  <conditionalFormatting sqref="B8:D8">
    <cfRule type="cellIs" dxfId="50" priority="43" stopIfTrue="1" operator="equal">
      <formula>"þ"</formula>
    </cfRule>
  </conditionalFormatting>
  <conditionalFormatting sqref="B8">
    <cfRule type="cellIs" dxfId="49" priority="42" stopIfTrue="1" operator="greaterThanOrEqual">
      <formula>#REF!</formula>
    </cfRule>
  </conditionalFormatting>
  <conditionalFormatting sqref="B8">
    <cfRule type="cellIs" dxfId="48" priority="41" stopIfTrue="1" operator="equal">
      <formula>"þ"</formula>
    </cfRule>
  </conditionalFormatting>
  <conditionalFormatting sqref="C8">
    <cfRule type="cellIs" dxfId="47" priority="40" stopIfTrue="1" operator="equal">
      <formula>"þ"</formula>
    </cfRule>
  </conditionalFormatting>
  <conditionalFormatting sqref="C8">
    <cfRule type="cellIs" dxfId="46" priority="39" stopIfTrue="1" operator="equal">
      <formula>"þ"</formula>
    </cfRule>
  </conditionalFormatting>
  <conditionalFormatting sqref="D8">
    <cfRule type="cellIs" dxfId="45" priority="38" stopIfTrue="1" operator="equal">
      <formula>"þ"</formula>
    </cfRule>
  </conditionalFormatting>
  <conditionalFormatting sqref="B8">
    <cfRule type="cellIs" dxfId="44" priority="37" stopIfTrue="1" operator="greaterThanOrEqual">
      <formula>#REF!</formula>
    </cfRule>
  </conditionalFormatting>
  <conditionalFormatting sqref="B8">
    <cfRule type="cellIs" dxfId="43" priority="36" stopIfTrue="1" operator="equal">
      <formula>"þ"</formula>
    </cfRule>
  </conditionalFormatting>
  <conditionalFormatting sqref="C8">
    <cfRule type="cellIs" dxfId="42" priority="35" stopIfTrue="1" operator="equal">
      <formula>"þ"</formula>
    </cfRule>
  </conditionalFormatting>
  <conditionalFormatting sqref="C8">
    <cfRule type="cellIs" dxfId="41" priority="34" stopIfTrue="1" operator="equal">
      <formula>"þ"</formula>
    </cfRule>
  </conditionalFormatting>
  <conditionalFormatting sqref="D8">
    <cfRule type="cellIs" dxfId="40" priority="33" stopIfTrue="1" operator="equal">
      <formula>"þ"</formula>
    </cfRule>
  </conditionalFormatting>
  <conditionalFormatting sqref="B8">
    <cfRule type="cellIs" dxfId="39" priority="32" stopIfTrue="1" operator="greaterThanOrEqual">
      <formula>#REF!</formula>
    </cfRule>
  </conditionalFormatting>
  <conditionalFormatting sqref="B8">
    <cfRule type="cellIs" dxfId="38" priority="31" stopIfTrue="1" operator="equal">
      <formula>"þ"</formula>
    </cfRule>
  </conditionalFormatting>
  <conditionalFormatting sqref="C8">
    <cfRule type="cellIs" dxfId="37" priority="30" stopIfTrue="1" operator="equal">
      <formula>"þ"</formula>
    </cfRule>
  </conditionalFormatting>
  <conditionalFormatting sqref="C8">
    <cfRule type="cellIs" dxfId="36" priority="29" stopIfTrue="1" operator="equal">
      <formula>"þ"</formula>
    </cfRule>
  </conditionalFormatting>
  <conditionalFormatting sqref="D8">
    <cfRule type="cellIs" dxfId="35" priority="28" stopIfTrue="1" operator="equal">
      <formula>"þ"</formula>
    </cfRule>
  </conditionalFormatting>
  <conditionalFormatting sqref="B8:D8">
    <cfRule type="cellIs" dxfId="34" priority="27" stopIfTrue="1" operator="equal">
      <formula>"þ"</formula>
    </cfRule>
  </conditionalFormatting>
  <conditionalFormatting sqref="B8">
    <cfRule type="cellIs" dxfId="33" priority="26" stopIfTrue="1" operator="greaterThanOrEqual">
      <formula>#REF!</formula>
    </cfRule>
  </conditionalFormatting>
  <conditionalFormatting sqref="B8">
    <cfRule type="cellIs" dxfId="32" priority="25" stopIfTrue="1" operator="equal">
      <formula>"þ"</formula>
    </cfRule>
  </conditionalFormatting>
  <conditionalFormatting sqref="C8">
    <cfRule type="cellIs" dxfId="31" priority="24" stopIfTrue="1" operator="equal">
      <formula>"þ"</formula>
    </cfRule>
  </conditionalFormatting>
  <conditionalFormatting sqref="C8">
    <cfRule type="cellIs" dxfId="30" priority="23" stopIfTrue="1" operator="equal">
      <formula>"þ"</formula>
    </cfRule>
  </conditionalFormatting>
  <conditionalFormatting sqref="D8">
    <cfRule type="cellIs" dxfId="29" priority="22" stopIfTrue="1" operator="equal">
      <formula>"þ"</formula>
    </cfRule>
  </conditionalFormatting>
  <conditionalFormatting sqref="B8">
    <cfRule type="cellIs" dxfId="28" priority="21" stopIfTrue="1" operator="greaterThanOrEqual">
      <formula>#REF!</formula>
    </cfRule>
  </conditionalFormatting>
  <conditionalFormatting sqref="B8">
    <cfRule type="cellIs" dxfId="27" priority="20" stopIfTrue="1" operator="equal">
      <formula>"þ"</formula>
    </cfRule>
  </conditionalFormatting>
  <conditionalFormatting sqref="C8">
    <cfRule type="cellIs" dxfId="26" priority="19" stopIfTrue="1" operator="equal">
      <formula>"þ"</formula>
    </cfRule>
  </conditionalFormatting>
  <conditionalFormatting sqref="C8">
    <cfRule type="cellIs" dxfId="25" priority="18" stopIfTrue="1" operator="equal">
      <formula>"þ"</formula>
    </cfRule>
  </conditionalFormatting>
  <conditionalFormatting sqref="D8">
    <cfRule type="cellIs" dxfId="24" priority="17" stopIfTrue="1" operator="equal">
      <formula>"þ"</formula>
    </cfRule>
  </conditionalFormatting>
  <conditionalFormatting sqref="B8">
    <cfRule type="cellIs" dxfId="23" priority="16" stopIfTrue="1" operator="greaterThanOrEqual">
      <formula>#REF!</formula>
    </cfRule>
  </conditionalFormatting>
  <conditionalFormatting sqref="B8">
    <cfRule type="cellIs" dxfId="22" priority="15" stopIfTrue="1" operator="equal">
      <formula>"þ"</formula>
    </cfRule>
  </conditionalFormatting>
  <conditionalFormatting sqref="C8">
    <cfRule type="cellIs" dxfId="21" priority="14" stopIfTrue="1" operator="equal">
      <formula>"þ"</formula>
    </cfRule>
  </conditionalFormatting>
  <conditionalFormatting sqref="C8">
    <cfRule type="cellIs" dxfId="20" priority="13" stopIfTrue="1" operator="equal">
      <formula>"þ"</formula>
    </cfRule>
  </conditionalFormatting>
  <conditionalFormatting sqref="D8">
    <cfRule type="cellIs" dxfId="19" priority="12" stopIfTrue="1" operator="equal">
      <formula>"þ"</formula>
    </cfRule>
  </conditionalFormatting>
  <conditionalFormatting sqref="B8">
    <cfRule type="cellIs" dxfId="18" priority="11" stopIfTrue="1" operator="greaterThanOrEqual">
      <formula>#REF!</formula>
    </cfRule>
  </conditionalFormatting>
  <conditionalFormatting sqref="B8">
    <cfRule type="cellIs" dxfId="17" priority="10" stopIfTrue="1" operator="equal">
      <formula>"þ"</formula>
    </cfRule>
  </conditionalFormatting>
  <conditionalFormatting sqref="C8">
    <cfRule type="cellIs" dxfId="16" priority="9" stopIfTrue="1" operator="equal">
      <formula>"þ"</formula>
    </cfRule>
  </conditionalFormatting>
  <conditionalFormatting sqref="C8">
    <cfRule type="cellIs" dxfId="15" priority="8" stopIfTrue="1" operator="equal">
      <formula>"þ"</formula>
    </cfRule>
  </conditionalFormatting>
  <conditionalFormatting sqref="D8">
    <cfRule type="cellIs" dxfId="14" priority="7" stopIfTrue="1" operator="equal">
      <formula>"þ"</formula>
    </cfRule>
  </conditionalFormatting>
  <conditionalFormatting sqref="D8">
    <cfRule type="cellIs" dxfId="13" priority="6" stopIfTrue="1" operator="equal">
      <formula>"þ"</formula>
    </cfRule>
  </conditionalFormatting>
  <conditionalFormatting sqref="B8">
    <cfRule type="cellIs" dxfId="12" priority="5" stopIfTrue="1" operator="greaterThanOrEqual">
      <formula>#REF!</formula>
    </cfRule>
  </conditionalFormatting>
  <conditionalFormatting sqref="B8">
    <cfRule type="cellIs" dxfId="11" priority="4" stopIfTrue="1" operator="equal">
      <formula>"þ"</formula>
    </cfRule>
  </conditionalFormatting>
  <conditionalFormatting sqref="C8">
    <cfRule type="cellIs" dxfId="10" priority="3" stopIfTrue="1" operator="equal">
      <formula>"þ"</formula>
    </cfRule>
  </conditionalFormatting>
  <conditionalFormatting sqref="C8">
    <cfRule type="cellIs" dxfId="9" priority="2" stopIfTrue="1" operator="equal">
      <formula>"þ"</formula>
    </cfRule>
  </conditionalFormatting>
  <conditionalFormatting sqref="D8">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showGridLines="0" workbookViewId="0"/>
  </sheetViews>
  <sheetFormatPr defaultColWidth="10.59765625" defaultRowHeight="16.8"/>
  <cols>
    <col min="1" max="1" width="33.09765625" style="141" bestFit="1" customWidth="1"/>
    <col min="2" max="2" width="2.59765625" style="136" customWidth="1"/>
    <col min="3" max="3" width="29.5" style="138" bestFit="1" customWidth="1"/>
    <col min="4" max="16384" width="10.59765625" style="138"/>
  </cols>
  <sheetData>
    <row r="1" spans="1:3" ht="24" thickTop="1" thickBot="1">
      <c r="A1" s="135" t="s">
        <v>84</v>
      </c>
      <c r="C1" s="146" t="s">
        <v>127</v>
      </c>
    </row>
    <row r="2" spans="1:3">
      <c r="A2" s="405" t="s">
        <v>241</v>
      </c>
      <c r="C2" s="147" t="s">
        <v>229</v>
      </c>
    </row>
    <row r="3" spans="1:3">
      <c r="A3" s="147" t="s">
        <v>242</v>
      </c>
      <c r="C3" s="147" t="s">
        <v>224</v>
      </c>
    </row>
    <row r="4" spans="1:3">
      <c r="A4" s="147" t="s">
        <v>243</v>
      </c>
      <c r="C4" s="147" t="s">
        <v>240</v>
      </c>
    </row>
    <row r="5" spans="1:3" ht="17.399999999999999" thickBot="1">
      <c r="A5" s="535" t="s">
        <v>299</v>
      </c>
      <c r="C5" s="414" t="s">
        <v>239</v>
      </c>
    </row>
    <row r="6" spans="1:3" ht="18" thickTop="1" thickBot="1">
      <c r="C6" s="148" t="s">
        <v>126</v>
      </c>
    </row>
    <row r="7" spans="1:3" ht="19.2" thickTop="1" thickBot="1">
      <c r="A7" s="2" t="s">
        <v>82</v>
      </c>
    </row>
    <row r="8" spans="1:3" ht="24" thickTop="1" thickBot="1">
      <c r="A8" s="142" t="s">
        <v>133</v>
      </c>
      <c r="C8" s="137" t="s">
        <v>232</v>
      </c>
    </row>
    <row r="9" spans="1:3" ht="17.399999999999999" thickBot="1">
      <c r="A9" s="145" t="s">
        <v>134</v>
      </c>
      <c r="C9" s="139" t="s">
        <v>128</v>
      </c>
    </row>
    <row r="10" spans="1:3" ht="18" thickTop="1" thickBot="1">
      <c r="C10" s="485" t="s">
        <v>238</v>
      </c>
    </row>
    <row r="11" spans="1:3" ht="18" thickTop="1" thickBot="1">
      <c r="A11" s="1" t="s">
        <v>69</v>
      </c>
      <c r="C11" s="140" t="s">
        <v>271</v>
      </c>
    </row>
    <row r="12" spans="1:3" ht="17.399999999999999" thickBot="1">
      <c r="A12" s="143" t="s">
        <v>269</v>
      </c>
    </row>
    <row r="13" spans="1:3" ht="24" thickTop="1" thickBot="1">
      <c r="A13" s="144" t="s">
        <v>270</v>
      </c>
      <c r="C13" s="417" t="s">
        <v>233</v>
      </c>
    </row>
    <row r="14" spans="1:3" ht="17.399999999999999" thickTop="1">
      <c r="C14" s="418" t="s">
        <v>234</v>
      </c>
    </row>
    <row r="15" spans="1:3">
      <c r="C15" s="419" t="s">
        <v>235</v>
      </c>
    </row>
    <row r="16" spans="1:3" ht="17.399999999999999" thickBot="1">
      <c r="C16" s="420" t="s">
        <v>236</v>
      </c>
    </row>
    <row r="17" ht="17.399999999999999"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5"/>
  <sheetViews>
    <sheetView showGridLines="0" workbookViewId="0"/>
  </sheetViews>
  <sheetFormatPr defaultColWidth="13" defaultRowHeight="15.6"/>
  <cols>
    <col min="1" max="1" width="20.8984375" style="45" bestFit="1" customWidth="1"/>
    <col min="2" max="2" width="8.5" style="45" bestFit="1" customWidth="1"/>
    <col min="3" max="3" width="4.296875" style="45" bestFit="1" customWidth="1"/>
    <col min="4" max="4" width="6.296875" style="45" bestFit="1" customWidth="1"/>
    <col min="5" max="5" width="8.5" style="45" bestFit="1" customWidth="1"/>
    <col min="6" max="6" width="8.3984375" style="45" bestFit="1" customWidth="1"/>
    <col min="7" max="7" width="4.69921875" style="45" bestFit="1" customWidth="1"/>
    <col min="8" max="8" width="5.69921875" style="45" bestFit="1" customWidth="1"/>
    <col min="9" max="9" width="5.59765625" style="45" bestFit="1" customWidth="1"/>
    <col min="10" max="10" width="6.296875" style="45" bestFit="1" customWidth="1"/>
    <col min="11" max="11" width="23.09765625" style="45" bestFit="1" customWidth="1"/>
    <col min="12" max="12" width="3.3984375" style="40" customWidth="1"/>
    <col min="13" max="13" width="5.796875" style="395" bestFit="1" customWidth="1"/>
    <col min="14" max="16384" width="13" style="40"/>
  </cols>
  <sheetData>
    <row r="1" spans="1:13" ht="23.4" thickBot="1">
      <c r="A1" s="38" t="s">
        <v>22</v>
      </c>
      <c r="B1" s="38"/>
      <c r="C1" s="38"/>
      <c r="D1" s="38"/>
      <c r="E1" s="38"/>
      <c r="F1" s="38"/>
      <c r="G1" s="38"/>
      <c r="H1" s="38"/>
      <c r="I1" s="38"/>
      <c r="J1" s="38"/>
      <c r="K1" s="38"/>
    </row>
    <row r="2" spans="1:13" ht="16.8" thickTop="1" thickBot="1">
      <c r="A2" s="76" t="s">
        <v>3</v>
      </c>
      <c r="B2" s="77" t="s">
        <v>4</v>
      </c>
      <c r="C2" s="77" t="s">
        <v>24</v>
      </c>
      <c r="D2" s="77" t="s">
        <v>25</v>
      </c>
      <c r="E2" s="78" t="s">
        <v>63</v>
      </c>
      <c r="F2" s="77" t="s">
        <v>23</v>
      </c>
      <c r="G2" s="77" t="s">
        <v>26</v>
      </c>
      <c r="H2" s="79" t="s">
        <v>83</v>
      </c>
      <c r="I2" s="80" t="s">
        <v>88</v>
      </c>
      <c r="J2" s="79" t="s">
        <v>75</v>
      </c>
      <c r="K2" s="81" t="s">
        <v>73</v>
      </c>
      <c r="M2" s="396" t="s">
        <v>206</v>
      </c>
    </row>
    <row r="3" spans="1:13">
      <c r="A3" s="406" t="s">
        <v>334</v>
      </c>
      <c r="B3" s="427" t="s">
        <v>114</v>
      </c>
      <c r="C3" s="428" t="s">
        <v>268</v>
      </c>
      <c r="D3" s="429" t="s">
        <v>255</v>
      </c>
      <c r="E3" s="430" t="s">
        <v>256</v>
      </c>
      <c r="F3" s="431" t="s">
        <v>257</v>
      </c>
      <c r="G3" s="432">
        <v>2</v>
      </c>
      <c r="H3" s="391">
        <f>'Personal File'!$B$7+'Personal File'!$C$10+D3</f>
        <v>4</v>
      </c>
      <c r="I3" s="392">
        <f t="shared" ref="I3" ca="1" si="0">RANDBETWEEN(1,20)</f>
        <v>11</v>
      </c>
      <c r="J3" s="393">
        <f t="shared" ref="J3:J4" ca="1" si="1">I3+H3</f>
        <v>15</v>
      </c>
      <c r="K3" s="394"/>
      <c r="M3" s="398">
        <v>8</v>
      </c>
    </row>
    <row r="4" spans="1:13" ht="16.2" thickBot="1">
      <c r="A4" s="29" t="s">
        <v>204</v>
      </c>
      <c r="B4" s="30" t="s">
        <v>117</v>
      </c>
      <c r="C4" s="31" t="str">
        <f>'Personal File'!$C$10</f>
        <v>+0</v>
      </c>
      <c r="D4" s="32" t="s">
        <v>61</v>
      </c>
      <c r="E4" s="32" t="s">
        <v>205</v>
      </c>
      <c r="F4" s="33" t="s">
        <v>115</v>
      </c>
      <c r="G4" s="34">
        <v>0</v>
      </c>
      <c r="H4" s="35">
        <f>'Personal File'!$B$7+'Personal File'!$C$10+D4</f>
        <v>3</v>
      </c>
      <c r="I4" s="82">
        <f t="shared" ref="I4" ca="1" si="2">RANDBETWEEN(1,20)</f>
        <v>13</v>
      </c>
      <c r="J4" s="83">
        <f t="shared" ca="1" si="1"/>
        <v>16</v>
      </c>
      <c r="K4" s="36"/>
      <c r="M4" s="421"/>
    </row>
    <row r="5" spans="1:13" ht="6" customHeight="1" thickTop="1" thickBot="1">
      <c r="I5" s="84"/>
      <c r="J5" s="84"/>
      <c r="M5" s="400"/>
    </row>
    <row r="6" spans="1:13" ht="16.8" thickTop="1" thickBot="1">
      <c r="A6" s="76" t="s">
        <v>6</v>
      </c>
      <c r="B6" s="77" t="s">
        <v>7</v>
      </c>
      <c r="C6" s="77" t="s">
        <v>24</v>
      </c>
      <c r="D6" s="77" t="s">
        <v>25</v>
      </c>
      <c r="E6" s="78" t="s">
        <v>63</v>
      </c>
      <c r="F6" s="77" t="s">
        <v>8</v>
      </c>
      <c r="G6" s="77" t="s">
        <v>26</v>
      </c>
      <c r="H6" s="79" t="s">
        <v>83</v>
      </c>
      <c r="I6" s="80" t="s">
        <v>88</v>
      </c>
      <c r="J6" s="79" t="s">
        <v>75</v>
      </c>
      <c r="K6" s="81" t="s">
        <v>73</v>
      </c>
      <c r="M6" s="396" t="s">
        <v>206</v>
      </c>
    </row>
    <row r="7" spans="1:13">
      <c r="A7" s="505" t="s">
        <v>116</v>
      </c>
      <c r="B7" s="506" t="s">
        <v>91</v>
      </c>
      <c r="C7" s="507" t="s">
        <v>91</v>
      </c>
      <c r="D7" s="508" t="s">
        <v>61</v>
      </c>
      <c r="E7" s="508" t="s">
        <v>91</v>
      </c>
      <c r="F7" s="509" t="s">
        <v>91</v>
      </c>
      <c r="G7" s="510" t="s">
        <v>91</v>
      </c>
      <c r="H7" s="511">
        <f>'Personal File'!$B$7+'Personal File'!$C$11+D7</f>
        <v>6</v>
      </c>
      <c r="I7" s="11">
        <f t="shared" ref="I7:I8" ca="1" si="3">RANDBETWEEN(1,20)</f>
        <v>2</v>
      </c>
      <c r="J7" s="511">
        <f t="shared" ref="J7:J8" ca="1" si="4">I7+H7</f>
        <v>8</v>
      </c>
      <c r="K7" s="512"/>
      <c r="M7" s="401" t="s">
        <v>91</v>
      </c>
    </row>
    <row r="8" spans="1:13">
      <c r="A8" s="515" t="s">
        <v>288</v>
      </c>
      <c r="B8" s="10" t="s">
        <v>287</v>
      </c>
      <c r="C8" s="516">
        <v>0</v>
      </c>
      <c r="D8" s="517">
        <v>0</v>
      </c>
      <c r="E8" s="517" t="s">
        <v>205</v>
      </c>
      <c r="F8" s="518" t="s">
        <v>189</v>
      </c>
      <c r="G8" s="120">
        <f>2*1</f>
        <v>2</v>
      </c>
      <c r="H8" s="519">
        <f>'Personal File'!$B$7+'Personal File'!$C$11+D8</f>
        <v>6</v>
      </c>
      <c r="I8" s="520">
        <f t="shared" ca="1" si="3"/>
        <v>18</v>
      </c>
      <c r="J8" s="519">
        <f t="shared" ca="1" si="4"/>
        <v>24</v>
      </c>
      <c r="K8" s="521"/>
      <c r="M8" s="404">
        <f>2*20</f>
        <v>40</v>
      </c>
    </row>
    <row r="9" spans="1:13" ht="16.2" thickBot="1">
      <c r="A9" s="85" t="s">
        <v>281</v>
      </c>
      <c r="B9" s="86" t="s">
        <v>114</v>
      </c>
      <c r="C9" s="87" t="s">
        <v>282</v>
      </c>
      <c r="D9" s="87" t="s">
        <v>282</v>
      </c>
      <c r="E9" s="86" t="s">
        <v>244</v>
      </c>
      <c r="F9" s="87" t="s">
        <v>123</v>
      </c>
      <c r="G9" s="88">
        <v>2</v>
      </c>
      <c r="H9" s="513">
        <f>'Personal File'!$B$7+'Personal File'!$C$11+D9+1</f>
        <v>8</v>
      </c>
      <c r="I9" s="514">
        <f t="shared" ref="I9" ca="1" si="5">RANDBETWEEN(1,20)</f>
        <v>18</v>
      </c>
      <c r="J9" s="89">
        <f t="shared" ref="J9" ca="1" si="6">I9+H9</f>
        <v>26</v>
      </c>
      <c r="K9" s="415" t="s">
        <v>254</v>
      </c>
      <c r="M9" s="402">
        <v>2400</v>
      </c>
    </row>
    <row r="10" spans="1:13" ht="6" customHeight="1" thickTop="1" thickBot="1">
      <c r="D10" s="90"/>
      <c r="E10" s="90"/>
      <c r="G10" s="75"/>
      <c r="H10" s="75"/>
      <c r="I10" s="84"/>
      <c r="J10" s="75"/>
      <c r="M10" s="400"/>
    </row>
    <row r="11" spans="1:13" ht="16.8" thickTop="1" thickBot="1">
      <c r="A11" s="76" t="s">
        <v>67</v>
      </c>
      <c r="B11" s="77" t="s">
        <v>16</v>
      </c>
      <c r="C11" s="77" t="s">
        <v>33</v>
      </c>
      <c r="D11" s="77" t="s">
        <v>75</v>
      </c>
      <c r="E11" s="77" t="s">
        <v>76</v>
      </c>
      <c r="F11" s="77" t="s">
        <v>77</v>
      </c>
      <c r="G11" s="77" t="s">
        <v>26</v>
      </c>
      <c r="H11" s="91" t="s">
        <v>73</v>
      </c>
      <c r="I11" s="92"/>
      <c r="J11" s="92"/>
      <c r="K11" s="93"/>
      <c r="M11" s="396" t="s">
        <v>206</v>
      </c>
    </row>
    <row r="12" spans="1:13">
      <c r="A12" s="538" t="s">
        <v>330</v>
      </c>
      <c r="B12" s="94">
        <v>1</v>
      </c>
      <c r="C12" s="95">
        <v>8</v>
      </c>
      <c r="D12" s="96">
        <v>0</v>
      </c>
      <c r="E12" s="97">
        <v>0.05</v>
      </c>
      <c r="F12" s="98" t="s">
        <v>123</v>
      </c>
      <c r="G12" s="99">
        <v>5</v>
      </c>
      <c r="H12" s="100"/>
      <c r="I12" s="101"/>
      <c r="J12" s="101"/>
      <c r="K12" s="102"/>
      <c r="M12" s="403">
        <v>5</v>
      </c>
    </row>
    <row r="13" spans="1:13" ht="16.2" thickBot="1">
      <c r="A13" s="29" t="s">
        <v>140</v>
      </c>
      <c r="B13" s="30">
        <v>4</v>
      </c>
      <c r="C13" s="103" t="s">
        <v>91</v>
      </c>
      <c r="D13" s="30" t="s">
        <v>91</v>
      </c>
      <c r="E13" s="539" t="s">
        <v>91</v>
      </c>
      <c r="F13" s="30" t="s">
        <v>91</v>
      </c>
      <c r="G13" s="34" t="s">
        <v>91</v>
      </c>
      <c r="H13" s="104"/>
      <c r="I13" s="105"/>
      <c r="J13" s="105"/>
      <c r="K13" s="106"/>
      <c r="M13" s="399"/>
    </row>
    <row r="14" spans="1:13" ht="6.75" customHeight="1" thickTop="1" thickBot="1">
      <c r="M14" s="400"/>
    </row>
    <row r="15" spans="1:13" ht="16.8" thickTop="1" thickBot="1">
      <c r="A15" s="107"/>
      <c r="B15" s="75"/>
      <c r="D15" s="108" t="s">
        <v>68</v>
      </c>
      <c r="E15" s="109"/>
      <c r="F15" s="91" t="s">
        <v>5</v>
      </c>
      <c r="G15" s="77" t="s">
        <v>26</v>
      </c>
      <c r="H15" s="79" t="s">
        <v>83</v>
      </c>
      <c r="I15" s="91" t="s">
        <v>73</v>
      </c>
      <c r="J15" s="92"/>
      <c r="K15" s="93"/>
      <c r="M15" s="396" t="s">
        <v>206</v>
      </c>
    </row>
    <row r="16" spans="1:13">
      <c r="A16" s="107"/>
      <c r="B16" s="75"/>
      <c r="D16" s="110" t="s">
        <v>333</v>
      </c>
      <c r="E16" s="111"/>
      <c r="F16" s="112">
        <v>47</v>
      </c>
      <c r="G16" s="522">
        <f>F16*0.05</f>
        <v>2.35</v>
      </c>
      <c r="H16" s="113" t="s">
        <v>268</v>
      </c>
      <c r="I16" s="114" t="s">
        <v>298</v>
      </c>
      <c r="J16" s="115"/>
      <c r="K16" s="116"/>
      <c r="M16" s="397"/>
    </row>
    <row r="17" spans="1:13">
      <c r="A17" s="107"/>
      <c r="B17" s="75"/>
      <c r="D17" s="117" t="s">
        <v>297</v>
      </c>
      <c r="E17" s="118"/>
      <c r="F17" s="119">
        <v>11</v>
      </c>
      <c r="G17" s="120">
        <f>F17*0.05</f>
        <v>0.55000000000000004</v>
      </c>
      <c r="H17" s="121" t="s">
        <v>268</v>
      </c>
      <c r="I17" s="122"/>
      <c r="J17" s="123"/>
      <c r="K17" s="124"/>
      <c r="M17" s="404"/>
    </row>
    <row r="18" spans="1:13" ht="16.2" thickBot="1">
      <c r="A18" s="107"/>
      <c r="B18" s="75"/>
      <c r="D18" s="125"/>
      <c r="E18" s="126"/>
      <c r="F18" s="127"/>
      <c r="G18" s="34"/>
      <c r="H18" s="128"/>
      <c r="I18" s="129"/>
      <c r="J18" s="130"/>
      <c r="K18" s="106"/>
      <c r="M18" s="399"/>
    </row>
    <row r="19" spans="1:13" ht="16.8" thickTop="1" thickBot="1"/>
    <row r="20" spans="1:13" ht="16.8" thickTop="1" thickBot="1">
      <c r="D20" s="108" t="s">
        <v>203</v>
      </c>
      <c r="E20" s="92"/>
      <c r="F20" s="92"/>
      <c r="G20" s="131" t="s">
        <v>5</v>
      </c>
      <c r="H20" s="131" t="s">
        <v>92</v>
      </c>
      <c r="I20" s="131" t="s">
        <v>119</v>
      </c>
      <c r="J20" s="132" t="s">
        <v>73</v>
      </c>
      <c r="K20" s="93"/>
      <c r="M20" s="396" t="s">
        <v>206</v>
      </c>
    </row>
    <row r="21" spans="1:13">
      <c r="D21" s="133" t="s">
        <v>331</v>
      </c>
      <c r="E21" s="134"/>
      <c r="F21" s="134"/>
      <c r="G21" s="28">
        <v>1</v>
      </c>
      <c r="H21" s="28">
        <v>2</v>
      </c>
      <c r="I21" s="28">
        <v>4</v>
      </c>
      <c r="J21" s="112"/>
      <c r="K21" s="116"/>
      <c r="M21" s="397"/>
    </row>
    <row r="22" spans="1:13">
      <c r="D22" s="381"/>
      <c r="E22" s="382"/>
      <c r="F22" s="382"/>
      <c r="G22" s="383"/>
      <c r="H22" s="383"/>
      <c r="I22" s="383"/>
      <c r="J22" s="384"/>
      <c r="K22" s="385"/>
      <c r="M22" s="398"/>
    </row>
    <row r="23" spans="1:13" ht="16.2" thickBot="1">
      <c r="D23" s="387"/>
      <c r="E23" s="388"/>
      <c r="F23" s="388"/>
      <c r="G23" s="30"/>
      <c r="H23" s="30"/>
      <c r="I23" s="30"/>
      <c r="J23" s="389"/>
      <c r="K23" s="390"/>
      <c r="M23" s="399"/>
    </row>
    <row r="24" spans="1:13" ht="16.2" thickTop="1"/>
    <row r="25" spans="1:13">
      <c r="K25" s="316" t="s">
        <v>230</v>
      </c>
      <c r="L25" s="386"/>
      <c r="M25" s="407">
        <f>SUM(M3:M23)</f>
        <v>2453</v>
      </c>
    </row>
  </sheetData>
  <sortState ref="D19:K33">
    <sortCondition ref="I19:I33"/>
    <sortCondition ref="D19:D33"/>
  </sortState>
  <phoneticPr fontId="0" type="noConversion"/>
  <conditionalFormatting sqref="I3:I4">
    <cfRule type="cellIs" dxfId="7" priority="11" operator="equal">
      <formula>20</formula>
    </cfRule>
    <cfRule type="cellIs" dxfId="6" priority="12" operator="equal">
      <formula>1</formula>
    </cfRule>
  </conditionalFormatting>
  <conditionalFormatting sqref="I7:I8">
    <cfRule type="cellIs" dxfId="5" priority="9" operator="equal">
      <formula>20</formula>
    </cfRule>
    <cfRule type="cellIs" dxfId="4" priority="10" operator="equal">
      <formula>1</formula>
    </cfRule>
  </conditionalFormatting>
  <conditionalFormatting sqref="I9">
    <cfRule type="cellIs" dxfId="3" priority="7" operator="equal">
      <formula>20</formula>
    </cfRule>
    <cfRule type="cellIs" dxfId="2" priority="8"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7"/>
  <sheetViews>
    <sheetView showGridLines="0" workbookViewId="0"/>
  </sheetViews>
  <sheetFormatPr defaultColWidth="13" defaultRowHeight="15.6"/>
  <cols>
    <col min="1" max="1" width="26.59765625" style="45" bestFit="1" customWidth="1"/>
    <col min="2" max="2" width="4.5" style="45" bestFit="1" customWidth="1"/>
    <col min="3" max="3" width="5.59765625" style="75" bestFit="1" customWidth="1"/>
    <col min="4" max="5" width="26.59765625" style="40" customWidth="1"/>
    <col min="6" max="6" width="2.09765625" style="40" customWidth="1"/>
    <col min="7" max="7" width="7.3984375" style="40" bestFit="1" customWidth="1"/>
    <col min="8" max="16384" width="13" style="40"/>
  </cols>
  <sheetData>
    <row r="1" spans="1:7" ht="23.4" thickBot="1">
      <c r="A1" s="38" t="s">
        <v>70</v>
      </c>
      <c r="B1" s="38"/>
      <c r="C1" s="39"/>
      <c r="D1" s="38"/>
      <c r="E1" s="38"/>
    </row>
    <row r="2" spans="1:7" s="45" customFormat="1" ht="16.8" thickTop="1" thickBot="1">
      <c r="A2" s="41" t="s">
        <v>71</v>
      </c>
      <c r="B2" s="41" t="s">
        <v>5</v>
      </c>
      <c r="C2" s="42" t="s">
        <v>26</v>
      </c>
      <c r="D2" s="43" t="s">
        <v>72</v>
      </c>
      <c r="E2" s="44" t="s">
        <v>73</v>
      </c>
      <c r="G2" s="368" t="s">
        <v>206</v>
      </c>
    </row>
    <row r="3" spans="1:7">
      <c r="A3" s="46" t="s">
        <v>142</v>
      </c>
      <c r="B3" s="47">
        <v>1</v>
      </c>
      <c r="C3" s="48" t="s">
        <v>250</v>
      </c>
      <c r="D3" s="49"/>
      <c r="E3" s="50"/>
      <c r="G3" s="408">
        <v>0</v>
      </c>
    </row>
    <row r="4" spans="1:7">
      <c r="A4" s="51" t="s">
        <v>283</v>
      </c>
      <c r="B4" s="52">
        <v>1</v>
      </c>
      <c r="C4" s="53">
        <v>0.5</v>
      </c>
      <c r="D4" s="54"/>
      <c r="E4" s="55"/>
      <c r="G4" s="409">
        <v>750</v>
      </c>
    </row>
    <row r="5" spans="1:7">
      <c r="A5" s="51" t="s">
        <v>280</v>
      </c>
      <c r="B5" s="52">
        <v>1</v>
      </c>
      <c r="C5" s="56"/>
      <c r="D5" s="54"/>
      <c r="E5" s="55"/>
      <c r="G5" s="410">
        <v>1400</v>
      </c>
    </row>
    <row r="6" spans="1:7" ht="16.2" thickBot="1">
      <c r="A6" s="57" t="s">
        <v>284</v>
      </c>
      <c r="B6" s="58">
        <v>1</v>
      </c>
      <c r="C6" s="59"/>
      <c r="D6" s="60"/>
      <c r="E6" s="61"/>
      <c r="G6" s="411">
        <v>2000</v>
      </c>
    </row>
    <row r="7" spans="1:7" ht="24" thickTop="1" thickBot="1">
      <c r="A7" s="38" t="s">
        <v>74</v>
      </c>
      <c r="B7" s="38"/>
      <c r="C7" s="62"/>
      <c r="D7" s="38"/>
      <c r="E7" s="63"/>
      <c r="G7" s="62"/>
    </row>
    <row r="8" spans="1:7" ht="16.8" thickTop="1" thickBot="1">
      <c r="A8" s="41" t="s">
        <v>71</v>
      </c>
      <c r="B8" s="41" t="s">
        <v>5</v>
      </c>
      <c r="C8" s="42" t="s">
        <v>26</v>
      </c>
      <c r="D8" s="43" t="s">
        <v>72</v>
      </c>
      <c r="E8" s="44" t="s">
        <v>73</v>
      </c>
      <c r="G8" s="368" t="s">
        <v>206</v>
      </c>
    </row>
    <row r="9" spans="1:7">
      <c r="A9" s="51" t="s">
        <v>118</v>
      </c>
      <c r="B9" s="66">
        <v>114</v>
      </c>
      <c r="C9" s="56">
        <f>B9/100</f>
        <v>1.1399999999999999</v>
      </c>
      <c r="D9" s="54"/>
      <c r="E9" s="67"/>
      <c r="G9" s="410">
        <f>B9</f>
        <v>114</v>
      </c>
    </row>
    <row r="10" spans="1:7">
      <c r="A10" s="68" t="s">
        <v>143</v>
      </c>
      <c r="B10" s="69">
        <v>1</v>
      </c>
      <c r="C10" s="70">
        <v>2</v>
      </c>
      <c r="D10" s="71" t="s">
        <v>144</v>
      </c>
      <c r="E10" s="72" t="s">
        <v>278</v>
      </c>
      <c r="G10" s="413">
        <v>150</v>
      </c>
    </row>
    <row r="11" spans="1:7">
      <c r="A11" s="51" t="s">
        <v>141</v>
      </c>
      <c r="B11" s="52">
        <v>1</v>
      </c>
      <c r="C11" s="56">
        <f>0.5*B11</f>
        <v>0.5</v>
      </c>
      <c r="D11" s="71"/>
      <c r="E11" s="72"/>
      <c r="G11" s="413">
        <v>10</v>
      </c>
    </row>
    <row r="12" spans="1:7">
      <c r="A12" s="68" t="s">
        <v>285</v>
      </c>
      <c r="B12" s="69">
        <v>10</v>
      </c>
      <c r="C12" s="70"/>
      <c r="D12" s="71" t="s">
        <v>286</v>
      </c>
      <c r="E12" s="72"/>
      <c r="G12" s="413">
        <f>B12*80</f>
        <v>800</v>
      </c>
    </row>
    <row r="13" spans="1:7">
      <c r="A13" s="68" t="s">
        <v>296</v>
      </c>
      <c r="B13" s="69">
        <v>1</v>
      </c>
      <c r="C13" s="70">
        <f>B13</f>
        <v>1</v>
      </c>
      <c r="D13" s="71"/>
      <c r="E13" s="72"/>
      <c r="G13" s="413">
        <f>B13*0.05</f>
        <v>0.05</v>
      </c>
    </row>
    <row r="14" spans="1:7" ht="16.2" thickBot="1">
      <c r="A14" s="73"/>
      <c r="B14" s="74"/>
      <c r="C14" s="492"/>
      <c r="D14" s="60"/>
      <c r="E14" s="61"/>
      <c r="G14" s="411">
        <v>100</v>
      </c>
    </row>
    <row r="15" spans="1:7" ht="24" thickTop="1" thickBot="1">
      <c r="A15" s="493"/>
      <c r="B15" s="494"/>
      <c r="C15" s="495" t="s">
        <v>279</v>
      </c>
      <c r="D15" s="496"/>
      <c r="G15" s="45">
        <v>2000</v>
      </c>
    </row>
    <row r="16" spans="1:7" ht="16.8" thickTop="1" thickBot="1">
      <c r="A16" s="497" t="s">
        <v>71</v>
      </c>
      <c r="B16" s="41" t="s">
        <v>5</v>
      </c>
      <c r="C16" s="497" t="s">
        <v>26</v>
      </c>
      <c r="D16" s="43" t="s">
        <v>72</v>
      </c>
      <c r="E16" s="44" t="s">
        <v>73</v>
      </c>
      <c r="G16" s="368" t="s">
        <v>206</v>
      </c>
    </row>
    <row r="17" spans="1:7">
      <c r="A17" s="498" t="s">
        <v>289</v>
      </c>
      <c r="B17" s="64">
        <v>10</v>
      </c>
      <c r="C17" s="499">
        <f>B17</f>
        <v>10</v>
      </c>
      <c r="D17" s="65"/>
      <c r="E17" s="50"/>
      <c r="G17" s="412">
        <f>B17*2</f>
        <v>20</v>
      </c>
    </row>
    <row r="18" spans="1:7">
      <c r="A18" s="500" t="s">
        <v>290</v>
      </c>
      <c r="B18" s="66">
        <v>3</v>
      </c>
      <c r="C18" s="501">
        <f>B18*0.5</f>
        <v>1.5</v>
      </c>
      <c r="D18" s="54"/>
      <c r="E18" s="67"/>
      <c r="G18" s="410">
        <f>B18*20</f>
        <v>60</v>
      </c>
    </row>
    <row r="19" spans="1:7">
      <c r="A19" s="500" t="s">
        <v>291</v>
      </c>
      <c r="B19" s="69">
        <v>3</v>
      </c>
      <c r="C19" s="501">
        <f>B19*4</f>
        <v>12</v>
      </c>
      <c r="D19" s="71"/>
      <c r="E19" s="72"/>
      <c r="G19" s="413">
        <f>B19*50</f>
        <v>150</v>
      </c>
    </row>
    <row r="20" spans="1:7">
      <c r="A20" s="500" t="s">
        <v>292</v>
      </c>
      <c r="B20" s="69">
        <v>30</v>
      </c>
      <c r="C20" s="501">
        <v>0</v>
      </c>
      <c r="D20" s="71"/>
      <c r="E20" s="72"/>
      <c r="G20" s="413">
        <f>B20*10</f>
        <v>300</v>
      </c>
    </row>
    <row r="21" spans="1:7">
      <c r="A21" s="500" t="s">
        <v>276</v>
      </c>
      <c r="B21" s="69" t="s">
        <v>277</v>
      </c>
      <c r="C21" s="501" t="s">
        <v>277</v>
      </c>
      <c r="D21" s="71"/>
      <c r="E21" s="72"/>
      <c r="G21" s="413">
        <v>100</v>
      </c>
    </row>
    <row r="22" spans="1:7">
      <c r="A22" s="500" t="s">
        <v>293</v>
      </c>
      <c r="B22" s="69">
        <v>2</v>
      </c>
      <c r="C22" s="501">
        <f>B22</f>
        <v>2</v>
      </c>
      <c r="D22" s="71"/>
      <c r="E22" s="72"/>
      <c r="G22" s="413">
        <f>B22*30</f>
        <v>60</v>
      </c>
    </row>
    <row r="23" spans="1:7">
      <c r="A23" s="500" t="s">
        <v>294</v>
      </c>
      <c r="B23" s="69">
        <v>30</v>
      </c>
      <c r="C23" s="502">
        <f>B23*1.5</f>
        <v>45</v>
      </c>
      <c r="D23" s="71"/>
      <c r="E23" s="72"/>
      <c r="G23" s="413">
        <v>1</v>
      </c>
    </row>
    <row r="24" spans="1:7" ht="16.2" thickBot="1">
      <c r="A24" s="503" t="s">
        <v>295</v>
      </c>
      <c r="B24" s="74">
        <v>10</v>
      </c>
      <c r="C24" s="504">
        <f>0.5*B24</f>
        <v>5</v>
      </c>
      <c r="D24" s="60"/>
      <c r="E24" s="61"/>
      <c r="G24" s="411">
        <f>B24*0.05</f>
        <v>0.5</v>
      </c>
    </row>
    <row r="25" spans="1:7" ht="16.2" thickTop="1"/>
    <row r="26" spans="1:7">
      <c r="E26" s="316" t="s">
        <v>230</v>
      </c>
      <c r="F26" s="386"/>
      <c r="G26" s="407">
        <f>SUM(G3:G24)</f>
        <v>8015.55</v>
      </c>
    </row>
    <row r="27" spans="1:7">
      <c r="E27" s="316" t="s">
        <v>231</v>
      </c>
      <c r="F27" s="386"/>
      <c r="G27" s="407">
        <f>G26+Martial!M25</f>
        <v>10468.549999999999</v>
      </c>
    </row>
  </sheetData>
  <sortState ref="A40:D52">
    <sortCondition ref="A40:A52"/>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showGridLines="0" workbookViewId="0"/>
  </sheetViews>
  <sheetFormatPr defaultColWidth="13" defaultRowHeight="15.6"/>
  <cols>
    <col min="1" max="1" width="22.59765625" style="435" customWidth="1"/>
    <col min="2" max="2" width="10" style="434" customWidth="1"/>
    <col min="3" max="3" width="4.59765625" style="434" customWidth="1"/>
    <col min="4" max="4" width="13.69921875" style="435" bestFit="1" customWidth="1"/>
    <col min="5" max="5" width="9.59765625" style="434" bestFit="1" customWidth="1"/>
    <col min="6" max="6" width="14.8984375" style="435" customWidth="1"/>
    <col min="7" max="7" width="32.3984375" style="434" customWidth="1"/>
    <col min="8" max="16384" width="13" style="433"/>
  </cols>
  <sheetData>
    <row r="1" spans="1:7" ht="29.4" thickTop="1" thickBot="1">
      <c r="A1" s="481" t="s">
        <v>272</v>
      </c>
      <c r="B1" s="482"/>
      <c r="C1" s="480"/>
      <c r="D1" s="479"/>
      <c r="E1" s="478"/>
      <c r="F1" s="477"/>
      <c r="G1" s="476" t="s">
        <v>266</v>
      </c>
    </row>
    <row r="2" spans="1:7" ht="18" thickTop="1" thickBot="1">
      <c r="A2" s="475" t="s">
        <v>0</v>
      </c>
      <c r="B2" s="474" t="s">
        <v>265</v>
      </c>
      <c r="C2" s="473"/>
      <c r="D2" s="471" t="s">
        <v>264</v>
      </c>
      <c r="E2" s="472" t="s">
        <v>273</v>
      </c>
      <c r="F2" s="471"/>
      <c r="G2" s="470"/>
    </row>
    <row r="3" spans="1:7" ht="17.399999999999999" thickTop="1">
      <c r="A3" s="469" t="s">
        <v>1</v>
      </c>
      <c r="B3" s="468">
        <v>4</v>
      </c>
      <c r="C3" s="467">
        <f>IF(B3&gt;9.9,CONCATENATE("+",ROUNDDOWN((B3-10)/2,0)),ROUNDUP((B3-10)/2,0))</f>
        <v>-3</v>
      </c>
      <c r="D3" s="466" t="s">
        <v>13</v>
      </c>
      <c r="E3" s="465">
        <f>ROUNDDOWN('Personal File'!E12/2,0)</f>
        <v>10</v>
      </c>
      <c r="F3" s="464">
        <v>10</v>
      </c>
      <c r="G3" s="442"/>
    </row>
    <row r="4" spans="1:7" ht="16.8">
      <c r="A4" s="463" t="s">
        <v>2</v>
      </c>
      <c r="B4" s="453">
        <v>17</v>
      </c>
      <c r="C4" s="452" t="str">
        <f>IF(B4&gt;9.9,CONCATENATE("+",ROUNDDOWN((B4-10)/2,0)),ROUNDUP((B4-10)/2,0))</f>
        <v>+3</v>
      </c>
      <c r="D4" s="462" t="s">
        <v>263</v>
      </c>
      <c r="E4" s="459">
        <f>10+C4+2</f>
        <v>15</v>
      </c>
      <c r="F4" s="461">
        <f>E4+3</f>
        <v>18</v>
      </c>
      <c r="G4" s="442"/>
    </row>
    <row r="5" spans="1:7" ht="16.8">
      <c r="A5" s="460" t="s">
        <v>11</v>
      </c>
      <c r="B5" s="453">
        <v>11</v>
      </c>
      <c r="C5" s="452" t="str">
        <f t="shared" ref="C5:C6" si="0">IF(B5&gt;9.9,CONCATENATE("+",ROUNDDOWN((B5-10)/2,0)),ROUNDUP((B5-10)/2,0))</f>
        <v>+0</v>
      </c>
      <c r="D5" s="457" t="s">
        <v>262</v>
      </c>
      <c r="E5" s="486">
        <f>'Personal File'!B7+Familiar!C4</f>
        <v>6</v>
      </c>
      <c r="F5" s="459" t="s">
        <v>274</v>
      </c>
      <c r="G5" s="442"/>
    </row>
    <row r="6" spans="1:7" ht="17.399999999999999" thickBot="1">
      <c r="A6" s="458" t="s">
        <v>12</v>
      </c>
      <c r="B6" s="453">
        <v>6</v>
      </c>
      <c r="C6" s="452">
        <f t="shared" si="0"/>
        <v>-2</v>
      </c>
      <c r="D6" s="457" t="s">
        <v>261</v>
      </c>
      <c r="E6" s="456">
        <f>Skills!B3</f>
        <v>1</v>
      </c>
      <c r="F6" s="455" t="s">
        <v>267</v>
      </c>
      <c r="G6" s="442"/>
    </row>
    <row r="7" spans="1:7" ht="17.399999999999999" thickTop="1">
      <c r="A7" s="454" t="s">
        <v>14</v>
      </c>
      <c r="B7" s="453">
        <v>12</v>
      </c>
      <c r="C7" s="452" t="str">
        <f>IF(B7&gt;9.9,CONCATENATE("+",ROUNDDOWN((B7-10)/2,0)),ROUNDUP((B7-10)/2,0))</f>
        <v>+1</v>
      </c>
      <c r="D7" s="451" t="s">
        <v>260</v>
      </c>
      <c r="E7" s="487">
        <f>Skills!B4</f>
        <v>4</v>
      </c>
      <c r="F7" s="445"/>
      <c r="G7" s="442"/>
    </row>
    <row r="8" spans="1:7" ht="17.399999999999999" thickBot="1">
      <c r="A8" s="450" t="s">
        <v>10</v>
      </c>
      <c r="B8" s="449">
        <v>2</v>
      </c>
      <c r="C8" s="448">
        <f>IF(B8&gt;9.9,CONCATENATE("+",ROUNDDOWN((B8-10)/2,0)),ROUNDUP((B8-10)/2,0))</f>
        <v>-4</v>
      </c>
      <c r="D8" s="447" t="s">
        <v>258</v>
      </c>
      <c r="E8" s="446">
        <f>Skills!B5</f>
        <v>3</v>
      </c>
      <c r="F8" s="445"/>
      <c r="G8" s="442"/>
    </row>
    <row r="9" spans="1:7" ht="17.399999999999999" thickTop="1">
      <c r="A9" s="444"/>
      <c r="B9" s="440"/>
      <c r="C9" s="440"/>
      <c r="D9" s="440"/>
      <c r="E9" s="439"/>
      <c r="F9" s="445"/>
      <c r="G9" s="442"/>
    </row>
    <row r="10" spans="1:7" ht="16.8">
      <c r="A10" s="444"/>
      <c r="B10" s="440"/>
      <c r="C10" s="440"/>
      <c r="D10" s="440"/>
      <c r="E10" s="439"/>
      <c r="F10" s="443"/>
      <c r="G10" s="442"/>
    </row>
    <row r="11" spans="1:7" ht="16.8">
      <c r="A11" s="441"/>
      <c r="B11" s="440"/>
      <c r="C11" s="440"/>
      <c r="D11" s="440"/>
      <c r="E11" s="439"/>
      <c r="F11" s="440"/>
      <c r="G11" s="439"/>
    </row>
    <row r="12" spans="1:7" ht="17.399999999999999" thickBot="1">
      <c r="A12" s="438"/>
      <c r="B12" s="437"/>
      <c r="C12" s="437"/>
      <c r="D12" s="437"/>
      <c r="E12" s="436"/>
      <c r="F12" s="437"/>
      <c r="G12" s="436"/>
    </row>
    <row r="13" spans="1:7" ht="16.2" thickTop="1"/>
  </sheetData>
  <conditionalFormatting sqref="F3">
    <cfRule type="cellIs" dxfId="1" priority="1" stopIfTrue="1" operator="greaterThan">
      <formula>$E$3/2</formula>
    </cfRule>
    <cfRule type="cellIs" dxfId="0" priority="2" stopIfTrue="1" operator="between">
      <formula>$E$3/3</formula>
      <formula>$E$3/2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Spellbook</vt:lpstr>
      <vt:lpstr>Spells</vt:lpstr>
      <vt:lpstr>Feats</vt:lpstr>
      <vt:lpstr>Martial</vt:lpstr>
      <vt:lpstr>Equipment</vt:lpstr>
      <vt:lpstr>Familiar</vt:lpstr>
      <vt:lpstr>Familiar!Print_Area</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2020-02-13T09:18:06Z</dcterms:modified>
</cp:coreProperties>
</file>