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A\Juegos\FoL\Used\Characters\Part I\Chapter 4\Party 2\"/>
    </mc:Choice>
  </mc:AlternateContent>
  <xr:revisionPtr revIDLastSave="0" documentId="13_ncr:1_{B4308532-2FD2-4FD4-91C6-13547CB180F0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Spellbook" sheetId="18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File'!$A$1:$H$14</definedName>
    <definedName name="_xlnm.Print_Area" localSheetId="1">Skills!$A$1:$I$26</definedName>
    <definedName name="_xlnm.Print_Area" localSheetId="2">Spellbook!$A$1:$I$22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6" l="1"/>
  <c r="I7" i="6" l="1"/>
  <c r="I4" i="6"/>
  <c r="I3" i="6"/>
  <c r="C14" i="4" l="1"/>
  <c r="C13" i="4"/>
  <c r="C12" i="4"/>
  <c r="C11" i="4"/>
  <c r="E11" i="4" s="1"/>
  <c r="C10" i="4"/>
  <c r="H8" i="6" s="1"/>
  <c r="J8" i="6" s="1"/>
  <c r="C9" i="4"/>
  <c r="H3" i="6" l="1"/>
  <c r="J3" i="6" s="1"/>
  <c r="H4" i="6"/>
  <c r="J4" i="6" s="1"/>
  <c r="H7" i="6"/>
  <c r="J7" i="6" s="1"/>
  <c r="E10" i="17"/>
  <c r="G15" i="6"/>
  <c r="D26" i="15"/>
  <c r="E26" i="15" s="1"/>
  <c r="G26" i="15" s="1"/>
  <c r="D22" i="15"/>
  <c r="E22" i="15" s="1"/>
  <c r="G22" i="15" s="1"/>
  <c r="D21" i="15"/>
  <c r="E21" i="15" s="1"/>
  <c r="G21" i="15" s="1"/>
  <c r="D9" i="15"/>
  <c r="E9" i="15" s="1"/>
  <c r="G9" i="15" s="1"/>
  <c r="B16" i="19"/>
  <c r="B14" i="6"/>
  <c r="E10" i="4" s="1"/>
  <c r="B29" i="19"/>
  <c r="E7" i="17"/>
  <c r="B36" i="19"/>
  <c r="D28" i="15"/>
  <c r="E28" i="15" s="1"/>
  <c r="D37" i="15"/>
  <c r="E37" i="15" s="1"/>
  <c r="D35" i="15"/>
  <c r="E35" i="15" s="1"/>
  <c r="G35" i="15" s="1"/>
  <c r="E4" i="17"/>
  <c r="E12" i="4"/>
  <c r="E14" i="4" s="1"/>
  <c r="E13" i="4" s="1"/>
  <c r="D34" i="15"/>
  <c r="E34" i="15" s="1"/>
  <c r="G34" i="15" s="1"/>
  <c r="D36" i="15"/>
  <c r="E36" i="15" s="1"/>
  <c r="G36" i="15" s="1"/>
  <c r="D33" i="15"/>
  <c r="E33" i="15" s="1"/>
  <c r="G33" i="15" s="1"/>
  <c r="D30" i="15"/>
  <c r="E30" i="15" s="1"/>
  <c r="G30" i="15" s="1"/>
  <c r="D16" i="15"/>
  <c r="E16" i="15" s="1"/>
  <c r="D38" i="15"/>
  <c r="E38" i="15" s="1"/>
  <c r="D32" i="15"/>
  <c r="E32" i="15" s="1"/>
  <c r="D23" i="15"/>
  <c r="E23" i="15" s="1"/>
  <c r="G23" i="15" s="1"/>
  <c r="D11" i="15"/>
  <c r="E11" i="15" s="1"/>
  <c r="D39" i="15"/>
  <c r="E39" i="15" s="1"/>
  <c r="G39" i="15" s="1"/>
  <c r="D31" i="15"/>
  <c r="E31" i="15" s="1"/>
  <c r="G31" i="15" s="1"/>
  <c r="D29" i="15"/>
  <c r="E29" i="15" s="1"/>
  <c r="G29" i="15" s="1"/>
  <c r="D27" i="15"/>
  <c r="E27" i="15" s="1"/>
  <c r="G27" i="15" s="1"/>
  <c r="D25" i="15"/>
  <c r="E25" i="15" s="1"/>
  <c r="G25" i="15" s="1"/>
  <c r="D24" i="15"/>
  <c r="E24" i="15" s="1"/>
  <c r="G24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10" i="15"/>
  <c r="E10" i="15" s="1"/>
  <c r="G10" i="15" s="1"/>
  <c r="D8" i="15"/>
  <c r="E8" i="15" s="1"/>
  <c r="G8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Wool or fur</t>
        </r>
      </text>
    </comment>
    <comment ref="D9" authorId="0" shapeId="0" xr:uid="{00000000-0006-0000-0200-000002000000}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10" authorId="0" shapeId="0" xr:uid="{00000000-0006-0000-0200-000003000000}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13" authorId="0" shapeId="0" xr:uid="{00000000-0006-0000-0200-000004000000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4" authorId="0" shapeId="0" xr:uid="{00000000-0006-0000-0200-000005000000}">
      <text>
        <r>
          <rPr>
            <sz val="12"/>
            <color indexed="81"/>
            <rFont val="Times New Roman"/>
            <family val="1"/>
          </rPr>
          <t>Miniature cloak</t>
        </r>
      </text>
    </comment>
    <comment ref="D16" authorId="0" shapeId="0" xr:uid="{00000000-0006-0000-0200-000006000000}">
      <text>
        <r>
          <rPr>
            <sz val="12"/>
            <color indexed="81"/>
            <rFont val="Times New Roman"/>
            <family val="1"/>
          </rPr>
          <t>Pinch of red, yellow, and blue powder</t>
        </r>
      </text>
    </comment>
    <comment ref="D17" authorId="0" shapeId="0" xr:uid="{00000000-0006-0000-0200-000007000000}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18" authorId="0" shapeId="0" xr:uid="{00000000-0006-0000-0200-000008000000}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20" authorId="0" shapeId="0" xr:uid="{00000000-0006-0000-0200-000009000000}">
      <text>
        <r>
          <rPr>
            <sz val="12"/>
            <color indexed="81"/>
            <rFont val="Times New Roman"/>
            <family val="1"/>
          </rPr>
          <t>Powdered silver to make warding circle</t>
        </r>
      </text>
    </comment>
    <comment ref="D21" authorId="0" shapeId="0" xr:uid="{00000000-0006-0000-0200-00000A000000}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22" authorId="0" shapeId="0" xr:uid="{00000000-0006-0000-0200-00000B000000}">
      <text/>
    </comment>
  </commentList>
</comments>
</file>

<file path=xl/sharedStrings.xml><?xml version="1.0" encoding="utf-8"?>
<sst xmlns="http://schemas.openxmlformats.org/spreadsheetml/2006/main" count="461" uniqueCount="251">
  <si>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</si>
  <si>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</si>
  <si>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</si>
  <si>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</si>
  <si>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</si>
  <si>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</si>
  <si>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</si>
  <si>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</si>
  <si>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</si>
  <si>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</si>
  <si>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Skills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</si>
  <si>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</si>
  <si>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</si>
  <si>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</si>
  <si>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</si>
  <si>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</si>
  <si>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</si>
  <si>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</si>
  <si>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</si>
  <si>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</si>
  <si>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</si>
  <si>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D+</t>
  </si>
  <si>
    <t>TH+</t>
  </si>
  <si>
    <t>Wt.</t>
  </si>
  <si>
    <t>Mod.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</si>
  <si>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</si>
  <si>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</si>
  <si>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</si>
  <si>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</si>
  <si>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</si>
  <si>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</si>
  <si>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</si>
  <si>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</si>
  <si>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</si>
  <si>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</si>
  <si>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</si>
  <si>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</si>
  <si>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</si>
  <si>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</si>
  <si>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</si>
  <si>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</si>
  <si>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</si>
  <si>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</si>
  <si>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</si>
  <si>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</si>
  <si>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</si>
  <si>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</si>
  <si>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</si>
  <si>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</si>
  <si>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</si>
  <si>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</si>
  <si>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</si>
  <si>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</si>
  <si>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</si>
  <si>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</si>
  <si>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</si>
  <si>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</si>
  <si>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</si>
  <si>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</si>
  <si>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</si>
  <si>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</si>
  <si>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Range</t>
  </si>
  <si>
    <t>Saving Throws</t>
  </si>
  <si>
    <t>Fortitude</t>
  </si>
  <si>
    <t>Reflex</t>
  </si>
  <si>
    <t>Will</t>
  </si>
  <si>
    <t>Armor &amp; Shield</t>
  </si>
  <si>
    <t>Missiles</t>
  </si>
  <si>
    <t>Resistance</t>
  </si>
  <si>
    <t>Abjuration</t>
  </si>
  <si>
    <t>Touch</t>
  </si>
  <si>
    <t>1 minute</t>
  </si>
  <si>
    <t>+1 all saves</t>
  </si>
  <si>
    <t>Detect Magic</t>
  </si>
  <si>
    <t>Universal</t>
  </si>
  <si>
    <t>1 min/lvl</t>
  </si>
  <si>
    <t>must concentrate</t>
  </si>
  <si>
    <t>Instant</t>
  </si>
  <si>
    <t>Read Magic</t>
  </si>
  <si>
    <t>Personal</t>
  </si>
  <si>
    <t>10 min/lvl</t>
  </si>
  <si>
    <t>Illusion</t>
  </si>
  <si>
    <t>1 round</t>
  </si>
  <si>
    <t>Conjuration</t>
  </si>
  <si>
    <t>Permanent</t>
  </si>
  <si>
    <t>1 rnd/lvl</t>
  </si>
  <si>
    <t>Evocation</t>
  </si>
  <si>
    <t>Abilities &amp; Feats</t>
  </si>
  <si>
    <t>Spell</t>
  </si>
  <si>
    <t>Cast?</t>
  </si>
  <si>
    <t>Languages</t>
  </si>
  <si>
    <t>School</t>
  </si>
  <si>
    <t>1 hour</t>
  </si>
  <si>
    <t>60’</t>
  </si>
  <si>
    <t>10’</t>
  </si>
  <si>
    <t>100’ + 10’/lvl</t>
  </si>
  <si>
    <t>CROSS-CLASS SKILL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</si>
  <si>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</si>
  <si>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</si>
  <si>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</si>
  <si>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</si>
  <si>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</si>
  <si>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</si>
  <si>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</si>
  <si>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Horse Encumbrance:</t>
  </si>
  <si>
    <t>Check</t>
  </si>
  <si>
    <t>Arcane</t>
  </si>
  <si>
    <t>Speed</t>
  </si>
  <si>
    <t>19-20, x2</t>
  </si>
  <si>
    <t>Female</t>
  </si>
  <si>
    <t>Human</t>
  </si>
  <si>
    <t>Memorized Spells</t>
  </si>
  <si>
    <t>Scribe Scroll</t>
  </si>
  <si>
    <t>Spellbook</t>
  </si>
  <si>
    <t>Arcane Mark</t>
  </si>
  <si>
    <t>Dancing Lights</t>
  </si>
  <si>
    <t>Daze</t>
  </si>
  <si>
    <t>Disrupt Undead</t>
  </si>
  <si>
    <t>Flare</t>
  </si>
  <si>
    <t>Ghost Sound</t>
  </si>
  <si>
    <t>Light</t>
  </si>
  <si>
    <t>Prestidigitation</t>
  </si>
  <si>
    <t>Ray of Frost</t>
  </si>
  <si>
    <t>Color Spray</t>
  </si>
  <si>
    <t>Mage Armor</t>
  </si>
  <si>
    <t>Magic Missile</t>
  </si>
  <si>
    <t>Sleep</t>
  </si>
  <si>
    <t>lift, affect 0.5-kg. or 0.5-m</t>
  </si>
  <si>
    <t>1d3</t>
  </si>
  <si>
    <t>1 hr/lvl</t>
  </si>
  <si>
    <t>1d4+1, 3 missiles (4@7th lvl.)</t>
  </si>
  <si>
    <t>+2 defl. &amp; resist.</t>
  </si>
  <si>
    <t>25’ + 2½’/lvl</t>
  </si>
  <si>
    <t>1 rune</t>
  </si>
  <si>
    <t>functional for other spells</t>
  </si>
  <si>
    <t>3-m radius</t>
  </si>
  <si>
    <t>vs. humanoids w &lt;6 HD</t>
  </si>
  <si>
    <t>1d6</t>
  </si>
  <si>
    <t>4 human voices/lvl.</t>
  </si>
  <si>
    <t>1d4</t>
  </si>
  <si>
    <t>Piercing</t>
  </si>
  <si>
    <t>Base 0</t>
  </si>
  <si>
    <t>Summon Familiar</t>
  </si>
  <si>
    <t>Protection from Evil</t>
  </si>
  <si>
    <t>Phosphorescent moss</t>
  </si>
  <si>
    <t>Miniature cloak</t>
  </si>
  <si>
    <t>Powdered silver</t>
  </si>
  <si>
    <t>Mercury</t>
  </si>
  <si>
    <r>
      <t>26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</si>
  <si>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t>Perform:  (type)</t>
  </si>
  <si>
    <t>Spell Component Weight:</t>
  </si>
  <si>
    <t>Sleight of Hand</t>
  </si>
  <si>
    <t>Survival</t>
  </si>
  <si>
    <t>Cured Leather</t>
  </si>
  <si>
    <t>Red, Yellow, and Blue Powder</t>
  </si>
  <si>
    <t>Craft:  Alchemy</t>
  </si>
  <si>
    <t>Opaline Shuntstone</t>
  </si>
  <si>
    <t>?</t>
  </si>
  <si>
    <t>see PHB 210</t>
  </si>
  <si>
    <t>see PHB 232</t>
  </si>
  <si>
    <t>see PHB 248</t>
  </si>
  <si>
    <t>see PHB 269</t>
  </si>
  <si>
    <t>see PHB 249</t>
  </si>
  <si>
    <t>see PHB 280</t>
  </si>
  <si>
    <t>Components</t>
  </si>
  <si>
    <t>Casting</t>
  </si>
  <si>
    <t>1 SA</t>
  </si>
  <si>
    <t>V S</t>
  </si>
  <si>
    <t>V S M</t>
  </si>
  <si>
    <t>V</t>
  </si>
  <si>
    <t>V M/DF</t>
  </si>
  <si>
    <t>V S F</t>
  </si>
  <si>
    <t>V S M/DF</t>
  </si>
  <si>
    <t>Kelgore’s Fire Bolt</t>
  </si>
  <si>
    <t>see PHB II 117</t>
  </si>
  <si>
    <t>Wool</t>
  </si>
  <si>
    <t>Wax</t>
  </si>
  <si>
    <t>Daze, Ghost Sound</t>
  </si>
  <si>
    <t>Tenser's Floating Disk</t>
  </si>
  <si>
    <t>Sand</t>
  </si>
  <si>
    <t>Monocle</t>
  </si>
  <si>
    <t>Spell Components Carried (24 slots total)</t>
  </si>
  <si>
    <t>Wizard</t>
  </si>
  <si>
    <t>64 lbs.</t>
  </si>
  <si>
    <t>Toughness</t>
  </si>
  <si>
    <t>Self-sufficient</t>
  </si>
  <si>
    <t>Common</t>
  </si>
  <si>
    <t>Knowledge:  Arcana</t>
  </si>
  <si>
    <t>Knowledge:  Dungeoneering</t>
  </si>
  <si>
    <t>Knowledge:  Nature</t>
  </si>
  <si>
    <t>Stash (not available)</t>
  </si>
  <si>
    <t>Waterdeep</t>
  </si>
  <si>
    <t>Traveler’s Outfit</t>
  </si>
  <si>
    <t>Rank</t>
  </si>
  <si>
    <t>Light Crossbow</t>
  </si>
  <si>
    <t>1d8</t>
  </si>
  <si>
    <t>80'</t>
  </si>
  <si>
    <t>Bolt</t>
  </si>
  <si>
    <t>On Mount (Pony, mare)</t>
  </si>
  <si>
    <t>Riding Saddle</t>
  </si>
  <si>
    <t>Charm Person</t>
  </si>
  <si>
    <t>see PHB 209</t>
  </si>
  <si>
    <t>Summon Monster I</t>
  </si>
  <si>
    <t>1 FR</t>
  </si>
  <si>
    <t>1 1st-level monster, p. 258</t>
  </si>
  <si>
    <t>+1</t>
  </si>
  <si>
    <t>Base 3</t>
  </si>
  <si>
    <t>þ</t>
  </si>
  <si>
    <t>NPC</t>
  </si>
  <si>
    <t>30’</t>
  </si>
  <si>
    <t>4’ 3”</t>
  </si>
  <si>
    <t>Elvira</t>
  </si>
  <si>
    <t>Nerull</t>
  </si>
  <si>
    <t>Race</t>
  </si>
  <si>
    <t>Class</t>
  </si>
  <si>
    <t>Region</t>
  </si>
  <si>
    <t>Alignment</t>
  </si>
  <si>
    <t>Deity</t>
  </si>
  <si>
    <t>Attack Bonus</t>
  </si>
  <si>
    <t>XP</t>
  </si>
  <si>
    <t>Strength</t>
  </si>
  <si>
    <t>Dexterity</t>
  </si>
  <si>
    <t>Constitution</t>
  </si>
  <si>
    <t>Intelligence</t>
  </si>
  <si>
    <t>Wisdom</t>
  </si>
  <si>
    <t>Charisma</t>
  </si>
  <si>
    <t>Sex</t>
  </si>
  <si>
    <t>Age</t>
  </si>
  <si>
    <t>Height</t>
  </si>
  <si>
    <t>Weight</t>
  </si>
  <si>
    <t>Base Speed</t>
  </si>
  <si>
    <t>Gold</t>
  </si>
  <si>
    <t>Lb. Capacity</t>
  </si>
  <si>
    <t>Lb. Carried</t>
  </si>
  <si>
    <t>Hit Points</t>
  </si>
  <si>
    <t>Touch AC</t>
  </si>
  <si>
    <t>Chaotic Evil</t>
  </si>
  <si>
    <t>q</t>
  </si>
  <si>
    <t>Atk</t>
  </si>
  <si>
    <t>Roll</t>
  </si>
  <si>
    <t>Boot Sheath</t>
  </si>
  <si>
    <t>MW Dagger</t>
  </si>
  <si>
    <t>1</t>
  </si>
  <si>
    <t>FF AC</t>
  </si>
  <si>
    <t>AC</t>
  </si>
  <si>
    <t>-</t>
  </si>
  <si>
    <t>Ranged Touch Attack</t>
  </si>
  <si>
    <t>varies</t>
  </si>
  <si>
    <t>Enchantment</t>
  </si>
  <si>
    <t>Necromancy</t>
  </si>
  <si>
    <t>Lacklust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</si>
</sst>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6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i/>
      <sz val="13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sz val="13"/>
      <color indexed="53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sz val="13"/>
      <name val="Wingdings"/>
      <charset val="2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sz val="13"/>
      <color indexed="20"/>
      <name val="Times New Roman"/>
      <family val="1"/>
    </font>
    <font>
      <i/>
      <sz val="18"/>
      <color indexed="20"/>
      <name val="Times New Roman"/>
      <family val="1"/>
    </font>
    <font>
      <b/>
      <sz val="13"/>
      <color indexed="13"/>
      <name val="Times New Roman"/>
      <family val="1"/>
    </font>
    <font>
      <i/>
      <sz val="12"/>
      <color indexed="42"/>
      <name val="Times New Roman"/>
      <family val="1"/>
    </font>
    <font>
      <sz val="10"/>
      <name val="Arial"/>
      <family val="2"/>
    </font>
    <font>
      <i/>
      <sz val="22"/>
      <color indexed="15"/>
      <name val="Times New Roman"/>
      <family val="1"/>
    </font>
    <font>
      <b/>
      <sz val="13"/>
      <color rgb="FF00CC00"/>
      <name val="Times New Roman"/>
      <family val="1"/>
    </font>
    <font>
      <sz val="13"/>
      <color rgb="FF0000FF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thick">
        <color indexed="45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45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wrapText="1"/>
    </xf>
    <xf numFmtId="49" fontId="4" fillId="0" borderId="8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5" fillId="2" borderId="18" xfId="0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13" fillId="3" borderId="20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9" fontId="6" fillId="0" borderId="0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centerContinuous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11" fillId="4" borderId="27" xfId="0" applyFont="1" applyFill="1" applyBorder="1" applyAlignment="1">
      <alignment horizontal="centerContinuous"/>
    </xf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25" fillId="0" borderId="30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1" xfId="0" applyNumberFormat="1" applyFont="1" applyBorder="1" applyAlignment="1">
      <alignment horizontal="center"/>
    </xf>
    <xf numFmtId="0" fontId="1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4" borderId="28" xfId="0" applyFont="1" applyFill="1" applyBorder="1" applyAlignment="1">
      <alignment horizontal="center" wrapText="1"/>
    </xf>
    <xf numFmtId="0" fontId="10" fillId="2" borderId="32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3" fillId="2" borderId="33" xfId="0" applyFont="1" applyFill="1" applyBorder="1" applyAlignment="1">
      <alignment horizontal="right"/>
    </xf>
    <xf numFmtId="0" fontId="6" fillId="0" borderId="34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10" fillId="5" borderId="1" xfId="0" applyFont="1" applyFill="1" applyBorder="1"/>
    <xf numFmtId="0" fontId="6" fillId="5" borderId="35" xfId="0" applyFont="1" applyFill="1" applyBorder="1" applyAlignment="1">
      <alignment horizontal="center"/>
    </xf>
    <xf numFmtId="49" fontId="15" fillId="5" borderId="35" xfId="0" applyNumberFormat="1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0" fontId="33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13" fillId="5" borderId="1" xfId="0" applyFont="1" applyFill="1" applyBorder="1"/>
    <xf numFmtId="49" fontId="23" fillId="5" borderId="35" xfId="0" applyNumberFormat="1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10" fillId="6" borderId="1" xfId="0" applyFont="1" applyFill="1" applyBorder="1"/>
    <xf numFmtId="0" fontId="6" fillId="6" borderId="35" xfId="0" applyFont="1" applyFill="1" applyBorder="1" applyAlignment="1">
      <alignment horizontal="center"/>
    </xf>
    <xf numFmtId="49" fontId="15" fillId="6" borderId="35" xfId="0" applyNumberFormat="1" applyFont="1" applyFill="1" applyBorder="1" applyAlignment="1">
      <alignment horizontal="center"/>
    </xf>
    <xf numFmtId="0" fontId="15" fillId="6" borderId="36" xfId="0" applyFont="1" applyFill="1" applyBorder="1" applyAlignment="1">
      <alignment horizontal="center"/>
    </xf>
    <xf numFmtId="49" fontId="6" fillId="6" borderId="36" xfId="0" applyNumberFormat="1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13" fillId="6" borderId="1" xfId="0" applyFont="1" applyFill="1" applyBorder="1"/>
    <xf numFmtId="0" fontId="23" fillId="6" borderId="36" xfId="0" applyFont="1" applyFill="1" applyBorder="1" applyAlignment="1">
      <alignment horizontal="center"/>
    </xf>
    <xf numFmtId="49" fontId="23" fillId="7" borderId="35" xfId="0" applyNumberFormat="1" applyFont="1" applyFill="1" applyBorder="1" applyAlignment="1">
      <alignment horizontal="center"/>
    </xf>
    <xf numFmtId="0" fontId="23" fillId="7" borderId="36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49" fontId="6" fillId="6" borderId="39" xfId="0" applyNumberFormat="1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49" fontId="28" fillId="5" borderId="35" xfId="0" applyNumberFormat="1" applyFont="1" applyFill="1" applyBorder="1" applyAlignment="1">
      <alignment horizontal="center"/>
    </xf>
    <xf numFmtId="0" fontId="28" fillId="5" borderId="3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49" fontId="6" fillId="8" borderId="36" xfId="0" applyNumberFormat="1" applyFont="1" applyFill="1" applyBorder="1" applyAlignment="1">
      <alignment horizontal="center"/>
    </xf>
    <xf numFmtId="0" fontId="6" fillId="8" borderId="37" xfId="0" applyFont="1" applyFill="1" applyBorder="1" applyAlignment="1">
      <alignment horizontal="center"/>
    </xf>
    <xf numFmtId="0" fontId="9" fillId="8" borderId="1" xfId="0" applyFont="1" applyFill="1" applyBorder="1"/>
    <xf numFmtId="49" fontId="27" fillId="8" borderId="35" xfId="0" applyNumberFormat="1" applyFont="1" applyFill="1" applyBorder="1" applyAlignment="1">
      <alignment horizontal="center"/>
    </xf>
    <xf numFmtId="0" fontId="27" fillId="8" borderId="36" xfId="0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164" fontId="5" fillId="9" borderId="42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Continuous"/>
    </xf>
    <xf numFmtId="0" fontId="4" fillId="0" borderId="45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8" xfId="0" quotePrefix="1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/>
    </xf>
    <xf numFmtId="0" fontId="38" fillId="0" borderId="47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2" fillId="5" borderId="1" xfId="0" applyFont="1" applyFill="1" applyBorder="1"/>
    <xf numFmtId="49" fontId="24" fillId="5" borderId="35" xfId="0" applyNumberFormat="1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3" fillId="0" borderId="1" xfId="0" applyFont="1" applyBorder="1"/>
    <xf numFmtId="49" fontId="23" fillId="0" borderId="35" xfId="0" applyNumberFormat="1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7" fillId="0" borderId="1" xfId="0" applyFont="1" applyBorder="1"/>
    <xf numFmtId="49" fontId="16" fillId="0" borderId="35" xfId="0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2" fillId="0" borderId="1" xfId="0" applyFont="1" applyBorder="1"/>
    <xf numFmtId="49" fontId="28" fillId="0" borderId="35" xfId="0" applyNumberFormat="1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10" fillId="8" borderId="1" xfId="0" applyFont="1" applyFill="1" applyBorder="1"/>
    <xf numFmtId="49" fontId="15" fillId="8" borderId="35" xfId="0" applyNumberFormat="1" applyFont="1" applyFill="1" applyBorder="1" applyAlignment="1">
      <alignment horizontal="center"/>
    </xf>
    <xf numFmtId="0" fontId="15" fillId="8" borderId="36" xfId="0" applyFont="1" applyFill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9" fontId="6" fillId="0" borderId="35" xfId="2" applyFont="1" applyBorder="1" applyAlignment="1">
      <alignment horizontal="center" shrinkToFit="1"/>
    </xf>
    <xf numFmtId="9" fontId="6" fillId="0" borderId="36" xfId="2" applyFont="1" applyBorder="1" applyAlignment="1">
      <alignment horizontal="center" shrinkToFit="1"/>
    </xf>
    <xf numFmtId="0" fontId="6" fillId="0" borderId="36" xfId="2" applyNumberFormat="1" applyFont="1" applyBorder="1" applyAlignment="1">
      <alignment horizontal="center" shrinkToFit="1"/>
    </xf>
    <xf numFmtId="49" fontId="6" fillId="0" borderId="3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wrapText="1"/>
    </xf>
    <xf numFmtId="9" fontId="6" fillId="0" borderId="36" xfId="2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/>
    </xf>
    <xf numFmtId="9" fontId="6" fillId="0" borderId="35" xfId="2" applyFont="1" applyBorder="1" applyAlignment="1">
      <alignment horizontal="center" vertical="center" shrinkToFit="1"/>
    </xf>
    <xf numFmtId="0" fontId="6" fillId="0" borderId="36" xfId="2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wrapText="1"/>
    </xf>
    <xf numFmtId="9" fontId="6" fillId="0" borderId="36" xfId="2" applyFont="1" applyFill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wrapText="1"/>
    </xf>
    <xf numFmtId="0" fontId="22" fillId="8" borderId="1" xfId="0" applyFont="1" applyFill="1" applyBorder="1"/>
    <xf numFmtId="49" fontId="28" fillId="8" borderId="35" xfId="0" applyNumberFormat="1" applyFont="1" applyFill="1" applyBorder="1" applyAlignment="1">
      <alignment horizontal="center"/>
    </xf>
    <xf numFmtId="0" fontId="28" fillId="8" borderId="36" xfId="0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1" xfId="0" quotePrefix="1" applyFont="1" applyBorder="1" applyAlignment="1">
      <alignment horizontal="center"/>
    </xf>
    <xf numFmtId="0" fontId="15" fillId="0" borderId="48" xfId="0" applyFont="1" applyBorder="1" applyAlignment="1">
      <alignment horizontal="center" shrinkToFit="1"/>
    </xf>
    <xf numFmtId="0" fontId="36" fillId="0" borderId="49" xfId="0" applyFont="1" applyBorder="1" applyAlignment="1">
      <alignment horizontal="centerContinuous" wrapText="1"/>
    </xf>
    <xf numFmtId="0" fontId="14" fillId="0" borderId="50" xfId="0" applyFont="1" applyBorder="1" applyAlignment="1">
      <alignment horizontal="centerContinuous" wrapText="1"/>
    </xf>
    <xf numFmtId="0" fontId="14" fillId="0" borderId="51" xfId="0" applyFont="1" applyBorder="1" applyAlignment="1">
      <alignment horizontal="centerContinuous" wrapText="1"/>
    </xf>
    <xf numFmtId="0" fontId="38" fillId="0" borderId="52" xfId="0" applyFont="1" applyBorder="1" applyAlignment="1">
      <alignment horizontal="centerContinuous"/>
    </xf>
    <xf numFmtId="0" fontId="11" fillId="10" borderId="53" xfId="0" applyFont="1" applyFill="1" applyBorder="1" applyAlignment="1">
      <alignment horizontal="centerContinuous" wrapText="1"/>
    </xf>
    <xf numFmtId="0" fontId="11" fillId="10" borderId="54" xfId="0" applyFont="1" applyFill="1" applyBorder="1" applyAlignment="1">
      <alignment horizontal="center" wrapText="1"/>
    </xf>
    <xf numFmtId="0" fontId="11" fillId="10" borderId="55" xfId="0" applyFont="1" applyFill="1" applyBorder="1" applyAlignment="1">
      <alignment horizontal="center" wrapText="1"/>
    </xf>
    <xf numFmtId="0" fontId="39" fillId="0" borderId="56" xfId="0" applyFont="1" applyBorder="1" applyAlignment="1">
      <alignment horizontal="centerContinuous"/>
    </xf>
    <xf numFmtId="0" fontId="43" fillId="9" borderId="37" xfId="2" applyNumberFormat="1" applyFont="1" applyFill="1" applyBorder="1" applyAlignment="1">
      <alignment horizontal="center" shrinkToFit="1"/>
    </xf>
    <xf numFmtId="49" fontId="39" fillId="0" borderId="57" xfId="0" applyNumberFormat="1" applyFont="1" applyBorder="1" applyAlignment="1">
      <alignment horizontal="centerContinuous"/>
    </xf>
    <xf numFmtId="0" fontId="41" fillId="0" borderId="56" xfId="0" applyFont="1" applyBorder="1" applyAlignment="1">
      <alignment horizontal="centerContinuous"/>
    </xf>
    <xf numFmtId="49" fontId="41" fillId="0" borderId="57" xfId="0" applyNumberFormat="1" applyFont="1" applyBorder="1" applyAlignment="1">
      <alignment horizontal="centerContinuous"/>
    </xf>
    <xf numFmtId="0" fontId="6" fillId="0" borderId="58" xfId="0" applyFont="1" applyBorder="1" applyAlignment="1">
      <alignment horizontal="center"/>
    </xf>
    <xf numFmtId="0" fontId="43" fillId="9" borderId="48" xfId="2" applyNumberFormat="1" applyFont="1" applyFill="1" applyBorder="1" applyAlignment="1">
      <alignment horizontal="center" shrinkToFit="1"/>
    </xf>
    <xf numFmtId="0" fontId="42" fillId="0" borderId="56" xfId="0" applyFont="1" applyBorder="1" applyAlignment="1">
      <alignment horizontal="centerContinuous"/>
    </xf>
    <xf numFmtId="49" fontId="42" fillId="0" borderId="59" xfId="0" applyNumberFormat="1" applyFont="1" applyBorder="1" applyAlignment="1">
      <alignment horizontal="centerContinuous"/>
    </xf>
    <xf numFmtId="0" fontId="44" fillId="0" borderId="52" xfId="0" applyFont="1" applyBorder="1" applyAlignment="1">
      <alignment horizontal="centerContinuous" vertical="center" wrapText="1"/>
    </xf>
    <xf numFmtId="0" fontId="6" fillId="0" borderId="56" xfId="0" applyFont="1" applyBorder="1" applyAlignment="1">
      <alignment horizontal="centerContinuous"/>
    </xf>
    <xf numFmtId="0" fontId="6" fillId="0" borderId="59" xfId="0" applyFont="1" applyBorder="1" applyAlignment="1">
      <alignment horizontal="centerContinuous"/>
    </xf>
    <xf numFmtId="0" fontId="45" fillId="0" borderId="0" xfId="1" applyFont="1" applyBorder="1" applyAlignment="1" applyProtection="1">
      <alignment horizontal="right"/>
    </xf>
    <xf numFmtId="0" fontId="43" fillId="9" borderId="40" xfId="2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35" xfId="0" applyFont="1" applyFill="1" applyBorder="1" applyAlignment="1">
      <alignment horizontal="center"/>
    </xf>
    <xf numFmtId="0" fontId="6" fillId="0" borderId="36" xfId="2" applyNumberFormat="1" applyFont="1" applyFill="1" applyBorder="1" applyAlignment="1">
      <alignment horizontal="center" shrinkToFit="1"/>
    </xf>
    <xf numFmtId="0" fontId="6" fillId="0" borderId="58" xfId="0" applyFont="1" applyBorder="1" applyAlignment="1">
      <alignment horizontal="center" wrapText="1"/>
    </xf>
    <xf numFmtId="49" fontId="6" fillId="0" borderId="48" xfId="0" applyNumberFormat="1" applyFont="1" applyBorder="1" applyAlignment="1">
      <alignment horizontal="center" vertical="center" wrapText="1"/>
    </xf>
    <xf numFmtId="9" fontId="6" fillId="0" borderId="17" xfId="2" applyFont="1" applyBorder="1" applyAlignment="1">
      <alignment horizontal="center" vertical="center" shrinkToFit="1"/>
    </xf>
    <xf numFmtId="0" fontId="6" fillId="0" borderId="17" xfId="2" applyNumberFormat="1" applyFont="1" applyBorder="1" applyAlignment="1">
      <alignment horizontal="center" vertical="center" shrinkToFit="1"/>
    </xf>
    <xf numFmtId="0" fontId="10" fillId="0" borderId="1" xfId="0" applyFont="1" applyBorder="1"/>
    <xf numFmtId="49" fontId="15" fillId="0" borderId="35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21" fillId="4" borderId="61" xfId="0" applyFont="1" applyFill="1" applyBorder="1" applyAlignment="1">
      <alignment horizontal="center"/>
    </xf>
    <xf numFmtId="164" fontId="21" fillId="4" borderId="62" xfId="0" applyNumberFormat="1" applyFont="1" applyFill="1" applyBorder="1" applyAlignment="1">
      <alignment horizontal="center"/>
    </xf>
    <xf numFmtId="0" fontId="21" fillId="4" borderId="61" xfId="0" applyFont="1" applyFill="1" applyBorder="1" applyAlignment="1">
      <alignment horizontal="right"/>
    </xf>
    <xf numFmtId="0" fontId="21" fillId="4" borderId="63" xfId="0" applyFont="1" applyFill="1" applyBorder="1"/>
    <xf numFmtId="0" fontId="4" fillId="0" borderId="64" xfId="0" applyFont="1" applyBorder="1" applyAlignment="1">
      <alignment horizontal="center" shrinkToFit="1"/>
    </xf>
    <xf numFmtId="164" fontId="4" fillId="0" borderId="65" xfId="0" applyNumberFormat="1" applyFont="1" applyBorder="1" applyAlignment="1">
      <alignment horizontal="center" shrinkToFit="1"/>
    </xf>
    <xf numFmtId="0" fontId="4" fillId="0" borderId="66" xfId="0" applyFont="1" applyBorder="1" applyAlignment="1">
      <alignment horizontal="left"/>
    </xf>
    <xf numFmtId="0" fontId="4" fillId="0" borderId="67" xfId="0" applyFont="1" applyBorder="1" applyAlignment="1">
      <alignment horizontal="left" shrinkToFit="1"/>
    </xf>
    <xf numFmtId="0" fontId="4" fillId="0" borderId="68" xfId="0" applyFont="1" applyBorder="1" applyAlignment="1">
      <alignment horizontal="center" shrinkToFit="1"/>
    </xf>
    <xf numFmtId="164" fontId="4" fillId="0" borderId="69" xfId="0" applyNumberFormat="1" applyFont="1" applyBorder="1" applyAlignment="1">
      <alignment horizontal="center" shrinkToFit="1"/>
    </xf>
    <xf numFmtId="0" fontId="4" fillId="0" borderId="70" xfId="0" applyFont="1" applyBorder="1" applyAlignment="1">
      <alignment horizontal="left"/>
    </xf>
    <xf numFmtId="0" fontId="4" fillId="0" borderId="71" xfId="0" applyFont="1" applyBorder="1" applyAlignment="1">
      <alignment horizontal="left" shrinkToFit="1"/>
    </xf>
    <xf numFmtId="0" fontId="4" fillId="0" borderId="72" xfId="0" applyFont="1" applyBorder="1" applyAlignment="1">
      <alignment horizontal="center" shrinkToFit="1"/>
    </xf>
    <xf numFmtId="164" fontId="4" fillId="0" borderId="73" xfId="0" applyNumberFormat="1" applyFont="1" applyBorder="1" applyAlignment="1">
      <alignment horizontal="center" shrinkToFit="1"/>
    </xf>
    <xf numFmtId="0" fontId="4" fillId="0" borderId="74" xfId="0" applyFont="1" applyBorder="1" applyAlignment="1">
      <alignment horizontal="left"/>
    </xf>
    <xf numFmtId="0" fontId="4" fillId="0" borderId="75" xfId="0" applyFont="1" applyBorder="1" applyAlignment="1">
      <alignment horizontal="left" shrinkToFit="1"/>
    </xf>
    <xf numFmtId="164" fontId="2" fillId="0" borderId="0" xfId="0" applyNumberFormat="1" applyFont="1" applyAlignment="1">
      <alignment horizontal="centerContinuous" shrinkToFit="1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4" fillId="0" borderId="76" xfId="0" applyFont="1" applyBorder="1" applyAlignment="1">
      <alignment horizontal="left" shrinkToFit="1"/>
    </xf>
    <xf numFmtId="0" fontId="4" fillId="0" borderId="77" xfId="0" applyFont="1" applyBorder="1" applyAlignment="1">
      <alignment horizontal="left" shrinkToFit="1"/>
    </xf>
    <xf numFmtId="0" fontId="4" fillId="0" borderId="78" xfId="0" applyFont="1" applyBorder="1" applyAlignment="1">
      <alignment horizontal="center" shrinkToFit="1"/>
    </xf>
    <xf numFmtId="164" fontId="4" fillId="0" borderId="79" xfId="0" applyNumberFormat="1" applyFont="1" applyBorder="1" applyAlignment="1">
      <alignment horizontal="center" shrinkToFit="1"/>
    </xf>
    <xf numFmtId="0" fontId="4" fillId="0" borderId="80" xfId="0" applyFont="1" applyBorder="1" applyAlignment="1">
      <alignment horizontal="left"/>
    </xf>
    <xf numFmtId="164" fontId="4" fillId="0" borderId="81" xfId="0" applyNumberFormat="1" applyFont="1" applyBorder="1" applyAlignment="1">
      <alignment horizontal="center" shrinkToFit="1"/>
    </xf>
    <xf numFmtId="0" fontId="4" fillId="0" borderId="82" xfId="0" applyFont="1" applyBorder="1" applyAlignment="1">
      <alignment horizontal="left"/>
    </xf>
    <xf numFmtId="0" fontId="13" fillId="2" borderId="1" xfId="0" applyFont="1" applyFill="1" applyBorder="1"/>
    <xf numFmtId="49" fontId="4" fillId="0" borderId="11" xfId="2" applyNumberFormat="1" applyFont="1" applyFill="1" applyBorder="1" applyAlignment="1">
      <alignment horizontal="center"/>
    </xf>
    <xf numFmtId="0" fontId="19" fillId="3" borderId="83" xfId="0" applyFont="1" applyFill="1" applyBorder="1" applyAlignment="1">
      <alignment horizontal="left"/>
    </xf>
    <xf numFmtId="0" fontId="3" fillId="3" borderId="83" xfId="0" applyFont="1" applyFill="1" applyBorder="1" applyAlignment="1">
      <alignment horizontal="centerContinuous"/>
    </xf>
    <xf numFmtId="0" fontId="4" fillId="3" borderId="83" xfId="0" applyFont="1" applyFill="1" applyBorder="1" applyAlignment="1">
      <alignment horizontal="centerContinuous"/>
    </xf>
    <xf numFmtId="0" fontId="12" fillId="0" borderId="1" xfId="0" applyFont="1" applyBorder="1"/>
    <xf numFmtId="49" fontId="24" fillId="0" borderId="35" xfId="0" applyNumberFormat="1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6" fillId="8" borderId="37" xfId="0" quotePrefix="1" applyFont="1" applyFill="1" applyBorder="1" applyAlignment="1">
      <alignment horizontal="center"/>
    </xf>
    <xf numFmtId="49" fontId="6" fillId="2" borderId="36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2" fillId="2" borderId="1" xfId="0" applyFont="1" applyFill="1" applyBorder="1"/>
    <xf numFmtId="49" fontId="24" fillId="2" borderId="35" xfId="0" applyNumberFormat="1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 shrinkToFit="1"/>
    </xf>
    <xf numFmtId="0" fontId="6" fillId="2" borderId="5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6" fillId="2" borderId="38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shrinkToFit="1"/>
    </xf>
    <xf numFmtId="49" fontId="27" fillId="0" borderId="37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shrinkToFit="1"/>
    </xf>
    <xf numFmtId="49" fontId="6" fillId="0" borderId="37" xfId="0" quotePrefix="1" applyNumberFormat="1" applyFont="1" applyBorder="1" applyAlignment="1">
      <alignment horizontal="center" shrinkToFit="1"/>
    </xf>
    <xf numFmtId="49" fontId="37" fillId="0" borderId="37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shrinkToFit="1"/>
    </xf>
    <xf numFmtId="0" fontId="46" fillId="0" borderId="53" xfId="0" applyFont="1" applyBorder="1" applyAlignment="1">
      <alignment horizontal="center" shrinkToFit="1"/>
    </xf>
    <xf numFmtId="0" fontId="47" fillId="0" borderId="30" xfId="0" applyFont="1" applyBorder="1" applyAlignment="1">
      <alignment horizontal="centerContinuous" wrapText="1"/>
    </xf>
    <xf numFmtId="49" fontId="6" fillId="0" borderId="84" xfId="0" applyNumberFormat="1" applyFont="1" applyBorder="1" applyAlignment="1">
      <alignment horizontal="center"/>
    </xf>
    <xf numFmtId="0" fontId="5" fillId="2" borderId="85" xfId="0" applyFont="1" applyFill="1" applyBorder="1" applyAlignment="1">
      <alignment horizontal="right"/>
    </xf>
    <xf numFmtId="0" fontId="48" fillId="2" borderId="86" xfId="0" applyFont="1" applyFill="1" applyBorder="1" applyAlignment="1">
      <alignment horizontal="right"/>
    </xf>
    <xf numFmtId="49" fontId="6" fillId="0" borderId="87" xfId="0" applyNumberFormat="1" applyFont="1" applyBorder="1" applyAlignment="1">
      <alignment horizontal="centerContinuous"/>
    </xf>
    <xf numFmtId="0" fontId="49" fillId="3" borderId="88" xfId="1" applyFont="1" applyFill="1" applyBorder="1" applyAlignment="1" applyProtection="1">
      <alignment horizontal="right"/>
    </xf>
    <xf numFmtId="0" fontId="12" fillId="6" borderId="6" xfId="0" applyFont="1" applyFill="1" applyBorder="1"/>
    <xf numFmtId="49" fontId="24" fillId="6" borderId="38" xfId="0" applyNumberFormat="1" applyFont="1" applyFill="1" applyBorder="1" applyAlignment="1">
      <alignment horizontal="center"/>
    </xf>
    <xf numFmtId="0" fontId="24" fillId="6" borderId="39" xfId="0" applyFont="1" applyFill="1" applyBorder="1" applyAlignment="1">
      <alignment horizontal="center"/>
    </xf>
    <xf numFmtId="0" fontId="4" fillId="0" borderId="66" xfId="0" applyFont="1" applyBorder="1"/>
    <xf numFmtId="164" fontId="21" fillId="4" borderId="62" xfId="0" applyNumberFormat="1" applyFont="1" applyFill="1" applyBorder="1"/>
    <xf numFmtId="0" fontId="4" fillId="0" borderId="40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49" fontId="4" fillId="0" borderId="89" xfId="0" applyNumberFormat="1" applyFont="1" applyBorder="1" applyAlignment="1">
      <alignment horizontal="center"/>
    </xf>
    <xf numFmtId="164" fontId="4" fillId="0" borderId="89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49" fontId="6" fillId="12" borderId="36" xfId="0" applyNumberFormat="1" applyFont="1" applyFill="1" applyBorder="1" applyAlignment="1">
      <alignment horizontal="center"/>
    </xf>
    <xf numFmtId="0" fontId="6" fillId="0" borderId="36" xfId="2" applyNumberFormat="1" applyFont="1" applyFill="1" applyBorder="1" applyAlignment="1">
      <alignment horizontal="center" vertical="center" shrinkToFit="1"/>
    </xf>
    <xf numFmtId="0" fontId="27" fillId="0" borderId="91" xfId="0" applyFont="1" applyBorder="1" applyAlignment="1">
      <alignment horizontal="centerContinuous" shrinkToFit="1"/>
    </xf>
    <xf numFmtId="0" fontId="4" fillId="0" borderId="76" xfId="0" applyFont="1" applyBorder="1" applyAlignment="1">
      <alignment shrinkToFit="1"/>
    </xf>
    <xf numFmtId="0" fontId="6" fillId="0" borderId="53" xfId="0" applyFont="1" applyBorder="1" applyAlignment="1">
      <alignment horizontal="center" shrinkToFit="1"/>
    </xf>
    <xf numFmtId="0" fontId="51" fillId="3" borderId="92" xfId="0" applyFont="1" applyFill="1" applyBorder="1" applyAlignment="1">
      <alignment horizontal="right"/>
    </xf>
    <xf numFmtId="0" fontId="51" fillId="3" borderId="83" xfId="0" applyFont="1" applyFill="1" applyBorder="1" applyAlignment="1">
      <alignment horizontal="left"/>
    </xf>
    <xf numFmtId="0" fontId="46" fillId="0" borderId="6" xfId="0" applyFont="1" applyBorder="1" applyAlignment="1">
      <alignment horizontal="center" shrinkToFit="1"/>
    </xf>
    <xf numFmtId="0" fontId="6" fillId="0" borderId="38" xfId="0" applyFont="1" applyBorder="1" applyAlignment="1">
      <alignment horizontal="center" wrapText="1"/>
    </xf>
    <xf numFmtId="9" fontId="6" fillId="0" borderId="35" xfId="2" applyFont="1" applyFill="1" applyBorder="1" applyAlignment="1">
      <alignment horizontal="center" shrinkToFit="1"/>
    </xf>
    <xf numFmtId="0" fontId="12" fillId="12" borderId="1" xfId="0" applyFont="1" applyFill="1" applyBorder="1"/>
    <xf numFmtId="49" fontId="24" fillId="12" borderId="35" xfId="0" applyNumberFormat="1" applyFont="1" applyFill="1" applyBorder="1" applyAlignment="1">
      <alignment horizontal="center"/>
    </xf>
    <xf numFmtId="0" fontId="24" fillId="12" borderId="36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49" fontId="6" fillId="2" borderId="86" xfId="0" applyNumberFormat="1" applyFont="1" applyFill="1" applyBorder="1" applyAlignment="1">
      <alignment horizontal="centerContinuous"/>
    </xf>
    <xf numFmtId="0" fontId="6" fillId="2" borderId="93" xfId="0" applyFont="1" applyFill="1" applyBorder="1" applyAlignment="1">
      <alignment horizontal="centerContinuous"/>
    </xf>
    <xf numFmtId="0" fontId="4" fillId="0" borderId="36" xfId="0" applyFont="1" applyBorder="1" applyAlignment="1">
      <alignment horizontal="center" wrapText="1"/>
    </xf>
    <xf numFmtId="0" fontId="4" fillId="0" borderId="36" xfId="2" applyNumberFormat="1" applyFont="1" applyFill="1" applyBorder="1" applyAlignment="1">
      <alignment horizontal="center" shrinkToFit="1"/>
    </xf>
    <xf numFmtId="9" fontId="6" fillId="0" borderId="38" xfId="2" applyFont="1" applyFill="1" applyBorder="1" applyAlignment="1">
      <alignment horizontal="center" vertical="center" shrinkToFit="1"/>
    </xf>
    <xf numFmtId="9" fontId="6" fillId="0" borderId="39" xfId="2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wrapText="1"/>
    </xf>
    <xf numFmtId="0" fontId="4" fillId="0" borderId="39" xfId="2" applyNumberFormat="1" applyFont="1" applyFill="1" applyBorder="1" applyAlignment="1">
      <alignment horizontal="center" vertical="center" shrinkToFit="1"/>
    </xf>
    <xf numFmtId="0" fontId="6" fillId="0" borderId="39" xfId="2" applyNumberFormat="1" applyFont="1" applyFill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shrinkToFit="1"/>
    </xf>
    <xf numFmtId="0" fontId="6" fillId="0" borderId="14" xfId="0" applyFont="1" applyBorder="1" applyAlignment="1">
      <alignment horizontal="center"/>
    </xf>
    <xf numFmtId="0" fontId="43" fillId="9" borderId="43" xfId="2" applyNumberFormat="1" applyFont="1" applyFill="1" applyBorder="1" applyAlignment="1">
      <alignment horizontal="center" shrinkToFit="1"/>
    </xf>
    <xf numFmtId="0" fontId="52" fillId="3" borderId="5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0" fontId="53" fillId="0" borderId="60" xfId="0" applyFont="1" applyBorder="1" applyAlignment="1">
      <alignment horizontal="center" shrinkToFit="1"/>
    </xf>
    <xf numFmtId="0" fontId="21" fillId="13" borderId="26" xfId="0" applyFont="1" applyFill="1" applyBorder="1" applyAlignment="1">
      <alignment horizontal="center"/>
    </xf>
    <xf numFmtId="0" fontId="54" fillId="14" borderId="26" xfId="0" applyFont="1" applyFill="1" applyBorder="1" applyAlignment="1">
      <alignment horizontal="center"/>
    </xf>
    <xf numFmtId="0" fontId="21" fillId="13" borderId="23" xfId="0" applyFont="1" applyFill="1" applyBorder="1" applyAlignment="1">
      <alignment horizontal="center"/>
    </xf>
    <xf numFmtId="164" fontId="1" fillId="0" borderId="99" xfId="0" applyNumberFormat="1" applyFont="1" applyBorder="1" applyAlignment="1">
      <alignment horizontal="center" vertical="center"/>
    </xf>
    <xf numFmtId="1" fontId="55" fillId="14" borderId="98" xfId="0" applyNumberFormat="1" applyFont="1" applyFill="1" applyBorder="1" applyAlignment="1">
      <alignment horizontal="center" vertical="center"/>
    </xf>
    <xf numFmtId="1" fontId="1" fillId="0" borderId="8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/>
    </xf>
    <xf numFmtId="1" fontId="55" fillId="14" borderId="31" xfId="0" applyNumberFormat="1" applyFont="1" applyFill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1" fillId="13" borderId="21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49" fontId="21" fillId="13" borderId="22" xfId="0" applyNumberFormat="1" applyFont="1" applyFill="1" applyBorder="1" applyAlignment="1">
      <alignment horizontal="center"/>
    </xf>
    <xf numFmtId="0" fontId="21" fillId="13" borderId="24" xfId="0" applyFont="1" applyFill="1" applyBorder="1" applyAlignment="1">
      <alignment horizontal="centerContinuous"/>
    </xf>
    <xf numFmtId="0" fontId="21" fillId="13" borderId="25" xfId="0" applyFont="1" applyFill="1" applyBorder="1" applyAlignment="1">
      <alignment horizontal="centerContinuous"/>
    </xf>
    <xf numFmtId="0" fontId="21" fillId="13" borderId="26" xfId="0" applyFont="1" applyFill="1" applyBorder="1" applyAlignment="1">
      <alignment horizontal="centerContinuous"/>
    </xf>
    <xf numFmtId="0" fontId="21" fillId="13" borderId="100" xfId="0" applyFont="1" applyFill="1" applyBorder="1" applyAlignment="1">
      <alignment horizontal="centerContinuous"/>
    </xf>
    <xf numFmtId="0" fontId="21" fillId="13" borderId="101" xfId="0" applyFont="1" applyFill="1" applyBorder="1" applyAlignment="1">
      <alignment horizontal="centerContinuous"/>
    </xf>
    <xf numFmtId="164" fontId="1" fillId="0" borderId="31" xfId="0" applyNumberFormat="1" applyFont="1" applyBorder="1" applyAlignment="1">
      <alignment horizontal="centerContinuous"/>
    </xf>
    <xf numFmtId="164" fontId="1" fillId="0" borderId="103" xfId="0" applyNumberFormat="1" applyFont="1" applyBorder="1" applyAlignment="1">
      <alignment horizontal="centerContinuous"/>
    </xf>
    <xf numFmtId="0" fontId="1" fillId="0" borderId="104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95" xfId="0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0" fontId="1" fillId="15" borderId="13" xfId="0" applyFont="1" applyFill="1" applyBorder="1" applyAlignment="1">
      <alignment horizontal="center"/>
    </xf>
    <xf numFmtId="0" fontId="4" fillId="15" borderId="14" xfId="0" applyFont="1" applyFill="1" applyBorder="1" applyAlignment="1">
      <alignment horizontal="center"/>
    </xf>
    <xf numFmtId="0" fontId="1" fillId="15" borderId="14" xfId="0" applyFont="1" applyFill="1" applyBorder="1" applyAlignment="1">
      <alignment horizontal="center"/>
    </xf>
    <xf numFmtId="9" fontId="1" fillId="15" borderId="14" xfId="0" applyNumberFormat="1" applyFont="1" applyFill="1" applyBorder="1" applyAlignment="1">
      <alignment horizontal="center"/>
    </xf>
    <xf numFmtId="164" fontId="1" fillId="15" borderId="14" xfId="0" applyNumberFormat="1" applyFont="1" applyFill="1" applyBorder="1" applyAlignment="1">
      <alignment horizontal="center"/>
    </xf>
    <xf numFmtId="164" fontId="1" fillId="15" borderId="97" xfId="0" applyNumberFormat="1" applyFont="1" applyFill="1" applyBorder="1" applyAlignment="1">
      <alignment horizontal="centerContinuous"/>
    </xf>
    <xf numFmtId="164" fontId="1" fillId="15" borderId="102" xfId="0" applyNumberFormat="1" applyFont="1" applyFill="1" applyBorder="1" applyAlignment="1">
      <alignment horizontal="centerContinuous"/>
    </xf>
    <xf numFmtId="0" fontId="1" fillId="15" borderId="29" xfId="0" quotePrefix="1" applyFont="1" applyFill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1" fillId="11" borderId="27" xfId="0" applyFont="1" applyFill="1" applyBorder="1" applyAlignment="1">
      <alignment horizontal="centerContinuous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50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1" defaultTableStyle="TableStyleMedium9" defaultPivotStyle="PivotStyleLight16">
    <tableStyle name="Invisible" pivot="0" table="0" count="0" xr9:uid="{64329544-D9CE-4D48-A5CE-7D4F840D6AB4}"/>
  </tableStyles>
  <colors>
    <mruColors>
      <color rgb="FF99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87" name="Rectangle 1">
          <a:extLst>
            <a:ext uri="{FF2B5EF4-FFF2-40B4-BE49-F238E27FC236}">
              <a16:creationId xmlns:a16="http://schemas.microsoft.com/office/drawing/2014/main" id="{00000000-0008-0000-0100-00004B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556" name="Rectangle 1">
          <a:extLst>
            <a:ext uri="{FF2B5EF4-FFF2-40B4-BE49-F238E27FC236}">
              <a16:creationId xmlns:a16="http://schemas.microsoft.com/office/drawing/2014/main" id="{00000000-0008-0000-0200-000094440000}"/>
            </a:ext>
          </a:extLst>
        </xdr:cNvPr>
        <xdr:cNvSpPr>
          <a:spLocks noChangeArrowheads="1"/>
        </xdr:cNvSpPr>
      </xdr:nvSpPr>
      <xdr:spPr bwMode="auto">
        <a:xfrm>
          <a:off x="5619750" y="0"/>
          <a:ext cx="2047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" name="Rectangle 1">
          <a:extLst>
            <a:ext uri="{FF2B5EF4-FFF2-40B4-BE49-F238E27FC236}">
              <a16:creationId xmlns:a16="http://schemas.microsoft.com/office/drawing/2014/main" id="{00000000-0008-0000-0300-00000A400000}"/>
            </a:ext>
          </a:extLst>
        </xdr:cNvPr>
        <xdr:cNvSpPr>
          <a:spLocks noChangeArrowheads="1"/>
        </xdr:cNvSpPr>
      </xdr:nvSpPr>
      <xdr:spPr bwMode="auto">
        <a:xfrm>
          <a:off x="7334250" y="0"/>
          <a:ext cx="2085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workbookViewId="0"/>
  </sheetViews>
  <sheetFormatPr defaultColWidth="13" defaultRowHeight="15.6" x14ac:dyDescent="0.3"/>
  <cols>
    <col min="1" max="1" width="14.3984375" style="10" bestFit="1" customWidth="1"/>
    <col min="2" max="2" width="10" style="11" customWidth="1"/>
    <col min="3" max="3" width="5.09765625" style="11" customWidth="1"/>
    <col min="4" max="4" width="13.69921875" style="10" bestFit="1" customWidth="1"/>
    <col min="5" max="5" width="9.09765625" style="11" bestFit="1" customWidth="1"/>
    <col min="6" max="6" width="14.69921875" style="10" customWidth="1"/>
    <col min="7" max="7" width="17.09765625" style="11" customWidth="1"/>
    <col min="8" max="16384" width="13" style="1"/>
  </cols>
  <sheetData>
    <row r="1" spans="1:7" ht="29.4" thickTop="1" thickBot="1" x14ac:dyDescent="0.55000000000000004">
      <c r="A1" s="250" t="s">
        <v>211</v>
      </c>
      <c r="B1" s="251" t="s">
        <v>250</v>
      </c>
      <c r="C1" s="202"/>
      <c r="D1" s="203"/>
      <c r="E1" s="204"/>
      <c r="F1" s="203"/>
      <c r="G1" s="233" t="s">
        <v>208</v>
      </c>
    </row>
    <row r="2" spans="1:7" ht="17.399999999999999" thickTop="1" x14ac:dyDescent="0.3">
      <c r="A2" s="2" t="s">
        <v>213</v>
      </c>
      <c r="B2" s="46" t="s">
        <v>110</v>
      </c>
      <c r="C2" s="46"/>
      <c r="D2" s="4" t="s">
        <v>226</v>
      </c>
      <c r="E2" s="59" t="s">
        <v>109</v>
      </c>
      <c r="F2" s="4"/>
      <c r="G2" s="5"/>
    </row>
    <row r="3" spans="1:7" ht="16.8" x14ac:dyDescent="0.3">
      <c r="A3" s="2" t="s">
        <v>214</v>
      </c>
      <c r="B3" s="46" t="s">
        <v>182</v>
      </c>
      <c r="C3" s="46"/>
      <c r="D3" s="4" t="s">
        <v>1</v>
      </c>
      <c r="E3" s="59">
        <v>2</v>
      </c>
      <c r="F3" s="321"/>
      <c r="G3" s="5"/>
    </row>
    <row r="4" spans="1:7" ht="16.8" x14ac:dyDescent="0.3">
      <c r="A4" s="2" t="s">
        <v>215</v>
      </c>
      <c r="B4" s="46" t="s">
        <v>191</v>
      </c>
      <c r="C4" s="46"/>
      <c r="D4" s="4" t="s">
        <v>227</v>
      </c>
      <c r="E4" s="59">
        <v>11</v>
      </c>
      <c r="F4" s="321"/>
      <c r="G4" s="5"/>
    </row>
    <row r="5" spans="1:7" ht="16.8" x14ac:dyDescent="0.3">
      <c r="A5" s="2" t="s">
        <v>216</v>
      </c>
      <c r="B5" s="46" t="s">
        <v>236</v>
      </c>
      <c r="C5" s="46"/>
      <c r="D5" s="4" t="s">
        <v>228</v>
      </c>
      <c r="E5" s="59" t="s">
        <v>210</v>
      </c>
      <c r="F5" s="321"/>
      <c r="G5" s="5"/>
    </row>
    <row r="6" spans="1:7" ht="17.399999999999999" thickBot="1" x14ac:dyDescent="0.35">
      <c r="A6" s="2" t="s">
        <v>217</v>
      </c>
      <c r="B6" s="46" t="s">
        <v>212</v>
      </c>
      <c r="C6" s="46"/>
      <c r="D6" s="4" t="s">
        <v>229</v>
      </c>
      <c r="E6" s="59" t="s">
        <v>183</v>
      </c>
      <c r="F6" s="321"/>
      <c r="G6" s="5"/>
    </row>
    <row r="7" spans="1:7" ht="17.399999999999999" thickTop="1" x14ac:dyDescent="0.3">
      <c r="A7" s="30" t="s">
        <v>218</v>
      </c>
      <c r="B7" s="232" t="s">
        <v>205</v>
      </c>
      <c r="C7" s="58"/>
      <c r="D7" s="230" t="s">
        <v>230</v>
      </c>
      <c r="E7" s="229" t="s">
        <v>209</v>
      </c>
      <c r="F7" s="3"/>
      <c r="G7" s="5"/>
    </row>
    <row r="8" spans="1:7" ht="17.399999999999999" thickBot="1" x14ac:dyDescent="0.35">
      <c r="A8" s="57" t="s">
        <v>219</v>
      </c>
      <c r="B8" s="260"/>
      <c r="C8" s="261"/>
      <c r="D8" s="231" t="s">
        <v>231</v>
      </c>
      <c r="E8" s="31">
        <v>100</v>
      </c>
      <c r="F8" s="3"/>
      <c r="G8" s="5"/>
    </row>
    <row r="9" spans="1:7" ht="16.8" x14ac:dyDescent="0.3">
      <c r="A9" s="28" t="s">
        <v>220</v>
      </c>
      <c r="B9" s="29">
        <v>8</v>
      </c>
      <c r="C9" s="274">
        <f t="shared" ref="C9:C14" si="0">IF(B9&gt;9.9,CONCATENATE("+",ROUNDDOWN((B9-10)/2,0)),ROUNDUP((B9-10)/2,0))</f>
        <v>-1</v>
      </c>
      <c r="D9" s="27" t="s">
        <v>232</v>
      </c>
      <c r="E9" s="141" t="s">
        <v>148</v>
      </c>
      <c r="F9" s="3"/>
      <c r="G9" s="5"/>
    </row>
    <row r="10" spans="1:7" ht="16.8" x14ac:dyDescent="0.3">
      <c r="A10" s="8" t="s">
        <v>221</v>
      </c>
      <c r="B10" s="138">
        <v>10</v>
      </c>
      <c r="C10" s="56" t="str">
        <f t="shared" si="0"/>
        <v>+0</v>
      </c>
      <c r="D10" s="7" t="s">
        <v>233</v>
      </c>
      <c r="E10" s="94">
        <f>Martial!B14+Equipment!B16+Equipment!B29+('Personal File'!E8/100)</f>
        <v>15</v>
      </c>
      <c r="F10" s="3"/>
      <c r="G10" s="5"/>
    </row>
    <row r="11" spans="1:7" ht="16.8" x14ac:dyDescent="0.3">
      <c r="A11" s="25" t="s">
        <v>222</v>
      </c>
      <c r="B11" s="139">
        <v>10</v>
      </c>
      <c r="C11" s="47" t="str">
        <f t="shared" si="0"/>
        <v>+0</v>
      </c>
      <c r="D11" s="7" t="s">
        <v>234</v>
      </c>
      <c r="E11" s="85">
        <f>ROUNDUP(((E3*4)*0.75)+SUM(E3*C11),0)</f>
        <v>6</v>
      </c>
      <c r="F11" s="3"/>
      <c r="G11" s="5"/>
    </row>
    <row r="12" spans="1:7" ht="16.8" x14ac:dyDescent="0.3">
      <c r="A12" s="273" t="s">
        <v>223</v>
      </c>
      <c r="B12" s="139">
        <v>18</v>
      </c>
      <c r="C12" s="56" t="str">
        <f t="shared" si="0"/>
        <v>+4</v>
      </c>
      <c r="D12" s="45" t="s">
        <v>235</v>
      </c>
      <c r="E12" s="92">
        <f>10+C10</f>
        <v>10</v>
      </c>
      <c r="F12" s="2"/>
      <c r="G12" s="5"/>
    </row>
    <row r="13" spans="1:7" ht="16.8" x14ac:dyDescent="0.3">
      <c r="A13" s="26" t="s">
        <v>224</v>
      </c>
      <c r="B13" s="6">
        <v>10</v>
      </c>
      <c r="C13" s="56" t="str">
        <f t="shared" si="0"/>
        <v>+0</v>
      </c>
      <c r="D13" s="45" t="s">
        <v>243</v>
      </c>
      <c r="E13" s="92">
        <f>E14-C10</f>
        <v>14</v>
      </c>
      <c r="F13" s="3"/>
      <c r="G13" s="5"/>
    </row>
    <row r="14" spans="1:7" ht="17.399999999999999" thickBot="1" x14ac:dyDescent="0.35">
      <c r="A14" s="32" t="s">
        <v>225</v>
      </c>
      <c r="B14" s="140">
        <v>11</v>
      </c>
      <c r="C14" s="48" t="str">
        <f t="shared" si="0"/>
        <v>+0</v>
      </c>
      <c r="D14" s="55" t="s">
        <v>244</v>
      </c>
      <c r="E14" s="93">
        <f>E12+SUM(Martial!B11:B12)</f>
        <v>14</v>
      </c>
      <c r="F14" s="309"/>
      <c r="G14" s="310"/>
    </row>
    <row r="15" spans="1:7" ht="16.2" thickTop="1" x14ac:dyDescent="0.3"/>
  </sheetData>
  <mergeCells count="1">
    <mergeCell ref="F3:F6"/>
  </mergeCells>
  <phoneticPr fontId="0" type="noConversion"/>
  <conditionalFormatting sqref="E10">
    <cfRule type="cellIs" dxfId="6" priority="4" stopIfTrue="1" operator="greaterThan">
      <formula>53</formula>
    </cfRule>
    <cfRule type="cellIs" dxfId="5" priority="5" stopIfTrue="1" operator="between">
      <formula>26</formula>
      <formula>53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28.69921875" style="10" bestFit="1" customWidth="1"/>
    <col min="2" max="2" width="6.19921875" style="10" customWidth="1"/>
    <col min="3" max="4" width="6.19921875" style="11" hidden="1" customWidth="1"/>
    <col min="5" max="5" width="9.09765625" style="11" bestFit="1" customWidth="1"/>
    <col min="6" max="6" width="6.69921875" style="11" bestFit="1" customWidth="1"/>
    <col min="7" max="7" width="6.69921875" style="11" customWidth="1"/>
    <col min="8" max="8" width="40.59765625" style="10" customWidth="1"/>
    <col min="9" max="16384" width="13" style="1"/>
  </cols>
  <sheetData>
    <row r="1" spans="1:8" ht="23.4" thickBot="1" x14ac:dyDescent="0.45">
      <c r="A1" s="44" t="s">
        <v>10</v>
      </c>
      <c r="B1" s="12"/>
      <c r="C1" s="12"/>
      <c r="D1" s="12"/>
      <c r="E1" s="12"/>
      <c r="F1" s="12"/>
      <c r="G1" s="12"/>
      <c r="H1" s="12"/>
    </row>
    <row r="2" spans="1:8" s="9" customFormat="1" ht="33.6" x14ac:dyDescent="0.3">
      <c r="A2" s="41" t="s">
        <v>0</v>
      </c>
      <c r="B2" s="42" t="s">
        <v>193</v>
      </c>
      <c r="C2" s="42" t="s">
        <v>31</v>
      </c>
      <c r="D2" s="42" t="s">
        <v>24</v>
      </c>
      <c r="E2" s="54" t="s">
        <v>57</v>
      </c>
      <c r="F2" s="54" t="s">
        <v>32</v>
      </c>
      <c r="G2" s="54" t="s">
        <v>59</v>
      </c>
      <c r="H2" s="43" t="s">
        <v>2</v>
      </c>
    </row>
    <row r="3" spans="1:8" s="49" customFormat="1" ht="16.8" x14ac:dyDescent="0.3">
      <c r="A3" s="170" t="s">
        <v>33</v>
      </c>
      <c r="B3" s="105">
        <v>0</v>
      </c>
      <c r="C3" s="171" t="s">
        <v>27</v>
      </c>
      <c r="D3" s="172" t="str">
        <f>IF(C3="Str",'Personal File'!$C$9,IF(C3="Dex",'Personal File'!$C$10,IF(C3="Con",'Personal File'!$C$11,IF(C3="Int",'Personal File'!$C$12,IF(C3="Wis",'Personal File'!$C$13,IF(C3="Cha",'Personal File'!$C$14))))))</f>
        <v>+4</v>
      </c>
      <c r="E3" s="172" t="str">
        <f t="shared" ref="E3:E39" si="0">CONCATENATE(C3," (",D3,")")</f>
        <v>Int (+4)</v>
      </c>
      <c r="F3" s="258" t="s">
        <v>58</v>
      </c>
      <c r="G3" s="106">
        <f t="shared" ref="G3:G9" si="1">B3+MID(E3,6,2)+F3</f>
        <v>4</v>
      </c>
      <c r="H3" s="107"/>
    </row>
    <row r="4" spans="1:8" s="53" customFormat="1" ht="16.8" x14ac:dyDescent="0.3">
      <c r="A4" s="205" t="s">
        <v>34</v>
      </c>
      <c r="B4" s="105">
        <v>0</v>
      </c>
      <c r="C4" s="206" t="s">
        <v>29</v>
      </c>
      <c r="D4" s="207" t="str">
        <f>IF(C4="Str",'Personal File'!$C$9,IF(C4="Dex",'Personal File'!$C$10,IF(C4="Con",'Personal File'!$C$11,IF(C4="Int",'Personal File'!$C$12,IF(C4="Wis",'Personal File'!$C$13,IF(C4="Cha",'Personal File'!$C$14))))))</f>
        <v>+0</v>
      </c>
      <c r="E4" s="207" t="str">
        <f t="shared" si="0"/>
        <v>Dex (+0)</v>
      </c>
      <c r="F4" s="106" t="s">
        <v>58</v>
      </c>
      <c r="G4" s="106">
        <f t="shared" si="1"/>
        <v>0</v>
      </c>
      <c r="H4" s="107"/>
    </row>
    <row r="5" spans="1:8" s="51" customFormat="1" ht="16.8" x14ac:dyDescent="0.3">
      <c r="A5" s="108" t="s">
        <v>35</v>
      </c>
      <c r="B5" s="105">
        <v>0</v>
      </c>
      <c r="C5" s="109" t="s">
        <v>25</v>
      </c>
      <c r="D5" s="110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111" t="str">
        <f t="shared" si="0"/>
        <v>Cha (+0)</v>
      </c>
      <c r="F5" s="106" t="s">
        <v>58</v>
      </c>
      <c r="G5" s="106">
        <f t="shared" si="1"/>
        <v>0</v>
      </c>
      <c r="H5" s="107"/>
    </row>
    <row r="6" spans="1:8" s="50" customFormat="1" ht="16.8" x14ac:dyDescent="0.3">
      <c r="A6" s="112" t="s">
        <v>36</v>
      </c>
      <c r="B6" s="105">
        <v>0</v>
      </c>
      <c r="C6" s="113" t="s">
        <v>30</v>
      </c>
      <c r="D6" s="114">
        <f>IF(C6="Str",'Personal File'!$C$9,IF(C6="Dex",'Personal File'!$C$10,IF(C6="Con",'Personal File'!$C$11,IF(C6="Int",'Personal File'!$C$12,IF(C6="Wis",'Personal File'!$C$13,IF(C6="Cha",'Personal File'!$C$14))))))</f>
        <v>-1</v>
      </c>
      <c r="E6" s="114" t="str">
        <f t="shared" si="0"/>
        <v>Str (-1)</v>
      </c>
      <c r="F6" s="106" t="s">
        <v>58</v>
      </c>
      <c r="G6" s="106">
        <f t="shared" si="1"/>
        <v>-1</v>
      </c>
      <c r="H6" s="107"/>
    </row>
    <row r="7" spans="1:8" s="50" customFormat="1" ht="16.8" x14ac:dyDescent="0.3">
      <c r="A7" s="89" t="s">
        <v>11</v>
      </c>
      <c r="B7" s="86">
        <v>5</v>
      </c>
      <c r="C7" s="90" t="s">
        <v>26</v>
      </c>
      <c r="D7" s="91" t="str">
        <f>IF(C7="Str",'Personal File'!$C$9,IF(C7="Dex",'Personal File'!$C$10,IF(C7="Con",'Personal File'!$C$11,IF(C7="Int",'Personal File'!$C$12,IF(C7="Wis",'Personal File'!$C$13,IF(C7="Cha",'Personal File'!$C$14))))))</f>
        <v>+0</v>
      </c>
      <c r="E7" s="91" t="str">
        <f t="shared" si="0"/>
        <v>Con (+0)</v>
      </c>
      <c r="F7" s="87" t="s">
        <v>58</v>
      </c>
      <c r="G7" s="87">
        <f t="shared" si="1"/>
        <v>5</v>
      </c>
      <c r="H7" s="88"/>
    </row>
    <row r="8" spans="1:8" s="49" customFormat="1" ht="16.8" x14ac:dyDescent="0.3">
      <c r="A8" s="170" t="s">
        <v>155</v>
      </c>
      <c r="B8" s="105">
        <v>0</v>
      </c>
      <c r="C8" s="171" t="s">
        <v>27</v>
      </c>
      <c r="D8" s="172" t="str">
        <f>IF(C8="Str",'Personal File'!$C$9,IF(C8="Dex",'Personal File'!$C$10,IF(C8="Con",'Personal File'!$C$11,IF(C8="Int",'Personal File'!$C$12,IF(C8="Wis",'Personal File'!$C$13,IF(C8="Cha",'Personal File'!$C$14))))))</f>
        <v>+4</v>
      </c>
      <c r="E8" s="172" t="str">
        <f t="shared" si="0"/>
        <v>Int (+4)</v>
      </c>
      <c r="F8" s="106" t="s">
        <v>58</v>
      </c>
      <c r="G8" s="106">
        <f t="shared" si="1"/>
        <v>4</v>
      </c>
      <c r="H8" s="107"/>
    </row>
    <row r="9" spans="1:8" s="52" customFormat="1" ht="16.8" x14ac:dyDescent="0.3">
      <c r="A9" s="170" t="s">
        <v>37</v>
      </c>
      <c r="B9" s="105">
        <v>0</v>
      </c>
      <c r="C9" s="171" t="s">
        <v>27</v>
      </c>
      <c r="D9" s="172" t="str">
        <f>IF(C9="Str",'Personal File'!$C$9,IF(C9="Dex",'Personal File'!$C$10,IF(C9="Con",'Personal File'!$C$11,IF(C9="Int",'Personal File'!$C$12,IF(C9="Wis",'Personal File'!$C$13,IF(C9="Cha",'Personal File'!$C$14))))))</f>
        <v>+4</v>
      </c>
      <c r="E9" s="172" t="str">
        <f t="shared" si="0"/>
        <v>Int (+4)</v>
      </c>
      <c r="F9" s="106" t="s">
        <v>58</v>
      </c>
      <c r="G9" s="106">
        <f t="shared" si="1"/>
        <v>4</v>
      </c>
      <c r="H9" s="107"/>
    </row>
    <row r="10" spans="1:8" s="53" customFormat="1" ht="16.8" x14ac:dyDescent="0.3">
      <c r="A10" s="108" t="s">
        <v>38</v>
      </c>
      <c r="B10" s="105">
        <v>0</v>
      </c>
      <c r="C10" s="109" t="s">
        <v>25</v>
      </c>
      <c r="D10" s="110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111" t="str">
        <f t="shared" si="0"/>
        <v>Cha (+0)</v>
      </c>
      <c r="F10" s="106" t="s">
        <v>58</v>
      </c>
      <c r="G10" s="106">
        <f>B10+MID(E10,6,2)+F10</f>
        <v>0</v>
      </c>
      <c r="H10" s="107"/>
    </row>
    <row r="11" spans="1:8" s="53" customFormat="1" ht="16.8" x14ac:dyDescent="0.3">
      <c r="A11" s="60" t="s">
        <v>39</v>
      </c>
      <c r="B11" s="61">
        <v>0</v>
      </c>
      <c r="C11" s="62" t="s">
        <v>27</v>
      </c>
      <c r="D11" s="63" t="str">
        <f>IF(C11="Str",'Personal File'!$C$9,IF(C11="Dex",'Personal File'!$C$10,IF(C11="Con",'Personal File'!$C$11,IF(C11="Int",'Personal File'!$C$12,IF(C11="Wis",'Personal File'!$C$13,IF(C11="Cha",'Personal File'!$C$14))))))</f>
        <v>+4</v>
      </c>
      <c r="E11" s="63" t="str">
        <f t="shared" si="0"/>
        <v>Int (+4)</v>
      </c>
      <c r="F11" s="64" t="s">
        <v>58</v>
      </c>
      <c r="G11" s="65">
        <v>0</v>
      </c>
      <c r="H11" s="66"/>
    </row>
    <row r="12" spans="1:8" s="53" customFormat="1" ht="16.8" x14ac:dyDescent="0.3">
      <c r="A12" s="108" t="s">
        <v>40</v>
      </c>
      <c r="B12" s="105">
        <v>0</v>
      </c>
      <c r="C12" s="109" t="s">
        <v>25</v>
      </c>
      <c r="D12" s="110" t="str">
        <f>IF(C12="Str",'Personal File'!$C$9,IF(C12="Dex",'Personal File'!$C$10,IF(C12="Con",'Personal File'!$C$11,IF(C12="Int",'Personal File'!$C$12,IF(C12="Wis",'Personal File'!$C$13,IF(C12="Cha",'Personal File'!$C$14))))))</f>
        <v>+0</v>
      </c>
      <c r="E12" s="111" t="str">
        <f t="shared" si="0"/>
        <v>Cha (+0)</v>
      </c>
      <c r="F12" s="106" t="s">
        <v>58</v>
      </c>
      <c r="G12" s="106">
        <f>B12+MID(E12,6,2)+F12</f>
        <v>0</v>
      </c>
      <c r="H12" s="107"/>
    </row>
    <row r="13" spans="1:8" s="53" customFormat="1" ht="16.8" x14ac:dyDescent="0.3">
      <c r="A13" s="205" t="s">
        <v>41</v>
      </c>
      <c r="B13" s="105">
        <v>0</v>
      </c>
      <c r="C13" s="206" t="s">
        <v>29</v>
      </c>
      <c r="D13" s="207" t="str">
        <f>IF(C13="Str",'Personal File'!$C$9,IF(C13="Dex",'Personal File'!$C$10,IF(C13="Con",'Personal File'!$C$11,IF(C13="Int",'Personal File'!$C$12,IF(C13="Wis",'Personal File'!$C$13,IF(C13="Cha",'Personal File'!$C$14))))))</f>
        <v>+0</v>
      </c>
      <c r="E13" s="208" t="str">
        <f t="shared" si="0"/>
        <v>Dex (+0)</v>
      </c>
      <c r="F13" s="106" t="s">
        <v>58</v>
      </c>
      <c r="G13" s="106">
        <f>B13+MID(E13,6,2)+F13</f>
        <v>0</v>
      </c>
      <c r="H13" s="107"/>
    </row>
    <row r="14" spans="1:8" s="53" customFormat="1" ht="16.8" x14ac:dyDescent="0.3">
      <c r="A14" s="70" t="s">
        <v>42</v>
      </c>
      <c r="B14" s="71">
        <v>0</v>
      </c>
      <c r="C14" s="72" t="s">
        <v>27</v>
      </c>
      <c r="D14" s="73" t="str">
        <f>IF(C14="Str",'Personal File'!$C$9,IF(C14="Dex",'Personal File'!$C$10,IF(C14="Con",'Personal File'!$C$11,IF(C14="Int",'Personal File'!$C$12,IF(C14="Wis",'Personal File'!$C$13,IF(C14="Cha",'Personal File'!$C$14))))))</f>
        <v>+4</v>
      </c>
      <c r="E14" s="73" t="str">
        <f t="shared" si="0"/>
        <v>Int (+4)</v>
      </c>
      <c r="F14" s="74" t="s">
        <v>58</v>
      </c>
      <c r="G14" s="74">
        <f>B14+MID(E14,6,2)+F14</f>
        <v>4</v>
      </c>
      <c r="H14" s="75"/>
    </row>
    <row r="15" spans="1:8" s="53" customFormat="1" ht="16.8" x14ac:dyDescent="0.3">
      <c r="A15" s="108" t="s">
        <v>43</v>
      </c>
      <c r="B15" s="105">
        <v>0</v>
      </c>
      <c r="C15" s="109" t="s">
        <v>25</v>
      </c>
      <c r="D15" s="110" t="str">
        <f>IF(C15="Str",'Personal File'!$C$9,IF(C15="Dex",'Personal File'!$C$10,IF(C15="Con",'Personal File'!$C$11,IF(C15="Int",'Personal File'!$C$12,IF(C15="Wis",'Personal File'!$C$13,IF(C15="Cha",'Personal File'!$C$14))))))</f>
        <v>+0</v>
      </c>
      <c r="E15" s="111" t="str">
        <f t="shared" si="0"/>
        <v>Cha (+0)</v>
      </c>
      <c r="F15" s="106" t="s">
        <v>58</v>
      </c>
      <c r="G15" s="106">
        <f>B15+MID(E15,6,2)+F15</f>
        <v>0</v>
      </c>
      <c r="H15" s="107"/>
    </row>
    <row r="16" spans="1:8" s="53" customFormat="1" ht="16.8" x14ac:dyDescent="0.3">
      <c r="A16" s="67" t="s">
        <v>13</v>
      </c>
      <c r="B16" s="61">
        <v>0</v>
      </c>
      <c r="C16" s="68" t="s">
        <v>25</v>
      </c>
      <c r="D16" s="69" t="str">
        <f>IF(C16="Str",'Personal File'!$C$9,IF(C16="Dex",'Personal File'!$C$10,IF(C16="Con",'Personal File'!$C$11,IF(C16="Int",'Personal File'!$C$12,IF(C16="Wis",'Personal File'!$C$13,IF(C16="Cha",'Personal File'!$C$14))))))</f>
        <v>+0</v>
      </c>
      <c r="E16" s="69" t="str">
        <f t="shared" si="0"/>
        <v>Cha (+0)</v>
      </c>
      <c r="F16" s="64" t="s">
        <v>58</v>
      </c>
      <c r="G16" s="65">
        <v>0</v>
      </c>
      <c r="H16" s="66"/>
    </row>
    <row r="17" spans="1:8" s="53" customFormat="1" ht="16.8" x14ac:dyDescent="0.3">
      <c r="A17" s="115" t="s">
        <v>44</v>
      </c>
      <c r="B17" s="105">
        <v>0</v>
      </c>
      <c r="C17" s="116" t="s">
        <v>28</v>
      </c>
      <c r="D17" s="117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17" t="str">
        <f t="shared" si="0"/>
        <v>Wis (+0)</v>
      </c>
      <c r="F17" s="106" t="s">
        <v>58</v>
      </c>
      <c r="G17" s="106">
        <f>B17+MID(E17,6,2)+F17</f>
        <v>0</v>
      </c>
      <c r="H17" s="107"/>
    </row>
    <row r="18" spans="1:8" s="53" customFormat="1" ht="16.8" x14ac:dyDescent="0.3">
      <c r="A18" s="205" t="s">
        <v>45</v>
      </c>
      <c r="B18" s="105">
        <v>0</v>
      </c>
      <c r="C18" s="206" t="s">
        <v>29</v>
      </c>
      <c r="D18" s="207" t="str">
        <f>IF(C18="Str",'Personal File'!$C$9,IF(C18="Dex",'Personal File'!$C$10,IF(C18="Con",'Personal File'!$C$11,IF(C18="Int",'Personal File'!$C$12,IF(C18="Wis",'Personal File'!$C$13,IF(C18="Cha",'Personal File'!$C$14))))))</f>
        <v>+0</v>
      </c>
      <c r="E18" s="207" t="str">
        <f t="shared" si="0"/>
        <v>Dex (+0)</v>
      </c>
      <c r="F18" s="106" t="s">
        <v>58</v>
      </c>
      <c r="G18" s="106">
        <f>B18+MID(E18,6,2)+F18</f>
        <v>0</v>
      </c>
      <c r="H18" s="107"/>
    </row>
    <row r="19" spans="1:8" s="53" customFormat="1" ht="16.8" x14ac:dyDescent="0.3">
      <c r="A19" s="76" t="s">
        <v>46</v>
      </c>
      <c r="B19" s="71">
        <v>0</v>
      </c>
      <c r="C19" s="78" t="s">
        <v>25</v>
      </c>
      <c r="D19" s="79" t="str">
        <f>IF(C19="Str",'Personal File'!$C$9,IF(C19="Dex",'Personal File'!$C$10,IF(C19="Con",'Personal File'!$C$11,IF(C19="Int",'Personal File'!$C$12,IF(C19="Wis",'Personal File'!$C$13,IF(C19="Cha",'Personal File'!$C$14))))))</f>
        <v>+0</v>
      </c>
      <c r="E19" s="77" t="str">
        <f t="shared" si="0"/>
        <v>Cha (+0)</v>
      </c>
      <c r="F19" s="74" t="s">
        <v>58</v>
      </c>
      <c r="G19" s="74">
        <f>B19+MID(E19,6,2)+F19</f>
        <v>0</v>
      </c>
      <c r="H19" s="75"/>
    </row>
    <row r="20" spans="1:8" s="53" customFormat="1" ht="16.8" x14ac:dyDescent="0.3">
      <c r="A20" s="112" t="s">
        <v>47</v>
      </c>
      <c r="B20" s="105">
        <v>0</v>
      </c>
      <c r="C20" s="113" t="s">
        <v>30</v>
      </c>
      <c r="D20" s="114">
        <f>IF(C20="Str",'Personal File'!$C$9,IF(C20="Dex",'Personal File'!$C$10,IF(C20="Con",'Personal File'!$C$11,IF(C20="Int",'Personal File'!$C$12,IF(C20="Wis",'Personal File'!$C$13,IF(C20="Cha",'Personal File'!$C$14))))))</f>
        <v>-1</v>
      </c>
      <c r="E20" s="114" t="str">
        <f t="shared" si="0"/>
        <v>Str (-1)</v>
      </c>
      <c r="F20" s="106" t="s">
        <v>58</v>
      </c>
      <c r="G20" s="106">
        <f t="shared" ref="G20:G27" si="2">B20+MID(E20,6,2)+F20</f>
        <v>-1</v>
      </c>
      <c r="H20" s="107"/>
    </row>
    <row r="21" spans="1:8" s="53" customFormat="1" ht="16.8" x14ac:dyDescent="0.3">
      <c r="A21" s="119" t="s">
        <v>187</v>
      </c>
      <c r="B21" s="86">
        <v>5</v>
      </c>
      <c r="C21" s="120" t="s">
        <v>27</v>
      </c>
      <c r="D21" s="121" t="str">
        <f>IF(C21="Str",'Personal File'!$C$9,IF(C21="Dex",'Personal File'!$C$10,IF(C21="Con",'Personal File'!$C$11,IF(C21="Int",'Personal File'!$C$12,IF(C21="Wis",'Personal File'!$C$13,IF(C21="Cha",'Personal File'!$C$14))))))</f>
        <v>+4</v>
      </c>
      <c r="E21" s="121" t="str">
        <f>CONCATENATE(C21," (",D21,")")</f>
        <v>Int (+4)</v>
      </c>
      <c r="F21" s="87" t="s">
        <v>58</v>
      </c>
      <c r="G21" s="87">
        <f t="shared" si="2"/>
        <v>9</v>
      </c>
      <c r="H21" s="88"/>
    </row>
    <row r="22" spans="1:8" s="53" customFormat="1" ht="16.8" x14ac:dyDescent="0.3">
      <c r="A22" s="119" t="s">
        <v>188</v>
      </c>
      <c r="B22" s="86">
        <v>5</v>
      </c>
      <c r="C22" s="120" t="s">
        <v>27</v>
      </c>
      <c r="D22" s="121" t="str">
        <f>IF(C22="Str",'Personal File'!$C$9,IF(C22="Dex",'Personal File'!$C$10,IF(C22="Con",'Personal File'!$C$11,IF(C22="Int",'Personal File'!$C$12,IF(C22="Wis",'Personal File'!$C$13,IF(C22="Cha",'Personal File'!$C$14))))))</f>
        <v>+4</v>
      </c>
      <c r="E22" s="121" t="str">
        <f>CONCATENATE(C22," (",D22,")")</f>
        <v>Int (+4)</v>
      </c>
      <c r="F22" s="87" t="s">
        <v>58</v>
      </c>
      <c r="G22" s="87">
        <f t="shared" si="2"/>
        <v>9</v>
      </c>
      <c r="H22" s="88"/>
    </row>
    <row r="23" spans="1:8" s="53" customFormat="1" ht="16.8" x14ac:dyDescent="0.3">
      <c r="A23" s="119" t="s">
        <v>189</v>
      </c>
      <c r="B23" s="86">
        <v>5</v>
      </c>
      <c r="C23" s="120" t="s">
        <v>27</v>
      </c>
      <c r="D23" s="121" t="str">
        <f>IF(C23="Str",'Personal File'!$C$9,IF(C23="Dex",'Personal File'!$C$10,IF(C23="Con",'Personal File'!$C$11,IF(C23="Int",'Personal File'!$C$12,IF(C23="Wis",'Personal File'!$C$13,IF(C23="Cha",'Personal File'!$C$14))))))</f>
        <v>+4</v>
      </c>
      <c r="E23" s="121" t="str">
        <f t="shared" si="0"/>
        <v>Int (+4)</v>
      </c>
      <c r="F23" s="87" t="s">
        <v>58</v>
      </c>
      <c r="G23" s="87">
        <f t="shared" si="2"/>
        <v>9</v>
      </c>
      <c r="H23" s="88"/>
    </row>
    <row r="24" spans="1:8" s="53" customFormat="1" ht="16.8" x14ac:dyDescent="0.3">
      <c r="A24" s="115" t="s">
        <v>48</v>
      </c>
      <c r="B24" s="105">
        <v>0</v>
      </c>
      <c r="C24" s="116" t="s">
        <v>28</v>
      </c>
      <c r="D24" s="117" t="str">
        <f>IF(C24="Str",'Personal File'!$C$9,IF(C24="Dex",'Personal File'!$C$10,IF(C24="Con",'Personal File'!$C$11,IF(C24="Int",'Personal File'!$C$12,IF(C24="Wis",'Personal File'!$C$13,IF(C24="Cha",'Personal File'!$C$14))))))</f>
        <v>+0</v>
      </c>
      <c r="E24" s="209" t="str">
        <f t="shared" si="0"/>
        <v>Wis (+0)</v>
      </c>
      <c r="F24" s="106" t="s">
        <v>58</v>
      </c>
      <c r="G24" s="106">
        <f t="shared" si="2"/>
        <v>0</v>
      </c>
      <c r="H24" s="107"/>
    </row>
    <row r="25" spans="1:8" s="53" customFormat="1" ht="16.8" x14ac:dyDescent="0.3">
      <c r="A25" s="205" t="s">
        <v>14</v>
      </c>
      <c r="B25" s="105">
        <v>0</v>
      </c>
      <c r="C25" s="206" t="s">
        <v>29</v>
      </c>
      <c r="D25" s="207" t="str">
        <f>IF(C25="Str",'Personal File'!$C$9,IF(C25="Dex",'Personal File'!$C$10,IF(C25="Con",'Personal File'!$C$11,IF(C25="Int",'Personal File'!$C$12,IF(C25="Wis",'Personal File'!$C$13,IF(C25="Cha",'Personal File'!$C$14))))))</f>
        <v>+0</v>
      </c>
      <c r="E25" s="207" t="str">
        <f t="shared" si="0"/>
        <v>Dex (+0)</v>
      </c>
      <c r="F25" s="106" t="s">
        <v>58</v>
      </c>
      <c r="G25" s="106">
        <f t="shared" si="2"/>
        <v>0</v>
      </c>
      <c r="H25" s="107"/>
    </row>
    <row r="26" spans="1:8" s="53" customFormat="1" ht="16.8" x14ac:dyDescent="0.3">
      <c r="A26" s="255" t="s">
        <v>49</v>
      </c>
      <c r="B26" s="244">
        <v>2</v>
      </c>
      <c r="C26" s="256" t="s">
        <v>29</v>
      </c>
      <c r="D26" s="257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257" t="str">
        <f t="shared" si="0"/>
        <v>Dex (+0)</v>
      </c>
      <c r="F26" s="245" t="s">
        <v>58</v>
      </c>
      <c r="G26" s="87">
        <f t="shared" si="2"/>
        <v>2</v>
      </c>
      <c r="H26" s="88" t="s">
        <v>96</v>
      </c>
    </row>
    <row r="27" spans="1:8" ht="16.8" x14ac:dyDescent="0.3">
      <c r="A27" s="108" t="s">
        <v>149</v>
      </c>
      <c r="B27" s="105">
        <v>0</v>
      </c>
      <c r="C27" s="109" t="s">
        <v>25</v>
      </c>
      <c r="D27" s="110" t="str">
        <f>IF(C27="Str",'Personal File'!$C$9,IF(C27="Dex",'Personal File'!$C$10,IF(C27="Con",'Personal File'!$C$11,IF(C27="Int",'Personal File'!$C$12,IF(C27="Wis",'Personal File'!$C$13,IF(C27="Cha",'Personal File'!$C$14))))))</f>
        <v>+0</v>
      </c>
      <c r="E27" s="110" t="str">
        <f t="shared" si="0"/>
        <v>Cha (+0)</v>
      </c>
      <c r="F27" s="106" t="s">
        <v>58</v>
      </c>
      <c r="G27" s="106">
        <f t="shared" si="2"/>
        <v>0</v>
      </c>
      <c r="H27" s="107"/>
    </row>
    <row r="28" spans="1:8" ht="16.8" x14ac:dyDescent="0.3">
      <c r="A28" s="200" t="s">
        <v>50</v>
      </c>
      <c r="B28" s="61">
        <v>0</v>
      </c>
      <c r="C28" s="83" t="s">
        <v>28</v>
      </c>
      <c r="D28" s="84" t="str">
        <f>IF(C28="Str",'Personal File'!$C$9,IF(C28="Dex",'Personal File'!$C$10,IF(C28="Con",'Personal File'!$C$11,IF(C28="Int",'Personal File'!$C$12,IF(C28="Wis",'Personal File'!$C$13,IF(C28="Cha",'Personal File'!$C$14))))))</f>
        <v>+0</v>
      </c>
      <c r="E28" s="84" t="str">
        <f t="shared" si="0"/>
        <v>Wis (+0)</v>
      </c>
      <c r="F28" s="64" t="s">
        <v>58</v>
      </c>
      <c r="G28" s="65">
        <v>0</v>
      </c>
      <c r="H28" s="66"/>
    </row>
    <row r="29" spans="1:8" ht="16.8" x14ac:dyDescent="0.3">
      <c r="A29" s="205" t="s">
        <v>15</v>
      </c>
      <c r="B29" s="105">
        <v>0</v>
      </c>
      <c r="C29" s="206" t="s">
        <v>29</v>
      </c>
      <c r="D29" s="207" t="str">
        <f>IF(C29="Str",'Personal File'!$C$9,IF(C29="Dex",'Personal File'!$C$10,IF(C29="Con",'Personal File'!$C$11,IF(C29="Int",'Personal File'!$C$12,IF(C29="Wis",'Personal File'!$C$13,IF(C29="Cha",'Personal File'!$C$14))))))</f>
        <v>+0</v>
      </c>
      <c r="E29" s="208" t="str">
        <f t="shared" si="0"/>
        <v>Dex (+0)</v>
      </c>
      <c r="F29" s="106" t="s">
        <v>58</v>
      </c>
      <c r="G29" s="106">
        <f>B29+MID(E29,6,2)+F29</f>
        <v>0</v>
      </c>
      <c r="H29" s="107"/>
    </row>
    <row r="30" spans="1:8" ht="16.8" x14ac:dyDescent="0.3">
      <c r="A30" s="170" t="s">
        <v>16</v>
      </c>
      <c r="B30" s="105">
        <v>0</v>
      </c>
      <c r="C30" s="171" t="s">
        <v>27</v>
      </c>
      <c r="D30" s="172" t="str">
        <f>IF(C30="Str",'Personal File'!$C$9,IF(C30="Dex",'Personal File'!$C$10,IF(C30="Con",'Personal File'!$C$11,IF(C30="Int",'Personal File'!$C$12,IF(C30="Wis",'Personal File'!$C$13,IF(C30="Cha",'Personal File'!$C$14))))))</f>
        <v>+4</v>
      </c>
      <c r="E30" s="172" t="str">
        <f t="shared" si="0"/>
        <v>Int (+4)</v>
      </c>
      <c r="F30" s="106" t="s">
        <v>58</v>
      </c>
      <c r="G30" s="106">
        <f>B30+MID(E30,6,2)+F30</f>
        <v>4</v>
      </c>
      <c r="H30" s="107"/>
    </row>
    <row r="31" spans="1:8" ht="16.8" x14ac:dyDescent="0.3">
      <c r="A31" s="115" t="s">
        <v>51</v>
      </c>
      <c r="B31" s="105">
        <v>0</v>
      </c>
      <c r="C31" s="116" t="s">
        <v>28</v>
      </c>
      <c r="D31" s="117" t="str">
        <f>IF(C31="Str",'Personal File'!$C$9,IF(C31="Dex",'Personal File'!$C$10,IF(C31="Con",'Personal File'!$C$11,IF(C31="Int",'Personal File'!$C$12,IF(C31="Wis",'Personal File'!$C$13,IF(C31="Cha",'Personal File'!$C$14))))))</f>
        <v>+0</v>
      </c>
      <c r="E31" s="117" t="str">
        <f t="shared" si="0"/>
        <v>Wis (+0)</v>
      </c>
      <c r="F31" s="106" t="s">
        <v>58</v>
      </c>
      <c r="G31" s="106">
        <f>B31+MID(E31,6,2)+F31</f>
        <v>0</v>
      </c>
      <c r="H31" s="107"/>
    </row>
    <row r="32" spans="1:8" ht="16.8" x14ac:dyDescent="0.3">
      <c r="A32" s="102" t="s">
        <v>151</v>
      </c>
      <c r="B32" s="61">
        <v>0</v>
      </c>
      <c r="C32" s="103" t="s">
        <v>29</v>
      </c>
      <c r="D32" s="104" t="str">
        <f>IF(C32="Str",'Personal File'!$C$9,IF(C32="Dex",'Personal File'!$C$10,IF(C32="Con",'Personal File'!$C$11,IF(C32="Int",'Personal File'!$C$12,IF(C32="Wis",'Personal File'!$C$13,IF(C32="Cha",'Personal File'!$C$14))))))</f>
        <v>+0</v>
      </c>
      <c r="E32" s="104" t="str">
        <f t="shared" si="0"/>
        <v>Dex (+0)</v>
      </c>
      <c r="F32" s="64" t="s">
        <v>58</v>
      </c>
      <c r="G32" s="65">
        <v>0</v>
      </c>
      <c r="H32" s="66"/>
    </row>
    <row r="33" spans="1:8" ht="16.8" x14ac:dyDescent="0.3">
      <c r="A33" s="119" t="s">
        <v>52</v>
      </c>
      <c r="B33" s="86">
        <v>4</v>
      </c>
      <c r="C33" s="120" t="s">
        <v>27</v>
      </c>
      <c r="D33" s="121" t="str">
        <f>IF(C33="Str",'Personal File'!$C$9,IF(C33="Dex",'Personal File'!$C$10,IF(C33="Con",'Personal File'!$C$11,IF(C33="Int",'Personal File'!$C$12,IF(C33="Wis",'Personal File'!$C$13,IF(C33="Cha",'Personal File'!$C$14))))))</f>
        <v>+4</v>
      </c>
      <c r="E33" s="121" t="str">
        <f t="shared" si="0"/>
        <v>Int (+4)</v>
      </c>
      <c r="F33" s="87" t="s">
        <v>58</v>
      </c>
      <c r="G33" s="87">
        <f>B33+MID(E33,6,2)+F33</f>
        <v>8</v>
      </c>
      <c r="H33" s="210"/>
    </row>
    <row r="34" spans="1:8" ht="16.8" x14ac:dyDescent="0.3">
      <c r="A34" s="115" t="s">
        <v>53</v>
      </c>
      <c r="B34" s="105">
        <v>0</v>
      </c>
      <c r="C34" s="116" t="s">
        <v>28</v>
      </c>
      <c r="D34" s="117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17" t="str">
        <f t="shared" si="0"/>
        <v>Wis (+0)</v>
      </c>
      <c r="F34" s="106" t="s">
        <v>58</v>
      </c>
      <c r="G34" s="106">
        <f>B34+MID(E34,6,2)+F34</f>
        <v>0</v>
      </c>
      <c r="H34" s="107"/>
    </row>
    <row r="35" spans="1:8" ht="16.8" x14ac:dyDescent="0.3">
      <c r="A35" s="135" t="s">
        <v>152</v>
      </c>
      <c r="B35" s="86">
        <v>3</v>
      </c>
      <c r="C35" s="136" t="s">
        <v>28</v>
      </c>
      <c r="D35" s="137" t="str">
        <f>IF(C35="Str",'Personal File'!$C$9,IF(C35="Dex",'Personal File'!$C$10,IF(C35="Con",'Personal File'!$C$11,IF(C35="Int",'Personal File'!$C$12,IF(C35="Wis",'Personal File'!$C$13,IF(C35="Cha",'Personal File'!$C$14))))))</f>
        <v>+0</v>
      </c>
      <c r="E35" s="137" t="str">
        <f t="shared" si="0"/>
        <v>Wis (+0)</v>
      </c>
      <c r="F35" s="87" t="s">
        <v>58</v>
      </c>
      <c r="G35" s="87">
        <f>B34+MID(E35,6,2)+F35</f>
        <v>0</v>
      </c>
      <c r="H35" s="88" t="s">
        <v>96</v>
      </c>
    </row>
    <row r="36" spans="1:8" ht="16.8" x14ac:dyDescent="0.3">
      <c r="A36" s="112" t="s">
        <v>17</v>
      </c>
      <c r="B36" s="105">
        <v>0</v>
      </c>
      <c r="C36" s="113" t="s">
        <v>30</v>
      </c>
      <c r="D36" s="114">
        <f>IF(C36="Str",'Personal File'!$C$9,IF(C36="Dex",'Personal File'!$C$10,IF(C36="Con",'Personal File'!$C$11,IF(C36="Int",'Personal File'!$C$12,IF(C36="Wis",'Personal File'!$C$13,IF(C36="Cha",'Personal File'!$C$14))))))</f>
        <v>-1</v>
      </c>
      <c r="E36" s="114" t="str">
        <f t="shared" si="0"/>
        <v>Str (-1)</v>
      </c>
      <c r="F36" s="106" t="s">
        <v>58</v>
      </c>
      <c r="G36" s="106">
        <f>B36+MID(E36,6,2)+F36</f>
        <v>-1</v>
      </c>
      <c r="H36" s="107"/>
    </row>
    <row r="37" spans="1:8" ht="16.8" x14ac:dyDescent="0.3">
      <c r="A37" s="213" t="s">
        <v>54</v>
      </c>
      <c r="B37" s="164">
        <v>0</v>
      </c>
      <c r="C37" s="214" t="s">
        <v>29</v>
      </c>
      <c r="D37" s="215" t="str">
        <f>IF(C37="Str",'Personal File'!$C$9,IF(C37="Dex",'Personal File'!$C$10,IF(C37="Con",'Personal File'!$C$11,IF(C37="Int",'Personal File'!$C$12,IF(C37="Wis",'Personal File'!$C$13,IF(C37="Cha",'Personal File'!$C$14))))))</f>
        <v>+0</v>
      </c>
      <c r="E37" s="215" t="str">
        <f t="shared" si="0"/>
        <v>Dex (+0)</v>
      </c>
      <c r="F37" s="211" t="s">
        <v>58</v>
      </c>
      <c r="G37" s="65">
        <v>0</v>
      </c>
      <c r="H37" s="212"/>
    </row>
    <row r="38" spans="1:8" ht="16.8" x14ac:dyDescent="0.3">
      <c r="A38" s="67" t="s">
        <v>55</v>
      </c>
      <c r="B38" s="61">
        <v>0</v>
      </c>
      <c r="C38" s="68" t="s">
        <v>25</v>
      </c>
      <c r="D38" s="69" t="str">
        <f>IF(C38="Str",'Personal File'!$C$9,IF(C38="Dex",'Personal File'!$C$10,IF(C38="Con",'Personal File'!$C$11,IF(C38="Int",'Personal File'!$C$12,IF(C38="Wis",'Personal File'!$C$13,IF(C38="Cha",'Personal File'!$C$14))))))</f>
        <v>+0</v>
      </c>
      <c r="E38" s="69" t="str">
        <f t="shared" si="0"/>
        <v>Cha (+0)</v>
      </c>
      <c r="F38" s="64" t="s">
        <v>58</v>
      </c>
      <c r="G38" s="65">
        <v>0</v>
      </c>
      <c r="H38" s="66"/>
    </row>
    <row r="39" spans="1:8" ht="17.399999999999999" thickBot="1" x14ac:dyDescent="0.35">
      <c r="A39" s="234" t="s">
        <v>56</v>
      </c>
      <c r="B39" s="80">
        <v>0</v>
      </c>
      <c r="C39" s="235" t="s">
        <v>29</v>
      </c>
      <c r="D39" s="236" t="str">
        <f>IF(C39="Str",'Personal File'!$C$9,IF(C39="Dex",'Personal File'!$C$10,IF(C39="Con",'Personal File'!$C$11,IF(C39="Int",'Personal File'!$C$12,IF(C39="Wis",'Personal File'!$C$13,IF(C39="Cha",'Personal File'!$C$14))))))</f>
        <v>+0</v>
      </c>
      <c r="E39" s="236" t="str">
        <f t="shared" si="0"/>
        <v>Dex (+0)</v>
      </c>
      <c r="F39" s="81" t="s">
        <v>58</v>
      </c>
      <c r="G39" s="81">
        <f>B39+MID(E39,6,2)+F39</f>
        <v>0</v>
      </c>
      <c r="H39" s="82"/>
    </row>
    <row r="40" spans="1:8" ht="16.2" thickTop="1" x14ac:dyDescent="0.3">
      <c r="B40" s="101"/>
      <c r="E40" s="101"/>
    </row>
    <row r="41" spans="1:8" x14ac:dyDescent="0.3">
      <c r="B41" s="10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18.8984375" style="39" bestFit="1" customWidth="1"/>
    <col min="2" max="2" width="6.19921875" style="39" bestFit="1" customWidth="1"/>
    <col min="3" max="3" width="12" style="40" bestFit="1" customWidth="1"/>
    <col min="4" max="4" width="11.19921875" style="40" bestFit="1" customWidth="1"/>
    <col min="5" max="5" width="7.19921875" style="40" bestFit="1" customWidth="1"/>
    <col min="6" max="6" width="13.19921875" style="40" bestFit="1" customWidth="1"/>
    <col min="7" max="7" width="9.5" style="40" bestFit="1" customWidth="1"/>
    <col min="8" max="8" width="29.8984375" style="39" customWidth="1"/>
    <col min="9" max="16384" width="13" style="23"/>
  </cols>
  <sheetData>
    <row r="1" spans="1:8" ht="23.4" thickBot="1" x14ac:dyDescent="0.45">
      <c r="A1" s="228" t="s">
        <v>113</v>
      </c>
      <c r="B1" s="38"/>
      <c r="C1" s="38"/>
      <c r="D1" s="38"/>
      <c r="E1" s="38"/>
      <c r="F1" s="38"/>
      <c r="G1" s="38"/>
      <c r="H1" s="38"/>
    </row>
    <row r="2" spans="1:8" s="315" customFormat="1" ht="31.2" x14ac:dyDescent="0.3">
      <c r="A2" s="311" t="s">
        <v>88</v>
      </c>
      <c r="B2" s="312" t="s">
        <v>1</v>
      </c>
      <c r="C2" s="312" t="s">
        <v>91</v>
      </c>
      <c r="D2" s="313" t="s">
        <v>164</v>
      </c>
      <c r="E2" s="313" t="s">
        <v>165</v>
      </c>
      <c r="F2" s="312" t="s">
        <v>61</v>
      </c>
      <c r="G2" s="312" t="s">
        <v>20</v>
      </c>
      <c r="H2" s="314" t="s">
        <v>2</v>
      </c>
    </row>
    <row r="3" spans="1:8" s="33" customFormat="1" ht="16.8" x14ac:dyDescent="0.3">
      <c r="A3" s="226" t="s">
        <v>114</v>
      </c>
      <c r="B3" s="122">
        <v>0</v>
      </c>
      <c r="C3" s="220" t="s">
        <v>74</v>
      </c>
      <c r="D3" s="128" t="s">
        <v>167</v>
      </c>
      <c r="E3" s="131" t="s">
        <v>166</v>
      </c>
      <c r="F3" s="131" t="s">
        <v>133</v>
      </c>
      <c r="G3" s="131" t="s">
        <v>84</v>
      </c>
      <c r="H3" s="126" t="s">
        <v>134</v>
      </c>
    </row>
    <row r="4" spans="1:8" ht="16.8" x14ac:dyDescent="0.3">
      <c r="A4" s="226" t="s">
        <v>115</v>
      </c>
      <c r="B4" s="122">
        <v>0</v>
      </c>
      <c r="C4" s="220" t="s">
        <v>81</v>
      </c>
      <c r="D4" s="128" t="s">
        <v>167</v>
      </c>
      <c r="E4" s="131" t="s">
        <v>166</v>
      </c>
      <c r="F4" s="131" t="s">
        <v>95</v>
      </c>
      <c r="G4" s="131" t="s">
        <v>71</v>
      </c>
      <c r="H4" s="126" t="s">
        <v>135</v>
      </c>
    </row>
    <row r="5" spans="1:8" ht="16.8" x14ac:dyDescent="0.3">
      <c r="A5" s="226" t="s">
        <v>116</v>
      </c>
      <c r="B5" s="122">
        <v>0</v>
      </c>
      <c r="C5" s="220" t="s">
        <v>248</v>
      </c>
      <c r="D5" s="128" t="s">
        <v>168</v>
      </c>
      <c r="E5" s="131" t="s">
        <v>166</v>
      </c>
      <c r="F5" s="125" t="s">
        <v>132</v>
      </c>
      <c r="G5" s="131" t="s">
        <v>82</v>
      </c>
      <c r="H5" s="126" t="s">
        <v>136</v>
      </c>
    </row>
    <row r="6" spans="1:8" ht="16.8" x14ac:dyDescent="0.3">
      <c r="A6" s="226" t="s">
        <v>73</v>
      </c>
      <c r="B6" s="122">
        <v>0</v>
      </c>
      <c r="C6" s="220" t="s">
        <v>74</v>
      </c>
      <c r="D6" s="128" t="s">
        <v>167</v>
      </c>
      <c r="E6" s="131" t="s">
        <v>166</v>
      </c>
      <c r="F6" s="131" t="s">
        <v>93</v>
      </c>
      <c r="G6" s="131" t="s">
        <v>75</v>
      </c>
      <c r="H6" s="126" t="s">
        <v>76</v>
      </c>
    </row>
    <row r="7" spans="1:8" ht="16.8" x14ac:dyDescent="0.3">
      <c r="A7" s="226" t="s">
        <v>117</v>
      </c>
      <c r="B7" s="122">
        <v>0</v>
      </c>
      <c r="C7" s="220" t="s">
        <v>249</v>
      </c>
      <c r="D7" s="128" t="s">
        <v>167</v>
      </c>
      <c r="E7" s="131" t="s">
        <v>166</v>
      </c>
      <c r="F7" s="125" t="s">
        <v>132</v>
      </c>
      <c r="G7" s="131" t="s">
        <v>77</v>
      </c>
      <c r="H7" s="224" t="s">
        <v>137</v>
      </c>
    </row>
    <row r="8" spans="1:8" ht="16.8" x14ac:dyDescent="0.3">
      <c r="A8" s="226" t="s">
        <v>118</v>
      </c>
      <c r="B8" s="122">
        <v>0</v>
      </c>
      <c r="C8" s="254" t="s">
        <v>86</v>
      </c>
      <c r="D8" s="128" t="s">
        <v>169</v>
      </c>
      <c r="E8" s="131" t="s">
        <v>166</v>
      </c>
      <c r="F8" s="125" t="s">
        <v>132</v>
      </c>
      <c r="G8" s="165" t="s">
        <v>77</v>
      </c>
      <c r="H8" s="132" t="s">
        <v>159</v>
      </c>
    </row>
    <row r="9" spans="1:8" ht="16.8" x14ac:dyDescent="0.3">
      <c r="A9" s="226" t="s">
        <v>119</v>
      </c>
      <c r="B9" s="122">
        <v>0</v>
      </c>
      <c r="C9" s="220" t="s">
        <v>81</v>
      </c>
      <c r="D9" s="128" t="s">
        <v>168</v>
      </c>
      <c r="E9" s="131" t="s">
        <v>166</v>
      </c>
      <c r="F9" s="125" t="s">
        <v>132</v>
      </c>
      <c r="G9" s="131" t="s">
        <v>85</v>
      </c>
      <c r="H9" s="126" t="s">
        <v>138</v>
      </c>
    </row>
    <row r="10" spans="1:8" ht="16.8" x14ac:dyDescent="0.3">
      <c r="A10" s="226" t="s">
        <v>120</v>
      </c>
      <c r="B10" s="122">
        <v>0</v>
      </c>
      <c r="C10" s="220" t="s">
        <v>86</v>
      </c>
      <c r="D10" s="128" t="s">
        <v>170</v>
      </c>
      <c r="E10" s="131" t="s">
        <v>166</v>
      </c>
      <c r="F10" s="125" t="s">
        <v>70</v>
      </c>
      <c r="G10" s="125" t="s">
        <v>80</v>
      </c>
      <c r="H10" s="134" t="s">
        <v>160</v>
      </c>
    </row>
    <row r="11" spans="1:8" ht="16.8" x14ac:dyDescent="0.3">
      <c r="A11" s="226" t="s">
        <v>121</v>
      </c>
      <c r="B11" s="122">
        <v>0</v>
      </c>
      <c r="C11" s="220" t="s">
        <v>74</v>
      </c>
      <c r="D11" s="128" t="s">
        <v>167</v>
      </c>
      <c r="E11" s="131" t="s">
        <v>166</v>
      </c>
      <c r="F11" s="131" t="s">
        <v>94</v>
      </c>
      <c r="G11" s="131" t="s">
        <v>92</v>
      </c>
      <c r="H11" s="126" t="s">
        <v>127</v>
      </c>
    </row>
    <row r="12" spans="1:8" ht="16.8" x14ac:dyDescent="0.3">
      <c r="A12" s="226" t="s">
        <v>122</v>
      </c>
      <c r="B12" s="122">
        <v>0</v>
      </c>
      <c r="C12" s="123" t="s">
        <v>83</v>
      </c>
      <c r="D12" s="128" t="s">
        <v>167</v>
      </c>
      <c r="E12" s="131" t="s">
        <v>166</v>
      </c>
      <c r="F12" s="125" t="s">
        <v>132</v>
      </c>
      <c r="G12" s="131" t="s">
        <v>77</v>
      </c>
      <c r="H12" s="221" t="s">
        <v>128</v>
      </c>
    </row>
    <row r="13" spans="1:8" ht="16.8" x14ac:dyDescent="0.3">
      <c r="A13" s="226" t="s">
        <v>78</v>
      </c>
      <c r="B13" s="122">
        <v>0</v>
      </c>
      <c r="C13" s="123" t="s">
        <v>74</v>
      </c>
      <c r="D13" s="128" t="s">
        <v>171</v>
      </c>
      <c r="E13" s="131" t="s">
        <v>166</v>
      </c>
      <c r="F13" s="125" t="s">
        <v>79</v>
      </c>
      <c r="G13" s="125" t="s">
        <v>80</v>
      </c>
      <c r="H13" s="132" t="s">
        <v>161</v>
      </c>
    </row>
    <row r="14" spans="1:8" ht="16.8" x14ac:dyDescent="0.3">
      <c r="A14" s="227" t="s">
        <v>68</v>
      </c>
      <c r="B14" s="166">
        <v>0</v>
      </c>
      <c r="C14" s="225" t="s">
        <v>69</v>
      </c>
      <c r="D14" s="168" t="s">
        <v>172</v>
      </c>
      <c r="E14" s="169" t="s">
        <v>166</v>
      </c>
      <c r="F14" s="169" t="s">
        <v>70</v>
      </c>
      <c r="G14" s="169" t="s">
        <v>71</v>
      </c>
      <c r="H14" s="167" t="s">
        <v>72</v>
      </c>
    </row>
    <row r="15" spans="1:8" ht="16.8" x14ac:dyDescent="0.3">
      <c r="A15" s="226" t="s">
        <v>200</v>
      </c>
      <c r="B15" s="122">
        <v>1</v>
      </c>
      <c r="C15" s="254" t="s">
        <v>248</v>
      </c>
      <c r="D15" s="133" t="s">
        <v>167</v>
      </c>
      <c r="E15" s="262" t="s">
        <v>166</v>
      </c>
      <c r="F15" s="263" t="s">
        <v>132</v>
      </c>
      <c r="G15" s="165" t="s">
        <v>129</v>
      </c>
      <c r="H15" s="127" t="s">
        <v>201</v>
      </c>
    </row>
    <row r="16" spans="1:8" ht="16.8" x14ac:dyDescent="0.3">
      <c r="A16" s="226" t="s">
        <v>123</v>
      </c>
      <c r="B16" s="129">
        <v>1</v>
      </c>
      <c r="C16" s="130" t="s">
        <v>81</v>
      </c>
      <c r="D16" s="124" t="s">
        <v>168</v>
      </c>
      <c r="E16" s="125" t="s">
        <v>166</v>
      </c>
      <c r="F16" s="125" t="s">
        <v>132</v>
      </c>
      <c r="G16" s="131" t="s">
        <v>77</v>
      </c>
      <c r="H16" s="127" t="s">
        <v>158</v>
      </c>
    </row>
    <row r="17" spans="1:8" ht="16.8" x14ac:dyDescent="0.3">
      <c r="A17" s="226" t="s">
        <v>173</v>
      </c>
      <c r="B17" s="129">
        <v>1</v>
      </c>
      <c r="C17" s="123" t="s">
        <v>83</v>
      </c>
      <c r="D17" s="133" t="s">
        <v>168</v>
      </c>
      <c r="E17" s="246" t="s">
        <v>166</v>
      </c>
      <c r="F17" s="131" t="s">
        <v>95</v>
      </c>
      <c r="G17" s="125" t="s">
        <v>77</v>
      </c>
      <c r="H17" s="127" t="s">
        <v>174</v>
      </c>
    </row>
    <row r="18" spans="1:8" ht="16.8" x14ac:dyDescent="0.3">
      <c r="A18" s="226" t="s">
        <v>124</v>
      </c>
      <c r="B18" s="122">
        <v>1</v>
      </c>
      <c r="C18" s="123" t="s">
        <v>83</v>
      </c>
      <c r="D18" s="133" t="s">
        <v>171</v>
      </c>
      <c r="E18" s="246" t="s">
        <v>166</v>
      </c>
      <c r="F18" s="125" t="s">
        <v>70</v>
      </c>
      <c r="G18" s="125" t="s">
        <v>129</v>
      </c>
      <c r="H18" s="127" t="s">
        <v>162</v>
      </c>
    </row>
    <row r="19" spans="1:8" ht="16.8" x14ac:dyDescent="0.3">
      <c r="A19" s="226" t="s">
        <v>125</v>
      </c>
      <c r="B19" s="122">
        <v>1</v>
      </c>
      <c r="C19" s="123" t="s">
        <v>86</v>
      </c>
      <c r="D19" s="124" t="s">
        <v>167</v>
      </c>
      <c r="E19" s="125" t="s">
        <v>166</v>
      </c>
      <c r="F19" s="131" t="s">
        <v>95</v>
      </c>
      <c r="G19" s="125" t="s">
        <v>77</v>
      </c>
      <c r="H19" s="222" t="s">
        <v>130</v>
      </c>
    </row>
    <row r="20" spans="1:8" ht="16.8" x14ac:dyDescent="0.3">
      <c r="A20" s="226" t="s">
        <v>143</v>
      </c>
      <c r="B20" s="122">
        <v>1</v>
      </c>
      <c r="C20" s="123" t="s">
        <v>69</v>
      </c>
      <c r="D20" s="124" t="s">
        <v>172</v>
      </c>
      <c r="E20" s="125" t="s">
        <v>166</v>
      </c>
      <c r="F20" s="125" t="s">
        <v>70</v>
      </c>
      <c r="G20" s="125" t="s">
        <v>75</v>
      </c>
      <c r="H20" s="223" t="s">
        <v>131</v>
      </c>
    </row>
    <row r="21" spans="1:8" ht="16.8" x14ac:dyDescent="0.3">
      <c r="A21" s="226" t="s">
        <v>126</v>
      </c>
      <c r="B21" s="122">
        <v>1</v>
      </c>
      <c r="C21" s="123" t="s">
        <v>248</v>
      </c>
      <c r="D21" s="128" t="s">
        <v>172</v>
      </c>
      <c r="E21" s="131" t="s">
        <v>166</v>
      </c>
      <c r="F21" s="125" t="s">
        <v>95</v>
      </c>
      <c r="G21" s="125" t="s">
        <v>75</v>
      </c>
      <c r="H21" s="127" t="s">
        <v>163</v>
      </c>
    </row>
    <row r="22" spans="1:8" ht="17.399999999999999" thickBot="1" x14ac:dyDescent="0.35">
      <c r="A22" s="252" t="s">
        <v>202</v>
      </c>
      <c r="B22" s="253">
        <v>1</v>
      </c>
      <c r="C22" s="264" t="s">
        <v>83</v>
      </c>
      <c r="D22" s="265" t="s">
        <v>172</v>
      </c>
      <c r="E22" s="266" t="s">
        <v>203</v>
      </c>
      <c r="F22" s="267" t="s">
        <v>132</v>
      </c>
      <c r="G22" s="268" t="s">
        <v>85</v>
      </c>
      <c r="H22" s="269" t="s">
        <v>204</v>
      </c>
    </row>
    <row r="23" spans="1:8" ht="17.399999999999999" thickTop="1" x14ac:dyDescent="0.3">
      <c r="A23" s="34"/>
      <c r="B23" s="35"/>
      <c r="C23" s="36"/>
      <c r="D23" s="36"/>
      <c r="E23" s="36"/>
      <c r="F23" s="36"/>
      <c r="G23" s="36"/>
      <c r="H23" s="37"/>
    </row>
    <row r="24" spans="1:8" x14ac:dyDescent="0.3">
      <c r="A24" s="23"/>
      <c r="B24" s="23"/>
      <c r="C24" s="23"/>
      <c r="D24" s="23"/>
      <c r="E24" s="23"/>
      <c r="F24" s="23"/>
      <c r="G24" s="23"/>
      <c r="H24" s="23"/>
    </row>
    <row r="25" spans="1:8" x14ac:dyDescent="0.3">
      <c r="A25" s="23"/>
      <c r="B25" s="23"/>
      <c r="C25" s="23"/>
      <c r="D25" s="23"/>
      <c r="E25" s="23"/>
      <c r="F25" s="23"/>
      <c r="G25" s="23"/>
      <c r="H25" s="23"/>
    </row>
    <row r="26" spans="1:8" x14ac:dyDescent="0.3">
      <c r="A26" s="23"/>
      <c r="B26" s="23"/>
      <c r="C26" s="23"/>
      <c r="D26" s="23"/>
      <c r="E26" s="23"/>
      <c r="F26" s="23"/>
      <c r="G26" s="23"/>
      <c r="H26" s="23"/>
    </row>
    <row r="27" spans="1:8" x14ac:dyDescent="0.3">
      <c r="A27" s="23"/>
      <c r="B27" s="23"/>
      <c r="C27" s="23"/>
      <c r="D27" s="23"/>
      <c r="E27" s="23"/>
      <c r="F27" s="23"/>
      <c r="G27" s="23"/>
      <c r="H27" s="23"/>
    </row>
    <row r="28" spans="1:8" x14ac:dyDescent="0.3">
      <c r="A28" s="23"/>
      <c r="B28" s="23"/>
      <c r="C28" s="23"/>
      <c r="D28" s="23"/>
      <c r="E28" s="23"/>
      <c r="F28" s="23"/>
      <c r="G28" s="23"/>
      <c r="H28" s="23"/>
    </row>
    <row r="29" spans="1:8" x14ac:dyDescent="0.3">
      <c r="A29" s="23"/>
      <c r="B29" s="23"/>
      <c r="C29" s="23"/>
      <c r="D29" s="23"/>
      <c r="E29" s="23"/>
      <c r="F29" s="23"/>
      <c r="G29" s="23"/>
      <c r="H29" s="23"/>
    </row>
    <row r="30" spans="1:8" x14ac:dyDescent="0.3">
      <c r="A30" s="23"/>
      <c r="B30" s="23"/>
      <c r="C30" s="23"/>
      <c r="D30" s="23"/>
      <c r="E30" s="23"/>
      <c r="F30" s="23"/>
      <c r="G30" s="23"/>
      <c r="H30" s="23"/>
    </row>
    <row r="31" spans="1:8" x14ac:dyDescent="0.3">
      <c r="A31" s="23"/>
      <c r="B31" s="23"/>
      <c r="C31" s="23"/>
      <c r="D31" s="23"/>
      <c r="E31" s="23"/>
      <c r="F31" s="23"/>
      <c r="G31" s="23"/>
      <c r="H31" s="23"/>
    </row>
    <row r="32" spans="1:8" x14ac:dyDescent="0.3">
      <c r="A32" s="23"/>
      <c r="B32" s="23"/>
      <c r="C32" s="23"/>
      <c r="D32" s="23"/>
      <c r="E32" s="23"/>
      <c r="F32" s="23"/>
      <c r="G32" s="23"/>
      <c r="H32" s="23"/>
    </row>
    <row r="33" spans="1:8" x14ac:dyDescent="0.3">
      <c r="A33" s="23"/>
      <c r="B33" s="23"/>
      <c r="C33" s="23"/>
      <c r="D33" s="23"/>
      <c r="E33" s="23"/>
      <c r="F33" s="23"/>
      <c r="G33" s="23"/>
      <c r="H33" s="23"/>
    </row>
    <row r="34" spans="1:8" x14ac:dyDescent="0.3">
      <c r="A34" s="23"/>
      <c r="B34" s="23"/>
      <c r="C34" s="23"/>
      <c r="D34" s="23"/>
      <c r="E34" s="23"/>
      <c r="F34" s="23"/>
      <c r="G34" s="23"/>
      <c r="H34" s="23"/>
    </row>
    <row r="35" spans="1:8" x14ac:dyDescent="0.3">
      <c r="A35" s="23"/>
      <c r="B35" s="23"/>
      <c r="C35" s="23"/>
      <c r="D35" s="23"/>
      <c r="E35" s="23"/>
      <c r="F35" s="23"/>
      <c r="G35" s="23"/>
      <c r="H35" s="23"/>
    </row>
    <row r="36" spans="1:8" x14ac:dyDescent="0.3">
      <c r="A36" s="23"/>
      <c r="B36" s="23"/>
      <c r="C36" s="23"/>
      <c r="D36" s="23"/>
      <c r="E36" s="23"/>
      <c r="F36" s="23"/>
      <c r="G36" s="23"/>
    </row>
    <row r="37" spans="1:8" x14ac:dyDescent="0.3">
      <c r="A37" s="23"/>
      <c r="B37" s="23"/>
      <c r="C37" s="23"/>
      <c r="D37" s="23"/>
      <c r="E37" s="23"/>
      <c r="F37" s="23"/>
      <c r="G37" s="23"/>
    </row>
    <row r="38" spans="1:8" x14ac:dyDescent="0.3">
      <c r="A38" s="23"/>
      <c r="B38" s="23"/>
      <c r="C38" s="23"/>
      <c r="D38" s="23"/>
      <c r="E38" s="23"/>
      <c r="F38" s="23"/>
      <c r="G38" s="23"/>
    </row>
    <row r="39" spans="1:8" x14ac:dyDescent="0.3">
      <c r="A39" s="23"/>
      <c r="B39" s="23"/>
      <c r="C39" s="23"/>
    </row>
    <row r="40" spans="1:8" x14ac:dyDescent="0.3">
      <c r="A40" s="23"/>
      <c r="B40" s="23"/>
      <c r="C40" s="23"/>
    </row>
    <row r="41" spans="1:8" x14ac:dyDescent="0.3">
      <c r="A41" s="23"/>
      <c r="B41" s="23"/>
      <c r="C41" s="23"/>
    </row>
    <row r="42" spans="1:8" x14ac:dyDescent="0.3">
      <c r="A42" s="23"/>
      <c r="B42" s="23"/>
      <c r="C42" s="23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 x14ac:dyDescent="0.3"/>
  <cols>
    <col min="1" max="1" width="18.09765625" style="39" bestFit="1" customWidth="1"/>
    <col min="2" max="2" width="6.19921875" style="39" bestFit="1" customWidth="1"/>
    <col min="3" max="3" width="6.3984375" style="40" bestFit="1" customWidth="1"/>
    <col min="4" max="4" width="1.59765625" style="40" customWidth="1"/>
    <col min="5" max="5" width="20.19921875" style="40" bestFit="1" customWidth="1"/>
    <col min="6" max="6" width="2.09765625" style="40" customWidth="1"/>
    <col min="7" max="7" width="22.5" style="40" bestFit="1" customWidth="1"/>
    <col min="8" max="8" width="30.3984375" style="39" customWidth="1"/>
    <col min="9" max="16384" width="13" style="23"/>
  </cols>
  <sheetData>
    <row r="1" spans="1:8" ht="24" thickTop="1" thickBot="1" x14ac:dyDescent="0.45">
      <c r="A1" s="142" t="s">
        <v>111</v>
      </c>
      <c r="B1" s="143"/>
      <c r="C1" s="144"/>
      <c r="D1" s="23"/>
      <c r="E1" s="100" t="s">
        <v>62</v>
      </c>
      <c r="F1" s="23"/>
      <c r="G1" s="145" t="s">
        <v>87</v>
      </c>
      <c r="H1" s="23"/>
    </row>
    <row r="2" spans="1:8" ht="17.399999999999999" thickTop="1" x14ac:dyDescent="0.3">
      <c r="A2" s="146" t="s">
        <v>88</v>
      </c>
      <c r="B2" s="147" t="s">
        <v>1</v>
      </c>
      <c r="C2" s="148" t="s">
        <v>89</v>
      </c>
      <c r="D2" s="11"/>
      <c r="E2" s="149" t="s">
        <v>63</v>
      </c>
      <c r="F2" s="23"/>
      <c r="G2" s="247" t="s">
        <v>184</v>
      </c>
      <c r="H2" s="23"/>
    </row>
    <row r="3" spans="1:8" ht="16.8" x14ac:dyDescent="0.3">
      <c r="A3" s="259" t="s">
        <v>118</v>
      </c>
      <c r="B3" s="105">
        <v>0</v>
      </c>
      <c r="C3" s="150" t="s">
        <v>237</v>
      </c>
      <c r="D3" s="11"/>
      <c r="E3" s="99" t="s">
        <v>141</v>
      </c>
      <c r="F3" s="23"/>
      <c r="G3" s="247" t="s">
        <v>112</v>
      </c>
      <c r="H3" s="23"/>
    </row>
    <row r="4" spans="1:8" ht="17.399999999999999" thickBot="1" x14ac:dyDescent="0.35">
      <c r="A4" s="259" t="s">
        <v>121</v>
      </c>
      <c r="B4" s="105">
        <v>0</v>
      </c>
      <c r="C4" s="150" t="s">
        <v>237</v>
      </c>
      <c r="D4" s="11"/>
      <c r="E4" s="151">
        <f>RIGHT(E3,1)+'Personal File'!C11</f>
        <v>0</v>
      </c>
      <c r="F4" s="23"/>
      <c r="G4" s="247" t="s">
        <v>185</v>
      </c>
      <c r="H4" s="23"/>
    </row>
    <row r="5" spans="1:8" ht="17.399999999999999" thickBot="1" x14ac:dyDescent="0.35">
      <c r="A5" s="259" t="s">
        <v>122</v>
      </c>
      <c r="B5" s="105">
        <v>0</v>
      </c>
      <c r="C5" s="150" t="s">
        <v>207</v>
      </c>
      <c r="D5" s="11"/>
      <c r="E5" s="152" t="s">
        <v>64</v>
      </c>
      <c r="F5" s="23"/>
      <c r="G5" s="275" t="s">
        <v>142</v>
      </c>
      <c r="H5" s="23"/>
    </row>
    <row r="6" spans="1:8" ht="17.399999999999999" thickTop="1" x14ac:dyDescent="0.3">
      <c r="A6" s="249" t="s">
        <v>68</v>
      </c>
      <c r="B6" s="154">
        <v>0</v>
      </c>
      <c r="C6" s="155" t="s">
        <v>237</v>
      </c>
      <c r="D6" s="11"/>
      <c r="E6" s="99" t="s">
        <v>141</v>
      </c>
      <c r="F6" s="23"/>
      <c r="H6" s="23"/>
    </row>
    <row r="7" spans="1:8" ht="17.399999999999999" thickBot="1" x14ac:dyDescent="0.35">
      <c r="A7" s="270" t="s">
        <v>123</v>
      </c>
      <c r="B7" s="271">
        <v>1</v>
      </c>
      <c r="C7" s="272" t="s">
        <v>207</v>
      </c>
      <c r="D7" s="11"/>
      <c r="E7" s="153">
        <f>RIGHT(E6,1)+'Personal File'!C10</f>
        <v>0</v>
      </c>
      <c r="F7" s="23"/>
      <c r="H7" s="23"/>
    </row>
    <row r="8" spans="1:8" ht="16.8" x14ac:dyDescent="0.3">
      <c r="A8" s="259" t="s">
        <v>124</v>
      </c>
      <c r="B8" s="105">
        <v>1</v>
      </c>
      <c r="C8" s="150" t="s">
        <v>207</v>
      </c>
      <c r="D8" s="11"/>
      <c r="E8" s="156" t="s">
        <v>65</v>
      </c>
      <c r="F8" s="23"/>
      <c r="H8" s="23"/>
    </row>
    <row r="9" spans="1:8" ht="16.8" x14ac:dyDescent="0.3">
      <c r="A9" s="249" t="s">
        <v>126</v>
      </c>
      <c r="B9" s="154">
        <v>1</v>
      </c>
      <c r="C9" s="155" t="s">
        <v>207</v>
      </c>
      <c r="D9" s="11"/>
      <c r="E9" s="99" t="s">
        <v>206</v>
      </c>
      <c r="F9" s="23"/>
      <c r="H9" s="23"/>
    </row>
    <row r="10" spans="1:8" ht="17.399999999999999" thickBot="1" x14ac:dyDescent="0.35">
      <c r="A10" s="163"/>
      <c r="B10" s="164">
        <v>2</v>
      </c>
      <c r="C10" s="150" t="s">
        <v>237</v>
      </c>
      <c r="D10" s="11"/>
      <c r="E10" s="157">
        <f>RIGHT(E9,1)+'Personal File'!C13</f>
        <v>3</v>
      </c>
      <c r="F10" s="23"/>
      <c r="H10" s="23"/>
    </row>
    <row r="11" spans="1:8" ht="18" thickTop="1" thickBot="1" x14ac:dyDescent="0.35">
      <c r="A11" s="216"/>
      <c r="B11" s="217">
        <v>2</v>
      </c>
      <c r="C11" s="155" t="s">
        <v>237</v>
      </c>
      <c r="D11" s="11"/>
      <c r="E11" s="23"/>
      <c r="F11" s="23"/>
      <c r="H11" s="23"/>
    </row>
    <row r="12" spans="1:8" ht="19.2" thickTop="1" thickBot="1" x14ac:dyDescent="0.35">
      <c r="A12" s="163"/>
      <c r="B12" s="164">
        <v>3</v>
      </c>
      <c r="C12" s="150" t="s">
        <v>237</v>
      </c>
      <c r="D12" s="11"/>
      <c r="E12" s="158" t="s">
        <v>90</v>
      </c>
      <c r="H12" s="23"/>
    </row>
    <row r="13" spans="1:8" ht="17.399999999999999" thickBot="1" x14ac:dyDescent="0.35">
      <c r="A13" s="218"/>
      <c r="B13" s="219">
        <v>3</v>
      </c>
      <c r="C13" s="162" t="s">
        <v>237</v>
      </c>
      <c r="D13" s="11"/>
      <c r="E13" s="159" t="s">
        <v>186</v>
      </c>
    </row>
    <row r="14" spans="1:8" ht="18" thickTop="1" thickBot="1" x14ac:dyDescent="0.35">
      <c r="D14" s="11"/>
      <c r="E14" s="160"/>
    </row>
    <row r="15" spans="1:8" ht="16.8" thickTop="1" x14ac:dyDescent="0.35">
      <c r="D15" s="11"/>
      <c r="F15" s="161"/>
    </row>
    <row r="16" spans="1:8" x14ac:dyDescent="0.3">
      <c r="D16" s="11"/>
    </row>
    <row r="17" spans="4:4" x14ac:dyDescent="0.3">
      <c r="D17" s="11"/>
    </row>
    <row r="18" spans="4:4" x14ac:dyDescent="0.3">
      <c r="D18" s="11"/>
    </row>
    <row r="19" spans="4:4" x14ac:dyDescent="0.3">
      <c r="D19" s="11"/>
    </row>
    <row r="20" spans="4:4" x14ac:dyDescent="0.3">
      <c r="D20" s="11"/>
    </row>
    <row r="21" spans="4:4" x14ac:dyDescent="0.3">
      <c r="D21" s="11"/>
    </row>
    <row r="22" spans="4:4" x14ac:dyDescent="0.3">
      <c r="D22" s="11"/>
    </row>
    <row r="25" spans="4:4" x14ac:dyDescent="0.3">
      <c r="D25" s="11"/>
    </row>
  </sheetData>
  <phoneticPr fontId="0" type="noConversion"/>
  <conditionalFormatting sqref="C3:C13">
    <cfRule type="cellIs" dxfId="4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workbookViewId="0"/>
  </sheetViews>
  <sheetFormatPr defaultColWidth="13" defaultRowHeight="15.6" x14ac:dyDescent="0.3"/>
  <cols>
    <col min="1" max="1" width="22" style="18" customWidth="1"/>
    <col min="2" max="2" width="8.59765625" style="18" customWidth="1"/>
    <col min="3" max="3" width="6.09765625" style="18" customWidth="1"/>
    <col min="4" max="4" width="8.19921875" style="18" customWidth="1"/>
    <col min="5" max="5" width="8.3984375" style="18" customWidth="1"/>
    <col min="6" max="6" width="8.3984375" style="18" bestFit="1" customWidth="1"/>
    <col min="7" max="10" width="5.59765625" style="18" customWidth="1"/>
    <col min="11" max="11" width="26.59765625" style="18" customWidth="1"/>
    <col min="12" max="16384" width="13" style="1"/>
  </cols>
  <sheetData>
    <row r="1" spans="1:11" ht="23.4" thickBot="1" x14ac:dyDescent="0.4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6.8" thickTop="1" thickBot="1" x14ac:dyDescent="0.35">
      <c r="A2" s="287" t="s">
        <v>3</v>
      </c>
      <c r="B2" s="288" t="s">
        <v>4</v>
      </c>
      <c r="C2" s="288" t="s">
        <v>21</v>
      </c>
      <c r="D2" s="288" t="s">
        <v>22</v>
      </c>
      <c r="E2" s="289" t="s">
        <v>60</v>
      </c>
      <c r="F2" s="288" t="s">
        <v>19</v>
      </c>
      <c r="G2" s="288" t="s">
        <v>23</v>
      </c>
      <c r="H2" s="276" t="s">
        <v>238</v>
      </c>
      <c r="I2" s="277" t="s">
        <v>239</v>
      </c>
      <c r="J2" s="276" t="s">
        <v>105</v>
      </c>
      <c r="K2" s="278" t="s">
        <v>2</v>
      </c>
    </row>
    <row r="3" spans="1:11" x14ac:dyDescent="0.3">
      <c r="A3" s="299" t="s">
        <v>241</v>
      </c>
      <c r="B3" s="14" t="s">
        <v>139</v>
      </c>
      <c r="C3" s="98">
        <v>0</v>
      </c>
      <c r="D3" s="300" t="s">
        <v>242</v>
      </c>
      <c r="E3" s="24" t="s">
        <v>108</v>
      </c>
      <c r="F3" s="118" t="s">
        <v>140</v>
      </c>
      <c r="G3" s="15">
        <v>1</v>
      </c>
      <c r="H3" s="279" t="str">
        <f>CONCATENATE("+",'Personal File'!$B$7+'Personal File'!$C$9+D3)</f>
        <v>+1</v>
      </c>
      <c r="I3" s="280">
        <f t="shared" ref="I3" ca="1" si="0">RANDBETWEEN(1,20)</f>
        <v>12</v>
      </c>
      <c r="J3" s="281">
        <f t="shared" ref="J3:J4" ca="1" si="1">I3+H3</f>
        <v>13</v>
      </c>
      <c r="K3" s="282" t="s">
        <v>240</v>
      </c>
    </row>
    <row r="4" spans="1:11" ht="16.2" thickBot="1" x14ac:dyDescent="0.35">
      <c r="A4" s="16"/>
      <c r="B4" s="17"/>
      <c r="C4" s="201"/>
      <c r="D4" s="17"/>
      <c r="E4" s="17"/>
      <c r="F4" s="17"/>
      <c r="G4" s="19"/>
      <c r="H4" s="283" t="str">
        <f>CONCATENATE("+",'Personal File'!$B$7+'Personal File'!$C$9+D4)</f>
        <v>+0</v>
      </c>
      <c r="I4" s="284">
        <f ca="1">RANDBETWEEN(1,20)</f>
        <v>5</v>
      </c>
      <c r="J4" s="285">
        <f t="shared" ca="1" si="1"/>
        <v>5</v>
      </c>
      <c r="K4" s="286"/>
    </row>
    <row r="5" spans="1:11" ht="6" customHeight="1" thickTop="1" thickBot="1" x14ac:dyDescent="0.35"/>
    <row r="6" spans="1:11" ht="16.8" thickTop="1" thickBot="1" x14ac:dyDescent="0.35">
      <c r="A6" s="287" t="s">
        <v>6</v>
      </c>
      <c r="B6" s="288" t="s">
        <v>7</v>
      </c>
      <c r="C6" s="288" t="s">
        <v>21</v>
      </c>
      <c r="D6" s="288" t="s">
        <v>22</v>
      </c>
      <c r="E6" s="289" t="s">
        <v>60</v>
      </c>
      <c r="F6" s="288" t="s">
        <v>8</v>
      </c>
      <c r="G6" s="288" t="s">
        <v>23</v>
      </c>
      <c r="H6" s="276" t="s">
        <v>238</v>
      </c>
      <c r="I6" s="277" t="s">
        <v>239</v>
      </c>
      <c r="J6" s="276" t="s">
        <v>105</v>
      </c>
      <c r="K6" s="278" t="s">
        <v>2</v>
      </c>
    </row>
    <row r="7" spans="1:11" x14ac:dyDescent="0.3">
      <c r="A7" s="320" t="s">
        <v>194</v>
      </c>
      <c r="B7" s="240" t="s">
        <v>195</v>
      </c>
      <c r="C7" s="241" t="s">
        <v>58</v>
      </c>
      <c r="D7" s="241" t="s">
        <v>58</v>
      </c>
      <c r="E7" s="240" t="s">
        <v>108</v>
      </c>
      <c r="F7" s="241" t="s">
        <v>196</v>
      </c>
      <c r="G7" s="242">
        <v>6</v>
      </c>
      <c r="H7" s="279" t="str">
        <f>CONCATENATE("+",'Personal File'!$B$7+'Personal File'!$C$10+D7)</f>
        <v>+1</v>
      </c>
      <c r="I7" s="280">
        <f t="shared" ref="I7:I8" ca="1" si="2">RANDBETWEEN(1,20)</f>
        <v>19</v>
      </c>
      <c r="J7" s="281">
        <f t="shared" ref="J7" ca="1" si="3">I7+H7</f>
        <v>20</v>
      </c>
      <c r="K7" s="243"/>
    </row>
    <row r="8" spans="1:11" ht="16.2" thickBot="1" x14ac:dyDescent="0.35">
      <c r="A8" s="316" t="s">
        <v>246</v>
      </c>
      <c r="B8" s="317" t="s">
        <v>247</v>
      </c>
      <c r="C8" s="318" t="s">
        <v>245</v>
      </c>
      <c r="D8" s="318" t="s">
        <v>58</v>
      </c>
      <c r="E8" s="317" t="s">
        <v>245</v>
      </c>
      <c r="F8" s="318" t="s">
        <v>245</v>
      </c>
      <c r="G8" s="319" t="s">
        <v>245</v>
      </c>
      <c r="H8" s="283" t="str">
        <f>CONCATENATE("+",'Personal File'!$B$7+'Personal File'!$C$10+D8)</f>
        <v>+1</v>
      </c>
      <c r="I8" s="284">
        <f t="shared" ca="1" si="2"/>
        <v>2</v>
      </c>
      <c r="J8" s="285">
        <f t="shared" ref="J8" ca="1" si="4">I8+H8</f>
        <v>3</v>
      </c>
      <c r="K8" s="239"/>
    </row>
    <row r="9" spans="1:11" ht="6" customHeight="1" thickTop="1" thickBot="1" x14ac:dyDescent="0.35">
      <c r="D9" s="20"/>
      <c r="E9" s="20"/>
      <c r="G9" s="21"/>
      <c r="H9" s="21"/>
      <c r="I9" s="21"/>
      <c r="J9" s="21"/>
    </row>
    <row r="10" spans="1:11" ht="16.8" thickTop="1" thickBot="1" x14ac:dyDescent="0.35">
      <c r="A10" s="287" t="s">
        <v>66</v>
      </c>
      <c r="B10" s="288" t="s">
        <v>12</v>
      </c>
      <c r="C10" s="288" t="s">
        <v>29</v>
      </c>
      <c r="D10" s="288" t="s">
        <v>105</v>
      </c>
      <c r="E10" s="288" t="s">
        <v>106</v>
      </c>
      <c r="F10" s="288" t="s">
        <v>107</v>
      </c>
      <c r="G10" s="288" t="s">
        <v>23</v>
      </c>
      <c r="H10" s="292" t="s">
        <v>2</v>
      </c>
      <c r="I10" s="293"/>
      <c r="J10" s="293"/>
      <c r="K10" s="294"/>
    </row>
    <row r="11" spans="1:11" x14ac:dyDescent="0.3">
      <c r="A11" s="301" t="s">
        <v>124</v>
      </c>
      <c r="B11" s="302">
        <v>4</v>
      </c>
      <c r="C11" s="303" t="s">
        <v>245</v>
      </c>
      <c r="D11" s="303" t="s">
        <v>245</v>
      </c>
      <c r="E11" s="304" t="s">
        <v>245</v>
      </c>
      <c r="F11" s="303" t="s">
        <v>245</v>
      </c>
      <c r="G11" s="305" t="s">
        <v>245</v>
      </c>
      <c r="H11" s="306"/>
      <c r="I11" s="307"/>
      <c r="J11" s="307"/>
      <c r="K11" s="308"/>
    </row>
    <row r="12" spans="1:11" ht="16.2" thickBot="1" x14ac:dyDescent="0.35">
      <c r="A12" s="16"/>
      <c r="B12" s="17"/>
      <c r="C12" s="17"/>
      <c r="D12" s="17"/>
      <c r="E12" s="17"/>
      <c r="F12" s="17"/>
      <c r="G12" s="19"/>
      <c r="H12" s="295"/>
      <c r="I12" s="296"/>
      <c r="J12" s="296"/>
      <c r="K12" s="297"/>
    </row>
    <row r="13" spans="1:11" ht="6.75" customHeight="1" thickTop="1" thickBot="1" x14ac:dyDescent="0.35">
      <c r="H13" s="298"/>
      <c r="I13" s="298"/>
      <c r="J13" s="298"/>
      <c r="K13" s="298"/>
    </row>
    <row r="14" spans="1:11" ht="16.8" thickTop="1" thickBot="1" x14ac:dyDescent="0.35">
      <c r="A14" s="22" t="s">
        <v>9</v>
      </c>
      <c r="B14" s="21">
        <f>SUM(G3:G15)</f>
        <v>10</v>
      </c>
      <c r="D14" s="290" t="s">
        <v>67</v>
      </c>
      <c r="E14" s="291"/>
      <c r="F14" s="292" t="s">
        <v>5</v>
      </c>
      <c r="G14" s="288" t="s">
        <v>23</v>
      </c>
      <c r="H14" s="292" t="s">
        <v>2</v>
      </c>
      <c r="I14" s="293"/>
      <c r="J14" s="293"/>
      <c r="K14" s="294"/>
    </row>
    <row r="15" spans="1:11" ht="16.2" thickBot="1" x14ac:dyDescent="0.35">
      <c r="A15" s="22"/>
      <c r="B15" s="21"/>
      <c r="D15" s="95" t="s">
        <v>197</v>
      </c>
      <c r="E15" s="96"/>
      <c r="F15" s="97">
        <v>30</v>
      </c>
      <c r="G15" s="19">
        <f>F15/10</f>
        <v>3</v>
      </c>
      <c r="H15" s="295"/>
      <c r="I15" s="296"/>
      <c r="J15" s="296"/>
      <c r="K15" s="297"/>
    </row>
    <row r="16" spans="1:11" ht="16.2" thickTop="1" x14ac:dyDescent="0.3"/>
  </sheetData>
  <phoneticPr fontId="0" type="noConversion"/>
  <conditionalFormatting sqref="I3:I4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7:I8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showGridLines="0" workbookViewId="0"/>
  </sheetViews>
  <sheetFormatPr defaultColWidth="13" defaultRowHeight="15.6" x14ac:dyDescent="0.3"/>
  <cols>
    <col min="1" max="1" width="24.19921875" style="18" customWidth="1"/>
    <col min="2" max="2" width="5.59765625" style="21" bestFit="1" customWidth="1"/>
    <col min="3" max="4" width="26.59765625" style="1" customWidth="1"/>
    <col min="5" max="16384" width="13" style="1"/>
  </cols>
  <sheetData>
    <row r="1" spans="1:4" ht="23.4" thickBot="1" x14ac:dyDescent="0.45">
      <c r="A1" s="13" t="s">
        <v>97</v>
      </c>
      <c r="B1" s="173"/>
      <c r="C1" s="13"/>
      <c r="D1" s="13"/>
    </row>
    <row r="2" spans="1:4" s="18" customFormat="1" ht="16.2" thickBot="1" x14ac:dyDescent="0.35">
      <c r="A2" s="174" t="s">
        <v>98</v>
      </c>
      <c r="B2" s="175" t="s">
        <v>99</v>
      </c>
      <c r="C2" s="176" t="s">
        <v>100</v>
      </c>
      <c r="D2" s="177" t="s">
        <v>101</v>
      </c>
    </row>
    <row r="3" spans="1:4" x14ac:dyDescent="0.3">
      <c r="A3" s="178" t="s">
        <v>192</v>
      </c>
      <c r="B3" s="179">
        <v>4</v>
      </c>
      <c r="C3" s="180"/>
      <c r="D3" s="181"/>
    </row>
    <row r="4" spans="1:4" x14ac:dyDescent="0.3">
      <c r="A4" s="178"/>
      <c r="B4" s="179"/>
      <c r="C4" s="180"/>
      <c r="D4" s="181"/>
    </row>
    <row r="5" spans="1:4" x14ac:dyDescent="0.3">
      <c r="A5" s="178"/>
      <c r="B5" s="179"/>
      <c r="C5" s="184"/>
      <c r="D5" s="185"/>
    </row>
    <row r="6" spans="1:4" ht="16.2" thickBot="1" x14ac:dyDescent="0.35">
      <c r="A6" s="186"/>
      <c r="B6" s="187"/>
      <c r="C6" s="188"/>
      <c r="D6" s="189"/>
    </row>
    <row r="7" spans="1:4" ht="24" thickTop="1" thickBot="1" x14ac:dyDescent="0.45">
      <c r="A7" s="13" t="s">
        <v>102</v>
      </c>
      <c r="B7" s="190"/>
      <c r="C7" s="13"/>
      <c r="D7" s="191"/>
    </row>
    <row r="8" spans="1:4" ht="16.2" thickBot="1" x14ac:dyDescent="0.35">
      <c r="A8" s="174" t="s">
        <v>98</v>
      </c>
      <c r="B8" s="175" t="s">
        <v>99</v>
      </c>
      <c r="C8" s="176" t="s">
        <v>100</v>
      </c>
      <c r="D8" s="177" t="s">
        <v>101</v>
      </c>
    </row>
    <row r="9" spans="1:4" x14ac:dyDescent="0.3">
      <c r="A9" s="178"/>
      <c r="B9" s="179"/>
      <c r="C9" s="180"/>
      <c r="D9" s="181"/>
    </row>
    <row r="10" spans="1:4" x14ac:dyDescent="0.3">
      <c r="A10" s="178"/>
      <c r="B10" s="179"/>
      <c r="C10" s="180"/>
      <c r="D10" s="181"/>
    </row>
    <row r="11" spans="1:4" x14ac:dyDescent="0.3">
      <c r="A11" s="178"/>
      <c r="B11" s="179"/>
      <c r="C11" s="180"/>
      <c r="D11" s="181"/>
    </row>
    <row r="12" spans="1:4" x14ac:dyDescent="0.3">
      <c r="A12" s="178"/>
      <c r="B12" s="179"/>
      <c r="C12" s="180"/>
      <c r="D12" s="181"/>
    </row>
    <row r="13" spans="1:4" x14ac:dyDescent="0.3">
      <c r="A13" s="178"/>
      <c r="B13" s="179"/>
      <c r="C13" s="180"/>
      <c r="D13" s="181"/>
    </row>
    <row r="14" spans="1:4" x14ac:dyDescent="0.3">
      <c r="A14" s="178"/>
      <c r="B14" s="179"/>
      <c r="C14" s="180"/>
      <c r="D14" s="181"/>
    </row>
    <row r="15" spans="1:4" ht="16.2" thickBot="1" x14ac:dyDescent="0.35">
      <c r="A15" s="186"/>
      <c r="B15" s="187"/>
      <c r="C15" s="188"/>
      <c r="D15" s="189"/>
    </row>
    <row r="16" spans="1:4" ht="24" thickTop="1" thickBot="1" x14ac:dyDescent="0.45">
      <c r="A16" s="10" t="s">
        <v>103</v>
      </c>
      <c r="B16" s="21">
        <f>SUM(B3:B15)</f>
        <v>4</v>
      </c>
      <c r="C16" s="192" t="s">
        <v>181</v>
      </c>
      <c r="D16" s="191"/>
    </row>
    <row r="17" spans="1:4" s="18" customFormat="1" ht="16.2" thickBot="1" x14ac:dyDescent="0.35">
      <c r="A17" s="174" t="s">
        <v>98</v>
      </c>
      <c r="B17" s="175" t="s">
        <v>99</v>
      </c>
      <c r="C17" s="238" t="s">
        <v>88</v>
      </c>
      <c r="D17" s="177" t="s">
        <v>101</v>
      </c>
    </row>
    <row r="18" spans="1:4" x14ac:dyDescent="0.3">
      <c r="A18" s="178" t="s">
        <v>153</v>
      </c>
      <c r="B18" s="179">
        <v>0</v>
      </c>
      <c r="C18" s="237" t="s">
        <v>124</v>
      </c>
      <c r="D18" s="248"/>
    </row>
    <row r="19" spans="1:4" x14ac:dyDescent="0.3">
      <c r="A19" s="178" t="s">
        <v>145</v>
      </c>
      <c r="B19" s="179">
        <v>0</v>
      </c>
      <c r="C19" s="180" t="s">
        <v>68</v>
      </c>
      <c r="D19" s="194"/>
    </row>
    <row r="20" spans="1:4" x14ac:dyDescent="0.3">
      <c r="A20" s="178" t="s">
        <v>154</v>
      </c>
      <c r="B20" s="179">
        <v>0</v>
      </c>
      <c r="C20" s="180" t="s">
        <v>123</v>
      </c>
      <c r="D20" s="194"/>
    </row>
    <row r="21" spans="1:4" x14ac:dyDescent="0.3">
      <c r="A21" s="178" t="s">
        <v>156</v>
      </c>
      <c r="B21" s="179">
        <v>0</v>
      </c>
      <c r="C21" s="180" t="s">
        <v>157</v>
      </c>
      <c r="D21" s="194"/>
    </row>
    <row r="22" spans="1:4" x14ac:dyDescent="0.3">
      <c r="A22" s="182" t="s">
        <v>146</v>
      </c>
      <c r="B22" s="183">
        <v>0</v>
      </c>
      <c r="C22" s="184" t="s">
        <v>143</v>
      </c>
      <c r="D22" s="194"/>
    </row>
    <row r="23" spans="1:4" x14ac:dyDescent="0.3">
      <c r="A23" s="182" t="s">
        <v>144</v>
      </c>
      <c r="B23" s="183">
        <v>0</v>
      </c>
      <c r="C23" s="184" t="s">
        <v>120</v>
      </c>
      <c r="D23" s="194"/>
    </row>
    <row r="24" spans="1:4" x14ac:dyDescent="0.3">
      <c r="A24" s="182" t="s">
        <v>180</v>
      </c>
      <c r="B24" s="183">
        <v>0</v>
      </c>
      <c r="C24" s="184" t="s">
        <v>78</v>
      </c>
      <c r="D24" s="194"/>
    </row>
    <row r="25" spans="1:4" x14ac:dyDescent="0.3">
      <c r="A25" s="182" t="s">
        <v>175</v>
      </c>
      <c r="B25" s="183">
        <v>0</v>
      </c>
      <c r="C25" s="184" t="s">
        <v>177</v>
      </c>
      <c r="D25" s="194"/>
    </row>
    <row r="26" spans="1:4" x14ac:dyDescent="0.3">
      <c r="A26" s="182" t="s">
        <v>176</v>
      </c>
      <c r="B26" s="183">
        <v>0</v>
      </c>
      <c r="C26" s="184" t="s">
        <v>119</v>
      </c>
      <c r="D26" s="194"/>
    </row>
    <row r="27" spans="1:4" x14ac:dyDescent="0.3">
      <c r="A27" s="182" t="s">
        <v>179</v>
      </c>
      <c r="B27" s="183">
        <v>0</v>
      </c>
      <c r="C27" s="184" t="s">
        <v>126</v>
      </c>
      <c r="D27" s="194"/>
    </row>
    <row r="28" spans="1:4" ht="16.2" thickBot="1" x14ac:dyDescent="0.35">
      <c r="A28" s="186" t="s">
        <v>147</v>
      </c>
      <c r="B28" s="187">
        <v>0</v>
      </c>
      <c r="C28" s="188" t="s">
        <v>178</v>
      </c>
      <c r="D28" s="189"/>
    </row>
    <row r="29" spans="1:4" ht="24" thickTop="1" thickBot="1" x14ac:dyDescent="0.45">
      <c r="A29" s="10" t="s">
        <v>150</v>
      </c>
      <c r="B29" s="21">
        <f>SUM(B18:B28)</f>
        <v>0</v>
      </c>
      <c r="C29" s="192" t="s">
        <v>198</v>
      </c>
      <c r="D29" s="191"/>
    </row>
    <row r="30" spans="1:4" ht="16.2" thickBot="1" x14ac:dyDescent="0.35">
      <c r="A30" s="174" t="s">
        <v>98</v>
      </c>
      <c r="B30" s="175" t="s">
        <v>99</v>
      </c>
      <c r="C30" s="176" t="s">
        <v>100</v>
      </c>
      <c r="D30" s="177" t="s">
        <v>101</v>
      </c>
    </row>
    <row r="31" spans="1:4" x14ac:dyDescent="0.3">
      <c r="A31" s="195" t="s">
        <v>199</v>
      </c>
      <c r="B31" s="196">
        <v>25</v>
      </c>
      <c r="C31" s="197"/>
      <c r="D31" s="193"/>
    </row>
    <row r="32" spans="1:4" x14ac:dyDescent="0.3">
      <c r="A32" s="195"/>
      <c r="B32" s="198"/>
      <c r="C32" s="199"/>
      <c r="D32" s="194"/>
    </row>
    <row r="33" spans="1:4" x14ac:dyDescent="0.3">
      <c r="A33" s="195"/>
      <c r="B33" s="198"/>
      <c r="C33" s="199"/>
      <c r="D33" s="194"/>
    </row>
    <row r="34" spans="1:4" x14ac:dyDescent="0.3">
      <c r="A34" s="195"/>
      <c r="B34" s="198"/>
      <c r="C34" s="199"/>
      <c r="D34" s="194"/>
    </row>
    <row r="35" spans="1:4" ht="16.2" thickBot="1" x14ac:dyDescent="0.35">
      <c r="A35" s="186"/>
      <c r="B35" s="187"/>
      <c r="C35" s="188"/>
      <c r="D35" s="189"/>
    </row>
    <row r="36" spans="1:4" ht="24" thickTop="1" thickBot="1" x14ac:dyDescent="0.45">
      <c r="A36" s="10" t="s">
        <v>104</v>
      </c>
      <c r="B36" s="21">
        <f>SUM(B31:B35)</f>
        <v>25</v>
      </c>
      <c r="C36" s="192" t="s">
        <v>190</v>
      </c>
      <c r="D36" s="191"/>
    </row>
    <row r="37" spans="1:4" s="18" customFormat="1" ht="16.2" thickBot="1" x14ac:dyDescent="0.35">
      <c r="A37" s="174" t="s">
        <v>98</v>
      </c>
      <c r="B37" s="175" t="s">
        <v>99</v>
      </c>
      <c r="C37" s="176" t="s">
        <v>100</v>
      </c>
      <c r="D37" s="177" t="s">
        <v>101</v>
      </c>
    </row>
    <row r="38" spans="1:4" x14ac:dyDescent="0.3">
      <c r="A38" s="195"/>
      <c r="B38" s="196"/>
      <c r="C38" s="197"/>
      <c r="D38" s="193"/>
    </row>
    <row r="39" spans="1:4" x14ac:dyDescent="0.3">
      <c r="A39" s="195"/>
      <c r="B39" s="198"/>
      <c r="C39" s="199"/>
      <c r="D39" s="194"/>
    </row>
    <row r="40" spans="1:4" x14ac:dyDescent="0.3">
      <c r="A40" s="178"/>
      <c r="B40" s="179"/>
      <c r="C40" s="199"/>
      <c r="D40" s="194"/>
    </row>
    <row r="41" spans="1:4" x14ac:dyDescent="0.3">
      <c r="A41" s="178"/>
      <c r="B41" s="198"/>
      <c r="C41" s="199"/>
      <c r="D41" s="194"/>
    </row>
    <row r="42" spans="1:4" x14ac:dyDescent="0.3">
      <c r="A42" s="195"/>
      <c r="B42" s="198"/>
      <c r="C42" s="199"/>
      <c r="D42" s="194"/>
    </row>
    <row r="43" spans="1:4" x14ac:dyDescent="0.3">
      <c r="A43" s="195"/>
      <c r="B43" s="198"/>
      <c r="C43" s="199"/>
      <c r="D43" s="194"/>
    </row>
    <row r="44" spans="1:4" x14ac:dyDescent="0.3">
      <c r="A44" s="195"/>
      <c r="B44" s="198"/>
      <c r="C44" s="199"/>
      <c r="D44" s="194"/>
    </row>
    <row r="45" spans="1:4" x14ac:dyDescent="0.3">
      <c r="A45" s="195"/>
      <c r="B45" s="198"/>
      <c r="C45" s="199"/>
      <c r="D45" s="194"/>
    </row>
    <row r="46" spans="1:4" x14ac:dyDescent="0.3">
      <c r="A46" s="195"/>
      <c r="B46" s="198"/>
      <c r="C46" s="199"/>
      <c r="D46" s="194"/>
    </row>
    <row r="47" spans="1:4" ht="16.2" thickBot="1" x14ac:dyDescent="0.35">
      <c r="A47" s="186"/>
      <c r="B47" s="187"/>
      <c r="C47" s="188"/>
      <c r="D47" s="189"/>
    </row>
    <row r="48" spans="1:4" ht="16.2" thickTop="1" x14ac:dyDescent="0.3"/>
    <row r="49" spans="1:1" x14ac:dyDescent="0.3">
      <c r="A49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Spellbook</vt:lpstr>
      <vt:lpstr>Feats</vt:lpstr>
      <vt:lpstr>Martial</vt:lpstr>
      <vt:lpstr>Equipment</vt:lpstr>
      <vt:lpstr>'Personal File'!Print_Area</vt:lpstr>
      <vt:lpstr>Skills!Print_Area</vt:lpstr>
      <vt:lpstr>Spellbook!Print_Area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2007, 2008</dc:creator>
  <cp:lastModifiedBy>Alexis Álvarez</cp:lastModifiedBy>
  <cp:lastPrinted>2007-08-17T04:53:18Z</cp:lastPrinted>
  <dcterms:created xsi:type="dcterms:W3CDTF">2000-10-24T15:39:59Z</dcterms:created>
  <dcterms:modified xsi:type="dcterms:W3CDTF">2025-02-13T20:17:33Z</dcterms:modified>
</cp:coreProperties>
</file>